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20" windowHeight="8805" firstSheet="20" activeTab="21"/>
  </bookViews>
  <sheets>
    <sheet name="クジラスケルトン" sheetId="1" r:id="rId1"/>
    <sheet name="テンプレートデータ" sheetId="2" r:id="rId2"/>
    <sheet name="タイプ" sheetId="3" r:id="rId3"/>
    <sheet name="標準" sheetId="4" r:id="rId4"/>
    <sheet name="ハ・ナーガ・フォシル" sheetId="5" r:id="rId5"/>
    <sheet name="ウィスプ・ニンジャ" sheetId="6" r:id="rId6"/>
    <sheet name="グロブラ" sheetId="7" r:id="rId7"/>
    <sheet name="ハ・ナーガ・フォシル (2)" sheetId="8" r:id="rId8"/>
    <sheet name="グロブラ (2)" sheetId="9" r:id="rId9"/>
    <sheet name="ビホールダー・ゴースト・ワイルダー" sheetId="10" r:id="rId10"/>
    <sheet name="クラーケン・サイオン" sheetId="11" r:id="rId11"/>
    <sheet name="ネクロメンタルアースモノリス" sheetId="12" r:id="rId12"/>
    <sheet name="ネクロノート・ワイルダー" sheetId="13" r:id="rId13"/>
    <sheet name="ネクロノート・ワイルダー (2)" sheetId="14" r:id="rId14"/>
    <sheet name="クラーケン・ファイター" sheetId="15" r:id="rId15"/>
    <sheet name="トルカゼ" sheetId="16" r:id="rId16"/>
    <sheet name="アーサー" sheetId="17" r:id="rId17"/>
    <sheet name="キクチヨ" sheetId="18" r:id="rId18"/>
    <sheet name="Sheet1" sheetId="19" r:id="rId19"/>
    <sheet name="ゴースト・ローグ" sheetId="20" r:id="rId20"/>
    <sheet name="エラン・ミニチュア・サイキック・ローグ・サイオン" sheetId="21" r:id="rId21"/>
    <sheet name="ティーフリング・ゲシュタルト・バーバリアン・ウィザード" sheetId="22" r:id="rId22"/>
  </sheets>
  <definedNames>
    <definedName name="TABLE" localSheetId="1">'テンプレートデータ'!$A$10:$B$19</definedName>
    <definedName name="TABLE_2" localSheetId="1">'テンプレートデータ'!$A$22:$B$32</definedName>
    <definedName name="TABLE_3" localSheetId="1">'テンプレートデータ'!#REF!</definedName>
    <definedName name="TABLE_4" localSheetId="1">'テンプレートデータ'!#REF!</definedName>
  </definedNames>
  <calcPr fullCalcOnLoad="1"/>
</workbook>
</file>

<file path=xl/sharedStrings.xml><?xml version="1.0" encoding="utf-8"?>
<sst xmlns="http://schemas.openxmlformats.org/spreadsheetml/2006/main" count="2624" uniqueCount="717">
  <si>
    <t>技能：なし</t>
  </si>
  <si>
    <t>水泳</t>
  </si>
  <si>
    <t>15フィート</t>
  </si>
  <si>
    <t>テンプレ</t>
  </si>
  <si>
    <t>アンデッド</t>
  </si>
  <si>
    <t>合計</t>
  </si>
  <si>
    <t>修正</t>
  </si>
  <si>
    <t>サイズ</t>
  </si>
  <si>
    <t>タイプ</t>
  </si>
  <si>
    <t>種族</t>
  </si>
  <si>
    <t>職業</t>
  </si>
  <si>
    <t>HD</t>
  </si>
  <si>
    <t>hp</t>
  </si>
  <si>
    <t>MV</t>
  </si>
  <si>
    <t>移動タイプ</t>
  </si>
  <si>
    <t>敏捷</t>
  </si>
  <si>
    <t>基本</t>
  </si>
  <si>
    <t>外皮</t>
  </si>
  <si>
    <t>AC</t>
  </si>
  <si>
    <t>BAB</t>
  </si>
  <si>
    <t>組付</t>
  </si>
  <si>
    <t>近接</t>
  </si>
  <si>
    <t>噛付</t>
  </si>
  <si>
    <t>2d8</t>
  </si>
  <si>
    <t>接敵面</t>
  </si>
  <si>
    <t>間合</t>
  </si>
  <si>
    <t>-</t>
  </si>
  <si>
    <t>CR</t>
  </si>
  <si>
    <t>技能</t>
  </si>
  <si>
    <t>特技</t>
  </si>
  <si>
    <t>鋭敏感覚</t>
  </si>
  <si>
    <t>追加ｈｐ</t>
  </si>
  <si>
    <t>鋼の意志</t>
  </si>
  <si>
    <t>特殊攻撃</t>
  </si>
  <si>
    <t>つかみ強化</t>
  </si>
  <si>
    <t>その他の特殊能力</t>
  </si>
  <si>
    <t>再生5</t>
  </si>
  <si>
    <t>暗視90フィート</t>
  </si>
  <si>
    <t>夜目</t>
  </si>
  <si>
    <t>嗅覚</t>
  </si>
  <si>
    <t>墨吐き</t>
  </si>
  <si>
    <t>装備</t>
  </si>
  <si>
    <t>フィート</t>
  </si>
  <si>
    <t>頑健</t>
  </si>
  <si>
    <t>反応</t>
  </si>
  <si>
    <t>意志</t>
  </si>
  <si>
    <t>筋力</t>
  </si>
  <si>
    <t>耐久</t>
  </si>
  <si>
    <t>知力</t>
  </si>
  <si>
    <t>判断</t>
  </si>
  <si>
    <t>魅力</t>
  </si>
  <si>
    <t>“深海の死神 グロブラ”</t>
  </si>
  <si>
    <t>先天性ライカンスロープ（ジャイアントスクイッド形態）</t>
  </si>
  <si>
    <t>武器</t>
  </si>
  <si>
    <t>個数</t>
  </si>
  <si>
    <t>攻撃</t>
  </si>
  <si>
    <t>種別</t>
  </si>
  <si>
    <t>ダイス</t>
  </si>
  <si>
    <t>HR</t>
  </si>
  <si>
    <t>AC種別</t>
  </si>
  <si>
    <t>ダメ修正</t>
  </si>
  <si>
    <t>倍率</t>
  </si>
  <si>
    <t>特殊</t>
  </si>
  <si>
    <t>麻痺</t>
  </si>
  <si>
    <t>size</t>
  </si>
  <si>
    <t>追加hp</t>
  </si>
  <si>
    <t>HD種別</t>
  </si>
  <si>
    <t>大型</t>
  </si>
  <si>
    <t>CR</t>
  </si>
  <si>
    <t>ライカンスロープ</t>
  </si>
  <si>
    <t>½</t>
  </si>
  <si>
    <t>HD</t>
  </si>
  <si>
    <t>ゾンビ</t>
  </si>
  <si>
    <t>1/8</t>
  </si>
  <si>
    <t>1/4</t>
  </si>
  <si>
    <t>1/2</t>
  </si>
  <si>
    <t>1/6</t>
  </si>
  <si>
    <t>1/3</t>
  </si>
  <si>
    <t>スケルトン</t>
  </si>
  <si>
    <t>巨大</t>
  </si>
  <si>
    <t>ホエール</t>
  </si>
  <si>
    <t>尾</t>
  </si>
  <si>
    <t>AC</t>
  </si>
  <si>
    <t>小型</t>
  </si>
  <si>
    <t>超巨大</t>
  </si>
  <si>
    <t>超小型</t>
  </si>
  <si>
    <t>中型</t>
  </si>
  <si>
    <t>超大型</t>
  </si>
  <si>
    <r>
      <t>1</t>
    </r>
    <r>
      <rPr>
        <sz val="9"/>
        <rFont val="ＭＳ Ｐゴシック"/>
        <family val="3"/>
      </rPr>
      <t>d2</t>
    </r>
  </si>
  <si>
    <r>
      <t>1</t>
    </r>
    <r>
      <rPr>
        <sz val="9"/>
        <rFont val="ＭＳ Ｐゴシック"/>
        <family val="3"/>
      </rPr>
      <t>d3</t>
    </r>
  </si>
  <si>
    <r>
      <t>1</t>
    </r>
    <r>
      <rPr>
        <sz val="9"/>
        <rFont val="ＭＳ Ｐゴシック"/>
        <family val="3"/>
      </rPr>
      <t>d4</t>
    </r>
  </si>
  <si>
    <r>
      <t>1</t>
    </r>
    <r>
      <rPr>
        <sz val="9"/>
        <rFont val="ＭＳ Ｐゴシック"/>
        <family val="3"/>
      </rPr>
      <t>d6</t>
    </r>
  </si>
  <si>
    <r>
      <t>1</t>
    </r>
    <r>
      <rPr>
        <sz val="9"/>
        <rFont val="ＭＳ Ｐゴシック"/>
        <family val="3"/>
      </rPr>
      <t>d8</t>
    </r>
  </si>
  <si>
    <r>
      <t>2</t>
    </r>
    <r>
      <rPr>
        <sz val="9"/>
        <rFont val="ＭＳ Ｐゴシック"/>
        <family val="3"/>
      </rPr>
      <t>d6</t>
    </r>
  </si>
  <si>
    <r>
      <t>2</t>
    </r>
    <r>
      <rPr>
        <sz val="9"/>
        <rFont val="ＭＳ Ｐゴシック"/>
        <family val="3"/>
      </rPr>
      <t>d8</t>
    </r>
  </si>
  <si>
    <t>DM</t>
  </si>
  <si>
    <t>イニシアチブ強化</t>
  </si>
  <si>
    <t>冷気への完全耐性</t>
  </si>
  <si>
    <t>ダメージ減少5/叩き</t>
  </si>
  <si>
    <t>20フィート</t>
  </si>
  <si>
    <t>1d8</t>
  </si>
  <si>
    <t>触手</t>
  </si>
  <si>
    <t>2d6</t>
  </si>
  <si>
    <t>ダメージ減少10/銀</t>
  </si>
  <si>
    <t>組み付き強化</t>
  </si>
  <si>
    <t>ライカンスロープの呪い</t>
  </si>
  <si>
    <t>大型</t>
  </si>
  <si>
    <t>魔獣</t>
  </si>
  <si>
    <t>外皮</t>
  </si>
  <si>
    <t>外皮強化</t>
  </si>
  <si>
    <t>暗視60フィート</t>
  </si>
  <si>
    <t>アンデッド</t>
  </si>
  <si>
    <t>ビホールダー</t>
  </si>
  <si>
    <t>-</t>
  </si>
  <si>
    <t>鋭敏感覚</t>
  </si>
  <si>
    <t>マルチアタック</t>
  </si>
  <si>
    <t>かすめ飛び攻撃</t>
  </si>
  <si>
    <t>頑健無比</t>
  </si>
  <si>
    <t>鋼の意思</t>
  </si>
  <si>
    <t>目の光線</t>
  </si>
  <si>
    <t>遠隔接触</t>
  </si>
  <si>
    <t>噛み付き</t>
  </si>
  <si>
    <t>2d4</t>
  </si>
  <si>
    <t>円錐形のアンチマジックの場（x4）</t>
  </si>
  <si>
    <t>全周囲視覚</t>
  </si>
  <si>
    <t>飛行（完璧）</t>
  </si>
  <si>
    <t>能力熟練（目の光線）</t>
  </si>
  <si>
    <t>強化版追加hp</t>
  </si>
  <si>
    <t>武器熟練（目の光線）</t>
  </si>
  <si>
    <t>麻痺の噛み付き（頑健22）</t>
  </si>
  <si>
    <t>特殊</t>
  </si>
  <si>
    <t>麻痺</t>
  </si>
  <si>
    <t>グール</t>
  </si>
  <si>
    <t>機動性向上</t>
  </si>
  <si>
    <t>解錠</t>
  </si>
  <si>
    <t>解読</t>
  </si>
  <si>
    <t>呪文学</t>
  </si>
  <si>
    <t>装置無力化</t>
  </si>
  <si>
    <t>知識(貴族&amp;王族)</t>
  </si>
  <si>
    <t>知識(建築術&amp;工学)</t>
  </si>
  <si>
    <t>知識(次元界)</t>
  </si>
  <si>
    <t>地域(自然)</t>
  </si>
  <si>
    <t>知識(宗教)</t>
  </si>
  <si>
    <t>知識(神秘学)</t>
  </si>
  <si>
    <t>知識(ダンジョン探検)</t>
  </si>
  <si>
    <t>知識(地域)</t>
  </si>
  <si>
    <t>知識(地理学)</t>
  </si>
  <si>
    <t>知識(歴史学)</t>
  </si>
  <si>
    <t>動物使い</t>
  </si>
  <si>
    <t>魔法装置使用</t>
  </si>
  <si>
    <t>鑑定</t>
  </si>
  <si>
    <t>聞き耳</t>
  </si>
  <si>
    <t>騎乗</t>
  </si>
  <si>
    <t>偽造</t>
  </si>
  <si>
    <t>交渉</t>
  </si>
  <si>
    <t>視認</t>
  </si>
  <si>
    <t>情報収集</t>
  </si>
  <si>
    <t>真意看破</t>
  </si>
  <si>
    <t>精神集中</t>
  </si>
  <si>
    <t>生存</t>
  </si>
  <si>
    <t>捜索</t>
  </si>
  <si>
    <t>治療</t>
  </si>
  <si>
    <t>縄使い</t>
  </si>
  <si>
    <t>はったり</t>
  </si>
  <si>
    <t>変装</t>
  </si>
  <si>
    <t>威圧</t>
  </si>
  <si>
    <t>隠れ身</t>
  </si>
  <si>
    <t>軽業</t>
  </si>
  <si>
    <t>忍び足</t>
  </si>
  <si>
    <t>脱出術</t>
  </si>
  <si>
    <t>跳躍</t>
  </si>
  <si>
    <t>手先の早業</t>
  </si>
  <si>
    <t>登攀</t>
  </si>
  <si>
    <t>平衡感覚</t>
  </si>
  <si>
    <t>水泳</t>
  </si>
  <si>
    <t>職能</t>
  </si>
  <si>
    <t>製作</t>
  </si>
  <si>
    <t>技能</t>
  </si>
  <si>
    <t>合計</t>
  </si>
  <si>
    <t>ランク</t>
  </si>
  <si>
    <t>能力値</t>
  </si>
  <si>
    <t>その他</t>
  </si>
  <si>
    <t>芸能</t>
  </si>
  <si>
    <t>アンデッド</t>
  </si>
  <si>
    <t>異形</t>
  </si>
  <si>
    <t>巨人</t>
  </si>
  <si>
    <t>植物</t>
  </si>
  <si>
    <t>人造</t>
  </si>
  <si>
    <t>人怪</t>
  </si>
  <si>
    <t>動物</t>
  </si>
  <si>
    <t>粘体</t>
  </si>
  <si>
    <t>人型生物</t>
  </si>
  <si>
    <t>フェイ</t>
  </si>
  <si>
    <t>蟲</t>
  </si>
  <si>
    <t>来訪者</t>
  </si>
  <si>
    <t>竜</t>
  </si>
  <si>
    <t>HD</t>
  </si>
  <si>
    <t>BAB/4</t>
  </si>
  <si>
    <t>良好</t>
  </si>
  <si>
    <t>意思</t>
  </si>
  <si>
    <t>エレメンタル（風・火）</t>
  </si>
  <si>
    <t>エレメンタル（地・水）</t>
  </si>
  <si>
    <t>反応</t>
  </si>
  <si>
    <t>頑健</t>
  </si>
  <si>
    <t>反応・意思</t>
  </si>
  <si>
    <t>頑健・反応（ときどき意思）</t>
  </si>
  <si>
    <t>どれか一つ</t>
  </si>
  <si>
    <t>頑健・反応</t>
  </si>
  <si>
    <t>頑健・反応・意思</t>
  </si>
  <si>
    <t>HD/CR</t>
  </si>
  <si>
    <t>リヴァイヴド・フォシル</t>
  </si>
  <si>
    <r>
      <t>1</t>
    </r>
    <r>
      <rPr>
        <sz val="9"/>
        <rFont val="ＭＳ Ｐゴシック"/>
        <family val="3"/>
      </rPr>
      <t>d4</t>
    </r>
  </si>
  <si>
    <r>
      <t>1</t>
    </r>
    <r>
      <rPr>
        <sz val="9"/>
        <rFont val="ＭＳ Ｐゴシック"/>
        <family val="3"/>
      </rPr>
      <t>d8</t>
    </r>
  </si>
  <si>
    <r>
      <t>2</t>
    </r>
    <r>
      <rPr>
        <sz val="9"/>
        <rFont val="ＭＳ Ｐゴシック"/>
        <family val="3"/>
      </rPr>
      <t>d6</t>
    </r>
  </si>
  <si>
    <r>
      <t>2</t>
    </r>
    <r>
      <rPr>
        <sz val="9"/>
        <rFont val="ＭＳ Ｐゴシック"/>
        <family val="3"/>
      </rPr>
      <t>d8</t>
    </r>
  </si>
  <si>
    <r>
      <t>2</t>
    </r>
    <r>
      <rPr>
        <sz val="9"/>
        <rFont val="ＭＳ Ｐゴシック"/>
        <family val="3"/>
      </rPr>
      <t>d10</t>
    </r>
  </si>
  <si>
    <r>
      <t>2</t>
    </r>
    <r>
      <rPr>
        <sz val="9"/>
        <rFont val="ＭＳ Ｐゴシック"/>
        <family val="3"/>
      </rPr>
      <t>d12</t>
    </r>
  </si>
  <si>
    <r>
      <t>2</t>
    </r>
    <r>
      <rPr>
        <sz val="9"/>
        <rFont val="ＭＳ Ｐゴシック"/>
        <family val="3"/>
      </rPr>
      <t>d20</t>
    </r>
  </si>
  <si>
    <t>hp</t>
  </si>
  <si>
    <r>
      <t>ダメージ減少1</t>
    </r>
    <r>
      <rPr>
        <sz val="9"/>
        <rFont val="ＭＳ Ｐゴシック"/>
        <family val="3"/>
      </rPr>
      <t>0/アダマンティン</t>
    </r>
  </si>
  <si>
    <t>冷気への完全抵抗</t>
  </si>
  <si>
    <r>
      <t>d</t>
    </r>
    <r>
      <rPr>
        <sz val="9"/>
        <rFont val="ＭＳ Ｐゴシック"/>
        <family val="3"/>
      </rPr>
      <t>ex-2</t>
    </r>
  </si>
  <si>
    <r>
      <t>i</t>
    </r>
    <r>
      <rPr>
        <sz val="9"/>
        <rFont val="ＭＳ Ｐゴシック"/>
        <family val="3"/>
      </rPr>
      <t>nt-/wis10/cha1</t>
    </r>
  </si>
  <si>
    <t>“四面の暴君　ヨゴラ”</t>
  </si>
  <si>
    <t>サイズ</t>
  </si>
  <si>
    <t>近接</t>
  </si>
  <si>
    <t>遠隔</t>
  </si>
  <si>
    <t>特技</t>
  </si>
  <si>
    <t>マルチヘッド</t>
  </si>
  <si>
    <r>
      <t>d</t>
    </r>
    <r>
      <rPr>
        <sz val="9"/>
        <rFont val="ＭＳ Ｐゴシック"/>
        <family val="3"/>
      </rPr>
      <t>ex+2</t>
    </r>
  </si>
  <si>
    <t>《迎え撃ち》</t>
  </si>
  <si>
    <t>ネクロメンタル</t>
  </si>
  <si>
    <t>ＡＣ</t>
  </si>
  <si>
    <t>+2</t>
  </si>
  <si>
    <t>保持</t>
  </si>
  <si>
    <t>生命力吸収</t>
  </si>
  <si>
    <t>同族作り</t>
  </si>
  <si>
    <t>特殊能力</t>
  </si>
  <si>
    <t>特殊攻撃</t>
  </si>
  <si>
    <t>高速治癒３</t>
  </si>
  <si>
    <t>筋力</t>
  </si>
  <si>
    <t>敏捷</t>
  </si>
  <si>
    <t>耐久</t>
  </si>
  <si>
    <t>知力</t>
  </si>
  <si>
    <t>判断</t>
  </si>
  <si>
    <t>魅力</t>
  </si>
  <si>
    <t>±０</t>
  </si>
  <si>
    <t>ＣＲ</t>
  </si>
  <si>
    <t>+1</t>
  </si>
  <si>
    <t>グレイブタッチドグール</t>
  </si>
  <si>
    <t>ＢＡＢ</t>
  </si>
  <si>
    <t>セーヴ</t>
  </si>
  <si>
    <t>爪</t>
  </si>
  <si>
    <t>噛付</t>
  </si>
  <si>
    <r>
      <t>1</t>
    </r>
    <r>
      <rPr>
        <sz val="9"/>
        <rFont val="ＭＳ Ｐゴシック"/>
        <family val="3"/>
      </rPr>
      <t>d2</t>
    </r>
  </si>
  <si>
    <r>
      <t>1</t>
    </r>
    <r>
      <rPr>
        <sz val="9"/>
        <rFont val="ＭＳ Ｐゴシック"/>
        <family val="3"/>
      </rPr>
      <t>d3</t>
    </r>
  </si>
  <si>
    <r>
      <t>1</t>
    </r>
    <r>
      <rPr>
        <sz val="9"/>
        <rFont val="ＭＳ Ｐゴシック"/>
        <family val="3"/>
      </rPr>
      <t>d4</t>
    </r>
  </si>
  <si>
    <r>
      <t>1</t>
    </r>
    <r>
      <rPr>
        <sz val="9"/>
        <rFont val="ＭＳ Ｐゴシック"/>
        <family val="3"/>
      </rPr>
      <t>d6</t>
    </r>
  </si>
  <si>
    <r>
      <t>1</t>
    </r>
    <r>
      <rPr>
        <sz val="9"/>
        <rFont val="ＭＳ Ｐゴシック"/>
        <family val="3"/>
      </rPr>
      <t>d8</t>
    </r>
  </si>
  <si>
    <r>
      <t>2</t>
    </r>
    <r>
      <rPr>
        <sz val="9"/>
        <rFont val="ＭＳ Ｐゴシック"/>
        <family val="3"/>
      </rPr>
      <t>d6</t>
    </r>
  </si>
  <si>
    <r>
      <t>2</t>
    </r>
    <r>
      <rPr>
        <sz val="9"/>
        <rFont val="ＭＳ Ｐゴシック"/>
        <family val="3"/>
      </rPr>
      <t>d8</t>
    </r>
  </si>
  <si>
    <r>
      <t>4</t>
    </r>
    <r>
      <rPr>
        <sz val="9"/>
        <rFont val="ＭＳ Ｐゴシック"/>
        <family val="3"/>
      </rPr>
      <t>d6</t>
    </r>
  </si>
  <si>
    <t>グール熱</t>
  </si>
  <si>
    <t>退散抵抗＋２</t>
  </si>
  <si>
    <t>マルチアタック</t>
  </si>
  <si>
    <t>アンデッド</t>
  </si>
  <si>
    <t>-</t>
  </si>
  <si>
    <t>サイズ</t>
  </si>
  <si>
    <t>ランク</t>
  </si>
  <si>
    <t>水泳</t>
  </si>
  <si>
    <t>製作</t>
  </si>
  <si>
    <t>職能</t>
  </si>
  <si>
    <t>芸能</t>
  </si>
  <si>
    <t>超巨大</t>
  </si>
  <si>
    <t>飛行・完璧</t>
  </si>
  <si>
    <t>尾の一撃</t>
  </si>
  <si>
    <t>毒針</t>
  </si>
  <si>
    <t>4d6</t>
  </si>
  <si>
    <t>2d8</t>
  </si>
  <si>
    <t>4d8</t>
  </si>
  <si>
    <t>ハ＝ナーガ</t>
  </si>
  <si>
    <t>リヴァイヴド・フォシル</t>
  </si>
  <si>
    <t>ダメージ減少10/アダマンティン</t>
  </si>
  <si>
    <t>毒</t>
  </si>
  <si>
    <t>アウェイクン</t>
  </si>
  <si>
    <t>毒（頑健20；2d8耐久）</t>
  </si>
  <si>
    <t>迎え撃ち</t>
  </si>
  <si>
    <t>アンデッド</t>
  </si>
  <si>
    <t>-</t>
  </si>
  <si>
    <t>サイズ</t>
  </si>
  <si>
    <t>ランク</t>
  </si>
  <si>
    <t>水泳</t>
  </si>
  <si>
    <t>製作</t>
  </si>
  <si>
    <t>職能</t>
  </si>
  <si>
    <t>芸能</t>
  </si>
  <si>
    <t>超大型</t>
  </si>
  <si>
    <t>叩き付け</t>
  </si>
  <si>
    <t>なぎ払い</t>
  </si>
  <si>
    <t>イニシアチブ強化</t>
  </si>
  <si>
    <t>神速の反応</t>
  </si>
  <si>
    <t>強打</t>
  </si>
  <si>
    <t>ネクロメンタル</t>
  </si>
  <si>
    <t>ウィル・オ・ウィスプ</t>
  </si>
  <si>
    <t>小型</t>
  </si>
  <si>
    <t>ショック</t>
  </si>
  <si>
    <t>グール</t>
  </si>
  <si>
    <t>5lvニンジャ</t>
  </si>
  <si>
    <t>反発</t>
  </si>
  <si>
    <t>呪文に対する完全耐性</t>
  </si>
  <si>
    <t>生来の不可視状態</t>
  </si>
  <si>
    <t>回避</t>
  </si>
  <si>
    <t>武器の妙技</t>
  </si>
  <si>
    <t>無視界戦闘</t>
  </si>
  <si>
    <t>2d8電気</t>
  </si>
  <si>
    <t>ファイナルストライク</t>
  </si>
  <si>
    <r>
      <t>ファイナルストライク（死に際し、半径6</t>
    </r>
    <r>
      <rPr>
        <sz val="9"/>
        <rFont val="ＭＳ Ｐゴシック"/>
        <family val="3"/>
      </rPr>
      <t>0'の爆発。20d6[叩き]+10d6[音波]。反応21で半減）</t>
    </r>
  </si>
  <si>
    <t>かすめ飛び攻撃強化</t>
  </si>
  <si>
    <t>3d6不意打ち+麻痺（頑健27）</t>
  </si>
  <si>
    <t>“気”パワー</t>
  </si>
  <si>
    <t>ゴーストステップ</t>
  </si>
  <si>
    <t>毒使い</t>
  </si>
  <si>
    <t>大跳躍</t>
  </si>
  <si>
    <t>-</t>
  </si>
  <si>
    <t>サイズ</t>
  </si>
  <si>
    <t>ランク</t>
  </si>
  <si>
    <t>水泳</t>
  </si>
  <si>
    <t>製作</t>
  </si>
  <si>
    <t>職能</t>
  </si>
  <si>
    <t>芸能</t>
  </si>
  <si>
    <t>水泳</t>
  </si>
  <si>
    <t>触手の間合いは３０フィート</t>
  </si>
  <si>
    <t>噴射移動</t>
  </si>
  <si>
    <t>ライカンスロープの共感</t>
  </si>
  <si>
    <t>別形態</t>
  </si>
  <si>
    <t>追跡</t>
  </si>
  <si>
    <t>トロル（水棲）</t>
  </si>
  <si>
    <t>麻痺（頑健18）</t>
  </si>
  <si>
    <t>締め付け(4d6+22)</t>
  </si>
  <si>
    <t>引き裂き(4d6+22)</t>
  </si>
  <si>
    <t>アンデッド</t>
  </si>
  <si>
    <t>-</t>
  </si>
  <si>
    <t>サイズ</t>
  </si>
  <si>
    <t>ランク</t>
  </si>
  <si>
    <t>水泳</t>
  </si>
  <si>
    <t>製作</t>
  </si>
  <si>
    <t>職能</t>
  </si>
  <si>
    <t>芸能</t>
  </si>
  <si>
    <t>“深海の死神 グロブラ”</t>
  </si>
  <si>
    <t>先天性ライカンスロープ（ジャイアントスクイッド形態）</t>
  </si>
  <si>
    <t>グール</t>
  </si>
  <si>
    <t>アンデッド</t>
  </si>
  <si>
    <t>触手</t>
  </si>
  <si>
    <t>2d6</t>
  </si>
  <si>
    <t>引き裂き(4d6+22)</t>
  </si>
  <si>
    <t>締め付け(4d6+22)</t>
  </si>
  <si>
    <t>麻痺（頑健18）</t>
  </si>
  <si>
    <t>組み付き強化</t>
  </si>
  <si>
    <t>ダメージ減少10/銀</t>
  </si>
  <si>
    <t>ライカンスロープの呪い</t>
  </si>
  <si>
    <t>グレーター・ウォーター</t>
  </si>
  <si>
    <t>同族作り</t>
  </si>
  <si>
    <t>突き飛ばし強化</t>
  </si>
  <si>
    <t>なぎ払い強化</t>
  </si>
  <si>
    <t>武器破壊強化</t>
  </si>
  <si>
    <t>渦潮変化</t>
  </si>
  <si>
    <t>水の体得</t>
  </si>
  <si>
    <t>水浸し</t>
  </si>
  <si>
    <t>暗視６０フィート</t>
  </si>
  <si>
    <t>エレメンタルの種別特徴</t>
  </si>
  <si>
    <t>ダメージ減少10/-</t>
  </si>
  <si>
    <t>2d10</t>
  </si>
  <si>
    <t>アンデッド</t>
  </si>
  <si>
    <t>-</t>
  </si>
  <si>
    <t>サイズ</t>
  </si>
  <si>
    <t>ランク</t>
  </si>
  <si>
    <t>水泳</t>
  </si>
  <si>
    <t>製作</t>
  </si>
  <si>
    <t>職能</t>
  </si>
  <si>
    <t>芸能</t>
  </si>
  <si>
    <t>基本</t>
  </si>
  <si>
    <t>職業</t>
  </si>
  <si>
    <t>2d4</t>
  </si>
  <si>
    <t>円錐形のアンチマジックの場</t>
  </si>
  <si>
    <t>飛行能力</t>
  </si>
  <si>
    <t>難易度</t>
  </si>
  <si>
    <t>装備</t>
  </si>
  <si>
    <t>荒れ狂う激情+3</t>
  </si>
  <si>
    <t>サイズ</t>
  </si>
  <si>
    <t>ランク</t>
  </si>
  <si>
    <t>水泳</t>
  </si>
  <si>
    <t>製作</t>
  </si>
  <si>
    <t>職能</t>
  </si>
  <si>
    <t>芸能</t>
  </si>
  <si>
    <t>ハーフ・フェイ</t>
  </si>
  <si>
    <t>なし</t>
  </si>
  <si>
    <t>暗視60'</t>
  </si>
  <si>
    <t>アースエレメンタル</t>
  </si>
  <si>
    <t>エレメンタルの種別特性</t>
  </si>
  <si>
    <t>地界語</t>
  </si>
  <si>
    <t>共通語</t>
  </si>
  <si>
    <t>鎧</t>
  </si>
  <si>
    <t>盾</t>
  </si>
  <si>
    <t>地の体得</t>
  </si>
  <si>
    <t>地潜り</t>
  </si>
  <si>
    <t>flaw:code of arms</t>
  </si>
  <si>
    <t>flaw:Murky-Eyed</t>
  </si>
  <si>
    <t>1d6</t>
  </si>
  <si>
    <t>ｃ</t>
  </si>
  <si>
    <t>突き押し</t>
  </si>
  <si>
    <t>4マス</t>
  </si>
  <si>
    <t>トルカゼ</t>
  </si>
  <si>
    <t>エレメンタル</t>
  </si>
  <si>
    <t>ｃ</t>
  </si>
  <si>
    <t>トルカゼ</t>
  </si>
  <si>
    <t>サイズ</t>
  </si>
  <si>
    <t>flaw:code of arms</t>
  </si>
  <si>
    <t>flaw:Murky-Eyed</t>
  </si>
  <si>
    <t>ランク</t>
  </si>
  <si>
    <t>水泳</t>
  </si>
  <si>
    <t>製作</t>
  </si>
  <si>
    <t>職能</t>
  </si>
  <si>
    <t>芸能</t>
  </si>
  <si>
    <t>グレイエルフ</t>
  </si>
  <si>
    <t>アンデッド</t>
  </si>
  <si>
    <t>中型</t>
  </si>
  <si>
    <t>セイジ・ゴースト</t>
  </si>
  <si>
    <t>スペルシーフ</t>
  </si>
  <si>
    <t>Ghostly Grasp</t>
  </si>
  <si>
    <t>Education</t>
  </si>
  <si>
    <t>エーテル体</t>
  </si>
  <si>
    <t>非実体装備</t>
  </si>
  <si>
    <t>顕現</t>
  </si>
  <si>
    <t>アンデッドの種別特徴</t>
  </si>
  <si>
    <t>竜語</t>
  </si>
  <si>
    <t>オーク語</t>
  </si>
  <si>
    <t>伝承</t>
  </si>
  <si>
    <t>幽霊</t>
  </si>
  <si>
    <t>エルフ</t>
  </si>
  <si>
    <t>道具</t>
  </si>
  <si>
    <t>エルフ語</t>
  </si>
  <si>
    <t>ゴブリン語</t>
  </si>
  <si>
    <t>ノール語</t>
  </si>
  <si>
    <t>森語</t>
  </si>
  <si>
    <t>セイジ・ゴースト</t>
  </si>
  <si>
    <t>アンデッド</t>
  </si>
  <si>
    <t>-</t>
  </si>
  <si>
    <t>サイズ</t>
  </si>
  <si>
    <t>ランク</t>
  </si>
  <si>
    <t>エルフ</t>
  </si>
  <si>
    <t>水泳</t>
  </si>
  <si>
    <t>製作</t>
  </si>
  <si>
    <t>職能</t>
  </si>
  <si>
    <t>芸能</t>
  </si>
  <si>
    <t>チビカゼ</t>
  </si>
  <si>
    <t>ミニチュア</t>
  </si>
  <si>
    <t>ニンジャ</t>
  </si>
  <si>
    <t>洞察</t>
  </si>
  <si>
    <t>極小</t>
  </si>
  <si>
    <t>Ghostly Grasp</t>
  </si>
  <si>
    <t>思考の如き速さ</t>
  </si>
  <si>
    <t>弱点:code of arms</t>
  </si>
  <si>
    <t>弱点:Murky-Eyed</t>
  </si>
  <si>
    <t>サイキック</t>
  </si>
  <si>
    <t>ワイルダー</t>
  </si>
  <si>
    <t>テレキネシス</t>
  </si>
  <si>
    <t>抵抗力（超常）</t>
  </si>
  <si>
    <t>ダメージ軽減（超常）</t>
  </si>
  <si>
    <t>不食（超常）</t>
  </si>
  <si>
    <t>教育</t>
  </si>
  <si>
    <t>フィート</t>
  </si>
  <si>
    <t>エラン</t>
  </si>
  <si>
    <t>ニンジャ１</t>
  </si>
  <si>
    <t>パワーポイント（16）</t>
  </si>
  <si>
    <t>サイオン・シーア３</t>
  </si>
  <si>
    <t>習得パワー（１ｓｔ：ヴィゴー、コール・トゥ・マインド、アストラルコンストラクト、シネシート、イナーシャルアーマー、エゴ・ウィップ）</t>
  </si>
  <si>
    <t>ビホルダー</t>
  </si>
  <si>
    <t>ゴースト</t>
  </si>
  <si>
    <t>顕現高速化</t>
  </si>
  <si>
    <t>アンデッドの種別特性</t>
  </si>
  <si>
    <t>非実体の種別特性</t>
  </si>
  <si>
    <t>精神力消耗</t>
  </si>
  <si>
    <t>接触かわし</t>
  </si>
  <si>
    <t>テレキネシス</t>
  </si>
  <si>
    <t>憑霊</t>
  </si>
  <si>
    <t>能力値吸収の接触</t>
  </si>
  <si>
    <t>退散抵抗＋４</t>
  </si>
  <si>
    <t>黄泉帰り</t>
  </si>
  <si>
    <t>イナーシャルアーマー</t>
  </si>
  <si>
    <t>“狂王　ガイスト”</t>
  </si>
  <si>
    <t>アンデッド</t>
  </si>
  <si>
    <t>-</t>
  </si>
  <si>
    <t>サイズ</t>
  </si>
  <si>
    <t>ランク</t>
  </si>
  <si>
    <t>水泳</t>
  </si>
  <si>
    <t>製作</t>
  </si>
  <si>
    <t>職能</t>
  </si>
  <si>
    <t>芸能</t>
  </si>
  <si>
    <t>クラーケン</t>
  </si>
  <si>
    <t>巨大</t>
  </si>
  <si>
    <t>20'</t>
  </si>
  <si>
    <t>足払い強化</t>
  </si>
  <si>
    <t>強化版追加ｈｐ</t>
  </si>
  <si>
    <t>クリティカル強化：触手</t>
  </si>
  <si>
    <t>攻防一体</t>
  </si>
  <si>
    <t>締め付け（2d8+16または1d6+8）</t>
  </si>
  <si>
    <t>つかみ強化</t>
  </si>
  <si>
    <t>擬似呪文能力</t>
  </si>
  <si>
    <t>墨吐き</t>
  </si>
  <si>
    <t>夜目</t>
  </si>
  <si>
    <t>2d8</t>
  </si>
  <si>
    <t>マルチアタック</t>
  </si>
  <si>
    <t>限界突破</t>
  </si>
  <si>
    <t>麻痺(DC30)</t>
  </si>
  <si>
    <t>“潜むもの　ディープ・ウォン”</t>
  </si>
  <si>
    <t>腕</t>
  </si>
  <si>
    <t>1d6</t>
  </si>
  <si>
    <t>3lvパワー：ハッスル、エクトプラズミックフォーム、ボディ・アジャストメント、フォースト・シェア・ペイン</t>
  </si>
  <si>
    <t>4lvパワー：メタモーフォシス、サイオニック・ディメンジョンドア、サイオニック・フリーダムオヴムーブメント、エナジー・アダプテイション、シズム</t>
  </si>
  <si>
    <t>2lvパワー：アニマル・アフィニティ</t>
  </si>
  <si>
    <t>1lvパワー：アストラルコンストラクト、シックンスキン、イナーシャルアーマー、ヴィゴー、オフェンシヴプレコグニション、オフェンシヴプレシェンス、ディフェンシヴプレコグニション、フォーススクリーン</t>
  </si>
  <si>
    <t>エネルギー抵抗３０</t>
  </si>
  <si>
    <t>パワー使用（ｐｐ：５０／１６１）</t>
  </si>
  <si>
    <t>-</t>
  </si>
  <si>
    <t>サイズ</t>
  </si>
  <si>
    <t>ランク</t>
  </si>
  <si>
    <t>水泳</t>
  </si>
  <si>
    <t>製作</t>
  </si>
  <si>
    <t>職能</t>
  </si>
  <si>
    <t>芸能</t>
  </si>
  <si>
    <t>6マス</t>
  </si>
  <si>
    <t>6d8</t>
  </si>
  <si>
    <t>ふっ飛ばし攻撃</t>
  </si>
  <si>
    <t>クリティカル強化（叩き付け）</t>
  </si>
  <si>
    <t>肉体武器強化（叩き付け）</t>
  </si>
  <si>
    <t>蹴散らし強化</t>
  </si>
  <si>
    <t>追加ｈｐ</t>
  </si>
  <si>
    <t>武器熟練（叩き付け）</t>
  </si>
  <si>
    <t>ダメージ減少15/-</t>
  </si>
  <si>
    <t>暗視60’</t>
  </si>
  <si>
    <t>アースエレメンタルモノリス</t>
  </si>
  <si>
    <t>“巨塊　ザ・ロック”</t>
  </si>
  <si>
    <t>エネルギードレイン</t>
  </si>
  <si>
    <t>ｃ</t>
  </si>
  <si>
    <t>サイズ</t>
  </si>
  <si>
    <t>4マス</t>
  </si>
  <si>
    <t>ランク</t>
  </si>
  <si>
    <t>水泳</t>
  </si>
  <si>
    <t>製作</t>
  </si>
  <si>
    <t>職能</t>
  </si>
  <si>
    <t>芸能</t>
  </si>
  <si>
    <t>アーサー・キング</t>
  </si>
  <si>
    <t>8lvパラディン</t>
  </si>
  <si>
    <t>ロングソード＋１</t>
  </si>
  <si>
    <t>冷鉄製ランス（高品質）</t>
  </si>
  <si>
    <t>1d8</t>
  </si>
  <si>
    <t>一撃追加</t>
  </si>
  <si>
    <t>持久力</t>
  </si>
  <si>
    <t>悪を討つ一撃</t>
  </si>
  <si>
    <t>善のオーラ</t>
  </si>
  <si>
    <t>ディテクト・イーヴル</t>
  </si>
  <si>
    <t>信仰の恩寵</t>
  </si>
  <si>
    <t>癒しの手</t>
  </si>
  <si>
    <t>勇気のオーラ</t>
  </si>
  <si>
    <t>健全なる肉体</t>
  </si>
  <si>
    <t>アンデッド退散</t>
  </si>
  <si>
    <t>特別な乗騎（ダイアウルフ）</t>
  </si>
  <si>
    <t>リムーブ・ディシーズ（１回/週）</t>
  </si>
  <si>
    <t>ドワーブンストーン＋３</t>
  </si>
  <si>
    <t>ウィングドシールド</t>
  </si>
  <si>
    <t>アミュレットオブナチュラルアーマー＋２</t>
  </si>
  <si>
    <t>クロークオブカリスマ＋４</t>
  </si>
  <si>
    <t>リングオブプロテクション＋１</t>
  </si>
  <si>
    <t>呪文使用（1lv x2,2lvx1）</t>
  </si>
  <si>
    <t>人間</t>
  </si>
  <si>
    <t>ｃ</t>
  </si>
  <si>
    <t>サイズ</t>
  </si>
  <si>
    <t>1d8</t>
  </si>
  <si>
    <t>キクチヨ</t>
  </si>
  <si>
    <t>ダイアウルフ</t>
  </si>
  <si>
    <t>特別な乗騎</t>
  </si>
  <si>
    <t>10マス</t>
  </si>
  <si>
    <t>足払い</t>
  </si>
  <si>
    <t>モンクスベルト</t>
  </si>
  <si>
    <t>鋭敏嗅覚</t>
  </si>
  <si>
    <t>疾走</t>
  </si>
  <si>
    <t>武器熟練：噛み付き</t>
  </si>
  <si>
    <t>共感的リンク</t>
  </si>
  <si>
    <t>身かわし強化</t>
  </si>
  <si>
    <t>呪文共有</t>
  </si>
  <si>
    <t>セーヴィングスロー共有</t>
  </si>
  <si>
    <t>モンク</t>
  </si>
  <si>
    <t>2d6</t>
  </si>
  <si>
    <t>7lvソーサラー</t>
  </si>
  <si>
    <t>強化</t>
  </si>
  <si>
    <t>3lvワイルダー</t>
  </si>
  <si>
    <t>パワーＬＶ</t>
  </si>
  <si>
    <t>パワー</t>
  </si>
  <si>
    <t>ｐｐ</t>
  </si>
  <si>
    <t>効果</t>
  </si>
  <si>
    <t>荒れ狂う激情＋１</t>
  </si>
  <si>
    <t>ヴィゴー</t>
  </si>
  <si>
    <t>イナーシャルアーマー</t>
  </si>
  <si>
    <t>hp15</t>
  </si>
  <si>
    <t>AC5</t>
  </si>
  <si>
    <t>１分</t>
  </si>
  <si>
    <t>１時間</t>
  </si>
  <si>
    <t>パワーポイント（18/21）</t>
  </si>
  <si>
    <t>イナーシャルアーマー（４時間）</t>
  </si>
  <si>
    <t>1lvパワー：ディフェンシブプレコグニション、イナーシャルアーマー</t>
  </si>
  <si>
    <t>ディフェンシヴ・プレコグニション（４分）</t>
  </si>
  <si>
    <t>40ｈｐ</t>
  </si>
  <si>
    <t>8分</t>
  </si>
  <si>
    <t>サイオニック・ディメンジョン・ドア</t>
  </si>
  <si>
    <t>ランク</t>
  </si>
  <si>
    <t>水泳</t>
  </si>
  <si>
    <t>製作</t>
  </si>
  <si>
    <t>職能</t>
  </si>
  <si>
    <t>芸能</t>
  </si>
  <si>
    <t>蹂躙</t>
  </si>
  <si>
    <t>ダメージ減少１５／秩序または魔法</t>
  </si>
  <si>
    <t>呪文抵抗２５</t>
  </si>
  <si>
    <t>不浄な追加ｈｐ</t>
  </si>
  <si>
    <t>ネクロノート</t>
  </si>
  <si>
    <t>メイジアーマー</t>
  </si>
  <si>
    <t>シールド</t>
  </si>
  <si>
    <t>呪文（6/4/4）</t>
  </si>
  <si>
    <t>1レベル：シールド、メイジアーマー、エクスペディシャスリトリート・スウィフト</t>
  </si>
  <si>
    <t>２レベル：ストーンボーン、レイスストライク</t>
  </si>
  <si>
    <t>5lvソーサラー</t>
  </si>
  <si>
    <t>“蹂躙する死者　デスローラー”</t>
  </si>
  <si>
    <t>ストーンボーン</t>
  </si>
  <si>
    <t>クロークオブカリスマ＋６</t>
  </si>
  <si>
    <t>ベルトオブジャイアントストレングス＋６</t>
  </si>
  <si>
    <t>肉体攻撃強化：叩き付け</t>
  </si>
  <si>
    <t>Improved Turn Resistance</t>
  </si>
  <si>
    <t>Extended Reach</t>
  </si>
  <si>
    <t>アンデッド</t>
  </si>
  <si>
    <t>ストーンボーン</t>
  </si>
  <si>
    <t>メイジアーマー</t>
  </si>
  <si>
    <t>シールド</t>
  </si>
  <si>
    <t>-</t>
  </si>
  <si>
    <t>サイズ</t>
  </si>
  <si>
    <t>ランク</t>
  </si>
  <si>
    <t>水泳</t>
  </si>
  <si>
    <t>製作</t>
  </si>
  <si>
    <t>職能</t>
  </si>
  <si>
    <t>芸能</t>
  </si>
  <si>
    <t>ボーンクロー</t>
  </si>
  <si>
    <t>17lvクレリック</t>
  </si>
  <si>
    <t>“死の祈祷師　デス・マンティス”</t>
  </si>
  <si>
    <t>8マス</t>
  </si>
  <si>
    <t>突き刺す爪</t>
  </si>
  <si>
    <t>ペリアプトオブウィスダム＋６</t>
  </si>
  <si>
    <t>クラーケン</t>
  </si>
  <si>
    <t>グール</t>
  </si>
  <si>
    <t>アンデッド</t>
  </si>
  <si>
    <t>-</t>
  </si>
  <si>
    <t>サイズ</t>
  </si>
  <si>
    <t>20'</t>
  </si>
  <si>
    <t>2d8</t>
  </si>
  <si>
    <t>1d6</t>
  </si>
  <si>
    <t>ランク</t>
  </si>
  <si>
    <t>水泳</t>
  </si>
  <si>
    <t>製作</t>
  </si>
  <si>
    <t>職能</t>
  </si>
  <si>
    <t>芸能</t>
  </si>
  <si>
    <t>2lvファイター</t>
  </si>
  <si>
    <t>ミスラルチェインシャツ＋５</t>
  </si>
  <si>
    <t>ミスラルラージシールド＋５</t>
  </si>
  <si>
    <t>締め付け</t>
  </si>
  <si>
    <t>MageSlayer</t>
  </si>
  <si>
    <t>迎え討ち</t>
  </si>
  <si>
    <t>足止め</t>
  </si>
  <si>
    <t>強行突破</t>
  </si>
  <si>
    <t>一撃離脱</t>
  </si>
  <si>
    <t>大旋風</t>
  </si>
  <si>
    <t>Improved Multigrab</t>
  </si>
  <si>
    <t>Greater Multigrab</t>
  </si>
  <si>
    <t>4d6</t>
  </si>
  <si>
    <t>麻痺(DC27)</t>
  </si>
  <si>
    <t>触手60'</t>
  </si>
  <si>
    <t>腕30'</t>
  </si>
  <si>
    <t>噛み付き15'</t>
  </si>
  <si>
    <t>“深王”</t>
  </si>
  <si>
    <t>ランク</t>
  </si>
  <si>
    <t>エルフ</t>
  </si>
  <si>
    <t>サイキック</t>
  </si>
  <si>
    <t>ニンジャ</t>
  </si>
  <si>
    <t>ワイルダー</t>
  </si>
  <si>
    <t>サイズ</t>
  </si>
  <si>
    <t>フィート</t>
  </si>
  <si>
    <t>ティーフリング</t>
  </si>
  <si>
    <t>ゲシュタルト</t>
  </si>
  <si>
    <t>バーバリアン３</t>
  </si>
  <si>
    <t>UnearthedArcana(1)</t>
  </si>
  <si>
    <t>3000gp(2)</t>
  </si>
  <si>
    <t>邪悪点</t>
  </si>
  <si>
    <t>弱点:非力</t>
  </si>
  <si>
    <t>弱点:貧弱</t>
  </si>
  <si>
    <t>ヴァイト中尉</t>
  </si>
  <si>
    <t>ウィザード（コンジャラーヴァリアント）３</t>
  </si>
  <si>
    <t>２レベル呪文：ウェブ、メルフズ・アシッドアロー、サモンモンスター２</t>
  </si>
  <si>
    <t>激怒</t>
  </si>
  <si>
    <t>高速移動</t>
  </si>
  <si>
    <t>直感回避</t>
  </si>
  <si>
    <t>巻物作成</t>
  </si>
  <si>
    <t>スパイクドチェイン</t>
  </si>
  <si>
    <t>武器熟練：スパイクドチェイン</t>
  </si>
  <si>
    <t>ミスラルチェイン＋１</t>
  </si>
  <si>
    <t>バークスキン</t>
  </si>
  <si>
    <t>シールドオヴフェイス</t>
  </si>
  <si>
    <t>バークスキン＋４（ポーション）</t>
  </si>
  <si>
    <t>シールドオブフェイス（ポーション）</t>
  </si>
  <si>
    <t>ダメージ減少2/-</t>
  </si>
  <si>
    <t>２点を非致傷ダメージに変換</t>
  </si>
  <si>
    <t>AP１点</t>
  </si>
  <si>
    <t>１レベル：マジックミサイル、グリース、マジックウェポン、エクスペディシャスリトリート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</si>
</sst>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\+#,##0_ ;_ * \-#,##0_ ;_ * &quot;-&quot;_ ;_ @_ "/>
    <numFmt numFmtId="177" formatCode="0.0%"/>
  </numFmts>
  <fonts count="11"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Arial"/>
      <family val="2"/>
    </font>
    <font>
      <sz val="10"/>
      <name val="Arial"/>
      <family val="2"/>
    </font>
    <font>
      <b/>
      <sz val="10"/>
      <name val="ＭＳ Ｐゴシック"/>
      <family val="3"/>
    </font>
    <font>
      <u val="single"/>
      <sz val="9"/>
      <color indexed="12"/>
      <name val="ＭＳ Ｐゴシック"/>
      <family val="3"/>
    </font>
    <font>
      <i/>
      <sz val="10"/>
      <name val="ＭＳ Ｐゴシック"/>
      <family val="3"/>
    </font>
    <font>
      <b/>
      <sz val="9"/>
      <name val="ＭＳ Ｐゴシック"/>
      <family val="3"/>
    </font>
    <font>
      <b/>
      <i/>
      <sz val="12"/>
      <name val="ＭＳ Ｐゴシック"/>
      <family val="3"/>
    </font>
    <font>
      <u val="single"/>
      <sz val="9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/>
      <protection locked="0"/>
    </xf>
    <xf numFmtId="0" fontId="0" fillId="2" borderId="12" xfId="0" applyFill="1" applyBorder="1" applyAlignment="1">
      <alignment horizontal="left"/>
    </xf>
    <xf numFmtId="0" fontId="4" fillId="0" borderId="0" xfId="0" applyFont="1" applyAlignment="1">
      <alignment horizontal="center" wrapText="1"/>
    </xf>
    <xf numFmtId="56" fontId="2" fillId="0" borderId="0" xfId="0" applyNumberFormat="1" applyFont="1" applyAlignment="1" quotePrefix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56" fontId="0" fillId="0" borderId="0" xfId="0" applyNumberFormat="1" applyFont="1" applyAlignment="1" quotePrefix="1">
      <alignment horizontal="center" wrapText="1"/>
    </xf>
    <xf numFmtId="0" fontId="3" fillId="0" borderId="0" xfId="0" applyFont="1" applyAlignment="1" quotePrefix="1">
      <alignment horizontal="center" wrapText="1"/>
    </xf>
    <xf numFmtId="0" fontId="0" fillId="0" borderId="0" xfId="0" applyAlignment="1" quotePrefix="1">
      <alignment horizontal="center"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2" xfId="0" applyBorder="1" applyAlignment="1">
      <alignment/>
    </xf>
    <xf numFmtId="0" fontId="0" fillId="3" borderId="6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176" fontId="0" fillId="0" borderId="0" xfId="0" applyNumberFormat="1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5" xfId="0" applyFill="1" applyBorder="1" applyAlignment="1" applyProtection="1">
      <alignment/>
      <protection locked="0"/>
    </xf>
    <xf numFmtId="0" fontId="0" fillId="0" borderId="5" xfId="0" applyFill="1" applyBorder="1" applyAlignment="1">
      <alignment/>
    </xf>
    <xf numFmtId="0" fontId="0" fillId="0" borderId="5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2" xfId="0" applyBorder="1" applyAlignment="1">
      <alignment horizontal="right"/>
    </xf>
    <xf numFmtId="0" fontId="0" fillId="0" borderId="2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9" fontId="0" fillId="0" borderId="0" xfId="15" applyNumberFormat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9" fontId="0" fillId="0" borderId="0" xfId="15" applyNumberForma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0" fillId="0" borderId="3" xfId="0" applyBorder="1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"/>
  <dimension ref="A1:K58"/>
  <sheetViews>
    <sheetView showGridLines="0" workbookViewId="0" topLeftCell="A1">
      <selection activeCell="J31" sqref="J31"/>
    </sheetView>
  </sheetViews>
  <sheetFormatPr defaultColWidth="9.33203125" defaultRowHeight="11.25"/>
  <cols>
    <col min="1" max="9" width="10.66015625" style="3" customWidth="1"/>
    <col min="10" max="10" width="10.66015625" style="4" customWidth="1"/>
    <col min="11" max="16384" width="10.66015625" style="3" customWidth="1"/>
  </cols>
  <sheetData>
    <row r="1" spans="1:7" ht="12">
      <c r="A1" s="10" t="str">
        <f>"【"&amp;join(A17:Q17,"・")&amp;"】"</f>
        <v>【巨大・アンデッド・ホエール・スケルトン】</v>
      </c>
      <c r="B1" s="2"/>
      <c r="C1" s="2"/>
      <c r="D1" s="2"/>
      <c r="E1" s="2"/>
      <c r="F1" s="2"/>
      <c r="G1" s="2"/>
    </row>
    <row r="2" spans="1:7" ht="12">
      <c r="A2" s="10" t="str">
        <f>"ヒットダイス："&amp;dicecode(B21,B38,B22)&amp;"("&amp;B23&amp;"hp)"</f>
        <v>ヒットダイス：12d12(78hp)</v>
      </c>
      <c r="B2" s="2"/>
      <c r="C2" s="2"/>
      <c r="D2" s="2"/>
      <c r="E2" s="2"/>
      <c r="F2" s="2"/>
      <c r="G2" s="2"/>
    </row>
    <row r="3" spans="1:7" ht="12">
      <c r="A3" s="10" t="str">
        <f>"移動速度："&amp;B39&amp;"フィート（"&amp;B40&amp;"）"</f>
        <v>移動速度：40フィート（水泳）</v>
      </c>
      <c r="B3" s="2"/>
      <c r="C3" s="2"/>
      <c r="D3" s="2"/>
      <c r="E3" s="2"/>
      <c r="F3" s="2"/>
      <c r="G3" s="2"/>
    </row>
    <row r="4" spans="1:7" ht="12">
      <c r="A4" s="10" t="str">
        <f>"アーマークラス："&amp;B20&amp;"（"&amp;ac(C20:N20)&amp;"）"</f>
        <v>アーマークラス：8（+2敏捷-4サイズ+10基本）</v>
      </c>
      <c r="B4" s="2"/>
      <c r="C4" s="2"/>
      <c r="D4" s="2"/>
      <c r="E4" s="2"/>
      <c r="F4" s="2"/>
      <c r="G4" s="2"/>
    </row>
    <row r="5" spans="1:7" ht="12">
      <c r="A5" s="10" t="str">
        <f>"基本攻撃／組み付き：+"&amp;B24&amp;"/+"&amp;B25</f>
        <v>基本攻撃／組み付き：+6/+30</v>
      </c>
      <c r="B5" s="2"/>
      <c r="C5" s="2"/>
      <c r="D5" s="2"/>
      <c r="E5" s="2"/>
      <c r="F5" s="2"/>
      <c r="G5" s="2"/>
    </row>
    <row r="6" spans="1:7" ht="12">
      <c r="A6" s="10" t="e">
        <f>"攻撃："&amp;攻撃(B41:L46)</f>
        <v>#VALUE!</v>
      </c>
      <c r="B6" s="2"/>
      <c r="C6" s="2"/>
      <c r="D6" s="2"/>
      <c r="E6" s="2"/>
      <c r="F6" s="2"/>
      <c r="G6" s="2"/>
    </row>
    <row r="7" spans="1:7" ht="12">
      <c r="A7" s="10" t="e">
        <f>"全力攻撃："&amp;全力攻撃(B41:L46)</f>
        <v>#VALUE!</v>
      </c>
      <c r="B7" s="2"/>
      <c r="C7" s="2"/>
      <c r="D7" s="2"/>
      <c r="E7" s="2"/>
      <c r="F7" s="2"/>
      <c r="G7" s="2"/>
    </row>
    <row r="8" spans="1:7" ht="12">
      <c r="A8" s="10" t="str">
        <f>"接敵面／間合い："&amp;B49&amp;"/"&amp;B50</f>
        <v>接敵面／間合い：20フィート/15フィート</v>
      </c>
      <c r="B8" s="2"/>
      <c r="C8" s="2"/>
      <c r="D8" s="2"/>
      <c r="E8" s="2"/>
      <c r="F8" s="2"/>
      <c r="G8" s="2"/>
    </row>
    <row r="9" spans="1:7" ht="12">
      <c r="A9" s="10" t="str">
        <f>"特殊攻撃："&amp;join(B53:AK53,"、")</f>
        <v>特殊攻撃：</v>
      </c>
      <c r="B9" s="2"/>
      <c r="C9" s="2"/>
      <c r="D9" s="2"/>
      <c r="E9" s="2"/>
      <c r="F9" s="2"/>
      <c r="G9" s="2"/>
    </row>
    <row r="10" spans="1:7" ht="12">
      <c r="A10" s="10" t="str">
        <f>"その他の特殊能力："&amp;join(B54:AI54,"、")</f>
        <v>その他の特殊能力：冷気への完全耐性、ダメージ減少5/叩き</v>
      </c>
      <c r="B10" s="2"/>
      <c r="C10" s="2"/>
      <c r="D10" s="2"/>
      <c r="E10" s="2"/>
      <c r="F10" s="2"/>
      <c r="G10" s="2"/>
    </row>
    <row r="11" spans="1:7" ht="12">
      <c r="A11" s="10" t="str">
        <f>"セーヴ：頑健+"&amp;B27&amp;"、反応+"&amp;B28&amp;"、意思+"&amp;B29</f>
        <v>セーヴ：頑健+4、反応+6、意思+8</v>
      </c>
      <c r="B11" s="2"/>
      <c r="C11" s="2"/>
      <c r="D11" s="2"/>
      <c r="E11" s="2"/>
      <c r="F11" s="2"/>
      <c r="G11" s="2"/>
    </row>
    <row r="12" spans="1:7" ht="12">
      <c r="A12" s="10" t="str">
        <f>"能力値：【筋】"&amp;B30&amp;"【敏】"&amp;B31&amp;"【耐】"&amp;B32&amp;"【知】"&amp;B33&amp;"【判】"&amp;B34&amp;"【魅】"&amp;B35</f>
        <v>能力値：【筋】35【敏】14【耐】-【知】1【判】10【魅】1</v>
      </c>
      <c r="B12" s="2"/>
      <c r="C12" s="2"/>
      <c r="D12" s="2"/>
      <c r="E12" s="2"/>
      <c r="F12" s="2"/>
      <c r="G12" s="2"/>
    </row>
    <row r="13" spans="1:7" ht="12">
      <c r="A13" s="11" t="s">
        <v>0</v>
      </c>
      <c r="B13" s="2"/>
      <c r="C13" s="2"/>
      <c r="D13" s="2"/>
      <c r="E13" s="2"/>
      <c r="F13" s="2"/>
      <c r="G13" s="2"/>
    </row>
    <row r="14" spans="1:7" ht="12">
      <c r="A14" s="10" t="str">
        <f>"特技："&amp;feat(B52:U52)</f>
        <v>特技：《イニシアチブ強化》</v>
      </c>
      <c r="B14" s="2"/>
      <c r="C14" s="2"/>
      <c r="D14" s="2"/>
      <c r="E14" s="2"/>
      <c r="F14" s="2"/>
      <c r="G14" s="2"/>
    </row>
    <row r="15" spans="1:7" ht="12">
      <c r="A15" s="10" t="str">
        <f>"装備："&amp;join(B55:AC55,"、")</f>
        <v>装備：</v>
      </c>
      <c r="B15" s="2"/>
      <c r="C15" s="2"/>
      <c r="D15" s="2"/>
      <c r="E15" s="2"/>
      <c r="F15" s="2"/>
      <c r="G15" s="2"/>
    </row>
    <row r="16" spans="1:7" ht="12.75" thickBot="1">
      <c r="A16" s="10" t="str">
        <f>"脅威度："&amp;B36</f>
        <v>脅威度：6</v>
      </c>
      <c r="B16" s="2"/>
      <c r="C16" s="2"/>
      <c r="D16" s="2"/>
      <c r="E16" s="2"/>
      <c r="F16" s="2"/>
      <c r="G16" s="2"/>
    </row>
    <row r="17" spans="1:11" s="5" customFormat="1" ht="11.25">
      <c r="A17" s="54"/>
      <c r="B17" s="32"/>
      <c r="C17" s="32"/>
      <c r="D17" s="33" t="s">
        <v>79</v>
      </c>
      <c r="E17" s="33" t="s">
        <v>4</v>
      </c>
      <c r="F17" s="33" t="s">
        <v>80</v>
      </c>
      <c r="G17" s="33" t="s">
        <v>78</v>
      </c>
      <c r="H17" s="33"/>
      <c r="I17" s="33"/>
      <c r="J17" s="34"/>
      <c r="K17" s="35"/>
    </row>
    <row r="18" spans="1:11" s="5" customFormat="1" ht="11.25">
      <c r="A18" s="36"/>
      <c r="B18" s="16" t="s">
        <v>5</v>
      </c>
      <c r="C18" s="16" t="s">
        <v>6</v>
      </c>
      <c r="D18" s="16" t="s">
        <v>7</v>
      </c>
      <c r="E18" s="16" t="s">
        <v>8</v>
      </c>
      <c r="F18" s="16" t="s">
        <v>9</v>
      </c>
      <c r="G18" s="16" t="s">
        <v>3</v>
      </c>
      <c r="H18" s="16" t="s">
        <v>3</v>
      </c>
      <c r="I18" s="16" t="s">
        <v>10</v>
      </c>
      <c r="J18" s="17" t="s">
        <v>42</v>
      </c>
      <c r="K18" s="37" t="s">
        <v>41</v>
      </c>
    </row>
    <row r="19" spans="1:11" s="12" customFormat="1" ht="12">
      <c r="A19" s="38" t="s">
        <v>59</v>
      </c>
      <c r="B19" s="13"/>
      <c r="C19" s="13" t="s">
        <v>15</v>
      </c>
      <c r="D19" s="13" t="s">
        <v>7</v>
      </c>
      <c r="E19" s="13" t="s">
        <v>16</v>
      </c>
      <c r="F19" s="13"/>
      <c r="G19" s="13" t="s">
        <v>17</v>
      </c>
      <c r="H19" s="13"/>
      <c r="I19" s="13"/>
      <c r="J19" s="13"/>
      <c r="K19" s="39"/>
    </row>
    <row r="20" spans="1:11" s="12" customFormat="1" ht="12.75" thickBot="1">
      <c r="A20" s="40" t="s">
        <v>18</v>
      </c>
      <c r="B20" s="22">
        <f>SUM(C20:M20)</f>
        <v>8</v>
      </c>
      <c r="C20" s="22">
        <f>C31</f>
        <v>2</v>
      </c>
      <c r="D20" s="23">
        <v>-4</v>
      </c>
      <c r="E20" s="23">
        <v>10</v>
      </c>
      <c r="F20" s="23"/>
      <c r="G20" s="23"/>
      <c r="H20" s="23"/>
      <c r="I20" s="23"/>
      <c r="J20" s="23"/>
      <c r="K20" s="41"/>
    </row>
    <row r="21" spans="1:11" s="12" customFormat="1" ht="12">
      <c r="A21" s="42" t="s">
        <v>11</v>
      </c>
      <c r="B21" s="26">
        <f>SUM(C21:M21)</f>
        <v>12</v>
      </c>
      <c r="C21" s="30"/>
      <c r="D21" s="27"/>
      <c r="E21" s="27"/>
      <c r="F21" s="27">
        <v>12</v>
      </c>
      <c r="G21" s="27"/>
      <c r="H21" s="27"/>
      <c r="I21" s="27"/>
      <c r="J21" s="27"/>
      <c r="K21" s="43"/>
    </row>
    <row r="22" spans="1:11" s="12" customFormat="1" ht="11.25">
      <c r="A22" s="44" t="s">
        <v>65</v>
      </c>
      <c r="B22" s="14">
        <f>SUM(C22:M22)</f>
        <v>0</v>
      </c>
      <c r="C22" s="15"/>
      <c r="D22" s="13"/>
      <c r="E22" s="13"/>
      <c r="F22" s="13"/>
      <c r="G22" s="13"/>
      <c r="H22" s="13"/>
      <c r="I22" s="13"/>
      <c r="J22" s="13"/>
      <c r="K22" s="39"/>
    </row>
    <row r="23" spans="1:11" s="12" customFormat="1" ht="12" thickBot="1">
      <c r="A23" s="45" t="s">
        <v>12</v>
      </c>
      <c r="B23" s="28">
        <f>INT(B21*(B38+1)/2)+B22</f>
        <v>78</v>
      </c>
      <c r="C23" s="31"/>
      <c r="D23" s="29"/>
      <c r="E23" s="29"/>
      <c r="F23" s="29"/>
      <c r="G23" s="29"/>
      <c r="H23" s="29"/>
      <c r="I23" s="29"/>
      <c r="J23" s="29"/>
      <c r="K23" s="46"/>
    </row>
    <row r="24" spans="1:11" s="12" customFormat="1" ht="12">
      <c r="A24" s="47" t="s">
        <v>19</v>
      </c>
      <c r="B24" s="24">
        <f aca="true" t="shared" si="0" ref="B24:B29">SUM(C24:M24)</f>
        <v>6</v>
      </c>
      <c r="C24" s="25"/>
      <c r="D24" s="25"/>
      <c r="E24" s="25"/>
      <c r="F24" s="25">
        <v>6</v>
      </c>
      <c r="G24" s="25"/>
      <c r="H24" s="25"/>
      <c r="I24" s="25"/>
      <c r="J24" s="25"/>
      <c r="K24" s="48"/>
    </row>
    <row r="25" spans="1:11" s="12" customFormat="1" ht="12">
      <c r="A25" s="38" t="s">
        <v>20</v>
      </c>
      <c r="B25" s="14">
        <f t="shared" si="0"/>
        <v>30</v>
      </c>
      <c r="C25" s="14">
        <f>C30</f>
        <v>12</v>
      </c>
      <c r="D25" s="13">
        <v>12</v>
      </c>
      <c r="E25" s="13"/>
      <c r="F25" s="13">
        <v>6</v>
      </c>
      <c r="G25" s="13"/>
      <c r="H25" s="13"/>
      <c r="I25" s="13"/>
      <c r="J25" s="13"/>
      <c r="K25" s="39"/>
    </row>
    <row r="26" spans="1:11" s="12" customFormat="1" ht="12.75" thickBot="1">
      <c r="A26" s="40" t="s">
        <v>58</v>
      </c>
      <c r="B26" s="22">
        <f t="shared" si="0"/>
        <v>14</v>
      </c>
      <c r="C26" s="22">
        <f>C30</f>
        <v>12</v>
      </c>
      <c r="D26" s="23">
        <v>-4</v>
      </c>
      <c r="E26" s="23"/>
      <c r="F26" s="23">
        <v>6</v>
      </c>
      <c r="G26" s="23"/>
      <c r="H26" s="23"/>
      <c r="I26" s="23"/>
      <c r="J26" s="23"/>
      <c r="K26" s="41"/>
    </row>
    <row r="27" spans="1:11" s="12" customFormat="1" ht="12">
      <c r="A27" s="42" t="s">
        <v>43</v>
      </c>
      <c r="B27" s="26">
        <f t="shared" si="0"/>
        <v>4</v>
      </c>
      <c r="C27" s="26">
        <f>C32</f>
        <v>0</v>
      </c>
      <c r="D27" s="27"/>
      <c r="E27" s="27"/>
      <c r="F27" s="27">
        <v>4</v>
      </c>
      <c r="G27" s="27"/>
      <c r="H27" s="27"/>
      <c r="I27" s="27"/>
      <c r="J27" s="27"/>
      <c r="K27" s="43"/>
    </row>
    <row r="28" spans="1:11" s="12" customFormat="1" ht="12">
      <c r="A28" s="38" t="s">
        <v>44</v>
      </c>
      <c r="B28" s="14">
        <f t="shared" si="0"/>
        <v>6</v>
      </c>
      <c r="C28" s="14">
        <f>C31</f>
        <v>2</v>
      </c>
      <c r="D28" s="13"/>
      <c r="E28" s="13"/>
      <c r="F28" s="13">
        <v>4</v>
      </c>
      <c r="G28" s="13"/>
      <c r="H28" s="13"/>
      <c r="I28" s="13"/>
      <c r="J28" s="13"/>
      <c r="K28" s="39"/>
    </row>
    <row r="29" spans="1:11" s="12" customFormat="1" ht="12.75" thickBot="1">
      <c r="A29" s="49" t="s">
        <v>45</v>
      </c>
      <c r="B29" s="28">
        <f t="shared" si="0"/>
        <v>8</v>
      </c>
      <c r="C29" s="28">
        <f>C34</f>
        <v>0</v>
      </c>
      <c r="D29" s="29"/>
      <c r="E29" s="29"/>
      <c r="F29" s="29">
        <v>8</v>
      </c>
      <c r="G29" s="29"/>
      <c r="H29" s="29"/>
      <c r="I29" s="29"/>
      <c r="J29" s="29"/>
      <c r="K29" s="46"/>
    </row>
    <row r="30" spans="1:11" s="12" customFormat="1" ht="12">
      <c r="A30" s="47" t="s">
        <v>46</v>
      </c>
      <c r="B30" s="24">
        <f>SUM(D30:M30)</f>
        <v>35</v>
      </c>
      <c r="C30" s="24">
        <f>INT((B30-10)/2)</f>
        <v>12</v>
      </c>
      <c r="D30" s="25"/>
      <c r="E30" s="25">
        <v>10</v>
      </c>
      <c r="F30" s="25">
        <v>25</v>
      </c>
      <c r="G30" s="25"/>
      <c r="H30" s="25"/>
      <c r="I30" s="25"/>
      <c r="J30" s="25"/>
      <c r="K30" s="48"/>
    </row>
    <row r="31" spans="1:11" s="12" customFormat="1" ht="12">
      <c r="A31" s="38" t="s">
        <v>15</v>
      </c>
      <c r="B31" s="14">
        <f>SUM(D31:M31)</f>
        <v>14</v>
      </c>
      <c r="C31" s="14">
        <f>INT((B31-10)/2)</f>
        <v>2</v>
      </c>
      <c r="D31" s="13"/>
      <c r="E31" s="13">
        <v>10</v>
      </c>
      <c r="F31" s="13">
        <v>2</v>
      </c>
      <c r="G31" s="13">
        <v>2</v>
      </c>
      <c r="H31" s="13"/>
      <c r="I31" s="13"/>
      <c r="J31" s="13"/>
      <c r="K31" s="39"/>
    </row>
    <row r="32" spans="1:11" s="12" customFormat="1" ht="12">
      <c r="A32" s="38" t="s">
        <v>47</v>
      </c>
      <c r="B32" s="15" t="s">
        <v>26</v>
      </c>
      <c r="C32" s="13">
        <v>0</v>
      </c>
      <c r="D32" s="13"/>
      <c r="E32" s="13">
        <v>10</v>
      </c>
      <c r="F32" s="13"/>
      <c r="G32" s="13"/>
      <c r="H32" s="13"/>
      <c r="I32" s="13"/>
      <c r="J32" s="13"/>
      <c r="K32" s="39"/>
    </row>
    <row r="33" spans="1:11" s="12" customFormat="1" ht="12">
      <c r="A33" s="38" t="s">
        <v>48</v>
      </c>
      <c r="B33" s="14">
        <f>SUM(D33:M33)</f>
        <v>1</v>
      </c>
      <c r="C33" s="14">
        <f>INT((B33-10)/2)</f>
        <v>-5</v>
      </c>
      <c r="D33" s="13"/>
      <c r="E33" s="13">
        <v>10</v>
      </c>
      <c r="F33" s="13"/>
      <c r="G33" s="13">
        <v>-9</v>
      </c>
      <c r="H33" s="13"/>
      <c r="I33" s="13"/>
      <c r="J33" s="13"/>
      <c r="K33" s="39"/>
    </row>
    <row r="34" spans="1:11" s="12" customFormat="1" ht="12">
      <c r="A34" s="38" t="s">
        <v>49</v>
      </c>
      <c r="B34" s="14">
        <f>SUM(D34:M34)</f>
        <v>10</v>
      </c>
      <c r="C34" s="14">
        <f>INT((B34-10)/2)</f>
        <v>0</v>
      </c>
      <c r="D34" s="13"/>
      <c r="E34" s="13">
        <v>10</v>
      </c>
      <c r="F34" s="13"/>
      <c r="G34" s="13"/>
      <c r="H34" s="13"/>
      <c r="I34" s="13"/>
      <c r="J34" s="13"/>
      <c r="K34" s="39"/>
    </row>
    <row r="35" spans="1:11" s="12" customFormat="1" ht="12">
      <c r="A35" s="38" t="s">
        <v>50</v>
      </c>
      <c r="B35" s="14">
        <f>SUM(D35:M35)</f>
        <v>1</v>
      </c>
      <c r="C35" s="14">
        <f>INT((B35-10)/2)</f>
        <v>-5</v>
      </c>
      <c r="D35" s="13"/>
      <c r="E35" s="13">
        <v>10</v>
      </c>
      <c r="F35" s="13"/>
      <c r="G35" s="13">
        <v>-9</v>
      </c>
      <c r="H35" s="13"/>
      <c r="I35" s="13"/>
      <c r="J35" s="13"/>
      <c r="K35" s="39"/>
    </row>
    <row r="36" spans="1:11" s="12" customFormat="1" ht="12.75" thickBot="1">
      <c r="A36" s="49" t="s">
        <v>27</v>
      </c>
      <c r="B36" s="28">
        <f>SUM(C36:M36)</f>
        <v>6</v>
      </c>
      <c r="C36" s="29"/>
      <c r="D36" s="29"/>
      <c r="E36" s="29"/>
      <c r="F36" s="29"/>
      <c r="G36" s="29">
        <v>6</v>
      </c>
      <c r="H36" s="29"/>
      <c r="I36" s="29"/>
      <c r="J36" s="29"/>
      <c r="K36" s="46"/>
    </row>
    <row r="37" spans="1:2" ht="12.75" thickBot="1">
      <c r="A37" s="6"/>
      <c r="B37" s="8"/>
    </row>
    <row r="38" spans="1:11" ht="12">
      <c r="A38" s="42" t="s">
        <v>66</v>
      </c>
      <c r="B38" s="27">
        <v>12</v>
      </c>
      <c r="C38" s="27"/>
      <c r="D38" s="27"/>
      <c r="E38" s="27"/>
      <c r="F38" s="27"/>
      <c r="G38" s="27"/>
      <c r="H38" s="27"/>
      <c r="I38" s="27"/>
      <c r="J38" s="50"/>
      <c r="K38" s="43"/>
    </row>
    <row r="39" spans="1:11" ht="12">
      <c r="A39" s="38" t="s">
        <v>13</v>
      </c>
      <c r="B39" s="13">
        <v>40</v>
      </c>
      <c r="C39" s="13"/>
      <c r="D39" s="13"/>
      <c r="E39" s="13"/>
      <c r="F39" s="13"/>
      <c r="G39" s="13"/>
      <c r="H39" s="13"/>
      <c r="I39" s="13"/>
      <c r="J39" s="18"/>
      <c r="K39" s="39"/>
    </row>
    <row r="40" spans="1:11" ht="12">
      <c r="A40" s="38" t="s">
        <v>14</v>
      </c>
      <c r="B40" s="13" t="s">
        <v>1</v>
      </c>
      <c r="C40" s="13"/>
      <c r="D40" s="13"/>
      <c r="E40" s="13"/>
      <c r="F40" s="13"/>
      <c r="G40" s="13"/>
      <c r="H40" s="13"/>
      <c r="I40" s="13"/>
      <c r="J40" s="18"/>
      <c r="K40" s="39"/>
    </row>
    <row r="41" spans="1:11" ht="12">
      <c r="A41" s="38" t="s">
        <v>53</v>
      </c>
      <c r="B41" s="13" t="s">
        <v>81</v>
      </c>
      <c r="C41" s="13"/>
      <c r="D41" s="13"/>
      <c r="E41" s="13"/>
      <c r="F41" s="13"/>
      <c r="G41" s="13"/>
      <c r="H41" s="13"/>
      <c r="I41" s="13"/>
      <c r="J41" s="18"/>
      <c r="K41" s="39"/>
    </row>
    <row r="42" spans="1:11" ht="12">
      <c r="A42" s="38" t="s">
        <v>54</v>
      </c>
      <c r="B42" s="13">
        <v>1</v>
      </c>
      <c r="C42" s="13"/>
      <c r="D42" s="13"/>
      <c r="E42" s="13"/>
      <c r="F42" s="13"/>
      <c r="G42" s="13"/>
      <c r="H42" s="13"/>
      <c r="I42" s="13"/>
      <c r="J42" s="18"/>
      <c r="K42" s="39"/>
    </row>
    <row r="43" spans="1:11" ht="12">
      <c r="A43" s="38" t="s">
        <v>55</v>
      </c>
      <c r="B43" s="14">
        <f>B26</f>
        <v>14</v>
      </c>
      <c r="C43" s="14"/>
      <c r="D43" s="13"/>
      <c r="E43" s="13"/>
      <c r="F43" s="13"/>
      <c r="G43" s="13"/>
      <c r="H43" s="13"/>
      <c r="I43" s="13"/>
      <c r="J43" s="18"/>
      <c r="K43" s="39"/>
    </row>
    <row r="44" spans="1:11" ht="12">
      <c r="A44" s="38" t="s">
        <v>56</v>
      </c>
      <c r="B44" s="13" t="s">
        <v>21</v>
      </c>
      <c r="C44" s="13"/>
      <c r="D44" s="13"/>
      <c r="E44" s="13"/>
      <c r="F44" s="13"/>
      <c r="G44" s="13"/>
      <c r="H44" s="13"/>
      <c r="I44" s="13"/>
      <c r="J44" s="18"/>
      <c r="K44" s="39"/>
    </row>
    <row r="45" spans="1:11" ht="12">
      <c r="A45" s="38" t="s">
        <v>57</v>
      </c>
      <c r="B45" s="13" t="s">
        <v>100</v>
      </c>
      <c r="C45" s="13"/>
      <c r="D45" s="13"/>
      <c r="E45" s="13"/>
      <c r="F45" s="13"/>
      <c r="G45" s="13"/>
      <c r="H45" s="13"/>
      <c r="I45" s="13"/>
      <c r="J45" s="18"/>
      <c r="K45" s="39"/>
    </row>
    <row r="46" spans="1:11" ht="12">
      <c r="A46" s="38" t="s">
        <v>61</v>
      </c>
      <c r="B46" s="13">
        <v>1.5</v>
      </c>
      <c r="C46" s="13"/>
      <c r="D46" s="13"/>
      <c r="E46" s="13"/>
      <c r="F46" s="13"/>
      <c r="G46" s="13"/>
      <c r="H46" s="13"/>
      <c r="I46" s="13"/>
      <c r="J46" s="18"/>
      <c r="K46" s="39"/>
    </row>
    <row r="47" spans="1:11" ht="12">
      <c r="A47" s="38" t="s">
        <v>60</v>
      </c>
      <c r="B47" s="14">
        <f>INT(B46*$C30)</f>
        <v>18</v>
      </c>
      <c r="C47" s="14"/>
      <c r="D47" s="13"/>
      <c r="E47" s="13"/>
      <c r="F47" s="13"/>
      <c r="G47" s="13"/>
      <c r="H47" s="13"/>
      <c r="I47" s="13"/>
      <c r="J47" s="18"/>
      <c r="K47" s="39"/>
    </row>
    <row r="48" spans="1:11" ht="12">
      <c r="A48" s="38" t="s">
        <v>62</v>
      </c>
      <c r="B48" s="15"/>
      <c r="C48" s="15"/>
      <c r="D48" s="13"/>
      <c r="E48" s="13"/>
      <c r="F48" s="13"/>
      <c r="G48" s="13"/>
      <c r="H48" s="13"/>
      <c r="I48" s="13"/>
      <c r="J48" s="18"/>
      <c r="K48" s="39"/>
    </row>
    <row r="49" spans="1:11" ht="11.25">
      <c r="A49" s="44" t="s">
        <v>24</v>
      </c>
      <c r="B49" s="19" t="s">
        <v>99</v>
      </c>
      <c r="C49" s="13"/>
      <c r="D49" s="13"/>
      <c r="E49" s="13"/>
      <c r="F49" s="13"/>
      <c r="G49" s="13"/>
      <c r="H49" s="13"/>
      <c r="I49" s="13"/>
      <c r="J49" s="18"/>
      <c r="K49" s="39"/>
    </row>
    <row r="50" spans="1:11" ht="11.25">
      <c r="A50" s="44" t="s">
        <v>25</v>
      </c>
      <c r="B50" s="19" t="s">
        <v>2</v>
      </c>
      <c r="C50" s="13"/>
      <c r="D50" s="13"/>
      <c r="E50" s="13"/>
      <c r="F50" s="13"/>
      <c r="G50" s="13"/>
      <c r="H50" s="13"/>
      <c r="I50" s="13"/>
      <c r="J50" s="18"/>
      <c r="K50" s="39"/>
    </row>
    <row r="51" spans="1:11" ht="12">
      <c r="A51" s="38" t="s">
        <v>28</v>
      </c>
      <c r="B51" s="13"/>
      <c r="C51" s="13"/>
      <c r="D51" s="13"/>
      <c r="E51" s="13"/>
      <c r="F51" s="13"/>
      <c r="G51" s="13"/>
      <c r="H51" s="13"/>
      <c r="I51" s="13"/>
      <c r="J51" s="18"/>
      <c r="K51" s="39"/>
    </row>
    <row r="52" spans="1:11" ht="12">
      <c r="A52" s="38" t="s">
        <v>29</v>
      </c>
      <c r="B52" s="20" t="s">
        <v>96</v>
      </c>
      <c r="C52" s="20"/>
      <c r="D52" s="20"/>
      <c r="E52" s="20"/>
      <c r="F52" s="20"/>
      <c r="G52" s="20"/>
      <c r="H52" s="13"/>
      <c r="I52" s="13"/>
      <c r="J52" s="18"/>
      <c r="K52" s="39"/>
    </row>
    <row r="53" spans="1:11" s="7" customFormat="1" ht="12">
      <c r="A53" s="51" t="s">
        <v>33</v>
      </c>
      <c r="B53" s="20"/>
      <c r="C53" s="20"/>
      <c r="D53" s="20"/>
      <c r="E53" s="20"/>
      <c r="F53" s="20"/>
      <c r="G53" s="20"/>
      <c r="H53" s="21"/>
      <c r="I53" s="21"/>
      <c r="J53" s="21"/>
      <c r="K53" s="52"/>
    </row>
    <row r="54" spans="1:11" s="7" customFormat="1" ht="24">
      <c r="A54" s="51" t="s">
        <v>35</v>
      </c>
      <c r="B54" s="20" t="s">
        <v>97</v>
      </c>
      <c r="C54" s="20" t="s">
        <v>98</v>
      </c>
      <c r="D54" s="20"/>
      <c r="E54" s="20"/>
      <c r="F54" s="20"/>
      <c r="G54" s="20"/>
      <c r="H54" s="21"/>
      <c r="I54" s="21"/>
      <c r="J54" s="21"/>
      <c r="K54" s="52"/>
    </row>
    <row r="55" spans="1:11" ht="12.75" thickBot="1">
      <c r="A55" s="49" t="s">
        <v>41</v>
      </c>
      <c r="B55" s="29"/>
      <c r="C55" s="29"/>
      <c r="D55" s="29"/>
      <c r="E55" s="29"/>
      <c r="F55" s="29"/>
      <c r="G55" s="29"/>
      <c r="H55" s="29"/>
      <c r="I55" s="29"/>
      <c r="J55" s="53"/>
      <c r="K55" s="46"/>
    </row>
    <row r="56" ht="12">
      <c r="A56" s="6"/>
    </row>
    <row r="57" ht="12">
      <c r="A57" s="6"/>
    </row>
    <row r="58" ht="12">
      <c r="A58" s="6"/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1119">
    <pageSetUpPr fitToPage="1"/>
  </sheetPr>
  <dimension ref="A1:Q110"/>
  <sheetViews>
    <sheetView showGridLines="0" workbookViewId="0" topLeftCell="A1">
      <selection activeCell="A1" sqref="A1:A17"/>
    </sheetView>
  </sheetViews>
  <sheetFormatPr defaultColWidth="9.33203125" defaultRowHeight="11.25"/>
  <cols>
    <col min="1" max="9" width="10.66015625" style="3" customWidth="1"/>
    <col min="10" max="10" width="10.66015625" style="4" customWidth="1"/>
    <col min="11" max="16384" width="10.66015625" style="3" customWidth="1"/>
  </cols>
  <sheetData>
    <row r="1" spans="1:7" ht="12">
      <c r="A1" s="10" t="str">
        <f>"【"&amp;join(A18:Q18,"・")&amp;"】"</f>
        <v>【“狂王　ガイスト”・ビホルダー・ゴースト・3lvワイルダー】</v>
      </c>
      <c r="B1" s="2"/>
      <c r="C1" s="2"/>
      <c r="D1" s="2"/>
      <c r="E1" s="2"/>
      <c r="F1" s="2"/>
      <c r="G1" s="2"/>
    </row>
    <row r="2" spans="1:7" ht="12">
      <c r="A2" s="10" t="str">
        <f>D19&amp;"サイズの"&amp;E19</f>
        <v>大型サイズのアンデッド</v>
      </c>
      <c r="B2" s="2"/>
      <c r="C2" s="2"/>
      <c r="D2" s="2"/>
      <c r="E2" s="2"/>
      <c r="F2" s="2"/>
      <c r="G2" s="2"/>
    </row>
    <row r="3" spans="1:7" ht="12">
      <c r="A3" s="10" t="str">
        <f>"ヒットダイス："&amp;dicecode(B23,B42,B24)&amp;"("&amp;B25&amp;"hp)"</f>
        <v>ヒットダイス：14d12+40(131hp)</v>
      </c>
      <c r="B3" s="2"/>
      <c r="C3" s="2"/>
      <c r="D3" s="2"/>
      <c r="E3" s="2"/>
      <c r="F3" s="2"/>
      <c r="G3" s="2"/>
    </row>
    <row r="4" spans="1:7" ht="12">
      <c r="A4" s="10" t="str">
        <f>"移動速度："&amp;B43&amp;"フィート（"&amp;B44&amp;"）"</f>
        <v>移動速度：40フィート（飛行・完璧）</v>
      </c>
      <c r="B4" s="2"/>
      <c r="C4" s="2"/>
      <c r="D4" s="2"/>
      <c r="E4" s="2"/>
      <c r="F4" s="2"/>
      <c r="G4" s="2"/>
    </row>
    <row r="5" spans="1:7" ht="12">
      <c r="A5" s="10" t="str">
        <f>"アーマークラス："&amp;B22&amp;"（"&amp;ac(C22:L22)&amp;"）"</f>
        <v>アーマークラス：26（+10基本-1サイズ+6敏捷+6反発+5イナーシャルアーマー）</v>
      </c>
      <c r="B5" s="2"/>
      <c r="C5" s="2"/>
      <c r="D5" s="2"/>
      <c r="E5" s="2"/>
      <c r="F5" s="2"/>
      <c r="G5" s="2"/>
    </row>
    <row r="6" spans="1:7" ht="12">
      <c r="A6" s="10" t="str">
        <f>"基本攻撃／組み付き：+"&amp;B26&amp;"/+"&amp;B27</f>
        <v>基本攻撃／組み付き：+10/+13</v>
      </c>
      <c r="B6" s="2"/>
      <c r="C6" s="2"/>
      <c r="D6" s="2"/>
      <c r="E6" s="2"/>
      <c r="F6" s="2"/>
      <c r="G6" s="2"/>
    </row>
    <row r="7" spans="1:7" ht="12">
      <c r="A7" s="10" t="str">
        <f>"攻撃："&amp;攻撃(B45:L50,B28,B29,C33)</f>
        <v>攻撃：目の光線＝ +15遠隔接触(難易度+23)</v>
      </c>
      <c r="B7" s="2"/>
      <c r="C7" s="2"/>
      <c r="D7" s="2"/>
      <c r="E7" s="2"/>
      <c r="F7" s="2"/>
      <c r="G7" s="2"/>
    </row>
    <row r="8" spans="1:7" ht="12">
      <c r="A8" s="10" t="str">
        <f>"全力攻撃："&amp;全力攻撃(B45:K50,B28,B29,C33)</f>
        <v>全力攻撃：目の光線(x10)＝ +15遠隔接触(難易度+23)、噛み付き(x4)＝ +8近接(2d4+-1)</v>
      </c>
      <c r="B8" s="2"/>
      <c r="C8" s="2"/>
      <c r="D8" s="2"/>
      <c r="E8" s="2"/>
      <c r="F8" s="2"/>
      <c r="G8" s="2"/>
    </row>
    <row r="9" spans="1:7" ht="12">
      <c r="A9" s="10" t="str">
        <f>"接敵面／間合い："&amp;B51&amp;"フィート/"&amp;B52&amp;"フィート"</f>
        <v>接敵面／間合い：10フィート/5フィート</v>
      </c>
      <c r="B9" s="2"/>
      <c r="C9" s="2"/>
      <c r="D9" s="2"/>
      <c r="E9" s="2"/>
      <c r="F9" s="2"/>
      <c r="G9" s="2"/>
    </row>
    <row r="10" spans="1:7" ht="12">
      <c r="A10" s="10" t="str">
        <f>"特殊攻撃："&amp;join(B54:AK54,"、")</f>
        <v>特殊攻撃：目の光線、荒れ狂う激情+3、パワーポイント（18/21）、1lvパワー：ディフェンシブプレコグニション、イナーシャルアーマー、テレキネシス、憑霊、能力値吸収の接触</v>
      </c>
      <c r="B10" s="2"/>
      <c r="C10" s="2"/>
      <c r="D10" s="2"/>
      <c r="E10" s="2"/>
      <c r="F10" s="2"/>
      <c r="G10" s="2"/>
    </row>
    <row r="11" spans="1:7" ht="12">
      <c r="A11" s="10" t="str">
        <f>"その他の特殊能力："&amp;join(B55:AI55,"、")</f>
        <v>その他の特殊能力：暗視60フィート、円錐形のアンチマジックの場、全周囲視覚、飛行能力、アンデッドの種別特性、非実体の種別特性、荒れ狂う激情＋１、精神力消耗、接触かわし、顕現、退散抵抗＋４、黄泉帰り</v>
      </c>
      <c r="B11" s="2"/>
      <c r="C11" s="2"/>
      <c r="D11" s="2"/>
      <c r="E11" s="2"/>
      <c r="F11" s="2"/>
      <c r="G11" s="2"/>
    </row>
    <row r="12" spans="1:7" ht="12">
      <c r="A12" s="10" t="str">
        <f>"セーヴ：頑健+"&amp;B30&amp;"、反応+"&amp;B31&amp;"、意思+"&amp;B32</f>
        <v>セーヴ：頑健+6、反応+12、意思+13</v>
      </c>
      <c r="B12" s="2"/>
      <c r="C12" s="2"/>
      <c r="D12" s="2"/>
      <c r="E12" s="2"/>
      <c r="F12" s="2"/>
      <c r="G12" s="2"/>
    </row>
    <row r="13" spans="1:7" ht="12">
      <c r="A13" s="10" t="str">
        <f>"能力値：【筋】"&amp;B33&amp;"【敏】"&amp;B34&amp;"【耐】"&amp;B35&amp;"【知】"&amp;B36&amp;"【判】"&amp;B37&amp;"【魅】"&amp;B38</f>
        <v>能力値：【筋】8【敏】23【耐】-【知】14【判】12【魅】22</v>
      </c>
      <c r="B13" s="2"/>
      <c r="C13" s="2"/>
      <c r="D13" s="2"/>
      <c r="E13" s="2"/>
      <c r="F13" s="2"/>
      <c r="G13" s="2"/>
    </row>
    <row r="14" spans="1:7" ht="12">
      <c r="A14" s="11" t="str">
        <f>"技能："&amp;skill(A59:C102)</f>
        <v>技能：〈捜索〉+31、〈聞き耳〉+26、〈視認〉+30、〈隠れ身〉+27、〈軽業〉+23</v>
      </c>
      <c r="B14" s="2"/>
      <c r="C14" s="2"/>
      <c r="D14" s="2"/>
      <c r="E14" s="2"/>
      <c r="F14" s="2"/>
      <c r="G14" s="2"/>
    </row>
    <row r="15" spans="1:7" ht="12">
      <c r="A15" s="10" t="str">
        <f>"特技："&amp;feat(B53:U53)</f>
        <v>特技：《鋭敏感覚》《顕現高速化》《強化版追加hp》《思考の如き速さ》《追加ｈｐ》《追加ｈｐ》</v>
      </c>
      <c r="B15" s="2"/>
      <c r="C15" s="2"/>
      <c r="D15" s="2"/>
      <c r="E15" s="2"/>
      <c r="F15" s="2"/>
      <c r="G15" s="2"/>
    </row>
    <row r="16" spans="1:7" ht="12">
      <c r="A16" s="10" t="str">
        <f>"発動済パワー："&amp;join(B56:AC56,"、")</f>
        <v>発動済パワー：イナーシャルアーマー（４時間）、ディフェンシヴ・プレコグニション（４分）</v>
      </c>
      <c r="B16" s="2"/>
      <c r="C16" s="2"/>
      <c r="D16" s="2"/>
      <c r="E16" s="2"/>
      <c r="F16" s="2"/>
      <c r="G16" s="2"/>
    </row>
    <row r="17" spans="1:7" ht="12.75" thickBot="1">
      <c r="A17" s="10" t="str">
        <f>"脅威度："&amp;B39</f>
        <v>脅威度：16</v>
      </c>
      <c r="B17" s="2"/>
      <c r="C17" s="2"/>
      <c r="D17" s="2"/>
      <c r="E17" s="2"/>
      <c r="F17" s="2"/>
      <c r="G17" s="2"/>
    </row>
    <row r="18" spans="1:11" s="81" customFormat="1" ht="11.25">
      <c r="A18" s="90" t="s">
        <v>488</v>
      </c>
      <c r="B18" s="91"/>
      <c r="C18" s="91"/>
      <c r="D18" s="91"/>
      <c r="E18" s="91"/>
      <c r="F18" s="92" t="s">
        <v>475</v>
      </c>
      <c r="G18" s="92" t="s">
        <v>476</v>
      </c>
      <c r="H18" s="92"/>
      <c r="I18" s="92" t="s">
        <v>594</v>
      </c>
      <c r="J18" s="93"/>
      <c r="K18" s="94"/>
    </row>
    <row r="19" spans="1:15" s="81" customFormat="1" ht="11.25">
      <c r="A19" s="68"/>
      <c r="B19" s="69"/>
      <c r="C19" s="69"/>
      <c r="D19" s="69" t="str">
        <f>B41</f>
        <v>大型</v>
      </c>
      <c r="E19" s="69" t="s">
        <v>371</v>
      </c>
      <c r="F19" s="70"/>
      <c r="G19" s="70"/>
      <c r="H19" s="70"/>
      <c r="I19" s="70"/>
      <c r="J19" s="71"/>
      <c r="K19" s="72"/>
      <c r="O19" s="81">
        <v>21</v>
      </c>
    </row>
    <row r="20" spans="1:15" s="81" customFormat="1" ht="11.25">
      <c r="A20" s="36"/>
      <c r="B20" s="16" t="s">
        <v>5</v>
      </c>
      <c r="C20" s="16" t="s">
        <v>6</v>
      </c>
      <c r="D20" s="16" t="s">
        <v>7</v>
      </c>
      <c r="E20" s="16" t="s">
        <v>8</v>
      </c>
      <c r="F20" s="16" t="s">
        <v>9</v>
      </c>
      <c r="G20" s="16" t="s">
        <v>3</v>
      </c>
      <c r="H20" s="16" t="s">
        <v>3</v>
      </c>
      <c r="I20" s="16" t="s">
        <v>380</v>
      </c>
      <c r="J20" s="16" t="s">
        <v>227</v>
      </c>
      <c r="K20" s="37" t="s">
        <v>385</v>
      </c>
      <c r="O20" s="81">
        <f>SUM(O23:O49)</f>
        <v>6</v>
      </c>
    </row>
    <row r="21" spans="1:15" s="81" customFormat="1" ht="12">
      <c r="A21" s="38" t="s">
        <v>59</v>
      </c>
      <c r="B21" s="13"/>
      <c r="C21" s="75" t="s">
        <v>379</v>
      </c>
      <c r="D21" s="75" t="s">
        <v>7</v>
      </c>
      <c r="E21" s="75" t="s">
        <v>241</v>
      </c>
      <c r="F21" s="13"/>
      <c r="G21" s="13" t="s">
        <v>307</v>
      </c>
      <c r="H21" s="13"/>
      <c r="I21" s="13" t="s">
        <v>487</v>
      </c>
      <c r="J21" s="13"/>
      <c r="K21" s="39"/>
      <c r="O21" s="81">
        <f>O19-O20</f>
        <v>15</v>
      </c>
    </row>
    <row r="22" spans="1:16" s="81" customFormat="1" ht="12.75" thickBot="1">
      <c r="A22" s="40" t="s">
        <v>18</v>
      </c>
      <c r="B22" s="22">
        <f>SUM(C22:L22)</f>
        <v>26</v>
      </c>
      <c r="C22" s="22">
        <v>10</v>
      </c>
      <c r="D22" s="73">
        <f>sizep(D19)</f>
        <v>-1</v>
      </c>
      <c r="E22" s="73">
        <f>C34</f>
        <v>6</v>
      </c>
      <c r="F22" s="23"/>
      <c r="G22" s="23">
        <f>C38</f>
        <v>6</v>
      </c>
      <c r="H22" s="23"/>
      <c r="I22" s="23">
        <v>5</v>
      </c>
      <c r="J22" s="23"/>
      <c r="K22" s="41"/>
      <c r="M22" s="81" t="s">
        <v>595</v>
      </c>
      <c r="N22" s="81" t="s">
        <v>596</v>
      </c>
      <c r="O22" s="81" t="s">
        <v>597</v>
      </c>
      <c r="P22" s="81" t="s">
        <v>598</v>
      </c>
    </row>
    <row r="23" spans="1:17" s="81" customFormat="1" ht="12">
      <c r="A23" s="42" t="s">
        <v>11</v>
      </c>
      <c r="B23" s="26">
        <f>SUM(C23:L23)</f>
        <v>14</v>
      </c>
      <c r="C23" s="26"/>
      <c r="D23" s="82"/>
      <c r="E23" s="27"/>
      <c r="F23" s="27">
        <v>11</v>
      </c>
      <c r="G23" s="27"/>
      <c r="H23" s="27"/>
      <c r="I23" s="27">
        <v>3</v>
      </c>
      <c r="J23" s="27"/>
      <c r="K23" s="43"/>
      <c r="M23" s="81">
        <v>1</v>
      </c>
      <c r="N23" s="104" t="s">
        <v>600</v>
      </c>
      <c r="O23" s="81">
        <v>3</v>
      </c>
      <c r="P23" s="81" t="s">
        <v>602</v>
      </c>
      <c r="Q23" s="81" t="s">
        <v>604</v>
      </c>
    </row>
    <row r="24" spans="1:17" s="81" customFormat="1" ht="11.25">
      <c r="A24" s="44" t="s">
        <v>65</v>
      </c>
      <c r="B24" s="14">
        <f>SUM(C24:L24)</f>
        <v>40</v>
      </c>
      <c r="C24" s="14"/>
      <c r="D24" s="74"/>
      <c r="E24" s="13"/>
      <c r="F24" s="13"/>
      <c r="G24" s="13"/>
      <c r="H24" s="13">
        <v>6</v>
      </c>
      <c r="I24" s="13"/>
      <c r="J24" s="13">
        <v>14</v>
      </c>
      <c r="K24" s="39">
        <v>20</v>
      </c>
      <c r="M24" s="81">
        <v>1</v>
      </c>
      <c r="N24" s="103" t="s">
        <v>601</v>
      </c>
      <c r="O24" s="81">
        <v>3</v>
      </c>
      <c r="P24" s="81" t="s">
        <v>603</v>
      </c>
      <c r="Q24" s="81" t="s">
        <v>605</v>
      </c>
    </row>
    <row r="25" spans="1:11" s="81" customFormat="1" ht="12" thickBot="1">
      <c r="A25" s="45" t="s">
        <v>12</v>
      </c>
      <c r="B25" s="28">
        <f>INT(B23*(B42+1)/2)+B24</f>
        <v>131</v>
      </c>
      <c r="C25" s="28"/>
      <c r="D25" s="80"/>
      <c r="E25" s="29"/>
      <c r="F25" s="29"/>
      <c r="G25" s="29"/>
      <c r="H25" s="29"/>
      <c r="I25" s="29"/>
      <c r="J25" s="29"/>
      <c r="K25" s="46"/>
    </row>
    <row r="26" spans="1:11" s="81" customFormat="1" ht="12">
      <c r="A26" s="47" t="s">
        <v>19</v>
      </c>
      <c r="B26" s="24">
        <f aca="true" t="shared" si="0" ref="B26:B32">SUM(C26:M26)</f>
        <v>10</v>
      </c>
      <c r="C26" s="83"/>
      <c r="D26" s="83"/>
      <c r="E26" s="25"/>
      <c r="F26" s="25">
        <v>8</v>
      </c>
      <c r="G26" s="25"/>
      <c r="H26" s="25"/>
      <c r="I26" s="25">
        <v>2</v>
      </c>
      <c r="J26" s="25"/>
      <c r="K26" s="48"/>
    </row>
    <row r="27" spans="1:11" s="81" customFormat="1" ht="12">
      <c r="A27" s="38" t="s">
        <v>20</v>
      </c>
      <c r="B27" s="14">
        <f t="shared" si="0"/>
        <v>13</v>
      </c>
      <c r="C27" s="14">
        <f>C33</f>
        <v>-1</v>
      </c>
      <c r="D27" s="74">
        <f>sizeb(D19)</f>
        <v>4</v>
      </c>
      <c r="E27" s="13"/>
      <c r="F27" s="25">
        <v>8</v>
      </c>
      <c r="G27" s="13"/>
      <c r="H27" s="13"/>
      <c r="I27" s="13">
        <v>2</v>
      </c>
      <c r="J27" s="13"/>
      <c r="K27" s="39"/>
    </row>
    <row r="28" spans="1:11" s="81" customFormat="1" ht="12">
      <c r="A28" s="38" t="s">
        <v>225</v>
      </c>
      <c r="B28" s="14">
        <f t="shared" si="0"/>
        <v>8</v>
      </c>
      <c r="C28" s="14">
        <f>C33</f>
        <v>-1</v>
      </c>
      <c r="D28" s="74">
        <f>sizep(D19)</f>
        <v>-1</v>
      </c>
      <c r="E28" s="13"/>
      <c r="F28" s="25">
        <v>8</v>
      </c>
      <c r="G28" s="13"/>
      <c r="H28" s="13"/>
      <c r="I28" s="13">
        <v>2</v>
      </c>
      <c r="J28" s="13"/>
      <c r="K28" s="39"/>
    </row>
    <row r="29" spans="1:11" s="81" customFormat="1" ht="12.75" thickBot="1">
      <c r="A29" s="49" t="s">
        <v>226</v>
      </c>
      <c r="B29" s="14">
        <f t="shared" si="0"/>
        <v>15</v>
      </c>
      <c r="C29" s="14">
        <f>C34</f>
        <v>6</v>
      </c>
      <c r="D29" s="74">
        <f>sizep(D19)</f>
        <v>-1</v>
      </c>
      <c r="E29" s="29"/>
      <c r="F29" s="25">
        <v>8</v>
      </c>
      <c r="G29" s="29"/>
      <c r="H29" s="29"/>
      <c r="I29" s="29">
        <v>2</v>
      </c>
      <c r="J29" s="29"/>
      <c r="K29" s="46"/>
    </row>
    <row r="30" spans="1:11" s="81" customFormat="1" ht="12">
      <c r="A30" s="42" t="s">
        <v>43</v>
      </c>
      <c r="B30" s="26">
        <f t="shared" si="0"/>
        <v>6</v>
      </c>
      <c r="C30" s="26">
        <f>C35</f>
        <v>0</v>
      </c>
      <c r="D30" s="82"/>
      <c r="E30" s="27"/>
      <c r="F30" s="27">
        <v>3</v>
      </c>
      <c r="G30" s="27"/>
      <c r="H30" s="27">
        <v>2</v>
      </c>
      <c r="I30" s="27">
        <v>1</v>
      </c>
      <c r="J30" s="27"/>
      <c r="K30" s="43"/>
    </row>
    <row r="31" spans="1:11" s="81" customFormat="1" ht="12">
      <c r="A31" s="38" t="s">
        <v>44</v>
      </c>
      <c r="B31" s="14">
        <f t="shared" si="0"/>
        <v>12</v>
      </c>
      <c r="C31" s="14">
        <f>C34</f>
        <v>6</v>
      </c>
      <c r="D31" s="74"/>
      <c r="E31" s="13"/>
      <c r="F31" s="13">
        <v>3</v>
      </c>
      <c r="G31" s="13"/>
      <c r="H31" s="13">
        <v>2</v>
      </c>
      <c r="I31" s="13">
        <v>1</v>
      </c>
      <c r="J31" s="13"/>
      <c r="K31" s="39"/>
    </row>
    <row r="32" spans="1:11" s="81" customFormat="1" ht="12.75" thickBot="1">
      <c r="A32" s="49" t="s">
        <v>45</v>
      </c>
      <c r="B32" s="28">
        <f t="shared" si="0"/>
        <v>13</v>
      </c>
      <c r="C32" s="28">
        <f>C37</f>
        <v>1</v>
      </c>
      <c r="D32" s="80"/>
      <c r="E32" s="29"/>
      <c r="F32" s="29">
        <v>7</v>
      </c>
      <c r="G32" s="29"/>
      <c r="H32" s="29">
        <v>2</v>
      </c>
      <c r="I32" s="29">
        <v>3</v>
      </c>
      <c r="J32" s="29"/>
      <c r="K32" s="46"/>
    </row>
    <row r="33" spans="1:11" s="81" customFormat="1" ht="12">
      <c r="A33" s="47" t="s">
        <v>46</v>
      </c>
      <c r="B33" s="24">
        <f>SUM(D33:M33)</f>
        <v>8</v>
      </c>
      <c r="C33" s="24">
        <f>INT((B33-10)/2)</f>
        <v>-1</v>
      </c>
      <c r="D33" s="83"/>
      <c r="E33" s="25">
        <v>8</v>
      </c>
      <c r="F33" s="25">
        <v>0</v>
      </c>
      <c r="G33" s="25"/>
      <c r="H33" s="25"/>
      <c r="I33" s="25"/>
      <c r="J33" s="25"/>
      <c r="K33" s="48"/>
    </row>
    <row r="34" spans="1:11" s="81" customFormat="1" ht="12">
      <c r="A34" s="38" t="s">
        <v>15</v>
      </c>
      <c r="B34" s="14">
        <f>SUM(D34:M34)</f>
        <v>23</v>
      </c>
      <c r="C34" s="14">
        <f>INT((B34-10)/2)</f>
        <v>6</v>
      </c>
      <c r="D34" s="74"/>
      <c r="E34" s="13">
        <v>18</v>
      </c>
      <c r="F34" s="13">
        <v>4</v>
      </c>
      <c r="G34" s="13"/>
      <c r="H34" s="13"/>
      <c r="I34" s="13">
        <v>1</v>
      </c>
      <c r="J34" s="13"/>
      <c r="K34" s="39"/>
    </row>
    <row r="35" spans="1:11" s="81" customFormat="1" ht="12">
      <c r="A35" s="38" t="s">
        <v>47</v>
      </c>
      <c r="B35" s="14" t="s">
        <v>372</v>
      </c>
      <c r="C35" s="14">
        <v>0</v>
      </c>
      <c r="D35" s="74"/>
      <c r="E35" s="13">
        <v>8</v>
      </c>
      <c r="F35" s="13">
        <v>8</v>
      </c>
      <c r="G35" s="13"/>
      <c r="H35" s="13"/>
      <c r="I35" s="13"/>
      <c r="J35" s="13"/>
      <c r="K35" s="39"/>
    </row>
    <row r="36" spans="1:11" s="81" customFormat="1" ht="12">
      <c r="A36" s="38" t="s">
        <v>48</v>
      </c>
      <c r="B36" s="14">
        <f>SUM(D36:M36)</f>
        <v>14</v>
      </c>
      <c r="C36" s="14">
        <f>INT((B36-10)/2)</f>
        <v>2</v>
      </c>
      <c r="D36" s="74"/>
      <c r="E36" s="13">
        <v>8</v>
      </c>
      <c r="F36" s="13">
        <v>6</v>
      </c>
      <c r="G36" s="13"/>
      <c r="H36" s="13"/>
      <c r="I36" s="13"/>
      <c r="J36" s="13"/>
      <c r="K36" s="39"/>
    </row>
    <row r="37" spans="1:11" s="81" customFormat="1" ht="12">
      <c r="A37" s="38" t="s">
        <v>49</v>
      </c>
      <c r="B37" s="14">
        <f>SUM(D37:M37)</f>
        <v>12</v>
      </c>
      <c r="C37" s="14">
        <f>INT((B37-10)/2)</f>
        <v>1</v>
      </c>
      <c r="D37" s="74"/>
      <c r="E37" s="13">
        <v>8</v>
      </c>
      <c r="F37" s="13">
        <v>4</v>
      </c>
      <c r="G37" s="13"/>
      <c r="H37" s="13"/>
      <c r="I37" s="13"/>
      <c r="J37" s="13"/>
      <c r="K37" s="39"/>
    </row>
    <row r="38" spans="1:11" s="81" customFormat="1" ht="12">
      <c r="A38" s="38" t="s">
        <v>50</v>
      </c>
      <c r="B38" s="14">
        <f>SUM(D38:M38)</f>
        <v>22</v>
      </c>
      <c r="C38" s="14">
        <f>INT((B38-10)/2)</f>
        <v>6</v>
      </c>
      <c r="D38" s="74"/>
      <c r="E38" s="13">
        <v>18</v>
      </c>
      <c r="F38" s="13">
        <v>4</v>
      </c>
      <c r="G38" s="13"/>
      <c r="H38" s="13"/>
      <c r="I38" s="13"/>
      <c r="J38" s="13"/>
      <c r="K38" s="39"/>
    </row>
    <row r="39" spans="1:11" s="81" customFormat="1" ht="12.75" thickBot="1">
      <c r="A39" s="49" t="s">
        <v>27</v>
      </c>
      <c r="B39" s="28">
        <f>SUM(C39:M39)</f>
        <v>16</v>
      </c>
      <c r="C39" s="80"/>
      <c r="D39" s="80"/>
      <c r="E39" s="29"/>
      <c r="F39" s="29">
        <v>13</v>
      </c>
      <c r="G39" s="29">
        <v>2</v>
      </c>
      <c r="H39" s="29"/>
      <c r="I39" s="29">
        <v>1</v>
      </c>
      <c r="J39" s="29"/>
      <c r="K39" s="46"/>
    </row>
    <row r="40" spans="1:2" ht="12.75" thickBot="1">
      <c r="A40" s="6"/>
      <c r="B40" s="8"/>
    </row>
    <row r="41" spans="1:11" ht="12">
      <c r="A41" s="42" t="s">
        <v>373</v>
      </c>
      <c r="B41" s="27" t="s">
        <v>106</v>
      </c>
      <c r="C41" s="27"/>
      <c r="D41" s="27"/>
      <c r="E41" s="27"/>
      <c r="F41" s="27"/>
      <c r="G41" s="27"/>
      <c r="H41" s="27"/>
      <c r="I41" s="27"/>
      <c r="J41" s="50"/>
      <c r="K41" s="43"/>
    </row>
    <row r="42" spans="1:11" ht="12">
      <c r="A42" s="38" t="s">
        <v>66</v>
      </c>
      <c r="B42" s="13">
        <v>12</v>
      </c>
      <c r="C42" s="13"/>
      <c r="D42" s="13"/>
      <c r="E42" s="13"/>
      <c r="F42" s="13"/>
      <c r="G42" s="13"/>
      <c r="H42" s="13"/>
      <c r="I42" s="13"/>
      <c r="J42" s="18"/>
      <c r="K42" s="39"/>
    </row>
    <row r="43" spans="1:11" ht="12">
      <c r="A43" s="38" t="s">
        <v>13</v>
      </c>
      <c r="B43" s="13">
        <v>40</v>
      </c>
      <c r="C43" s="13"/>
      <c r="D43" s="13"/>
      <c r="E43" s="13"/>
      <c r="F43" s="13"/>
      <c r="G43" s="13"/>
      <c r="H43" s="13"/>
      <c r="I43" s="13"/>
      <c r="J43" s="18"/>
      <c r="K43" s="39"/>
    </row>
    <row r="44" spans="1:11" ht="12">
      <c r="A44" s="38" t="s">
        <v>14</v>
      </c>
      <c r="B44" s="13" t="s">
        <v>274</v>
      </c>
      <c r="C44" s="13"/>
      <c r="D44" s="13"/>
      <c r="E44" s="13"/>
      <c r="F44" s="13"/>
      <c r="G44" s="13"/>
      <c r="H44" s="13"/>
      <c r="I44" s="13"/>
      <c r="J44" s="18"/>
      <c r="K44" s="39"/>
    </row>
    <row r="45" spans="1:11" ht="12">
      <c r="A45" s="38" t="s">
        <v>53</v>
      </c>
      <c r="B45" s="13" t="s">
        <v>119</v>
      </c>
      <c r="C45" s="13" t="s">
        <v>121</v>
      </c>
      <c r="D45" s="13"/>
      <c r="E45" s="13"/>
      <c r="F45" s="13"/>
      <c r="G45" s="13"/>
      <c r="H45" s="13"/>
      <c r="I45" s="13"/>
      <c r="J45" s="18"/>
      <c r="K45" s="39"/>
    </row>
    <row r="46" spans="1:11" ht="12">
      <c r="A46" s="38" t="s">
        <v>54</v>
      </c>
      <c r="B46" s="13">
        <v>10</v>
      </c>
      <c r="C46" s="13">
        <v>4</v>
      </c>
      <c r="D46" s="13"/>
      <c r="E46" s="13"/>
      <c r="F46" s="13"/>
      <c r="G46" s="13"/>
      <c r="H46" s="13"/>
      <c r="I46" s="13"/>
      <c r="J46" s="18"/>
      <c r="K46" s="39"/>
    </row>
    <row r="47" spans="1:11" ht="12">
      <c r="A47" s="38" t="s">
        <v>56</v>
      </c>
      <c r="B47" s="13" t="s">
        <v>120</v>
      </c>
      <c r="C47" s="13" t="s">
        <v>225</v>
      </c>
      <c r="D47" s="13"/>
      <c r="E47" s="13"/>
      <c r="F47" s="13"/>
      <c r="G47" s="13"/>
      <c r="H47" s="13"/>
      <c r="I47" s="13"/>
      <c r="J47" s="18"/>
      <c r="K47" s="39"/>
    </row>
    <row r="48" spans="1:11" ht="12">
      <c r="A48" s="38" t="s">
        <v>57</v>
      </c>
      <c r="B48" s="13" t="s">
        <v>384</v>
      </c>
      <c r="C48" s="13" t="s">
        <v>381</v>
      </c>
      <c r="D48" s="13"/>
      <c r="E48" s="13"/>
      <c r="F48" s="13"/>
      <c r="G48" s="13"/>
      <c r="H48" s="13"/>
      <c r="I48" s="13"/>
      <c r="J48" s="18"/>
      <c r="K48" s="39"/>
    </row>
    <row r="49" spans="1:11" ht="12">
      <c r="A49" s="38" t="s">
        <v>61</v>
      </c>
      <c r="B49" s="13"/>
      <c r="C49" s="13">
        <v>1</v>
      </c>
      <c r="D49" s="13"/>
      <c r="E49" s="13"/>
      <c r="F49" s="13"/>
      <c r="G49" s="13"/>
      <c r="H49" s="13"/>
      <c r="I49" s="13"/>
      <c r="J49" s="18"/>
      <c r="K49" s="39"/>
    </row>
    <row r="50" spans="1:11" ht="12">
      <c r="A50" s="38" t="s">
        <v>62</v>
      </c>
      <c r="B50" s="15">
        <f>10+INT(B23/2)+C38</f>
        <v>23</v>
      </c>
      <c r="C50" s="15"/>
      <c r="D50" s="13"/>
      <c r="E50" s="13"/>
      <c r="F50" s="13"/>
      <c r="G50" s="13"/>
      <c r="H50" s="13"/>
      <c r="I50" s="13"/>
      <c r="J50" s="18"/>
      <c r="K50" s="39"/>
    </row>
    <row r="51" spans="1:11" ht="11.25">
      <c r="A51" s="44" t="s">
        <v>24</v>
      </c>
      <c r="B51" s="19">
        <v>10</v>
      </c>
      <c r="C51" s="13"/>
      <c r="D51" s="13"/>
      <c r="E51" s="13"/>
      <c r="F51" s="13"/>
      <c r="G51" s="13"/>
      <c r="H51" s="13"/>
      <c r="I51" s="13"/>
      <c r="J51" s="18"/>
      <c r="K51" s="39"/>
    </row>
    <row r="52" spans="1:11" ht="11.25">
      <c r="A52" s="44" t="s">
        <v>25</v>
      </c>
      <c r="B52" s="19">
        <v>5</v>
      </c>
      <c r="C52" s="13"/>
      <c r="D52" s="13"/>
      <c r="E52" s="13"/>
      <c r="F52" s="13"/>
      <c r="G52" s="13"/>
      <c r="H52" s="13"/>
      <c r="I52" s="13"/>
      <c r="J52" s="18"/>
      <c r="K52" s="39"/>
    </row>
    <row r="53" spans="1:11" ht="12">
      <c r="A53" s="38" t="s">
        <v>29</v>
      </c>
      <c r="B53" s="20" t="s">
        <v>114</v>
      </c>
      <c r="C53" s="20" t="s">
        <v>477</v>
      </c>
      <c r="D53" s="20" t="s">
        <v>127</v>
      </c>
      <c r="E53" s="20" t="s">
        <v>459</v>
      </c>
      <c r="F53" s="20" t="s">
        <v>535</v>
      </c>
      <c r="G53" s="20" t="s">
        <v>535</v>
      </c>
      <c r="H53" s="13"/>
      <c r="I53" s="13"/>
      <c r="J53" s="18"/>
      <c r="K53" s="39"/>
    </row>
    <row r="54" spans="1:11" s="7" customFormat="1" ht="12">
      <c r="A54" s="51" t="s">
        <v>33</v>
      </c>
      <c r="B54" s="20" t="s">
        <v>119</v>
      </c>
      <c r="C54" s="20" t="s">
        <v>386</v>
      </c>
      <c r="D54" s="20" t="s">
        <v>606</v>
      </c>
      <c r="E54" s="20" t="s">
        <v>608</v>
      </c>
      <c r="F54" s="20"/>
      <c r="G54" s="20"/>
      <c r="H54" s="21" t="s">
        <v>482</v>
      </c>
      <c r="I54" s="21" t="s">
        <v>483</v>
      </c>
      <c r="J54" s="21" t="s">
        <v>484</v>
      </c>
      <c r="K54" s="52"/>
    </row>
    <row r="55" spans="1:14" s="7" customFormat="1" ht="24">
      <c r="A55" s="51" t="s">
        <v>35</v>
      </c>
      <c r="B55" s="20" t="s">
        <v>110</v>
      </c>
      <c r="C55" s="20" t="s">
        <v>382</v>
      </c>
      <c r="D55" s="21" t="s">
        <v>124</v>
      </c>
      <c r="E55" s="21" t="s">
        <v>383</v>
      </c>
      <c r="F55" s="7" t="s">
        <v>478</v>
      </c>
      <c r="G55" s="20" t="s">
        <v>479</v>
      </c>
      <c r="H55" s="21" t="s">
        <v>599</v>
      </c>
      <c r="I55" s="21"/>
      <c r="J55" s="21" t="s">
        <v>480</v>
      </c>
      <c r="K55" s="52" t="s">
        <v>481</v>
      </c>
      <c r="L55" s="7" t="s">
        <v>431</v>
      </c>
      <c r="M55" s="7" t="s">
        <v>485</v>
      </c>
      <c r="N55" s="7" t="s">
        <v>486</v>
      </c>
    </row>
    <row r="56" spans="1:11" ht="12.75" thickBot="1">
      <c r="A56" s="49" t="s">
        <v>41</v>
      </c>
      <c r="B56" s="29" t="s">
        <v>607</v>
      </c>
      <c r="C56" s="29" t="s">
        <v>609</v>
      </c>
      <c r="D56" s="29"/>
      <c r="E56" s="29"/>
      <c r="F56" s="29"/>
      <c r="G56" s="29"/>
      <c r="H56" s="29"/>
      <c r="I56" s="29"/>
      <c r="J56" s="53"/>
      <c r="K56" s="46"/>
    </row>
    <row r="57" ht="12.75" thickBot="1">
      <c r="A57" s="6"/>
    </row>
    <row r="58" spans="1:5" ht="12">
      <c r="A58" s="42" t="s">
        <v>177</v>
      </c>
      <c r="B58" s="27" t="s">
        <v>178</v>
      </c>
      <c r="C58" s="27" t="s">
        <v>374</v>
      </c>
      <c r="D58" s="27" t="s">
        <v>180</v>
      </c>
      <c r="E58" s="43" t="s">
        <v>181</v>
      </c>
    </row>
    <row r="59" spans="1:5" ht="11.25">
      <c r="A59" s="77" t="s">
        <v>375</v>
      </c>
      <c r="B59" s="13">
        <f aca="true" t="shared" si="1" ref="B59:B102">SUM(C59:K59)</f>
        <v>-1</v>
      </c>
      <c r="C59" s="13"/>
      <c r="D59" s="13">
        <f>C$33</f>
        <v>-1</v>
      </c>
      <c r="E59" s="39"/>
    </row>
    <row r="60" spans="1:5" ht="11.25">
      <c r="A60" s="77" t="s">
        <v>170</v>
      </c>
      <c r="B60" s="13">
        <f t="shared" si="1"/>
        <v>-1</v>
      </c>
      <c r="C60" s="13"/>
      <c r="D60" s="13">
        <f>C$33</f>
        <v>-1</v>
      </c>
      <c r="E60" s="39"/>
    </row>
    <row r="61" spans="1:5" ht="11.25">
      <c r="A61" s="77" t="s">
        <v>172</v>
      </c>
      <c r="B61" s="13">
        <f t="shared" si="1"/>
        <v>-1</v>
      </c>
      <c r="C61" s="13"/>
      <c r="D61" s="13">
        <f>C$33</f>
        <v>-1</v>
      </c>
      <c r="E61" s="39"/>
    </row>
    <row r="62" spans="1:5" ht="11.25">
      <c r="A62" s="77" t="s">
        <v>158</v>
      </c>
      <c r="B62" s="13">
        <f t="shared" si="1"/>
        <v>0</v>
      </c>
      <c r="C62" s="13"/>
      <c r="D62" s="13">
        <f>C35</f>
        <v>0</v>
      </c>
      <c r="E62" s="39"/>
    </row>
    <row r="63" spans="1:5" ht="11.25">
      <c r="A63" s="77" t="s">
        <v>135</v>
      </c>
      <c r="B63" s="13">
        <f t="shared" si="1"/>
        <v>2</v>
      </c>
      <c r="C63" s="13"/>
      <c r="D63" s="13">
        <f aca="true" t="shared" si="2" ref="D63:D79">C$36</f>
        <v>2</v>
      </c>
      <c r="E63" s="39"/>
    </row>
    <row r="64" spans="1:5" ht="11.25">
      <c r="A64" s="77" t="s">
        <v>150</v>
      </c>
      <c r="B64" s="13">
        <f t="shared" si="1"/>
        <v>2</v>
      </c>
      <c r="C64" s="13"/>
      <c r="D64" s="13">
        <f t="shared" si="2"/>
        <v>2</v>
      </c>
      <c r="E64" s="39"/>
    </row>
    <row r="65" spans="1:5" ht="11.25">
      <c r="A65" s="77" t="s">
        <v>153</v>
      </c>
      <c r="B65" s="13">
        <f t="shared" si="1"/>
        <v>2</v>
      </c>
      <c r="C65" s="13"/>
      <c r="D65" s="13">
        <f t="shared" si="2"/>
        <v>2</v>
      </c>
      <c r="E65" s="39"/>
    </row>
    <row r="66" spans="1:5" ht="11.25">
      <c r="A66" s="77" t="s">
        <v>136</v>
      </c>
      <c r="B66" s="13">
        <f t="shared" si="1"/>
        <v>2</v>
      </c>
      <c r="C66" s="13"/>
      <c r="D66" s="13">
        <f t="shared" si="2"/>
        <v>2</v>
      </c>
      <c r="E66" s="39"/>
    </row>
    <row r="67" spans="1:5" ht="11.25">
      <c r="A67" s="77" t="s">
        <v>376</v>
      </c>
      <c r="B67" s="13">
        <f t="shared" si="1"/>
        <v>2</v>
      </c>
      <c r="C67" s="13"/>
      <c r="D67" s="13">
        <f t="shared" si="2"/>
        <v>2</v>
      </c>
      <c r="E67" s="39"/>
    </row>
    <row r="68" spans="1:6" ht="11.25">
      <c r="A68" s="77" t="s">
        <v>160</v>
      </c>
      <c r="B68" s="13">
        <f t="shared" si="1"/>
        <v>31</v>
      </c>
      <c r="C68" s="13">
        <v>17</v>
      </c>
      <c r="D68" s="13">
        <f t="shared" si="2"/>
        <v>2</v>
      </c>
      <c r="E68" s="39">
        <v>8</v>
      </c>
      <c r="F68" s="3">
        <v>4</v>
      </c>
    </row>
    <row r="69" spans="1:5" ht="11.25">
      <c r="A69" s="77" t="s">
        <v>137</v>
      </c>
      <c r="B69" s="13">
        <f t="shared" si="1"/>
        <v>2</v>
      </c>
      <c r="C69" s="13"/>
      <c r="D69" s="13">
        <f t="shared" si="2"/>
        <v>2</v>
      </c>
      <c r="E69" s="39"/>
    </row>
    <row r="70" spans="1:5" ht="11.25">
      <c r="A70" s="77" t="s">
        <v>138</v>
      </c>
      <c r="B70" s="13">
        <f t="shared" si="1"/>
        <v>2</v>
      </c>
      <c r="C70" s="13"/>
      <c r="D70" s="13">
        <f t="shared" si="2"/>
        <v>2</v>
      </c>
      <c r="E70" s="39"/>
    </row>
    <row r="71" spans="1:5" ht="11.25">
      <c r="A71" s="77" t="s">
        <v>139</v>
      </c>
      <c r="B71" s="13">
        <f t="shared" si="1"/>
        <v>2</v>
      </c>
      <c r="C71" s="13"/>
      <c r="D71" s="13">
        <f t="shared" si="2"/>
        <v>2</v>
      </c>
      <c r="E71" s="39"/>
    </row>
    <row r="72" spans="1:5" ht="11.25">
      <c r="A72" s="77" t="s">
        <v>140</v>
      </c>
      <c r="B72" s="13">
        <f t="shared" si="1"/>
        <v>2</v>
      </c>
      <c r="C72" s="13"/>
      <c r="D72" s="13">
        <f t="shared" si="2"/>
        <v>2</v>
      </c>
      <c r="E72" s="39"/>
    </row>
    <row r="73" spans="1:5" ht="11.25">
      <c r="A73" s="77" t="s">
        <v>141</v>
      </c>
      <c r="B73" s="13">
        <f t="shared" si="1"/>
        <v>2</v>
      </c>
      <c r="C73" s="13"/>
      <c r="D73" s="13">
        <f t="shared" si="2"/>
        <v>2</v>
      </c>
      <c r="E73" s="39"/>
    </row>
    <row r="74" spans="1:5" ht="11.25">
      <c r="A74" s="77" t="s">
        <v>142</v>
      </c>
      <c r="B74" s="13">
        <f t="shared" si="1"/>
        <v>2</v>
      </c>
      <c r="C74" s="13"/>
      <c r="D74" s="13">
        <f t="shared" si="2"/>
        <v>2</v>
      </c>
      <c r="E74" s="39"/>
    </row>
    <row r="75" spans="1:5" ht="11.25">
      <c r="A75" s="77" t="s">
        <v>143</v>
      </c>
      <c r="B75" s="13">
        <f t="shared" si="1"/>
        <v>2</v>
      </c>
      <c r="C75" s="13"/>
      <c r="D75" s="13">
        <f t="shared" si="2"/>
        <v>2</v>
      </c>
      <c r="E75" s="39"/>
    </row>
    <row r="76" spans="1:5" ht="11.25">
      <c r="A76" s="77" t="s">
        <v>144</v>
      </c>
      <c r="B76" s="13">
        <f t="shared" si="1"/>
        <v>2</v>
      </c>
      <c r="C76" s="13"/>
      <c r="D76" s="13">
        <f t="shared" si="2"/>
        <v>2</v>
      </c>
      <c r="E76" s="39"/>
    </row>
    <row r="77" spans="1:5" ht="11.25">
      <c r="A77" s="77" t="s">
        <v>145</v>
      </c>
      <c r="B77" s="13">
        <f t="shared" si="1"/>
        <v>2</v>
      </c>
      <c r="C77" s="13"/>
      <c r="D77" s="13">
        <f t="shared" si="2"/>
        <v>2</v>
      </c>
      <c r="E77" s="39"/>
    </row>
    <row r="78" spans="1:5" ht="11.25">
      <c r="A78" s="77" t="s">
        <v>146</v>
      </c>
      <c r="B78" s="13">
        <f t="shared" si="1"/>
        <v>2</v>
      </c>
      <c r="C78" s="13"/>
      <c r="D78" s="13">
        <f t="shared" si="2"/>
        <v>2</v>
      </c>
      <c r="E78" s="39"/>
    </row>
    <row r="79" spans="1:5" ht="11.25">
      <c r="A79" s="77" t="s">
        <v>147</v>
      </c>
      <c r="B79" s="13">
        <f t="shared" si="1"/>
        <v>2</v>
      </c>
      <c r="C79" s="13"/>
      <c r="D79" s="13">
        <f t="shared" si="2"/>
        <v>2</v>
      </c>
      <c r="E79" s="39"/>
    </row>
    <row r="80" spans="1:5" ht="11.25">
      <c r="A80" s="77" t="s">
        <v>151</v>
      </c>
      <c r="B80" s="13">
        <f t="shared" si="1"/>
        <v>26</v>
      </c>
      <c r="C80" s="13">
        <v>17</v>
      </c>
      <c r="D80" s="13">
        <f aca="true" t="shared" si="3" ref="D80:D85">C$37</f>
        <v>1</v>
      </c>
      <c r="E80" s="39">
        <v>8</v>
      </c>
    </row>
    <row r="81" spans="1:6" ht="11.25">
      <c r="A81" s="77" t="s">
        <v>155</v>
      </c>
      <c r="B81" s="13">
        <f t="shared" si="1"/>
        <v>30</v>
      </c>
      <c r="C81" s="13">
        <v>17</v>
      </c>
      <c r="D81" s="13">
        <f t="shared" si="3"/>
        <v>1</v>
      </c>
      <c r="E81" s="39">
        <v>8</v>
      </c>
      <c r="F81" s="3">
        <v>4</v>
      </c>
    </row>
    <row r="82" spans="1:5" ht="11.25">
      <c r="A82" s="77" t="s">
        <v>377</v>
      </c>
      <c r="B82" s="13">
        <f t="shared" si="1"/>
        <v>1</v>
      </c>
      <c r="C82" s="13"/>
      <c r="D82" s="13">
        <f t="shared" si="3"/>
        <v>1</v>
      </c>
      <c r="E82" s="39"/>
    </row>
    <row r="83" spans="1:5" ht="11.25">
      <c r="A83" s="77" t="s">
        <v>157</v>
      </c>
      <c r="B83" s="13">
        <f t="shared" si="1"/>
        <v>1</v>
      </c>
      <c r="C83" s="13"/>
      <c r="D83" s="13">
        <f t="shared" si="3"/>
        <v>1</v>
      </c>
      <c r="E83" s="39"/>
    </row>
    <row r="84" spans="1:5" ht="11.25">
      <c r="A84" s="77" t="s">
        <v>159</v>
      </c>
      <c r="B84" s="13">
        <f t="shared" si="1"/>
        <v>1</v>
      </c>
      <c r="C84" s="13"/>
      <c r="D84" s="13">
        <f t="shared" si="3"/>
        <v>1</v>
      </c>
      <c r="E84" s="39"/>
    </row>
    <row r="85" spans="1:5" ht="11.25">
      <c r="A85" s="77" t="s">
        <v>161</v>
      </c>
      <c r="B85" s="13">
        <f t="shared" si="1"/>
        <v>1</v>
      </c>
      <c r="C85" s="13"/>
      <c r="D85" s="13">
        <f t="shared" si="3"/>
        <v>1</v>
      </c>
      <c r="E85" s="39"/>
    </row>
    <row r="86" spans="1:5" ht="11.25">
      <c r="A86" s="77" t="s">
        <v>134</v>
      </c>
      <c r="B86" s="13">
        <f t="shared" si="1"/>
        <v>6</v>
      </c>
      <c r="C86" s="13"/>
      <c r="D86" s="13">
        <f aca="true" t="shared" si="4" ref="D86:D94">C$34</f>
        <v>6</v>
      </c>
      <c r="E86" s="39"/>
    </row>
    <row r="87" spans="1:6" ht="11.25">
      <c r="A87" s="77" t="s">
        <v>166</v>
      </c>
      <c r="B87" s="13">
        <f t="shared" si="1"/>
        <v>27</v>
      </c>
      <c r="C87" s="13">
        <v>17</v>
      </c>
      <c r="D87" s="13">
        <f t="shared" si="4"/>
        <v>6</v>
      </c>
      <c r="E87" s="39">
        <v>8</v>
      </c>
      <c r="F87" s="3">
        <v>-4</v>
      </c>
    </row>
    <row r="88" spans="1:5" ht="11.25">
      <c r="A88" s="77" t="s">
        <v>167</v>
      </c>
      <c r="B88" s="13">
        <f t="shared" si="1"/>
        <v>23</v>
      </c>
      <c r="C88" s="13">
        <v>17</v>
      </c>
      <c r="D88" s="13">
        <f t="shared" si="4"/>
        <v>6</v>
      </c>
      <c r="E88" s="39"/>
    </row>
    <row r="89" spans="1:5" ht="11.25">
      <c r="A89" s="77" t="s">
        <v>152</v>
      </c>
      <c r="B89" s="13">
        <f t="shared" si="1"/>
        <v>6</v>
      </c>
      <c r="C89" s="13"/>
      <c r="D89" s="13">
        <f t="shared" si="4"/>
        <v>6</v>
      </c>
      <c r="E89" s="39"/>
    </row>
    <row r="90" spans="1:5" ht="11.25">
      <c r="A90" s="77" t="s">
        <v>168</v>
      </c>
      <c r="B90" s="13">
        <f t="shared" si="1"/>
        <v>6</v>
      </c>
      <c r="C90" s="13"/>
      <c r="D90" s="13">
        <f t="shared" si="4"/>
        <v>6</v>
      </c>
      <c r="E90" s="39"/>
    </row>
    <row r="91" spans="1:5" ht="11.25">
      <c r="A91" s="77" t="s">
        <v>169</v>
      </c>
      <c r="B91" s="13">
        <f t="shared" si="1"/>
        <v>6</v>
      </c>
      <c r="C91" s="13"/>
      <c r="D91" s="13">
        <f t="shared" si="4"/>
        <v>6</v>
      </c>
      <c r="E91" s="39"/>
    </row>
    <row r="92" spans="1:5" ht="11.25">
      <c r="A92" s="77" t="s">
        <v>171</v>
      </c>
      <c r="B92" s="13">
        <f t="shared" si="1"/>
        <v>6</v>
      </c>
      <c r="C92" s="13"/>
      <c r="D92" s="13">
        <f t="shared" si="4"/>
        <v>6</v>
      </c>
      <c r="E92" s="39"/>
    </row>
    <row r="93" spans="1:5" ht="11.25">
      <c r="A93" s="77" t="s">
        <v>162</v>
      </c>
      <c r="B93" s="13">
        <f t="shared" si="1"/>
        <v>6</v>
      </c>
      <c r="C93" s="13"/>
      <c r="D93" s="13">
        <f t="shared" si="4"/>
        <v>6</v>
      </c>
      <c r="E93" s="39"/>
    </row>
    <row r="94" spans="1:5" ht="11.25">
      <c r="A94" s="77" t="s">
        <v>173</v>
      </c>
      <c r="B94" s="13">
        <f t="shared" si="1"/>
        <v>6</v>
      </c>
      <c r="C94" s="13"/>
      <c r="D94" s="13">
        <f t="shared" si="4"/>
        <v>6</v>
      </c>
      <c r="E94" s="39"/>
    </row>
    <row r="95" spans="1:5" ht="11.25">
      <c r="A95" s="77" t="s">
        <v>165</v>
      </c>
      <c r="B95" s="13">
        <f t="shared" si="1"/>
        <v>6</v>
      </c>
      <c r="C95" s="13"/>
      <c r="D95" s="13">
        <f aca="true" t="shared" si="5" ref="D95:D102">C$38</f>
        <v>6</v>
      </c>
      <c r="E95" s="39"/>
    </row>
    <row r="96" spans="1:5" ht="11.25">
      <c r="A96" s="77" t="s">
        <v>378</v>
      </c>
      <c r="B96" s="13">
        <f t="shared" si="1"/>
        <v>6</v>
      </c>
      <c r="C96" s="13"/>
      <c r="D96" s="13">
        <f t="shared" si="5"/>
        <v>6</v>
      </c>
      <c r="E96" s="39"/>
    </row>
    <row r="97" spans="1:5" ht="11.25">
      <c r="A97" s="77" t="s">
        <v>154</v>
      </c>
      <c r="B97" s="13">
        <f t="shared" si="1"/>
        <v>6</v>
      </c>
      <c r="C97" s="13"/>
      <c r="D97" s="13">
        <f t="shared" si="5"/>
        <v>6</v>
      </c>
      <c r="E97" s="39"/>
    </row>
    <row r="98" spans="1:5" ht="11.25">
      <c r="A98" s="77" t="s">
        <v>156</v>
      </c>
      <c r="B98" s="13">
        <f t="shared" si="1"/>
        <v>6</v>
      </c>
      <c r="C98" s="13"/>
      <c r="D98" s="13">
        <f t="shared" si="5"/>
        <v>6</v>
      </c>
      <c r="E98" s="39"/>
    </row>
    <row r="99" spans="1:5" ht="11.25">
      <c r="A99" s="77" t="s">
        <v>148</v>
      </c>
      <c r="B99" s="13">
        <f t="shared" si="1"/>
        <v>6</v>
      </c>
      <c r="C99" s="13"/>
      <c r="D99" s="13">
        <f t="shared" si="5"/>
        <v>6</v>
      </c>
      <c r="E99" s="39"/>
    </row>
    <row r="100" spans="1:5" ht="11.25">
      <c r="A100" s="77" t="s">
        <v>163</v>
      </c>
      <c r="B100" s="13">
        <f t="shared" si="1"/>
        <v>6</v>
      </c>
      <c r="C100" s="13"/>
      <c r="D100" s="13">
        <f t="shared" si="5"/>
        <v>6</v>
      </c>
      <c r="E100" s="39"/>
    </row>
    <row r="101" spans="1:5" ht="11.25">
      <c r="A101" s="77" t="s">
        <v>164</v>
      </c>
      <c r="B101" s="13">
        <f t="shared" si="1"/>
        <v>6</v>
      </c>
      <c r="C101" s="13"/>
      <c r="D101" s="13">
        <f t="shared" si="5"/>
        <v>6</v>
      </c>
      <c r="E101" s="39"/>
    </row>
    <row r="102" spans="1:5" ht="12" thickBot="1">
      <c r="A102" s="78" t="s">
        <v>149</v>
      </c>
      <c r="B102" s="29">
        <f t="shared" si="1"/>
        <v>6</v>
      </c>
      <c r="C102" s="29"/>
      <c r="D102" s="29">
        <f t="shared" si="5"/>
        <v>6</v>
      </c>
      <c r="E102" s="46"/>
    </row>
    <row r="103" spans="1:5" ht="11.25">
      <c r="A103" s="7"/>
      <c r="B103" s="7"/>
      <c r="C103" s="7"/>
      <c r="D103" s="7"/>
      <c r="E103" s="7"/>
    </row>
    <row r="106" ht="11.25">
      <c r="A106" s="3">
        <v>4</v>
      </c>
    </row>
    <row r="107" ht="11.25">
      <c r="A107" s="3">
        <v>3</v>
      </c>
    </row>
    <row r="108" ht="11.25">
      <c r="A108" s="3">
        <v>2</v>
      </c>
    </row>
    <row r="109" ht="11.25">
      <c r="A109" s="3">
        <v>1</v>
      </c>
    </row>
    <row r="110" ht="11.25">
      <c r="A110" s="3">
        <v>1</v>
      </c>
    </row>
  </sheetData>
  <printOptions/>
  <pageMargins left="0.75" right="0.75" top="1" bottom="1" header="0.512" footer="0.512"/>
  <pageSetup fitToHeight="1" fitToWidth="1" horizontalDpi="600" verticalDpi="600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1123">
    <pageSetUpPr fitToPage="1"/>
  </sheetPr>
  <dimension ref="A1:R124"/>
  <sheetViews>
    <sheetView showGridLines="0" workbookViewId="0" topLeftCell="A10">
      <selection activeCell="L41" sqref="L41"/>
    </sheetView>
  </sheetViews>
  <sheetFormatPr defaultColWidth="9.33203125" defaultRowHeight="11.25"/>
  <cols>
    <col min="1" max="9" width="10.66015625" style="3" customWidth="1"/>
    <col min="10" max="10" width="10.66015625" style="4" customWidth="1"/>
    <col min="11" max="16384" width="10.66015625" style="3" customWidth="1"/>
  </cols>
  <sheetData>
    <row r="1" spans="1:7" ht="12">
      <c r="A1" s="10" t="str">
        <f>"【"&amp;join(A18:Q18,"・")&amp;"】"</f>
        <v>【“潜むもの　ディープ・ウォン”・クラーケン・グール・7lvソーサラー】</v>
      </c>
      <c r="B1" s="2"/>
      <c r="C1" s="2"/>
      <c r="D1" s="2"/>
      <c r="E1" s="2"/>
      <c r="F1" s="2"/>
      <c r="G1" s="2"/>
    </row>
    <row r="2" spans="1:7" ht="12">
      <c r="A2" s="10" t="str">
        <f>D19&amp;"サイズの"&amp;E19</f>
        <v>巨大サイズのアンデッド</v>
      </c>
      <c r="B2" s="2"/>
      <c r="C2" s="2"/>
      <c r="D2" s="2"/>
      <c r="E2" s="2"/>
      <c r="F2" s="2"/>
      <c r="G2" s="2"/>
    </row>
    <row r="3" spans="1:7" ht="12">
      <c r="A3" s="10" t="str">
        <f>"ヒットダイス："&amp;dicecode(B23,B42,B24)&amp;"("&amp;B25&amp;"hp)"</f>
        <v>ヒットダイス：27d12+27(202hp)</v>
      </c>
      <c r="B3" s="2"/>
      <c r="C3" s="2"/>
      <c r="D3" s="2"/>
      <c r="E3" s="2"/>
      <c r="F3" s="2"/>
      <c r="G3" s="2"/>
    </row>
    <row r="4" spans="1:7" ht="12">
      <c r="A4" s="10" t="str">
        <f>"移動速度："&amp;B43&amp;"フィート（"&amp;B44&amp;"）"</f>
        <v>移動速度：20'フィート（水泳）</v>
      </c>
      <c r="B4" s="2"/>
      <c r="C4" s="2"/>
      <c r="D4" s="2"/>
      <c r="E4" s="2"/>
      <c r="F4" s="2"/>
      <c r="G4" s="2"/>
    </row>
    <row r="5" spans="1:7" ht="12">
      <c r="A5" s="10" t="str">
        <f>"アーマークラス："&amp;B22&amp;"（"&amp;ac(C22:N22)&amp;"）"</f>
        <v>アーマークラス：24（+10基本-4サイズ+1敏捷+14外皮+3強化+146）</v>
      </c>
      <c r="B5" s="2"/>
      <c r="C5" s="2"/>
      <c r="D5" s="2"/>
      <c r="E5" s="2"/>
      <c r="F5" s="2"/>
      <c r="G5" s="2"/>
    </row>
    <row r="6" spans="1:7" ht="12">
      <c r="A6" s="10" t="str">
        <f>"基本攻撃／組み付き：+"&amp;B26&amp;"/+"&amp;B27</f>
        <v>基本攻撃／組み付き：+25/+60</v>
      </c>
      <c r="B6" s="2"/>
      <c r="C6" s="2"/>
      <c r="D6" s="2"/>
      <c r="E6" s="2"/>
      <c r="F6" s="2"/>
      <c r="G6" s="2"/>
    </row>
    <row r="7" spans="1:7" ht="12">
      <c r="A7" s="10" t="str">
        <f>"攻撃："&amp;攻撃(B45:L50,B28,B29,C33)</f>
        <v>攻撃：触手＝ +44近接(2d8+23/麻痺(DC30))</v>
      </c>
      <c r="B7" s="2"/>
      <c r="C7" s="2"/>
      <c r="D7" s="2"/>
      <c r="E7" s="2"/>
      <c r="F7" s="2"/>
      <c r="G7" s="2"/>
    </row>
    <row r="8" spans="1:7" ht="12">
      <c r="A8" s="10" t="str">
        <f>"全力攻撃："&amp;全力攻撃(B45:K50,B28,B29,C33)</f>
        <v>全力攻撃：触手(x2)＝ +44近接(2d8+23/麻痺(DC30))、腕(x6)＝ +44近接(1d6+11.5/麻痺(DC30))</v>
      </c>
      <c r="B8" s="2"/>
      <c r="C8" s="2"/>
      <c r="D8" s="2"/>
      <c r="E8" s="2"/>
      <c r="F8" s="2"/>
      <c r="G8" s="2"/>
    </row>
    <row r="9" spans="1:7" ht="12">
      <c r="A9" s="10" t="str">
        <f>"接敵面／間合い："&amp;B51&amp;"フィート/"&amp;B52&amp;"フィート"</f>
        <v>接敵面／間合い：20フィート/60フィート</v>
      </c>
      <c r="B9" s="2"/>
      <c r="C9" s="2"/>
      <c r="D9" s="2"/>
      <c r="E9" s="2"/>
      <c r="F9" s="2"/>
      <c r="G9" s="2"/>
    </row>
    <row r="10" spans="1:7" ht="12">
      <c r="A10" s="10" t="str">
        <f>"特殊攻撃："&amp;join(B54:AK54,"、")</f>
        <v>特殊攻撃：締め付け（2d8+16または1d6+8）、つかみ強化、グール熱、麻痺、パワー使用（ｐｐ：５０／１６１）、1lvパワー：アストラルコンストラクト、シックンスキン、イナーシャルアーマー、ヴィゴー、オフェンシヴプレコグニション、オフェンシヴプレシェンス、ディフェンシヴプレコグニション、フォーススクリーン、2lvパワー：アニマル・アフィニティ、3lvパワー：ハッスル、エクトプラズミックフォーム、ボディ・アジャストメント、フォースト・シェア・ペイン、4lvパワー：メタモーフォシス、サイオニック・ディメンジョンドア、サイオニック・フリーダムオヴムーブメント、エナジー・アダプテイション、シズム</v>
      </c>
      <c r="B10" s="2"/>
      <c r="C10" s="2"/>
      <c r="D10" s="2"/>
      <c r="E10" s="2"/>
      <c r="F10" s="2"/>
      <c r="G10" s="2"/>
    </row>
    <row r="11" spans="1:7" ht="12">
      <c r="A11" s="10" t="str">
        <f>"その他の特殊能力："&amp;join(B55:AI55,"、")</f>
        <v>その他の特殊能力：暗視６０フィート、擬似呪文能力、墨吐き、噴射移動、夜目、退散抵抗＋２、エネルギー抵抗３０</v>
      </c>
      <c r="B11" s="2"/>
      <c r="C11" s="2"/>
      <c r="D11" s="2"/>
      <c r="E11" s="2"/>
      <c r="F11" s="2"/>
      <c r="G11" s="2"/>
    </row>
    <row r="12" spans="1:7" ht="12">
      <c r="A12" s="10" t="str">
        <f>"セーヴ：頑健+"&amp;B30&amp;"、反応+"&amp;B31&amp;"、意思+"&amp;B32</f>
        <v>セーヴ：頑健+14、反応+15、意思+15</v>
      </c>
      <c r="B12" s="2"/>
      <c r="C12" s="2"/>
      <c r="D12" s="2"/>
      <c r="E12" s="2"/>
      <c r="F12" s="2"/>
      <c r="G12" s="2"/>
    </row>
    <row r="13" spans="1:7" ht="12">
      <c r="A13" s="10" t="str">
        <f>"能力値：【筋】"&amp;B33&amp;"【敏】"&amp;B34&amp;"【耐】"&amp;B35&amp;"【知】"&amp;B36&amp;"【判】"&amp;B37&amp;"【魅】"&amp;B38</f>
        <v>能力値：【筋】56【敏】12【耐】-【知】20【判】14【魅】30</v>
      </c>
      <c r="B13" s="2"/>
      <c r="C13" s="2"/>
      <c r="D13" s="2"/>
      <c r="E13" s="2"/>
      <c r="F13" s="2"/>
      <c r="G13" s="2"/>
    </row>
    <row r="14" spans="1:7" ht="12">
      <c r="A14" s="11" t="str">
        <f>"技能："&amp;skill(A59:C102)</f>
        <v>技能：〈精神集中〉+34、〈呪文学〉+39、〈聞き耳〉+36、〈視認〉+36</v>
      </c>
      <c r="B14" s="2"/>
      <c r="C14" s="2"/>
      <c r="D14" s="2"/>
      <c r="E14" s="2"/>
      <c r="F14" s="2"/>
      <c r="G14" s="2"/>
    </row>
    <row r="15" spans="1:7" ht="12">
      <c r="A15" s="10" t="str">
        <f>"特技："&amp;feat(B53:U53)</f>
        <v>特技：《足払い強化》《強化版追加ｈｐ》《鋭敏感覚》《クリティカル強化：触手》《攻防一体》《鋼の意思》《無視界戦闘》《マルチアタック》《限界突破》《思考の如き速さ》</v>
      </c>
      <c r="B15" s="2"/>
      <c r="C15" s="2"/>
      <c r="D15" s="2"/>
      <c r="E15" s="2"/>
      <c r="F15" s="2"/>
      <c r="G15" s="2"/>
    </row>
    <row r="16" spans="1:7" ht="12">
      <c r="A16" s="10" t="str">
        <f>"発動済パワー："&amp;join(B56:AC56,"、")</f>
        <v>発動済パワー：ヴィゴー</v>
      </c>
      <c r="B16" s="2"/>
      <c r="C16" s="2"/>
      <c r="D16" s="2"/>
      <c r="E16" s="2"/>
      <c r="F16" s="2"/>
      <c r="G16" s="2"/>
    </row>
    <row r="17" spans="1:7" ht="12.75" thickBot="1">
      <c r="A17" s="10" t="str">
        <f>"脅威度："&amp;B39</f>
        <v>脅威度：16</v>
      </c>
      <c r="B17" s="2"/>
      <c r="C17" s="2"/>
      <c r="D17" s="2"/>
      <c r="E17" s="2"/>
      <c r="F17" s="2"/>
      <c r="G17" s="2"/>
    </row>
    <row r="18" spans="1:11" s="81" customFormat="1" ht="11.25">
      <c r="A18" s="90" t="s">
        <v>513</v>
      </c>
      <c r="B18" s="91"/>
      <c r="C18" s="91"/>
      <c r="D18" s="91"/>
      <c r="E18" s="91"/>
      <c r="F18" s="92" t="s">
        <v>497</v>
      </c>
      <c r="G18" s="92" t="s">
        <v>132</v>
      </c>
      <c r="H18" s="92"/>
      <c r="I18" s="92" t="s">
        <v>592</v>
      </c>
      <c r="J18" s="93"/>
      <c r="K18" s="94"/>
    </row>
    <row r="19" spans="1:11" s="81" customFormat="1" ht="11.25">
      <c r="A19" s="68"/>
      <c r="B19" s="69"/>
      <c r="C19" s="69"/>
      <c r="D19" s="69" t="str">
        <f>B41</f>
        <v>巨大</v>
      </c>
      <c r="E19" s="69" t="s">
        <v>489</v>
      </c>
      <c r="F19" s="70"/>
      <c r="G19" s="70"/>
      <c r="H19" s="70"/>
      <c r="I19" s="70"/>
      <c r="J19" s="71"/>
      <c r="K19" s="72"/>
    </row>
    <row r="20" spans="1:11" s="81" customFormat="1" ht="11.25">
      <c r="A20" s="36"/>
      <c r="B20" s="16" t="s">
        <v>5</v>
      </c>
      <c r="C20" s="16" t="s">
        <v>6</v>
      </c>
      <c r="D20" s="16" t="s">
        <v>7</v>
      </c>
      <c r="E20" s="16" t="s">
        <v>8</v>
      </c>
      <c r="F20" s="16" t="s">
        <v>9</v>
      </c>
      <c r="G20" s="16" t="s">
        <v>3</v>
      </c>
      <c r="H20" s="16" t="s">
        <v>3</v>
      </c>
      <c r="I20" s="16" t="s">
        <v>380</v>
      </c>
      <c r="J20" s="16" t="s">
        <v>227</v>
      </c>
      <c r="K20" s="37" t="s">
        <v>385</v>
      </c>
    </row>
    <row r="21" spans="1:14" s="81" customFormat="1" ht="12">
      <c r="A21" s="38" t="s">
        <v>59</v>
      </c>
      <c r="B21" s="13"/>
      <c r="C21" s="75" t="s">
        <v>379</v>
      </c>
      <c r="D21" s="75" t="s">
        <v>7</v>
      </c>
      <c r="E21" s="75" t="s">
        <v>241</v>
      </c>
      <c r="F21" s="13" t="s">
        <v>108</v>
      </c>
      <c r="G21" s="13" t="s">
        <v>593</v>
      </c>
      <c r="H21" s="13"/>
      <c r="I21" s="13"/>
      <c r="J21" s="13"/>
      <c r="K21" s="39"/>
      <c r="N21" s="81">
        <v>46</v>
      </c>
    </row>
    <row r="22" spans="1:18" s="81" customFormat="1" ht="12.75" thickBot="1">
      <c r="A22" s="40" t="s">
        <v>18</v>
      </c>
      <c r="B22" s="22">
        <f>SUM(C22:M22)</f>
        <v>24</v>
      </c>
      <c r="C22" s="22">
        <v>10</v>
      </c>
      <c r="D22" s="73">
        <f>sizep(D19)</f>
        <v>-4</v>
      </c>
      <c r="E22" s="73">
        <f>C34</f>
        <v>1</v>
      </c>
      <c r="F22" s="23">
        <v>14</v>
      </c>
      <c r="G22" s="23">
        <v>3</v>
      </c>
      <c r="H22" s="23"/>
      <c r="I22" s="23"/>
      <c r="J22" s="23"/>
      <c r="K22" s="41"/>
      <c r="N22" s="81">
        <v>1</v>
      </c>
      <c r="O22" s="81" t="s">
        <v>600</v>
      </c>
      <c r="P22" s="81">
        <v>7</v>
      </c>
      <c r="Q22" s="81" t="s">
        <v>610</v>
      </c>
      <c r="R22" s="81" t="s">
        <v>611</v>
      </c>
    </row>
    <row r="23" spans="1:14" s="81" customFormat="1" ht="12">
      <c r="A23" s="42" t="s">
        <v>11</v>
      </c>
      <c r="B23" s="26">
        <f>SUM(C23:M23)</f>
        <v>27</v>
      </c>
      <c r="C23" s="26"/>
      <c r="D23" s="82"/>
      <c r="E23" s="27"/>
      <c r="F23" s="27">
        <v>20</v>
      </c>
      <c r="G23" s="27"/>
      <c r="H23" s="27"/>
      <c r="I23" s="27">
        <v>7</v>
      </c>
      <c r="J23" s="27"/>
      <c r="K23" s="43"/>
      <c r="N23" s="81">
        <v>1</v>
      </c>
    </row>
    <row r="24" spans="1:14" s="81" customFormat="1" ht="11.25">
      <c r="A24" s="44" t="s">
        <v>65</v>
      </c>
      <c r="B24" s="14">
        <f>SUM(C24:M24)</f>
        <v>27</v>
      </c>
      <c r="C24" s="14"/>
      <c r="D24" s="74"/>
      <c r="E24" s="13"/>
      <c r="F24" s="13"/>
      <c r="G24" s="13"/>
      <c r="H24" s="13">
        <v>27</v>
      </c>
      <c r="I24" s="13"/>
      <c r="J24" s="13"/>
      <c r="K24" s="39"/>
      <c r="N24" s="81">
        <v>1</v>
      </c>
    </row>
    <row r="25" spans="1:14" s="81" customFormat="1" ht="12" thickBot="1">
      <c r="A25" s="45" t="s">
        <v>12</v>
      </c>
      <c r="B25" s="28">
        <f>INT(B23*(B42+1)/2)+B24</f>
        <v>202</v>
      </c>
      <c r="C25" s="28"/>
      <c r="D25" s="80"/>
      <c r="E25" s="29"/>
      <c r="F25" s="29"/>
      <c r="G25" s="29"/>
      <c r="H25" s="29"/>
      <c r="I25" s="29"/>
      <c r="J25" s="29"/>
      <c r="K25" s="46"/>
      <c r="N25" s="81">
        <v>1</v>
      </c>
    </row>
    <row r="26" spans="1:14" s="81" customFormat="1" ht="12">
      <c r="A26" s="47" t="s">
        <v>19</v>
      </c>
      <c r="B26" s="24">
        <f aca="true" t="shared" si="0" ref="B26:B32">SUM(C26:M26)</f>
        <v>25</v>
      </c>
      <c r="C26" s="83"/>
      <c r="D26" s="83"/>
      <c r="E26" s="25"/>
      <c r="F26" s="25">
        <v>20</v>
      </c>
      <c r="G26" s="25"/>
      <c r="H26" s="25"/>
      <c r="I26" s="25">
        <v>5</v>
      </c>
      <c r="J26" s="25"/>
      <c r="K26" s="48"/>
      <c r="N26" s="81">
        <v>1</v>
      </c>
    </row>
    <row r="27" spans="1:14" s="81" customFormat="1" ht="12">
      <c r="A27" s="38" t="s">
        <v>20</v>
      </c>
      <c r="B27" s="14">
        <f t="shared" si="0"/>
        <v>60</v>
      </c>
      <c r="C27" s="14">
        <f>C33</f>
        <v>23</v>
      </c>
      <c r="D27" s="74">
        <f>sizeb(D19)</f>
        <v>12</v>
      </c>
      <c r="E27" s="13"/>
      <c r="F27" s="25">
        <v>20</v>
      </c>
      <c r="G27" s="13"/>
      <c r="H27" s="13"/>
      <c r="I27" s="13">
        <v>5</v>
      </c>
      <c r="J27" s="13"/>
      <c r="K27" s="39"/>
      <c r="N27" s="81">
        <v>2</v>
      </c>
    </row>
    <row r="28" spans="1:14" s="81" customFormat="1" ht="12">
      <c r="A28" s="38" t="s">
        <v>225</v>
      </c>
      <c r="B28" s="14">
        <f t="shared" si="0"/>
        <v>44</v>
      </c>
      <c r="C28" s="14">
        <f>C33</f>
        <v>23</v>
      </c>
      <c r="D28" s="74">
        <f>sizep(D19)</f>
        <v>-4</v>
      </c>
      <c r="E28" s="13"/>
      <c r="F28" s="25">
        <v>20</v>
      </c>
      <c r="G28" s="13"/>
      <c r="H28" s="13"/>
      <c r="I28" s="13">
        <v>5</v>
      </c>
      <c r="J28" s="13"/>
      <c r="K28" s="39"/>
      <c r="N28" s="81">
        <v>2</v>
      </c>
    </row>
    <row r="29" spans="1:14" s="81" customFormat="1" ht="12.75" thickBot="1">
      <c r="A29" s="49" t="s">
        <v>226</v>
      </c>
      <c r="B29" s="14">
        <f t="shared" si="0"/>
        <v>22</v>
      </c>
      <c r="C29" s="14">
        <f>C34</f>
        <v>1</v>
      </c>
      <c r="D29" s="74">
        <f>sizep(D19)</f>
        <v>-4</v>
      </c>
      <c r="E29" s="29"/>
      <c r="F29" s="25">
        <v>20</v>
      </c>
      <c r="G29" s="29"/>
      <c r="H29" s="29"/>
      <c r="I29" s="29">
        <v>5</v>
      </c>
      <c r="J29" s="29"/>
      <c r="K29" s="46"/>
      <c r="N29" s="81">
        <v>2</v>
      </c>
    </row>
    <row r="30" spans="1:14" s="81" customFormat="1" ht="12">
      <c r="A30" s="42" t="s">
        <v>43</v>
      </c>
      <c r="B30" s="26">
        <f t="shared" si="0"/>
        <v>14</v>
      </c>
      <c r="C30" s="26">
        <f>C35</f>
        <v>0</v>
      </c>
      <c r="D30" s="82"/>
      <c r="E30" s="27"/>
      <c r="F30" s="27">
        <v>12</v>
      </c>
      <c r="G30" s="27"/>
      <c r="H30" s="27"/>
      <c r="I30" s="27">
        <v>2</v>
      </c>
      <c r="J30" s="27"/>
      <c r="K30" s="43"/>
      <c r="N30" s="81">
        <v>2</v>
      </c>
    </row>
    <row r="31" spans="1:14" s="81" customFormat="1" ht="12">
      <c r="A31" s="38" t="s">
        <v>44</v>
      </c>
      <c r="B31" s="14">
        <f t="shared" si="0"/>
        <v>15</v>
      </c>
      <c r="C31" s="14">
        <f>C34</f>
        <v>1</v>
      </c>
      <c r="D31" s="74"/>
      <c r="E31" s="13"/>
      <c r="F31" s="13">
        <v>12</v>
      </c>
      <c r="G31" s="13"/>
      <c r="H31" s="13"/>
      <c r="I31" s="13">
        <v>2</v>
      </c>
      <c r="J31" s="13"/>
      <c r="K31" s="39"/>
      <c r="N31" s="81">
        <v>3</v>
      </c>
    </row>
    <row r="32" spans="1:14" s="81" customFormat="1" ht="12.75" thickBot="1">
      <c r="A32" s="49" t="s">
        <v>45</v>
      </c>
      <c r="B32" s="28">
        <f t="shared" si="0"/>
        <v>15</v>
      </c>
      <c r="C32" s="28">
        <f>C37</f>
        <v>2</v>
      </c>
      <c r="D32" s="80"/>
      <c r="E32" s="29"/>
      <c r="F32" s="29">
        <v>8</v>
      </c>
      <c r="G32" s="29"/>
      <c r="H32" s="29"/>
      <c r="I32" s="29">
        <v>5</v>
      </c>
      <c r="J32" s="29"/>
      <c r="K32" s="46"/>
      <c r="N32" s="81">
        <v>3</v>
      </c>
    </row>
    <row r="33" spans="1:14" s="81" customFormat="1" ht="12">
      <c r="A33" s="47" t="s">
        <v>46</v>
      </c>
      <c r="B33" s="24">
        <f>SUM(D33:M33)</f>
        <v>56</v>
      </c>
      <c r="C33" s="24">
        <f>INT((B33-10)/2)</f>
        <v>23</v>
      </c>
      <c r="D33" s="83"/>
      <c r="E33" s="25">
        <v>18</v>
      </c>
      <c r="F33" s="25">
        <v>24</v>
      </c>
      <c r="G33" s="25">
        <v>2</v>
      </c>
      <c r="H33" s="25">
        <v>8</v>
      </c>
      <c r="I33" s="25">
        <v>4</v>
      </c>
      <c r="J33" s="25"/>
      <c r="K33" s="48"/>
      <c r="N33" s="81">
        <v>3</v>
      </c>
    </row>
    <row r="34" spans="1:14" s="81" customFormat="1" ht="12">
      <c r="A34" s="38" t="s">
        <v>15</v>
      </c>
      <c r="B34" s="14">
        <f>SUM(D34:M34)</f>
        <v>12</v>
      </c>
      <c r="C34" s="14">
        <f>INT((B34-10)/2)</f>
        <v>1</v>
      </c>
      <c r="D34" s="74"/>
      <c r="E34" s="13">
        <v>8</v>
      </c>
      <c r="F34" s="13">
        <v>0</v>
      </c>
      <c r="G34" s="13">
        <v>4</v>
      </c>
      <c r="H34" s="13"/>
      <c r="I34" s="13"/>
      <c r="J34" s="13"/>
      <c r="K34" s="39"/>
      <c r="N34" s="81">
        <v>3</v>
      </c>
    </row>
    <row r="35" spans="1:14" s="81" customFormat="1" ht="12">
      <c r="A35" s="38" t="s">
        <v>47</v>
      </c>
      <c r="B35" s="14" t="s">
        <v>490</v>
      </c>
      <c r="C35" s="14">
        <v>0</v>
      </c>
      <c r="D35" s="74"/>
      <c r="E35" s="13">
        <v>8</v>
      </c>
      <c r="F35" s="13">
        <v>0</v>
      </c>
      <c r="G35" s="13"/>
      <c r="H35" s="13"/>
      <c r="I35" s="13"/>
      <c r="J35" s="13"/>
      <c r="K35" s="39"/>
      <c r="N35" s="81">
        <v>4</v>
      </c>
    </row>
    <row r="36" spans="1:15" s="81" customFormat="1" ht="12">
      <c r="A36" s="38" t="s">
        <v>48</v>
      </c>
      <c r="B36" s="14">
        <f>SUM(D36:M36)</f>
        <v>20</v>
      </c>
      <c r="C36" s="14">
        <f>INT((B36-10)/2)</f>
        <v>5</v>
      </c>
      <c r="D36" s="74"/>
      <c r="E36" s="13">
        <v>8</v>
      </c>
      <c r="F36" s="13">
        <v>10</v>
      </c>
      <c r="G36" s="13">
        <v>2</v>
      </c>
      <c r="H36" s="13"/>
      <c r="I36" s="13"/>
      <c r="J36" s="13"/>
      <c r="K36" s="39"/>
      <c r="N36" s="81">
        <v>4</v>
      </c>
      <c r="O36" s="81" t="s">
        <v>612</v>
      </c>
    </row>
    <row r="37" spans="1:11" s="81" customFormat="1" ht="12">
      <c r="A37" s="38" t="s">
        <v>49</v>
      </c>
      <c r="B37" s="14">
        <f>SUM(D37:M37)</f>
        <v>14</v>
      </c>
      <c r="C37" s="14">
        <f>INT((B37-10)/2)</f>
        <v>2</v>
      </c>
      <c r="D37" s="74"/>
      <c r="E37" s="13">
        <v>8</v>
      </c>
      <c r="F37" s="13">
        <v>10</v>
      </c>
      <c r="G37" s="13">
        <v>4</v>
      </c>
      <c r="H37" s="13">
        <v>-8</v>
      </c>
      <c r="I37" s="13"/>
      <c r="J37" s="13"/>
      <c r="K37" s="39"/>
    </row>
    <row r="38" spans="1:16" s="81" customFormat="1" ht="12">
      <c r="A38" s="38" t="s">
        <v>50</v>
      </c>
      <c r="B38" s="14">
        <f>SUM(D38:M38)</f>
        <v>30</v>
      </c>
      <c r="C38" s="14">
        <f>INT((B38-10)/2)</f>
        <v>10</v>
      </c>
      <c r="D38" s="74"/>
      <c r="E38" s="13">
        <v>18</v>
      </c>
      <c r="F38" s="13">
        <v>10</v>
      </c>
      <c r="G38" s="13">
        <v>2</v>
      </c>
      <c r="H38" s="13"/>
      <c r="I38" s="13"/>
      <c r="J38" s="13"/>
      <c r="K38" s="39"/>
      <c r="P38" s="19" t="s">
        <v>519</v>
      </c>
    </row>
    <row r="39" spans="1:16" s="81" customFormat="1" ht="12.75" thickBot="1">
      <c r="A39" s="49" t="s">
        <v>27</v>
      </c>
      <c r="B39" s="28">
        <f>SUM(C39:M39)</f>
        <v>16</v>
      </c>
      <c r="C39" s="80"/>
      <c r="D39" s="80"/>
      <c r="E39" s="29"/>
      <c r="F39" s="29">
        <v>12</v>
      </c>
      <c r="G39" s="29">
        <v>1</v>
      </c>
      <c r="H39" s="29"/>
      <c r="I39" s="29">
        <v>3</v>
      </c>
      <c r="J39" s="29"/>
      <c r="K39" s="46"/>
      <c r="P39" s="19" t="s">
        <v>518</v>
      </c>
    </row>
    <row r="40" spans="1:16" ht="12.75" thickBot="1">
      <c r="A40" s="6"/>
      <c r="B40" s="8"/>
      <c r="P40" s="19" t="s">
        <v>516</v>
      </c>
    </row>
    <row r="41" spans="1:16" ht="12">
      <c r="A41" s="42" t="s">
        <v>491</v>
      </c>
      <c r="B41" s="27" t="s">
        <v>498</v>
      </c>
      <c r="C41" s="27"/>
      <c r="D41" s="27"/>
      <c r="E41" s="27"/>
      <c r="F41" s="27"/>
      <c r="G41" s="27"/>
      <c r="H41" s="27"/>
      <c r="I41" s="27"/>
      <c r="J41" s="50"/>
      <c r="K41" s="43"/>
      <c r="P41" s="19" t="s">
        <v>517</v>
      </c>
    </row>
    <row r="42" spans="1:11" ht="12">
      <c r="A42" s="38" t="s">
        <v>66</v>
      </c>
      <c r="B42" s="13">
        <v>12</v>
      </c>
      <c r="C42" s="13"/>
      <c r="D42" s="13"/>
      <c r="E42" s="13"/>
      <c r="F42" s="13"/>
      <c r="G42" s="13"/>
      <c r="H42" s="13"/>
      <c r="I42" s="13"/>
      <c r="J42" s="18"/>
      <c r="K42" s="39"/>
    </row>
    <row r="43" spans="1:16" ht="12">
      <c r="A43" s="38" t="s">
        <v>13</v>
      </c>
      <c r="B43" s="13" t="s">
        <v>499</v>
      </c>
      <c r="C43" s="13"/>
      <c r="D43" s="13"/>
      <c r="E43" s="13"/>
      <c r="F43" s="13"/>
      <c r="G43" s="13"/>
      <c r="H43" s="13"/>
      <c r="I43" s="13"/>
      <c r="J43" s="18"/>
      <c r="K43" s="39"/>
      <c r="P43" s="20"/>
    </row>
    <row r="44" spans="1:11" ht="12">
      <c r="A44" s="38" t="s">
        <v>14</v>
      </c>
      <c r="B44" s="13" t="s">
        <v>329</v>
      </c>
      <c r="C44" s="13"/>
      <c r="D44" s="13"/>
      <c r="E44" s="13"/>
      <c r="F44" s="13"/>
      <c r="G44" s="13"/>
      <c r="H44" s="13"/>
      <c r="I44" s="13"/>
      <c r="J44" s="18"/>
      <c r="K44" s="39"/>
    </row>
    <row r="45" spans="1:16" ht="12">
      <c r="A45" s="38" t="s">
        <v>53</v>
      </c>
      <c r="B45" s="13" t="s">
        <v>351</v>
      </c>
      <c r="C45" s="13" t="s">
        <v>514</v>
      </c>
      <c r="D45" s="13"/>
      <c r="E45" s="13"/>
      <c r="F45" s="13"/>
      <c r="G45" s="13"/>
      <c r="H45" s="13"/>
      <c r="I45" s="13"/>
      <c r="J45" s="18"/>
      <c r="K45" s="39"/>
      <c r="P45" s="20"/>
    </row>
    <row r="46" spans="1:11" ht="12">
      <c r="A46" s="38" t="s">
        <v>54</v>
      </c>
      <c r="B46" s="13">
        <v>2</v>
      </c>
      <c r="C46" s="13">
        <v>6</v>
      </c>
      <c r="D46" s="13"/>
      <c r="E46" s="13"/>
      <c r="F46" s="13"/>
      <c r="G46" s="13"/>
      <c r="H46" s="13"/>
      <c r="I46" s="13"/>
      <c r="J46" s="18"/>
      <c r="K46" s="39"/>
    </row>
    <row r="47" spans="1:11" ht="12">
      <c r="A47" s="38" t="s">
        <v>56</v>
      </c>
      <c r="B47" s="13" t="s">
        <v>225</v>
      </c>
      <c r="C47" s="13" t="s">
        <v>225</v>
      </c>
      <c r="D47" s="13"/>
      <c r="E47" s="13"/>
      <c r="F47" s="13"/>
      <c r="G47" s="13"/>
      <c r="H47" s="13"/>
      <c r="I47" s="13"/>
      <c r="J47" s="18"/>
      <c r="K47" s="39"/>
    </row>
    <row r="48" spans="1:11" ht="12">
      <c r="A48" s="38" t="s">
        <v>57</v>
      </c>
      <c r="B48" s="13" t="s">
        <v>509</v>
      </c>
      <c r="C48" s="13" t="s">
        <v>515</v>
      </c>
      <c r="D48" s="13"/>
      <c r="E48" s="13"/>
      <c r="F48" s="13"/>
      <c r="G48" s="13"/>
      <c r="H48" s="13"/>
      <c r="I48" s="13"/>
      <c r="J48" s="18"/>
      <c r="K48" s="39"/>
    </row>
    <row r="49" spans="1:11" ht="12">
      <c r="A49" s="38" t="s">
        <v>61</v>
      </c>
      <c r="B49" s="13">
        <v>1</v>
      </c>
      <c r="C49" s="13">
        <v>0.5</v>
      </c>
      <c r="D49" s="13"/>
      <c r="E49" s="13"/>
      <c r="F49" s="13"/>
      <c r="G49" s="13"/>
      <c r="H49" s="13"/>
      <c r="I49" s="13"/>
      <c r="J49" s="18"/>
      <c r="K49" s="39"/>
    </row>
    <row r="50" spans="1:11" ht="12">
      <c r="A50" s="38" t="s">
        <v>62</v>
      </c>
      <c r="B50" s="15" t="s">
        <v>512</v>
      </c>
      <c r="C50" s="15" t="s">
        <v>512</v>
      </c>
      <c r="D50" s="13"/>
      <c r="E50" s="13"/>
      <c r="F50" s="13"/>
      <c r="G50" s="13"/>
      <c r="H50" s="13"/>
      <c r="I50" s="13"/>
      <c r="J50" s="18"/>
      <c r="K50" s="39"/>
    </row>
    <row r="51" spans="1:11" ht="11.25">
      <c r="A51" s="44" t="s">
        <v>24</v>
      </c>
      <c r="B51" s="19">
        <v>20</v>
      </c>
      <c r="C51" s="13"/>
      <c r="D51" s="13"/>
      <c r="E51" s="13"/>
      <c r="F51" s="13"/>
      <c r="G51" s="13"/>
      <c r="H51" s="13"/>
      <c r="I51" s="13"/>
      <c r="J51" s="18"/>
      <c r="K51" s="39"/>
    </row>
    <row r="52" spans="1:11" ht="11.25">
      <c r="A52" s="44" t="s">
        <v>25</v>
      </c>
      <c r="B52" s="19">
        <v>60</v>
      </c>
      <c r="C52" s="13"/>
      <c r="D52" s="13"/>
      <c r="E52" s="13"/>
      <c r="F52" s="13"/>
      <c r="G52" s="13"/>
      <c r="H52" s="13"/>
      <c r="I52" s="13"/>
      <c r="J52" s="18"/>
      <c r="K52" s="39"/>
    </row>
    <row r="53" spans="1:11" ht="12">
      <c r="A53" s="38" t="s">
        <v>29</v>
      </c>
      <c r="B53" s="20" t="s">
        <v>500</v>
      </c>
      <c r="C53" s="20" t="s">
        <v>501</v>
      </c>
      <c r="D53" s="20" t="s">
        <v>114</v>
      </c>
      <c r="E53" s="20" t="s">
        <v>502</v>
      </c>
      <c r="F53" s="20" t="s">
        <v>503</v>
      </c>
      <c r="G53" s="20" t="s">
        <v>118</v>
      </c>
      <c r="H53" s="13" t="s">
        <v>312</v>
      </c>
      <c r="I53" s="13" t="s">
        <v>510</v>
      </c>
      <c r="J53" s="18" t="s">
        <v>511</v>
      </c>
      <c r="K53" s="39" t="s">
        <v>459</v>
      </c>
    </row>
    <row r="54" spans="1:12" s="7" customFormat="1" ht="12">
      <c r="A54" s="51" t="s">
        <v>33</v>
      </c>
      <c r="B54" s="20" t="s">
        <v>504</v>
      </c>
      <c r="C54" s="20" t="s">
        <v>505</v>
      </c>
      <c r="D54" s="20" t="s">
        <v>262</v>
      </c>
      <c r="E54" s="20" t="s">
        <v>131</v>
      </c>
      <c r="F54" s="20" t="s">
        <v>521</v>
      </c>
      <c r="G54" s="20" t="s">
        <v>519</v>
      </c>
      <c r="H54" s="20" t="s">
        <v>518</v>
      </c>
      <c r="I54" s="20" t="s">
        <v>516</v>
      </c>
      <c r="J54" s="20" t="s">
        <v>517</v>
      </c>
      <c r="K54" s="20"/>
      <c r="L54" s="20"/>
    </row>
    <row r="55" spans="1:11" s="7" customFormat="1" ht="24">
      <c r="A55" s="51" t="s">
        <v>35</v>
      </c>
      <c r="B55" s="20" t="s">
        <v>367</v>
      </c>
      <c r="C55" s="20" t="s">
        <v>506</v>
      </c>
      <c r="D55" s="21" t="s">
        <v>507</v>
      </c>
      <c r="E55" s="21" t="s">
        <v>331</v>
      </c>
      <c r="F55" s="7" t="s">
        <v>508</v>
      </c>
      <c r="G55" s="20" t="s">
        <v>263</v>
      </c>
      <c r="H55" s="21" t="s">
        <v>520</v>
      </c>
      <c r="I55" s="21"/>
      <c r="J55" s="21"/>
      <c r="K55" s="52"/>
    </row>
    <row r="56" spans="1:11" ht="12.75" thickBot="1">
      <c r="A56" s="49" t="s">
        <v>41</v>
      </c>
      <c r="B56" s="29" t="s">
        <v>600</v>
      </c>
      <c r="C56" s="29"/>
      <c r="D56" s="29"/>
      <c r="E56" s="29"/>
      <c r="F56" s="29"/>
      <c r="G56" s="29"/>
      <c r="H56" s="29"/>
      <c r="I56" s="29"/>
      <c r="J56" s="53"/>
      <c r="K56" s="46"/>
    </row>
    <row r="57" ht="12.75" thickBot="1">
      <c r="A57" s="6"/>
    </row>
    <row r="58" spans="1:5" ht="12">
      <c r="A58" s="42" t="s">
        <v>177</v>
      </c>
      <c r="B58" s="27" t="s">
        <v>178</v>
      </c>
      <c r="C58" s="27" t="s">
        <v>492</v>
      </c>
      <c r="D58" s="27" t="s">
        <v>180</v>
      </c>
      <c r="E58" s="43" t="s">
        <v>181</v>
      </c>
    </row>
    <row r="59" spans="1:5" ht="11.25">
      <c r="A59" s="77" t="s">
        <v>493</v>
      </c>
      <c r="B59" s="13">
        <f aca="true" t="shared" si="1" ref="B59:B102">SUM(C59:K59)</f>
        <v>23</v>
      </c>
      <c r="C59" s="13"/>
      <c r="D59" s="13">
        <f>C$33</f>
        <v>23</v>
      </c>
      <c r="E59" s="39"/>
    </row>
    <row r="60" spans="1:5" ht="11.25">
      <c r="A60" s="77" t="s">
        <v>170</v>
      </c>
      <c r="B60" s="13">
        <f t="shared" si="1"/>
        <v>23</v>
      </c>
      <c r="C60" s="13"/>
      <c r="D60" s="13">
        <f>C$33</f>
        <v>23</v>
      </c>
      <c r="E60" s="39"/>
    </row>
    <row r="61" spans="1:5" ht="11.25">
      <c r="A61" s="77" t="s">
        <v>172</v>
      </c>
      <c r="B61" s="13">
        <f t="shared" si="1"/>
        <v>23</v>
      </c>
      <c r="C61" s="13"/>
      <c r="D61" s="13">
        <f>C$33</f>
        <v>23</v>
      </c>
      <c r="E61" s="39"/>
    </row>
    <row r="62" spans="1:5" ht="11.25">
      <c r="A62" s="77" t="s">
        <v>158</v>
      </c>
      <c r="B62" s="13">
        <f t="shared" si="1"/>
        <v>34</v>
      </c>
      <c r="C62" s="13">
        <v>34</v>
      </c>
      <c r="D62" s="13">
        <f>C35</f>
        <v>0</v>
      </c>
      <c r="E62" s="39"/>
    </row>
    <row r="63" spans="1:5" ht="11.25">
      <c r="A63" s="77" t="s">
        <v>135</v>
      </c>
      <c r="B63" s="13">
        <f t="shared" si="1"/>
        <v>5</v>
      </c>
      <c r="C63" s="13"/>
      <c r="D63" s="13">
        <f aca="true" t="shared" si="2" ref="D63:D79">C$36</f>
        <v>5</v>
      </c>
      <c r="E63" s="39"/>
    </row>
    <row r="64" spans="1:5" ht="11.25">
      <c r="A64" s="77" t="s">
        <v>150</v>
      </c>
      <c r="B64" s="13">
        <f t="shared" si="1"/>
        <v>5</v>
      </c>
      <c r="C64" s="13"/>
      <c r="D64" s="13">
        <f t="shared" si="2"/>
        <v>5</v>
      </c>
      <c r="E64" s="39"/>
    </row>
    <row r="65" spans="1:5" ht="11.25">
      <c r="A65" s="77" t="s">
        <v>153</v>
      </c>
      <c r="B65" s="13">
        <f t="shared" si="1"/>
        <v>5</v>
      </c>
      <c r="C65" s="13"/>
      <c r="D65" s="13">
        <f t="shared" si="2"/>
        <v>5</v>
      </c>
      <c r="E65" s="39"/>
    </row>
    <row r="66" spans="1:5" ht="11.25">
      <c r="A66" s="77" t="s">
        <v>136</v>
      </c>
      <c r="B66" s="13">
        <f t="shared" si="1"/>
        <v>39</v>
      </c>
      <c r="C66" s="13">
        <v>34</v>
      </c>
      <c r="D66" s="13">
        <f t="shared" si="2"/>
        <v>5</v>
      </c>
      <c r="E66" s="39"/>
    </row>
    <row r="67" spans="1:5" ht="11.25">
      <c r="A67" s="77" t="s">
        <v>494</v>
      </c>
      <c r="B67" s="13">
        <f t="shared" si="1"/>
        <v>5</v>
      </c>
      <c r="C67" s="13"/>
      <c r="D67" s="13">
        <f t="shared" si="2"/>
        <v>5</v>
      </c>
      <c r="E67" s="39"/>
    </row>
    <row r="68" spans="1:5" ht="11.25">
      <c r="A68" s="77" t="s">
        <v>160</v>
      </c>
      <c r="B68" s="13">
        <f t="shared" si="1"/>
        <v>5</v>
      </c>
      <c r="C68" s="13"/>
      <c r="D68" s="13">
        <f t="shared" si="2"/>
        <v>5</v>
      </c>
      <c r="E68" s="39"/>
    </row>
    <row r="69" spans="1:5" ht="11.25">
      <c r="A69" s="77" t="s">
        <v>137</v>
      </c>
      <c r="B69" s="13">
        <f t="shared" si="1"/>
        <v>5</v>
      </c>
      <c r="C69" s="13"/>
      <c r="D69" s="13">
        <f t="shared" si="2"/>
        <v>5</v>
      </c>
      <c r="E69" s="39"/>
    </row>
    <row r="70" spans="1:5" ht="11.25">
      <c r="A70" s="77" t="s">
        <v>138</v>
      </c>
      <c r="B70" s="13">
        <f t="shared" si="1"/>
        <v>5</v>
      </c>
      <c r="C70" s="13"/>
      <c r="D70" s="13">
        <f t="shared" si="2"/>
        <v>5</v>
      </c>
      <c r="E70" s="39"/>
    </row>
    <row r="71" spans="1:5" ht="11.25">
      <c r="A71" s="77" t="s">
        <v>139</v>
      </c>
      <c r="B71" s="13">
        <f t="shared" si="1"/>
        <v>5</v>
      </c>
      <c r="C71" s="13"/>
      <c r="D71" s="13">
        <f t="shared" si="2"/>
        <v>5</v>
      </c>
      <c r="E71" s="39"/>
    </row>
    <row r="72" spans="1:5" ht="11.25">
      <c r="A72" s="77" t="s">
        <v>140</v>
      </c>
      <c r="B72" s="13">
        <f t="shared" si="1"/>
        <v>5</v>
      </c>
      <c r="C72" s="13"/>
      <c r="D72" s="13">
        <f t="shared" si="2"/>
        <v>5</v>
      </c>
      <c r="E72" s="39"/>
    </row>
    <row r="73" spans="1:5" ht="11.25">
      <c r="A73" s="77" t="s">
        <v>141</v>
      </c>
      <c r="B73" s="13">
        <f t="shared" si="1"/>
        <v>5</v>
      </c>
      <c r="C73" s="13"/>
      <c r="D73" s="13">
        <f t="shared" si="2"/>
        <v>5</v>
      </c>
      <c r="E73" s="39"/>
    </row>
    <row r="74" spans="1:5" ht="11.25">
      <c r="A74" s="77" t="s">
        <v>142</v>
      </c>
      <c r="B74" s="13">
        <f t="shared" si="1"/>
        <v>5</v>
      </c>
      <c r="C74" s="13"/>
      <c r="D74" s="13">
        <f t="shared" si="2"/>
        <v>5</v>
      </c>
      <c r="E74" s="39"/>
    </row>
    <row r="75" spans="1:5" ht="11.25">
      <c r="A75" s="77" t="s">
        <v>143</v>
      </c>
      <c r="B75" s="13">
        <f t="shared" si="1"/>
        <v>5</v>
      </c>
      <c r="C75" s="13"/>
      <c r="D75" s="13">
        <f t="shared" si="2"/>
        <v>5</v>
      </c>
      <c r="E75" s="39"/>
    </row>
    <row r="76" spans="1:5" ht="11.25">
      <c r="A76" s="77" t="s">
        <v>144</v>
      </c>
      <c r="B76" s="13">
        <f t="shared" si="1"/>
        <v>5</v>
      </c>
      <c r="C76" s="13"/>
      <c r="D76" s="13">
        <f t="shared" si="2"/>
        <v>5</v>
      </c>
      <c r="E76" s="39"/>
    </row>
    <row r="77" spans="1:5" ht="11.25">
      <c r="A77" s="77" t="s">
        <v>145</v>
      </c>
      <c r="B77" s="13">
        <f t="shared" si="1"/>
        <v>5</v>
      </c>
      <c r="C77" s="13"/>
      <c r="D77" s="13">
        <f t="shared" si="2"/>
        <v>5</v>
      </c>
      <c r="E77" s="39"/>
    </row>
    <row r="78" spans="1:5" ht="11.25">
      <c r="A78" s="77" t="s">
        <v>146</v>
      </c>
      <c r="B78" s="13">
        <f t="shared" si="1"/>
        <v>5</v>
      </c>
      <c r="C78" s="13"/>
      <c r="D78" s="13">
        <f t="shared" si="2"/>
        <v>5</v>
      </c>
      <c r="E78" s="39"/>
    </row>
    <row r="79" spans="1:5" ht="11.25">
      <c r="A79" s="77" t="s">
        <v>147</v>
      </c>
      <c r="B79" s="13">
        <f t="shared" si="1"/>
        <v>5</v>
      </c>
      <c r="C79" s="13"/>
      <c r="D79" s="13">
        <f t="shared" si="2"/>
        <v>5</v>
      </c>
      <c r="E79" s="39"/>
    </row>
    <row r="80" spans="1:5" ht="11.25">
      <c r="A80" s="77" t="s">
        <v>151</v>
      </c>
      <c r="B80" s="13">
        <f t="shared" si="1"/>
        <v>36</v>
      </c>
      <c r="C80" s="13">
        <v>34</v>
      </c>
      <c r="D80" s="13">
        <f aca="true" t="shared" si="3" ref="D80:D85">C$37</f>
        <v>2</v>
      </c>
      <c r="E80" s="39"/>
    </row>
    <row r="81" spans="1:5" ht="11.25">
      <c r="A81" s="77" t="s">
        <v>155</v>
      </c>
      <c r="B81" s="13">
        <f t="shared" si="1"/>
        <v>36</v>
      </c>
      <c r="C81" s="13">
        <v>34</v>
      </c>
      <c r="D81" s="13">
        <f t="shared" si="3"/>
        <v>2</v>
      </c>
      <c r="E81" s="39"/>
    </row>
    <row r="82" spans="1:5" ht="11.25">
      <c r="A82" s="77" t="s">
        <v>495</v>
      </c>
      <c r="B82" s="13">
        <f t="shared" si="1"/>
        <v>2</v>
      </c>
      <c r="C82" s="13"/>
      <c r="D82" s="13">
        <f t="shared" si="3"/>
        <v>2</v>
      </c>
      <c r="E82" s="39"/>
    </row>
    <row r="83" spans="1:5" ht="11.25">
      <c r="A83" s="77" t="s">
        <v>157</v>
      </c>
      <c r="B83" s="13">
        <f t="shared" si="1"/>
        <v>2</v>
      </c>
      <c r="C83" s="13"/>
      <c r="D83" s="13">
        <f t="shared" si="3"/>
        <v>2</v>
      </c>
      <c r="E83" s="39"/>
    </row>
    <row r="84" spans="1:5" ht="11.25">
      <c r="A84" s="77" t="s">
        <v>159</v>
      </c>
      <c r="B84" s="13">
        <f t="shared" si="1"/>
        <v>2</v>
      </c>
      <c r="C84" s="13"/>
      <c r="D84" s="13">
        <f t="shared" si="3"/>
        <v>2</v>
      </c>
      <c r="E84" s="39"/>
    </row>
    <row r="85" spans="1:5" ht="11.25">
      <c r="A85" s="77" t="s">
        <v>161</v>
      </c>
      <c r="B85" s="13">
        <f t="shared" si="1"/>
        <v>2</v>
      </c>
      <c r="C85" s="13"/>
      <c r="D85" s="13">
        <f t="shared" si="3"/>
        <v>2</v>
      </c>
      <c r="E85" s="39"/>
    </row>
    <row r="86" spans="1:5" ht="11.25">
      <c r="A86" s="77" t="s">
        <v>134</v>
      </c>
      <c r="B86" s="13">
        <f t="shared" si="1"/>
        <v>1</v>
      </c>
      <c r="C86" s="13"/>
      <c r="D86" s="13">
        <f aca="true" t="shared" si="4" ref="D86:D94">C$34</f>
        <v>1</v>
      </c>
      <c r="E86" s="39"/>
    </row>
    <row r="87" spans="1:5" ht="11.25">
      <c r="A87" s="77" t="s">
        <v>166</v>
      </c>
      <c r="B87" s="13">
        <f t="shared" si="1"/>
        <v>1</v>
      </c>
      <c r="C87" s="13"/>
      <c r="D87" s="13">
        <f t="shared" si="4"/>
        <v>1</v>
      </c>
      <c r="E87" s="39"/>
    </row>
    <row r="88" spans="1:5" ht="11.25">
      <c r="A88" s="77" t="s">
        <v>167</v>
      </c>
      <c r="B88" s="13">
        <f t="shared" si="1"/>
        <v>1</v>
      </c>
      <c r="C88" s="13"/>
      <c r="D88" s="13">
        <f t="shared" si="4"/>
        <v>1</v>
      </c>
      <c r="E88" s="39"/>
    </row>
    <row r="89" spans="1:5" ht="11.25">
      <c r="A89" s="77" t="s">
        <v>152</v>
      </c>
      <c r="B89" s="13">
        <f t="shared" si="1"/>
        <v>1</v>
      </c>
      <c r="C89" s="13"/>
      <c r="D89" s="13">
        <f t="shared" si="4"/>
        <v>1</v>
      </c>
      <c r="E89" s="39"/>
    </row>
    <row r="90" spans="1:5" ht="11.25">
      <c r="A90" s="77" t="s">
        <v>168</v>
      </c>
      <c r="B90" s="13">
        <f t="shared" si="1"/>
        <v>1</v>
      </c>
      <c r="C90" s="13"/>
      <c r="D90" s="13">
        <f t="shared" si="4"/>
        <v>1</v>
      </c>
      <c r="E90" s="39"/>
    </row>
    <row r="91" spans="1:5" ht="11.25">
      <c r="A91" s="77" t="s">
        <v>169</v>
      </c>
      <c r="B91" s="13">
        <f t="shared" si="1"/>
        <v>1</v>
      </c>
      <c r="C91" s="13"/>
      <c r="D91" s="13">
        <f t="shared" si="4"/>
        <v>1</v>
      </c>
      <c r="E91" s="39"/>
    </row>
    <row r="92" spans="1:5" ht="11.25">
      <c r="A92" s="77" t="s">
        <v>171</v>
      </c>
      <c r="B92" s="13">
        <f t="shared" si="1"/>
        <v>1</v>
      </c>
      <c r="C92" s="13"/>
      <c r="D92" s="13">
        <f t="shared" si="4"/>
        <v>1</v>
      </c>
      <c r="E92" s="39"/>
    </row>
    <row r="93" spans="1:5" ht="11.25">
      <c r="A93" s="77" t="s">
        <v>162</v>
      </c>
      <c r="B93" s="13">
        <f t="shared" si="1"/>
        <v>1</v>
      </c>
      <c r="C93" s="13"/>
      <c r="D93" s="13">
        <f t="shared" si="4"/>
        <v>1</v>
      </c>
      <c r="E93" s="39"/>
    </row>
    <row r="94" spans="1:5" ht="11.25">
      <c r="A94" s="77" t="s">
        <v>173</v>
      </c>
      <c r="B94" s="13">
        <f t="shared" si="1"/>
        <v>1</v>
      </c>
      <c r="C94" s="13"/>
      <c r="D94" s="13">
        <f t="shared" si="4"/>
        <v>1</v>
      </c>
      <c r="E94" s="39"/>
    </row>
    <row r="95" spans="1:5" ht="11.25">
      <c r="A95" s="77" t="s">
        <v>165</v>
      </c>
      <c r="B95" s="13">
        <f t="shared" si="1"/>
        <v>10</v>
      </c>
      <c r="C95" s="13"/>
      <c r="D95" s="13">
        <f aca="true" t="shared" si="5" ref="D95:D102">C$38</f>
        <v>10</v>
      </c>
      <c r="E95" s="39"/>
    </row>
    <row r="96" spans="1:5" ht="11.25">
      <c r="A96" s="77" t="s">
        <v>496</v>
      </c>
      <c r="B96" s="13">
        <f t="shared" si="1"/>
        <v>10</v>
      </c>
      <c r="C96" s="13"/>
      <c r="D96" s="13">
        <f t="shared" si="5"/>
        <v>10</v>
      </c>
      <c r="E96" s="39"/>
    </row>
    <row r="97" spans="1:5" ht="11.25">
      <c r="A97" s="77" t="s">
        <v>154</v>
      </c>
      <c r="B97" s="13">
        <f t="shared" si="1"/>
        <v>10</v>
      </c>
      <c r="C97" s="13"/>
      <c r="D97" s="13">
        <f t="shared" si="5"/>
        <v>10</v>
      </c>
      <c r="E97" s="39"/>
    </row>
    <row r="98" spans="1:5" ht="11.25">
      <c r="A98" s="77" t="s">
        <v>156</v>
      </c>
      <c r="B98" s="13">
        <f t="shared" si="1"/>
        <v>10</v>
      </c>
      <c r="C98" s="13"/>
      <c r="D98" s="13">
        <f t="shared" si="5"/>
        <v>10</v>
      </c>
      <c r="E98" s="39"/>
    </row>
    <row r="99" spans="1:5" ht="11.25">
      <c r="A99" s="77" t="s">
        <v>148</v>
      </c>
      <c r="B99" s="13">
        <f t="shared" si="1"/>
        <v>10</v>
      </c>
      <c r="C99" s="13"/>
      <c r="D99" s="13">
        <f t="shared" si="5"/>
        <v>10</v>
      </c>
      <c r="E99" s="39"/>
    </row>
    <row r="100" spans="1:5" ht="11.25">
      <c r="A100" s="77" t="s">
        <v>163</v>
      </c>
      <c r="B100" s="13">
        <f t="shared" si="1"/>
        <v>10</v>
      </c>
      <c r="C100" s="13"/>
      <c r="D100" s="13">
        <f t="shared" si="5"/>
        <v>10</v>
      </c>
      <c r="E100" s="39"/>
    </row>
    <row r="101" spans="1:5" ht="11.25">
      <c r="A101" s="77" t="s">
        <v>164</v>
      </c>
      <c r="B101" s="13">
        <f t="shared" si="1"/>
        <v>10</v>
      </c>
      <c r="C101" s="13"/>
      <c r="D101" s="13">
        <f t="shared" si="5"/>
        <v>10</v>
      </c>
      <c r="E101" s="39"/>
    </row>
    <row r="102" spans="1:5" ht="12" thickBot="1">
      <c r="A102" s="78" t="s">
        <v>149</v>
      </c>
      <c r="B102" s="29">
        <f t="shared" si="1"/>
        <v>10</v>
      </c>
      <c r="C102" s="29"/>
      <c r="D102" s="29">
        <f t="shared" si="5"/>
        <v>10</v>
      </c>
      <c r="E102" s="46"/>
    </row>
    <row r="103" spans="1:5" ht="11.25">
      <c r="A103" s="7"/>
      <c r="B103" s="7"/>
      <c r="C103" s="7"/>
      <c r="D103" s="7"/>
      <c r="E103" s="7"/>
    </row>
    <row r="110" ht="11.25">
      <c r="A110" s="3">
        <v>161</v>
      </c>
    </row>
    <row r="111" spans="1:3" ht="11.25">
      <c r="A111" s="3">
        <f>A110-B111</f>
        <v>148</v>
      </c>
      <c r="B111" s="3">
        <v>13</v>
      </c>
      <c r="C111" s="3">
        <v>14</v>
      </c>
    </row>
    <row r="112" spans="1:3" ht="11.25">
      <c r="A112" s="3">
        <f aca="true" t="shared" si="6" ref="A112:A124">A111-B112</f>
        <v>135</v>
      </c>
      <c r="B112" s="3">
        <v>13</v>
      </c>
      <c r="C112" s="3">
        <v>14</v>
      </c>
    </row>
    <row r="113" spans="1:3" ht="11.25">
      <c r="A113" s="3">
        <f t="shared" si="6"/>
        <v>122</v>
      </c>
      <c r="B113" s="3">
        <v>13</v>
      </c>
      <c r="C113" s="3">
        <v>14</v>
      </c>
    </row>
    <row r="114" spans="1:3" ht="11.25">
      <c r="A114" s="3">
        <f t="shared" si="6"/>
        <v>109</v>
      </c>
      <c r="B114" s="3">
        <v>13</v>
      </c>
      <c r="C114" s="3">
        <v>14</v>
      </c>
    </row>
    <row r="115" spans="1:3" ht="11.25">
      <c r="A115" s="3">
        <f t="shared" si="6"/>
        <v>96</v>
      </c>
      <c r="B115" s="3">
        <v>13</v>
      </c>
      <c r="C115" s="3">
        <v>14</v>
      </c>
    </row>
    <row r="116" spans="1:3" ht="11.25">
      <c r="A116" s="3">
        <f t="shared" si="6"/>
        <v>83</v>
      </c>
      <c r="B116" s="3">
        <v>13</v>
      </c>
      <c r="C116" s="3">
        <v>14</v>
      </c>
    </row>
    <row r="117" spans="1:3" ht="11.25">
      <c r="A117" s="3">
        <f t="shared" si="6"/>
        <v>72</v>
      </c>
      <c r="B117" s="3">
        <v>11</v>
      </c>
      <c r="C117" s="3">
        <f>SUM(C111:C116)-55</f>
        <v>29</v>
      </c>
    </row>
    <row r="118" spans="1:3" ht="11.25">
      <c r="A118" s="3">
        <f t="shared" si="6"/>
        <v>66</v>
      </c>
      <c r="B118" s="3">
        <v>6</v>
      </c>
      <c r="C118" s="3">
        <v>0</v>
      </c>
    </row>
    <row r="119" spans="1:2" ht="11.25">
      <c r="A119" s="3">
        <f t="shared" si="6"/>
        <v>50</v>
      </c>
      <c r="B119" s="3">
        <v>16</v>
      </c>
    </row>
    <row r="120" ht="11.25">
      <c r="A120" s="3">
        <f t="shared" si="6"/>
        <v>50</v>
      </c>
    </row>
    <row r="121" ht="11.25">
      <c r="A121" s="3">
        <f t="shared" si="6"/>
        <v>50</v>
      </c>
    </row>
    <row r="122" ht="11.25">
      <c r="A122" s="3">
        <f t="shared" si="6"/>
        <v>50</v>
      </c>
    </row>
    <row r="123" ht="11.25">
      <c r="A123" s="3">
        <f t="shared" si="6"/>
        <v>50</v>
      </c>
    </row>
    <row r="124" ht="11.25">
      <c r="A124" s="3">
        <f t="shared" si="6"/>
        <v>50</v>
      </c>
    </row>
  </sheetData>
  <printOptions/>
  <pageMargins left="0.75" right="0.75" top="1" bottom="1" header="0.512" footer="0.512"/>
  <pageSetup fitToHeight="1" fitToWidth="1" horizontalDpi="600" verticalDpi="600" orientation="portrait" paperSize="9" scale="1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1124">
    <pageSetUpPr fitToPage="1"/>
  </sheetPr>
  <dimension ref="A1:N124"/>
  <sheetViews>
    <sheetView showGridLines="0" workbookViewId="0" topLeftCell="A1">
      <selection activeCell="H49" sqref="H49"/>
    </sheetView>
  </sheetViews>
  <sheetFormatPr defaultColWidth="9.33203125" defaultRowHeight="11.25"/>
  <cols>
    <col min="1" max="9" width="10.66015625" style="3" customWidth="1"/>
    <col min="10" max="10" width="10.66015625" style="4" customWidth="1"/>
    <col min="11" max="16384" width="10.66015625" style="3" customWidth="1"/>
  </cols>
  <sheetData>
    <row r="1" spans="1:7" ht="12">
      <c r="A1" s="10" t="str">
        <f>"【"&amp;join(A18:Q18,"・")&amp;"】"</f>
        <v>【“巨塊　ザ・ロック”・アースエレメンタルモノリス・ネクロメンタル】</v>
      </c>
      <c r="B1" s="2"/>
      <c r="C1" s="2"/>
      <c r="D1" s="2"/>
      <c r="E1" s="2"/>
      <c r="F1" s="2"/>
      <c r="G1" s="2"/>
    </row>
    <row r="2" spans="1:7" ht="12">
      <c r="A2" s="10" t="str">
        <f>D19&amp;"サイズの"&amp;E19</f>
        <v>巨大サイズのアンデッド</v>
      </c>
      <c r="B2" s="2"/>
      <c r="C2" s="2"/>
      <c r="D2" s="2"/>
      <c r="E2" s="2"/>
      <c r="F2" s="2"/>
      <c r="G2" s="2"/>
    </row>
    <row r="3" spans="1:7" ht="12">
      <c r="A3" s="10" t="str">
        <f>"ヒットダイス："&amp;dicecode(B23,B42,B24)&amp;"("&amp;B25&amp;"hp)"</f>
        <v>ヒットダイス：36d12(234hp)</v>
      </c>
      <c r="B3" s="2"/>
      <c r="C3" s="2"/>
      <c r="D3" s="2"/>
      <c r="E3" s="2"/>
      <c r="F3" s="2"/>
      <c r="G3" s="2"/>
    </row>
    <row r="4" spans="1:7" ht="12">
      <c r="A4" s="10" t="str">
        <f>"移動速度："&amp;B43&amp;"フィート（"&amp;B44&amp;"）"</f>
        <v>移動速度：30フィート（6マス）</v>
      </c>
      <c r="B4" s="2"/>
      <c r="C4" s="2"/>
      <c r="D4" s="2"/>
      <c r="E4" s="2"/>
      <c r="F4" s="2"/>
      <c r="G4" s="2"/>
    </row>
    <row r="5" spans="1:7" ht="12">
      <c r="A5" s="10" t="str">
        <f>"アーマークラス："&amp;B22&amp;"（"&amp;ac(C22:N22)&amp;"）"</f>
        <v>アーマークラス：31（+10基本-4サイズ+2敏捷+23外皮）</v>
      </c>
      <c r="B5" s="2"/>
      <c r="C5" s="2"/>
      <c r="D5" s="2"/>
      <c r="E5" s="2"/>
      <c r="F5" s="2"/>
      <c r="G5" s="2"/>
    </row>
    <row r="6" spans="1:7" ht="12">
      <c r="A6" s="10" t="str">
        <f>"基本攻撃／組み付き：+"&amp;B26&amp;"/+"&amp;B27</f>
        <v>基本攻撃／組み付き：+27/+59</v>
      </c>
      <c r="B6" s="2"/>
      <c r="C6" s="2"/>
      <c r="D6" s="2"/>
      <c r="E6" s="2"/>
      <c r="F6" s="2"/>
      <c r="G6" s="2"/>
    </row>
    <row r="7" spans="1:7" ht="12">
      <c r="A7" s="10" t="str">
        <f>"攻撃："&amp;攻撃(B45:L50,B28,B29,C33)</f>
        <v>攻撃：叩き付け＝ +43近接(6d8+20)</v>
      </c>
      <c r="B7" s="2"/>
      <c r="C7" s="2"/>
      <c r="D7" s="2"/>
      <c r="E7" s="2"/>
      <c r="F7" s="2"/>
      <c r="G7" s="2"/>
    </row>
    <row r="8" spans="1:7" ht="12">
      <c r="A8" s="10" t="str">
        <f>"全力攻撃："&amp;全力攻撃(B45:K50,B28,B29,C33)</f>
        <v>全力攻撃：叩き付け(x2)＝ +43近接(6d8+20)</v>
      </c>
      <c r="B8" s="2"/>
      <c r="C8" s="2"/>
      <c r="D8" s="2"/>
      <c r="E8" s="2"/>
      <c r="F8" s="2"/>
      <c r="G8" s="2"/>
    </row>
    <row r="9" spans="1:7" ht="12">
      <c r="A9" s="10" t="str">
        <f>"接敵面／間合い："&amp;B51&amp;"フィート/"&amp;B52&amp;"フィート"</f>
        <v>接敵面／間合い：20フィート/20フィート</v>
      </c>
      <c r="B9" s="2"/>
      <c r="C9" s="2"/>
      <c r="D9" s="2"/>
      <c r="E9" s="2"/>
      <c r="F9" s="2"/>
      <c r="G9" s="2"/>
    </row>
    <row r="10" spans="1:7" ht="12">
      <c r="A10" s="10" t="str">
        <f>"特殊攻撃："&amp;join(B54:AK54,"、")</f>
        <v>特殊攻撃：地の体得、突き押し、同族作り、エネルギードレイン</v>
      </c>
      <c r="B10" s="2"/>
      <c r="C10" s="2"/>
      <c r="D10" s="2"/>
      <c r="E10" s="2"/>
      <c r="F10" s="2"/>
      <c r="G10" s="2"/>
    </row>
    <row r="11" spans="1:7" ht="12">
      <c r="A11" s="10" t="str">
        <f>"その他の特殊能力："&amp;join(B55:AI55,"、")</f>
        <v>その他の特殊能力：ダメージ減少15/-、暗視60’、地潜り、エレメンタルの種別特徴、高速治癒３</v>
      </c>
      <c r="B11" s="2"/>
      <c r="C11" s="2"/>
      <c r="D11" s="2"/>
      <c r="E11" s="2"/>
      <c r="F11" s="2"/>
      <c r="G11" s="2"/>
    </row>
    <row r="12" spans="1:7" ht="12">
      <c r="A12" s="10" t="str">
        <f>"セーヴ：頑健+"&amp;B30&amp;"、反応+"&amp;B31&amp;"、意思+"&amp;B32</f>
        <v>セーヴ：頑健+20、反応+14、意思+14</v>
      </c>
      <c r="B12" s="2"/>
      <c r="C12" s="2"/>
      <c r="D12" s="2"/>
      <c r="E12" s="2"/>
      <c r="F12" s="2"/>
      <c r="G12" s="2"/>
    </row>
    <row r="13" spans="1:7" ht="12">
      <c r="A13" s="10" t="str">
        <f>"能力値：【筋】"&amp;B33&amp;"【敏】"&amp;B34&amp;"【耐】"&amp;B35&amp;"【知】"&amp;B36&amp;"【判】"&amp;B37&amp;"【魅】"&amp;B38</f>
        <v>能力値：【筋】50【敏】14【耐】-【知】1【判】10【魅】10</v>
      </c>
      <c r="B13" s="2"/>
      <c r="C13" s="2"/>
      <c r="D13" s="2"/>
      <c r="E13" s="2"/>
      <c r="F13" s="2"/>
      <c r="G13" s="2"/>
    </row>
    <row r="14" spans="1:7" ht="12">
      <c r="A14" s="11" t="str">
        <f>"技能："&amp;skill(A59:C102)</f>
        <v>技能：〈聞き耳〉+42、〈視認〉+42、〈真意看破〉+40</v>
      </c>
      <c r="B14" s="2"/>
      <c r="C14" s="2"/>
      <c r="D14" s="2"/>
      <c r="E14" s="2"/>
      <c r="F14" s="2"/>
      <c r="G14" s="2"/>
    </row>
    <row r="15" spans="1:7" ht="12">
      <c r="A15" s="10" t="str">
        <f>"特技："&amp;feat(B53:U53)</f>
        <v>特技：《鋭敏感覚》《ふっ飛ばし攻撃》《なぎ払い》《なぎ払い強化》《突き飛ばし強化》《クリティカル強化（叩き付け）》《肉体武器強化（叩き付け）》《蹴散らし強化》《武器破壊強化》《鋼の意思》《強打》《追加ｈｐ》《武器熟練（叩き付け）》</v>
      </c>
      <c r="B15" s="2"/>
      <c r="C15" s="2"/>
      <c r="D15" s="2"/>
      <c r="E15" s="2"/>
      <c r="F15" s="2"/>
      <c r="G15" s="2"/>
    </row>
    <row r="16" spans="1:7" ht="12">
      <c r="A16" s="10" t="str">
        <f>"装備："&amp;join(B56:AC56,"、")</f>
        <v>装備：</v>
      </c>
      <c r="B16" s="2"/>
      <c r="C16" s="2"/>
      <c r="D16" s="2"/>
      <c r="E16" s="2"/>
      <c r="F16" s="2"/>
      <c r="G16" s="2"/>
    </row>
    <row r="17" spans="1:7" ht="12.75" thickBot="1">
      <c r="A17" s="10" t="str">
        <f>"脅威度："&amp;B39</f>
        <v>脅威度：18</v>
      </c>
      <c r="B17" s="2"/>
      <c r="C17" s="2"/>
      <c r="D17" s="2"/>
      <c r="E17" s="2"/>
      <c r="F17" s="2"/>
      <c r="G17" s="2"/>
    </row>
    <row r="18" spans="1:11" s="81" customFormat="1" ht="11.25">
      <c r="A18" s="90" t="s">
        <v>540</v>
      </c>
      <c r="B18" s="91"/>
      <c r="C18" s="91"/>
      <c r="D18" s="91"/>
      <c r="E18" s="91"/>
      <c r="F18" s="92" t="s">
        <v>539</v>
      </c>
      <c r="G18" s="92" t="s">
        <v>301</v>
      </c>
      <c r="H18" s="92"/>
      <c r="I18" s="92"/>
      <c r="J18" s="93"/>
      <c r="K18" s="94"/>
    </row>
    <row r="19" spans="1:11" s="81" customFormat="1" ht="11.25">
      <c r="A19" s="68"/>
      <c r="B19" s="69"/>
      <c r="C19" s="69"/>
      <c r="D19" s="69" t="str">
        <f>B41</f>
        <v>巨大</v>
      </c>
      <c r="E19" s="69" t="s">
        <v>423</v>
      </c>
      <c r="F19" s="70"/>
      <c r="G19" s="70"/>
      <c r="H19" s="70"/>
      <c r="I19" s="70"/>
      <c r="J19" s="71"/>
      <c r="K19" s="72"/>
    </row>
    <row r="20" spans="1:11" s="81" customFormat="1" ht="11.25">
      <c r="A20" s="36"/>
      <c r="B20" s="16" t="s">
        <v>5</v>
      </c>
      <c r="C20" s="16" t="s">
        <v>6</v>
      </c>
      <c r="D20" s="16" t="s">
        <v>7</v>
      </c>
      <c r="E20" s="16" t="s">
        <v>8</v>
      </c>
      <c r="F20" s="16" t="s">
        <v>9</v>
      </c>
      <c r="G20" s="16" t="s">
        <v>3</v>
      </c>
      <c r="H20" s="16" t="s">
        <v>3</v>
      </c>
      <c r="I20" s="16" t="s">
        <v>380</v>
      </c>
      <c r="J20" s="16" t="s">
        <v>227</v>
      </c>
      <c r="K20" s="37" t="s">
        <v>385</v>
      </c>
    </row>
    <row r="21" spans="1:11" s="81" customFormat="1" ht="12">
      <c r="A21" s="38" t="s">
        <v>59</v>
      </c>
      <c r="B21" s="13"/>
      <c r="C21" s="75" t="s">
        <v>379</v>
      </c>
      <c r="D21" s="75" t="s">
        <v>7</v>
      </c>
      <c r="E21" s="75" t="s">
        <v>241</v>
      </c>
      <c r="F21" s="13" t="s">
        <v>108</v>
      </c>
      <c r="G21" s="13"/>
      <c r="H21" s="13"/>
      <c r="I21" s="13"/>
      <c r="J21" s="13"/>
      <c r="K21" s="39"/>
    </row>
    <row r="22" spans="1:11" s="81" customFormat="1" ht="12.75" thickBot="1">
      <c r="A22" s="40" t="s">
        <v>18</v>
      </c>
      <c r="B22" s="22">
        <f>SUM(C22:M22)</f>
        <v>31</v>
      </c>
      <c r="C22" s="22">
        <v>10</v>
      </c>
      <c r="D22" s="73">
        <f>sizep(D19)</f>
        <v>-4</v>
      </c>
      <c r="E22" s="73">
        <f>C34</f>
        <v>2</v>
      </c>
      <c r="F22" s="23">
        <v>23</v>
      </c>
      <c r="G22" s="23"/>
      <c r="H22" s="23"/>
      <c r="I22" s="23"/>
      <c r="J22" s="23"/>
      <c r="K22" s="41"/>
    </row>
    <row r="23" spans="1:11" s="81" customFormat="1" ht="12">
      <c r="A23" s="42" t="s">
        <v>11</v>
      </c>
      <c r="B23" s="26">
        <f>SUM(C23:M23)</f>
        <v>36</v>
      </c>
      <c r="C23" s="26"/>
      <c r="D23" s="82"/>
      <c r="E23" s="27"/>
      <c r="F23" s="27">
        <v>36</v>
      </c>
      <c r="G23" s="27"/>
      <c r="H23" s="27"/>
      <c r="I23" s="27"/>
      <c r="J23" s="27"/>
      <c r="K23" s="43"/>
    </row>
    <row r="24" spans="1:11" s="81" customFormat="1" ht="11.25">
      <c r="A24" s="44" t="s">
        <v>65</v>
      </c>
      <c r="B24" s="14">
        <f>SUM(C24:M24)</f>
        <v>0</v>
      </c>
      <c r="C24" s="14"/>
      <c r="D24" s="74"/>
      <c r="E24" s="13"/>
      <c r="F24" s="13"/>
      <c r="G24" s="13"/>
      <c r="H24" s="13"/>
      <c r="I24" s="13"/>
      <c r="J24" s="13"/>
      <c r="K24" s="39"/>
    </row>
    <row r="25" spans="1:11" s="81" customFormat="1" ht="12" thickBot="1">
      <c r="A25" s="45" t="s">
        <v>12</v>
      </c>
      <c r="B25" s="28">
        <f>INT(B23*(B42+1)/2)+B24</f>
        <v>234</v>
      </c>
      <c r="C25" s="28"/>
      <c r="D25" s="80"/>
      <c r="E25" s="29"/>
      <c r="F25" s="29"/>
      <c r="G25" s="29"/>
      <c r="H25" s="29"/>
      <c r="I25" s="29"/>
      <c r="J25" s="29"/>
      <c r="K25" s="46"/>
    </row>
    <row r="26" spans="1:11" s="81" customFormat="1" ht="12">
      <c r="A26" s="47" t="s">
        <v>19</v>
      </c>
      <c r="B26" s="24">
        <f aca="true" t="shared" si="0" ref="B26:B32">SUM(C26:M26)</f>
        <v>27</v>
      </c>
      <c r="C26" s="83"/>
      <c r="D26" s="83"/>
      <c r="E26" s="25"/>
      <c r="F26" s="25">
        <v>27</v>
      </c>
      <c r="G26" s="25"/>
      <c r="H26" s="25"/>
      <c r="I26" s="25"/>
      <c r="J26" s="25"/>
      <c r="K26" s="48"/>
    </row>
    <row r="27" spans="1:11" s="81" customFormat="1" ht="12">
      <c r="A27" s="38" t="s">
        <v>20</v>
      </c>
      <c r="B27" s="14">
        <f t="shared" si="0"/>
        <v>59</v>
      </c>
      <c r="C27" s="14">
        <f>C33</f>
        <v>20</v>
      </c>
      <c r="D27" s="74">
        <f>sizeb(D19)</f>
        <v>12</v>
      </c>
      <c r="E27" s="13"/>
      <c r="F27" s="25">
        <v>27</v>
      </c>
      <c r="G27" s="13"/>
      <c r="H27" s="13"/>
      <c r="I27" s="13"/>
      <c r="J27" s="13"/>
      <c r="K27" s="39"/>
    </row>
    <row r="28" spans="1:11" s="81" customFormat="1" ht="12">
      <c r="A28" s="38" t="s">
        <v>225</v>
      </c>
      <c r="B28" s="14">
        <f t="shared" si="0"/>
        <v>43</v>
      </c>
      <c r="C28" s="14">
        <f>C33</f>
        <v>20</v>
      </c>
      <c r="D28" s="74">
        <f>sizep(D19)</f>
        <v>-4</v>
      </c>
      <c r="E28" s="13"/>
      <c r="F28" s="25">
        <v>27</v>
      </c>
      <c r="G28" s="13"/>
      <c r="H28" s="13"/>
      <c r="I28" s="13"/>
      <c r="J28" s="13"/>
      <c r="K28" s="39"/>
    </row>
    <row r="29" spans="1:11" s="81" customFormat="1" ht="12.75" thickBot="1">
      <c r="A29" s="49" t="s">
        <v>226</v>
      </c>
      <c r="B29" s="14">
        <f t="shared" si="0"/>
        <v>25</v>
      </c>
      <c r="C29" s="14">
        <f>C34</f>
        <v>2</v>
      </c>
      <c r="D29" s="74">
        <f>sizep(D19)</f>
        <v>-4</v>
      </c>
      <c r="E29" s="29"/>
      <c r="F29" s="25">
        <v>27</v>
      </c>
      <c r="G29" s="29"/>
      <c r="H29" s="29"/>
      <c r="I29" s="29"/>
      <c r="J29" s="29"/>
      <c r="K29" s="46"/>
    </row>
    <row r="30" spans="1:11" s="81" customFormat="1" ht="12">
      <c r="A30" s="42" t="s">
        <v>43</v>
      </c>
      <c r="B30" s="26">
        <f t="shared" si="0"/>
        <v>20</v>
      </c>
      <c r="C30" s="26">
        <f>C35</f>
        <v>0</v>
      </c>
      <c r="D30" s="82"/>
      <c r="E30" s="27"/>
      <c r="F30" s="27">
        <v>20</v>
      </c>
      <c r="G30" s="27"/>
      <c r="H30" s="27"/>
      <c r="I30" s="27"/>
      <c r="J30" s="27"/>
      <c r="K30" s="43"/>
    </row>
    <row r="31" spans="1:11" s="81" customFormat="1" ht="12">
      <c r="A31" s="38" t="s">
        <v>44</v>
      </c>
      <c r="B31" s="14">
        <f t="shared" si="0"/>
        <v>14</v>
      </c>
      <c r="C31" s="14">
        <f>C34</f>
        <v>2</v>
      </c>
      <c r="D31" s="74"/>
      <c r="E31" s="13"/>
      <c r="F31" s="13">
        <v>12</v>
      </c>
      <c r="G31" s="13"/>
      <c r="H31" s="13"/>
      <c r="I31" s="13"/>
      <c r="J31" s="13"/>
      <c r="K31" s="39"/>
    </row>
    <row r="32" spans="1:11" s="81" customFormat="1" ht="12.75" thickBot="1">
      <c r="A32" s="49" t="s">
        <v>45</v>
      </c>
      <c r="B32" s="28">
        <f t="shared" si="0"/>
        <v>14</v>
      </c>
      <c r="C32" s="28">
        <f>C37</f>
        <v>0</v>
      </c>
      <c r="D32" s="80"/>
      <c r="E32" s="29"/>
      <c r="F32" s="29">
        <v>12</v>
      </c>
      <c r="G32" s="29"/>
      <c r="H32" s="29"/>
      <c r="I32" s="29"/>
      <c r="J32" s="29">
        <v>2</v>
      </c>
      <c r="K32" s="46"/>
    </row>
    <row r="33" spans="1:11" s="81" customFormat="1" ht="12">
      <c r="A33" s="47" t="s">
        <v>46</v>
      </c>
      <c r="B33" s="24">
        <f>SUM(D33:M33)</f>
        <v>50</v>
      </c>
      <c r="C33" s="24">
        <f>INT((B33-10)/2)</f>
        <v>20</v>
      </c>
      <c r="D33" s="83"/>
      <c r="E33" s="25">
        <v>18</v>
      </c>
      <c r="F33" s="25">
        <v>32</v>
      </c>
      <c r="G33" s="25"/>
      <c r="H33" s="25"/>
      <c r="I33" s="25"/>
      <c r="J33" s="25"/>
      <c r="K33" s="48"/>
    </row>
    <row r="34" spans="1:11" s="81" customFormat="1" ht="12">
      <c r="A34" s="38" t="s">
        <v>15</v>
      </c>
      <c r="B34" s="14">
        <f>SUM(D34:M34)</f>
        <v>14</v>
      </c>
      <c r="C34" s="14">
        <f>INT((B34-10)/2)</f>
        <v>2</v>
      </c>
      <c r="D34" s="74"/>
      <c r="E34" s="13">
        <v>18</v>
      </c>
      <c r="F34" s="13">
        <v>-4</v>
      </c>
      <c r="G34" s="13"/>
      <c r="H34" s="13"/>
      <c r="I34" s="13"/>
      <c r="J34" s="13"/>
      <c r="K34" s="39"/>
    </row>
    <row r="35" spans="1:11" s="81" customFormat="1" ht="12">
      <c r="A35" s="38" t="s">
        <v>47</v>
      </c>
      <c r="B35" s="14" t="s">
        <v>522</v>
      </c>
      <c r="C35" s="14">
        <v>0</v>
      </c>
      <c r="D35" s="74"/>
      <c r="E35" s="13">
        <v>8</v>
      </c>
      <c r="F35" s="13"/>
      <c r="G35" s="13"/>
      <c r="H35" s="13"/>
      <c r="I35" s="13"/>
      <c r="J35" s="13"/>
      <c r="K35" s="39"/>
    </row>
    <row r="36" spans="1:11" s="81" customFormat="1" ht="12">
      <c r="A36" s="38" t="s">
        <v>48</v>
      </c>
      <c r="B36" s="14">
        <f>SUM(D36:M36)</f>
        <v>1</v>
      </c>
      <c r="C36" s="14">
        <f>INT((B36-10)/2)</f>
        <v>-5</v>
      </c>
      <c r="D36" s="74"/>
      <c r="E36" s="13">
        <v>8</v>
      </c>
      <c r="F36" s="13">
        <v>2</v>
      </c>
      <c r="G36" s="13">
        <v>-9</v>
      </c>
      <c r="H36" s="13"/>
      <c r="I36" s="13"/>
      <c r="J36" s="13"/>
      <c r="K36" s="39"/>
    </row>
    <row r="37" spans="1:11" s="81" customFormat="1" ht="12">
      <c r="A37" s="38" t="s">
        <v>49</v>
      </c>
      <c r="B37" s="14">
        <f>SUM(D37:M37)</f>
        <v>10</v>
      </c>
      <c r="C37" s="14">
        <f>INT((B37-10)/2)</f>
        <v>0</v>
      </c>
      <c r="D37" s="74"/>
      <c r="E37" s="13">
        <v>8</v>
      </c>
      <c r="F37" s="13">
        <v>4</v>
      </c>
      <c r="G37" s="13">
        <v>-2</v>
      </c>
      <c r="H37" s="13"/>
      <c r="I37" s="13"/>
      <c r="J37" s="13"/>
      <c r="K37" s="39"/>
    </row>
    <row r="38" spans="1:11" s="81" customFormat="1" ht="12">
      <c r="A38" s="38" t="s">
        <v>50</v>
      </c>
      <c r="B38" s="14">
        <f>SUM(D38:M38)</f>
        <v>10</v>
      </c>
      <c r="C38" s="14">
        <f>INT((B38-10)/2)</f>
        <v>0</v>
      </c>
      <c r="D38" s="74"/>
      <c r="E38" s="13">
        <v>8</v>
      </c>
      <c r="F38" s="13">
        <v>6</v>
      </c>
      <c r="G38" s="13">
        <v>-4</v>
      </c>
      <c r="H38" s="13"/>
      <c r="I38" s="13"/>
      <c r="J38" s="13"/>
      <c r="K38" s="39"/>
    </row>
    <row r="39" spans="1:11" s="81" customFormat="1" ht="12.75" thickBot="1">
      <c r="A39" s="49" t="s">
        <v>27</v>
      </c>
      <c r="B39" s="28">
        <f>SUM(C39:M39)</f>
        <v>18</v>
      </c>
      <c r="C39" s="80"/>
      <c r="D39" s="80"/>
      <c r="E39" s="29">
        <v>17</v>
      </c>
      <c r="F39" s="29"/>
      <c r="G39" s="29">
        <v>1</v>
      </c>
      <c r="H39" s="29"/>
      <c r="I39" s="29"/>
      <c r="J39" s="29"/>
      <c r="K39" s="46"/>
    </row>
    <row r="40" spans="1:2" ht="12.75" thickBot="1">
      <c r="A40" s="6"/>
      <c r="B40" s="8"/>
    </row>
    <row r="41" spans="1:11" ht="12">
      <c r="A41" s="42" t="s">
        <v>523</v>
      </c>
      <c r="B41" s="27" t="s">
        <v>498</v>
      </c>
      <c r="C41" s="27"/>
      <c r="D41" s="27"/>
      <c r="E41" s="27"/>
      <c r="F41" s="27"/>
      <c r="G41" s="27"/>
      <c r="H41" s="27"/>
      <c r="I41" s="27"/>
      <c r="J41" s="50"/>
      <c r="K41" s="43"/>
    </row>
    <row r="42" spans="1:11" ht="12">
      <c r="A42" s="38" t="s">
        <v>66</v>
      </c>
      <c r="B42" s="13">
        <v>12</v>
      </c>
      <c r="C42" s="13"/>
      <c r="D42" s="13"/>
      <c r="E42" s="13"/>
      <c r="F42" s="13"/>
      <c r="G42" s="13"/>
      <c r="H42" s="13"/>
      <c r="I42" s="13"/>
      <c r="J42" s="18"/>
      <c r="K42" s="39"/>
    </row>
    <row r="43" spans="1:11" ht="12">
      <c r="A43" s="38" t="s">
        <v>13</v>
      </c>
      <c r="B43" s="13">
        <v>30</v>
      </c>
      <c r="C43" s="13"/>
      <c r="D43" s="13"/>
      <c r="E43" s="13"/>
      <c r="F43" s="13"/>
      <c r="G43" s="13"/>
      <c r="H43" s="13"/>
      <c r="I43" s="13"/>
      <c r="J43" s="18"/>
      <c r="K43" s="39"/>
    </row>
    <row r="44" spans="1:11" ht="12">
      <c r="A44" s="38" t="s">
        <v>14</v>
      </c>
      <c r="B44" s="13" t="s">
        <v>529</v>
      </c>
      <c r="C44" s="13"/>
      <c r="D44" s="13"/>
      <c r="E44" s="13"/>
      <c r="F44" s="13"/>
      <c r="G44" s="13"/>
      <c r="H44" s="13"/>
      <c r="I44" s="13"/>
      <c r="J44" s="18"/>
      <c r="K44" s="39"/>
    </row>
    <row r="45" spans="1:11" ht="12">
      <c r="A45" s="38" t="s">
        <v>53</v>
      </c>
      <c r="B45" s="13" t="s">
        <v>296</v>
      </c>
      <c r="C45" s="13"/>
      <c r="D45" s="13"/>
      <c r="E45" s="13"/>
      <c r="F45" s="13"/>
      <c r="G45" s="13"/>
      <c r="H45" s="13"/>
      <c r="I45" s="13"/>
      <c r="J45" s="18"/>
      <c r="K45" s="39"/>
    </row>
    <row r="46" spans="1:11" ht="12">
      <c r="A46" s="38" t="s">
        <v>54</v>
      </c>
      <c r="B46" s="13">
        <v>2</v>
      </c>
      <c r="C46" s="13"/>
      <c r="D46" s="13"/>
      <c r="E46" s="13"/>
      <c r="F46" s="13"/>
      <c r="G46" s="13"/>
      <c r="H46" s="13"/>
      <c r="I46" s="13"/>
      <c r="J46" s="18"/>
      <c r="K46" s="39"/>
    </row>
    <row r="47" spans="1:11" ht="12">
      <c r="A47" s="38" t="s">
        <v>56</v>
      </c>
      <c r="B47" s="13" t="s">
        <v>225</v>
      </c>
      <c r="C47" s="13"/>
      <c r="D47" s="13"/>
      <c r="E47" s="13"/>
      <c r="F47" s="13"/>
      <c r="G47" s="13"/>
      <c r="H47" s="13"/>
      <c r="I47" s="13"/>
      <c r="J47" s="18"/>
      <c r="K47" s="39"/>
    </row>
    <row r="48" spans="1:11" ht="12">
      <c r="A48" s="38" t="s">
        <v>57</v>
      </c>
      <c r="B48" s="13" t="s">
        <v>530</v>
      </c>
      <c r="C48" s="13"/>
      <c r="D48" s="13"/>
      <c r="E48" s="13"/>
      <c r="F48" s="13"/>
      <c r="G48" s="13"/>
      <c r="H48" s="13"/>
      <c r="I48" s="13"/>
      <c r="J48" s="18"/>
      <c r="K48" s="39"/>
    </row>
    <row r="49" spans="1:11" ht="12">
      <c r="A49" s="38" t="s">
        <v>61</v>
      </c>
      <c r="B49" s="13">
        <v>1</v>
      </c>
      <c r="C49" s="13"/>
      <c r="D49" s="13"/>
      <c r="E49" s="13"/>
      <c r="F49" s="13"/>
      <c r="G49" s="13"/>
      <c r="H49" s="13"/>
      <c r="I49" s="13"/>
      <c r="J49" s="18"/>
      <c r="K49" s="39"/>
    </row>
    <row r="50" spans="1:11" ht="12">
      <c r="A50" s="38" t="s">
        <v>62</v>
      </c>
      <c r="B50" s="15"/>
      <c r="C50" s="15"/>
      <c r="D50" s="13"/>
      <c r="E50" s="13"/>
      <c r="F50" s="13"/>
      <c r="G50" s="13"/>
      <c r="H50" s="13"/>
      <c r="I50" s="13"/>
      <c r="J50" s="18"/>
      <c r="K50" s="39"/>
    </row>
    <row r="51" spans="1:11" ht="11.25">
      <c r="A51" s="44" t="s">
        <v>24</v>
      </c>
      <c r="B51" s="19">
        <v>20</v>
      </c>
      <c r="C51" s="13"/>
      <c r="D51" s="13"/>
      <c r="E51" s="13"/>
      <c r="F51" s="13"/>
      <c r="G51" s="13"/>
      <c r="H51" s="13"/>
      <c r="I51" s="13"/>
      <c r="J51" s="18"/>
      <c r="K51" s="39"/>
    </row>
    <row r="52" spans="1:11" ht="11.25">
      <c r="A52" s="44" t="s">
        <v>25</v>
      </c>
      <c r="B52" s="19">
        <v>20</v>
      </c>
      <c r="C52" s="13"/>
      <c r="D52" s="13"/>
      <c r="E52" s="13"/>
      <c r="F52" s="13"/>
      <c r="G52" s="13"/>
      <c r="H52" s="13"/>
      <c r="I52" s="13"/>
      <c r="J52" s="18"/>
      <c r="K52" s="39"/>
    </row>
    <row r="53" spans="1:14" ht="12">
      <c r="A53" s="38" t="s">
        <v>29</v>
      </c>
      <c r="B53" s="20" t="s">
        <v>114</v>
      </c>
      <c r="C53" s="20" t="s">
        <v>531</v>
      </c>
      <c r="D53" s="20" t="s">
        <v>297</v>
      </c>
      <c r="E53" s="20" t="s">
        <v>362</v>
      </c>
      <c r="F53" s="20" t="s">
        <v>361</v>
      </c>
      <c r="G53" s="20" t="s">
        <v>532</v>
      </c>
      <c r="H53" s="13" t="s">
        <v>533</v>
      </c>
      <c r="I53" s="13" t="s">
        <v>534</v>
      </c>
      <c r="J53" s="18" t="s">
        <v>363</v>
      </c>
      <c r="K53" s="39" t="s">
        <v>118</v>
      </c>
      <c r="L53" s="3" t="s">
        <v>300</v>
      </c>
      <c r="M53" s="3" t="s">
        <v>535</v>
      </c>
      <c r="N53" s="3" t="s">
        <v>536</v>
      </c>
    </row>
    <row r="54" spans="1:12" s="7" customFormat="1" ht="12">
      <c r="A54" s="51" t="s">
        <v>33</v>
      </c>
      <c r="B54" s="20" t="s">
        <v>402</v>
      </c>
      <c r="C54" s="20" t="s">
        <v>408</v>
      </c>
      <c r="D54" s="20" t="s">
        <v>360</v>
      </c>
      <c r="E54" s="20" t="s">
        <v>541</v>
      </c>
      <c r="F54" s="20"/>
      <c r="G54" s="20"/>
      <c r="H54" s="20"/>
      <c r="I54" s="20"/>
      <c r="J54" s="20"/>
      <c r="K54" s="20"/>
      <c r="L54" s="20"/>
    </row>
    <row r="55" spans="1:11" s="7" customFormat="1" ht="24">
      <c r="A55" s="51" t="s">
        <v>35</v>
      </c>
      <c r="B55" s="20" t="s">
        <v>537</v>
      </c>
      <c r="C55" s="20" t="s">
        <v>538</v>
      </c>
      <c r="D55" s="21" t="s">
        <v>403</v>
      </c>
      <c r="E55" s="21" t="s">
        <v>368</v>
      </c>
      <c r="F55" s="7" t="s">
        <v>239</v>
      </c>
      <c r="G55" s="20"/>
      <c r="H55" s="21"/>
      <c r="I55" s="21"/>
      <c r="J55" s="21"/>
      <c r="K55" s="52"/>
    </row>
    <row r="56" spans="1:11" ht="12.75" thickBot="1">
      <c r="A56" s="49" t="s">
        <v>41</v>
      </c>
      <c r="B56" s="29"/>
      <c r="C56" s="29"/>
      <c r="D56" s="29"/>
      <c r="E56" s="29"/>
      <c r="F56" s="29"/>
      <c r="G56" s="29"/>
      <c r="H56" s="29"/>
      <c r="I56" s="29"/>
      <c r="J56" s="53"/>
      <c r="K56" s="46"/>
    </row>
    <row r="57" ht="12.75" thickBot="1">
      <c r="A57" s="6"/>
    </row>
    <row r="58" spans="1:5" ht="12">
      <c r="A58" s="42" t="s">
        <v>177</v>
      </c>
      <c r="B58" s="27" t="s">
        <v>178</v>
      </c>
      <c r="C58" s="27" t="s">
        <v>524</v>
      </c>
      <c r="D58" s="27" t="s">
        <v>180</v>
      </c>
      <c r="E58" s="43" t="s">
        <v>181</v>
      </c>
    </row>
    <row r="59" spans="1:5" ht="11.25">
      <c r="A59" s="77" t="s">
        <v>525</v>
      </c>
      <c r="B59" s="13">
        <f aca="true" t="shared" si="1" ref="B59:B102">SUM(C59:K59)</f>
        <v>20</v>
      </c>
      <c r="C59" s="13"/>
      <c r="D59" s="13">
        <f>C$33</f>
        <v>20</v>
      </c>
      <c r="E59" s="39"/>
    </row>
    <row r="60" spans="1:5" ht="11.25">
      <c r="A60" s="77" t="s">
        <v>170</v>
      </c>
      <c r="B60" s="13">
        <f t="shared" si="1"/>
        <v>20</v>
      </c>
      <c r="C60" s="13"/>
      <c r="D60" s="13">
        <f>C$33</f>
        <v>20</v>
      </c>
      <c r="E60" s="39"/>
    </row>
    <row r="61" spans="1:5" ht="11.25">
      <c r="A61" s="77" t="s">
        <v>172</v>
      </c>
      <c r="B61" s="13">
        <f t="shared" si="1"/>
        <v>20</v>
      </c>
      <c r="C61" s="13"/>
      <c r="D61" s="13">
        <f>C$33</f>
        <v>20</v>
      </c>
      <c r="E61" s="39"/>
    </row>
    <row r="62" spans="1:5" ht="11.25">
      <c r="A62" s="77" t="s">
        <v>158</v>
      </c>
      <c r="B62" s="13">
        <f t="shared" si="1"/>
        <v>0</v>
      </c>
      <c r="C62" s="13"/>
      <c r="D62" s="13">
        <f>C35</f>
        <v>0</v>
      </c>
      <c r="E62" s="39"/>
    </row>
    <row r="63" spans="1:5" ht="11.25">
      <c r="A63" s="77" t="s">
        <v>135</v>
      </c>
      <c r="B63" s="13">
        <f t="shared" si="1"/>
        <v>-5</v>
      </c>
      <c r="C63" s="13"/>
      <c r="D63" s="13">
        <f aca="true" t="shared" si="2" ref="D63:D79">C$36</f>
        <v>-5</v>
      </c>
      <c r="E63" s="39"/>
    </row>
    <row r="64" spans="1:5" ht="11.25">
      <c r="A64" s="77" t="s">
        <v>150</v>
      </c>
      <c r="B64" s="13">
        <f t="shared" si="1"/>
        <v>-5</v>
      </c>
      <c r="C64" s="13"/>
      <c r="D64" s="13">
        <f t="shared" si="2"/>
        <v>-5</v>
      </c>
      <c r="E64" s="39"/>
    </row>
    <row r="65" spans="1:5" ht="11.25">
      <c r="A65" s="77" t="s">
        <v>153</v>
      </c>
      <c r="B65" s="13">
        <f t="shared" si="1"/>
        <v>-5</v>
      </c>
      <c r="C65" s="13"/>
      <c r="D65" s="13">
        <f t="shared" si="2"/>
        <v>-5</v>
      </c>
      <c r="E65" s="39"/>
    </row>
    <row r="66" spans="1:5" ht="11.25">
      <c r="A66" s="77" t="s">
        <v>136</v>
      </c>
      <c r="B66" s="13">
        <f t="shared" si="1"/>
        <v>-5</v>
      </c>
      <c r="C66" s="13"/>
      <c r="D66" s="13">
        <f t="shared" si="2"/>
        <v>-5</v>
      </c>
      <c r="E66" s="39"/>
    </row>
    <row r="67" spans="1:5" ht="11.25">
      <c r="A67" s="77" t="s">
        <v>526</v>
      </c>
      <c r="B67" s="13">
        <f t="shared" si="1"/>
        <v>-5</v>
      </c>
      <c r="C67" s="13"/>
      <c r="D67" s="13">
        <f t="shared" si="2"/>
        <v>-5</v>
      </c>
      <c r="E67" s="39"/>
    </row>
    <row r="68" spans="1:5" ht="11.25">
      <c r="A68" s="77" t="s">
        <v>160</v>
      </c>
      <c r="B68" s="13">
        <f t="shared" si="1"/>
        <v>-5</v>
      </c>
      <c r="C68" s="13"/>
      <c r="D68" s="13">
        <f t="shared" si="2"/>
        <v>-5</v>
      </c>
      <c r="E68" s="39"/>
    </row>
    <row r="69" spans="1:5" ht="11.25">
      <c r="A69" s="77" t="s">
        <v>137</v>
      </c>
      <c r="B69" s="13">
        <f t="shared" si="1"/>
        <v>-5</v>
      </c>
      <c r="C69" s="13"/>
      <c r="D69" s="13">
        <f t="shared" si="2"/>
        <v>-5</v>
      </c>
      <c r="E69" s="39"/>
    </row>
    <row r="70" spans="1:5" ht="11.25">
      <c r="A70" s="77" t="s">
        <v>138</v>
      </c>
      <c r="B70" s="13">
        <f t="shared" si="1"/>
        <v>-5</v>
      </c>
      <c r="C70" s="13"/>
      <c r="D70" s="13">
        <f t="shared" si="2"/>
        <v>-5</v>
      </c>
      <c r="E70" s="39"/>
    </row>
    <row r="71" spans="1:5" ht="11.25">
      <c r="A71" s="77" t="s">
        <v>139</v>
      </c>
      <c r="B71" s="13">
        <f t="shared" si="1"/>
        <v>-5</v>
      </c>
      <c r="C71" s="13"/>
      <c r="D71" s="13">
        <f t="shared" si="2"/>
        <v>-5</v>
      </c>
      <c r="E71" s="39"/>
    </row>
    <row r="72" spans="1:5" ht="11.25">
      <c r="A72" s="77" t="s">
        <v>140</v>
      </c>
      <c r="B72" s="13">
        <f t="shared" si="1"/>
        <v>-5</v>
      </c>
      <c r="C72" s="13"/>
      <c r="D72" s="13">
        <f t="shared" si="2"/>
        <v>-5</v>
      </c>
      <c r="E72" s="39"/>
    </row>
    <row r="73" spans="1:5" ht="11.25">
      <c r="A73" s="77" t="s">
        <v>141</v>
      </c>
      <c r="B73" s="13">
        <f t="shared" si="1"/>
        <v>-5</v>
      </c>
      <c r="C73" s="13"/>
      <c r="D73" s="13">
        <f t="shared" si="2"/>
        <v>-5</v>
      </c>
      <c r="E73" s="39"/>
    </row>
    <row r="74" spans="1:5" ht="11.25">
      <c r="A74" s="77" t="s">
        <v>142</v>
      </c>
      <c r="B74" s="13">
        <f t="shared" si="1"/>
        <v>-5</v>
      </c>
      <c r="C74" s="13"/>
      <c r="D74" s="13">
        <f t="shared" si="2"/>
        <v>-5</v>
      </c>
      <c r="E74" s="39"/>
    </row>
    <row r="75" spans="1:5" ht="11.25">
      <c r="A75" s="77" t="s">
        <v>143</v>
      </c>
      <c r="B75" s="13">
        <f t="shared" si="1"/>
        <v>-5</v>
      </c>
      <c r="C75" s="13"/>
      <c r="D75" s="13">
        <f t="shared" si="2"/>
        <v>-5</v>
      </c>
      <c r="E75" s="39"/>
    </row>
    <row r="76" spans="1:5" ht="11.25">
      <c r="A76" s="77" t="s">
        <v>144</v>
      </c>
      <c r="B76" s="13">
        <f t="shared" si="1"/>
        <v>-5</v>
      </c>
      <c r="C76" s="13"/>
      <c r="D76" s="13">
        <f t="shared" si="2"/>
        <v>-5</v>
      </c>
      <c r="E76" s="39"/>
    </row>
    <row r="77" spans="1:5" ht="11.25">
      <c r="A77" s="77" t="s">
        <v>145</v>
      </c>
      <c r="B77" s="13">
        <f t="shared" si="1"/>
        <v>-5</v>
      </c>
      <c r="C77" s="13"/>
      <c r="D77" s="13">
        <f t="shared" si="2"/>
        <v>-5</v>
      </c>
      <c r="E77" s="39"/>
    </row>
    <row r="78" spans="1:5" ht="11.25">
      <c r="A78" s="77" t="s">
        <v>146</v>
      </c>
      <c r="B78" s="13">
        <f t="shared" si="1"/>
        <v>-5</v>
      </c>
      <c r="C78" s="13"/>
      <c r="D78" s="13">
        <f t="shared" si="2"/>
        <v>-5</v>
      </c>
      <c r="E78" s="39"/>
    </row>
    <row r="79" spans="1:5" ht="11.25">
      <c r="A79" s="77" t="s">
        <v>147</v>
      </c>
      <c r="B79" s="13">
        <f t="shared" si="1"/>
        <v>-5</v>
      </c>
      <c r="C79" s="13"/>
      <c r="D79" s="13">
        <f t="shared" si="2"/>
        <v>-5</v>
      </c>
      <c r="E79" s="39"/>
    </row>
    <row r="80" spans="1:5" ht="11.25">
      <c r="A80" s="77" t="s">
        <v>151</v>
      </c>
      <c r="B80" s="13">
        <f t="shared" si="1"/>
        <v>42</v>
      </c>
      <c r="C80" s="13">
        <v>40</v>
      </c>
      <c r="D80" s="13">
        <f aca="true" t="shared" si="3" ref="D80:D85">C$37</f>
        <v>0</v>
      </c>
      <c r="E80" s="39">
        <v>2</v>
      </c>
    </row>
    <row r="81" spans="1:5" ht="11.25">
      <c r="A81" s="77" t="s">
        <v>155</v>
      </c>
      <c r="B81" s="13">
        <f t="shared" si="1"/>
        <v>42</v>
      </c>
      <c r="C81" s="13">
        <v>40</v>
      </c>
      <c r="D81" s="13">
        <f t="shared" si="3"/>
        <v>0</v>
      </c>
      <c r="E81" s="39">
        <v>2</v>
      </c>
    </row>
    <row r="82" spans="1:5" ht="11.25">
      <c r="A82" s="77" t="s">
        <v>527</v>
      </c>
      <c r="B82" s="13">
        <f t="shared" si="1"/>
        <v>0</v>
      </c>
      <c r="C82" s="13"/>
      <c r="D82" s="13">
        <f t="shared" si="3"/>
        <v>0</v>
      </c>
      <c r="E82" s="39"/>
    </row>
    <row r="83" spans="1:5" ht="11.25">
      <c r="A83" s="77" t="s">
        <v>157</v>
      </c>
      <c r="B83" s="13">
        <f t="shared" si="1"/>
        <v>40</v>
      </c>
      <c r="C83" s="13">
        <v>40</v>
      </c>
      <c r="D83" s="13">
        <f t="shared" si="3"/>
        <v>0</v>
      </c>
      <c r="E83" s="39"/>
    </row>
    <row r="84" spans="1:5" ht="11.25">
      <c r="A84" s="77" t="s">
        <v>159</v>
      </c>
      <c r="B84" s="13">
        <f t="shared" si="1"/>
        <v>0</v>
      </c>
      <c r="C84" s="13"/>
      <c r="D84" s="13">
        <f t="shared" si="3"/>
        <v>0</v>
      </c>
      <c r="E84" s="39"/>
    </row>
    <row r="85" spans="1:5" ht="11.25">
      <c r="A85" s="77" t="s">
        <v>161</v>
      </c>
      <c r="B85" s="13">
        <f t="shared" si="1"/>
        <v>0</v>
      </c>
      <c r="C85" s="13"/>
      <c r="D85" s="13">
        <f t="shared" si="3"/>
        <v>0</v>
      </c>
      <c r="E85" s="39"/>
    </row>
    <row r="86" spans="1:5" ht="11.25">
      <c r="A86" s="77" t="s">
        <v>134</v>
      </c>
      <c r="B86" s="13">
        <f t="shared" si="1"/>
        <v>2</v>
      </c>
      <c r="C86" s="13"/>
      <c r="D86" s="13">
        <f aca="true" t="shared" si="4" ref="D86:D94">C$34</f>
        <v>2</v>
      </c>
      <c r="E86" s="39"/>
    </row>
    <row r="87" spans="1:5" ht="11.25">
      <c r="A87" s="77" t="s">
        <v>166</v>
      </c>
      <c r="B87" s="13">
        <f t="shared" si="1"/>
        <v>2</v>
      </c>
      <c r="C87" s="13"/>
      <c r="D87" s="13">
        <f t="shared" si="4"/>
        <v>2</v>
      </c>
      <c r="E87" s="39"/>
    </row>
    <row r="88" spans="1:5" ht="11.25">
      <c r="A88" s="77" t="s">
        <v>167</v>
      </c>
      <c r="B88" s="13">
        <f t="shared" si="1"/>
        <v>2</v>
      </c>
      <c r="C88" s="13"/>
      <c r="D88" s="13">
        <f t="shared" si="4"/>
        <v>2</v>
      </c>
      <c r="E88" s="39"/>
    </row>
    <row r="89" spans="1:5" ht="11.25">
      <c r="A89" s="77" t="s">
        <v>152</v>
      </c>
      <c r="B89" s="13">
        <f t="shared" si="1"/>
        <v>2</v>
      </c>
      <c r="C89" s="13"/>
      <c r="D89" s="13">
        <f t="shared" si="4"/>
        <v>2</v>
      </c>
      <c r="E89" s="39"/>
    </row>
    <row r="90" spans="1:5" ht="11.25">
      <c r="A90" s="77" t="s">
        <v>168</v>
      </c>
      <c r="B90" s="13">
        <f t="shared" si="1"/>
        <v>2</v>
      </c>
      <c r="C90" s="13"/>
      <c r="D90" s="13">
        <f t="shared" si="4"/>
        <v>2</v>
      </c>
      <c r="E90" s="39"/>
    </row>
    <row r="91" spans="1:5" ht="11.25">
      <c r="A91" s="77" t="s">
        <v>169</v>
      </c>
      <c r="B91" s="13">
        <f t="shared" si="1"/>
        <v>2</v>
      </c>
      <c r="C91" s="13"/>
      <c r="D91" s="13">
        <f t="shared" si="4"/>
        <v>2</v>
      </c>
      <c r="E91" s="39"/>
    </row>
    <row r="92" spans="1:5" ht="11.25">
      <c r="A92" s="77" t="s">
        <v>171</v>
      </c>
      <c r="B92" s="13">
        <f t="shared" si="1"/>
        <v>2</v>
      </c>
      <c r="C92" s="13"/>
      <c r="D92" s="13">
        <f t="shared" si="4"/>
        <v>2</v>
      </c>
      <c r="E92" s="39"/>
    </row>
    <row r="93" spans="1:5" ht="11.25">
      <c r="A93" s="77" t="s">
        <v>162</v>
      </c>
      <c r="B93" s="13">
        <f t="shared" si="1"/>
        <v>2</v>
      </c>
      <c r="C93" s="13"/>
      <c r="D93" s="13">
        <f t="shared" si="4"/>
        <v>2</v>
      </c>
      <c r="E93" s="39"/>
    </row>
    <row r="94" spans="1:5" ht="11.25">
      <c r="A94" s="77" t="s">
        <v>173</v>
      </c>
      <c r="B94" s="13">
        <f t="shared" si="1"/>
        <v>2</v>
      </c>
      <c r="C94" s="13"/>
      <c r="D94" s="13">
        <f t="shared" si="4"/>
        <v>2</v>
      </c>
      <c r="E94" s="39"/>
    </row>
    <row r="95" spans="1:5" ht="11.25">
      <c r="A95" s="77" t="s">
        <v>165</v>
      </c>
      <c r="B95" s="13">
        <f t="shared" si="1"/>
        <v>0</v>
      </c>
      <c r="C95" s="13"/>
      <c r="D95" s="13">
        <f aca="true" t="shared" si="5" ref="D95:D102">C$38</f>
        <v>0</v>
      </c>
      <c r="E95" s="39"/>
    </row>
    <row r="96" spans="1:5" ht="11.25">
      <c r="A96" s="77" t="s">
        <v>528</v>
      </c>
      <c r="B96" s="13">
        <f t="shared" si="1"/>
        <v>0</v>
      </c>
      <c r="C96" s="13"/>
      <c r="D96" s="13">
        <f t="shared" si="5"/>
        <v>0</v>
      </c>
      <c r="E96" s="39"/>
    </row>
    <row r="97" spans="1:5" ht="11.25">
      <c r="A97" s="77" t="s">
        <v>154</v>
      </c>
      <c r="B97" s="13">
        <f t="shared" si="1"/>
        <v>0</v>
      </c>
      <c r="C97" s="13"/>
      <c r="D97" s="13">
        <f t="shared" si="5"/>
        <v>0</v>
      </c>
      <c r="E97" s="39"/>
    </row>
    <row r="98" spans="1:5" ht="11.25">
      <c r="A98" s="77" t="s">
        <v>156</v>
      </c>
      <c r="B98" s="13">
        <f t="shared" si="1"/>
        <v>0</v>
      </c>
      <c r="C98" s="13"/>
      <c r="D98" s="13">
        <f t="shared" si="5"/>
        <v>0</v>
      </c>
      <c r="E98" s="39"/>
    </row>
    <row r="99" spans="1:5" ht="11.25">
      <c r="A99" s="77" t="s">
        <v>148</v>
      </c>
      <c r="B99" s="13">
        <f t="shared" si="1"/>
        <v>0</v>
      </c>
      <c r="C99" s="13"/>
      <c r="D99" s="13">
        <f t="shared" si="5"/>
        <v>0</v>
      </c>
      <c r="E99" s="39"/>
    </row>
    <row r="100" spans="1:5" ht="11.25">
      <c r="A100" s="77" t="s">
        <v>163</v>
      </c>
      <c r="B100" s="13">
        <f t="shared" si="1"/>
        <v>0</v>
      </c>
      <c r="C100" s="13"/>
      <c r="D100" s="13">
        <f t="shared" si="5"/>
        <v>0</v>
      </c>
      <c r="E100" s="39"/>
    </row>
    <row r="101" spans="1:5" ht="11.25">
      <c r="A101" s="77" t="s">
        <v>164</v>
      </c>
      <c r="B101" s="13">
        <f t="shared" si="1"/>
        <v>0</v>
      </c>
      <c r="C101" s="13"/>
      <c r="D101" s="13">
        <f t="shared" si="5"/>
        <v>0</v>
      </c>
      <c r="E101" s="39"/>
    </row>
    <row r="102" spans="1:5" ht="12" thickBot="1">
      <c r="A102" s="78" t="s">
        <v>149</v>
      </c>
      <c r="B102" s="29">
        <f t="shared" si="1"/>
        <v>0</v>
      </c>
      <c r="C102" s="29"/>
      <c r="D102" s="29">
        <f t="shared" si="5"/>
        <v>0</v>
      </c>
      <c r="E102" s="46"/>
    </row>
    <row r="103" spans="1:5" ht="11.25">
      <c r="A103" s="7"/>
      <c r="B103" s="7"/>
      <c r="C103" s="7"/>
      <c r="D103" s="7"/>
      <c r="E103" s="7"/>
    </row>
    <row r="110" ht="11.25">
      <c r="A110" s="3">
        <v>161</v>
      </c>
    </row>
    <row r="111" spans="1:3" ht="11.25">
      <c r="A111" s="3">
        <f aca="true" t="shared" si="6" ref="A111:A124">A110-B111</f>
        <v>148</v>
      </c>
      <c r="B111" s="3">
        <v>13</v>
      </c>
      <c r="C111" s="3">
        <v>14</v>
      </c>
    </row>
    <row r="112" spans="1:3" ht="11.25">
      <c r="A112" s="3">
        <f t="shared" si="6"/>
        <v>135</v>
      </c>
      <c r="B112" s="3">
        <v>13</v>
      </c>
      <c r="C112" s="3">
        <v>14</v>
      </c>
    </row>
    <row r="113" spans="1:3" ht="11.25">
      <c r="A113" s="3">
        <f t="shared" si="6"/>
        <v>122</v>
      </c>
      <c r="B113" s="3">
        <v>13</v>
      </c>
      <c r="C113" s="3">
        <v>14</v>
      </c>
    </row>
    <row r="114" spans="1:3" ht="11.25">
      <c r="A114" s="3">
        <f t="shared" si="6"/>
        <v>109</v>
      </c>
      <c r="B114" s="3">
        <v>13</v>
      </c>
      <c r="C114" s="3">
        <v>14</v>
      </c>
    </row>
    <row r="115" spans="1:3" ht="11.25">
      <c r="A115" s="3">
        <f t="shared" si="6"/>
        <v>96</v>
      </c>
      <c r="B115" s="3">
        <v>13</v>
      </c>
      <c r="C115" s="3">
        <v>14</v>
      </c>
    </row>
    <row r="116" spans="1:3" ht="11.25">
      <c r="A116" s="3">
        <f t="shared" si="6"/>
        <v>83</v>
      </c>
      <c r="B116" s="3">
        <v>13</v>
      </c>
      <c r="C116" s="3">
        <v>14</v>
      </c>
    </row>
    <row r="117" spans="1:3" ht="11.25">
      <c r="A117" s="3">
        <f t="shared" si="6"/>
        <v>72</v>
      </c>
      <c r="B117" s="3">
        <v>11</v>
      </c>
      <c r="C117" s="3">
        <f>SUM(C111:C116)-55</f>
        <v>29</v>
      </c>
    </row>
    <row r="118" spans="1:3" ht="11.25">
      <c r="A118" s="3">
        <f t="shared" si="6"/>
        <v>66</v>
      </c>
      <c r="B118" s="3">
        <v>6</v>
      </c>
      <c r="C118" s="3">
        <v>0</v>
      </c>
    </row>
    <row r="119" spans="1:2" ht="11.25">
      <c r="A119" s="3">
        <f t="shared" si="6"/>
        <v>50</v>
      </c>
      <c r="B119" s="3">
        <v>16</v>
      </c>
    </row>
    <row r="120" ht="11.25">
      <c r="A120" s="3">
        <f t="shared" si="6"/>
        <v>50</v>
      </c>
    </row>
    <row r="121" ht="11.25">
      <c r="A121" s="3">
        <f t="shared" si="6"/>
        <v>50</v>
      </c>
    </row>
    <row r="122" ht="11.25">
      <c r="A122" s="3">
        <f t="shared" si="6"/>
        <v>50</v>
      </c>
    </row>
    <row r="123" ht="11.25">
      <c r="A123" s="3">
        <f t="shared" si="6"/>
        <v>50</v>
      </c>
    </row>
    <row r="124" ht="11.25">
      <c r="A124" s="3">
        <f t="shared" si="6"/>
        <v>50</v>
      </c>
    </row>
  </sheetData>
  <printOptions/>
  <pageMargins left="0.75" right="0.75" top="1" bottom="1" header="0.512" footer="0.512"/>
  <pageSetup fitToHeight="1" fitToWidth="1" horizontalDpi="600" verticalDpi="6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1127">
    <pageSetUpPr fitToPage="1"/>
  </sheetPr>
  <dimension ref="A1:N124"/>
  <sheetViews>
    <sheetView showGridLines="0" workbookViewId="0" topLeftCell="A1">
      <selection activeCell="G27" sqref="G27"/>
    </sheetView>
  </sheetViews>
  <sheetFormatPr defaultColWidth="9.33203125" defaultRowHeight="11.25"/>
  <cols>
    <col min="1" max="9" width="10.66015625" style="3" customWidth="1"/>
    <col min="10" max="10" width="10.66015625" style="4" customWidth="1"/>
    <col min="11" max="16384" width="10.66015625" style="3" customWidth="1"/>
  </cols>
  <sheetData>
    <row r="1" spans="1:7" ht="12">
      <c r="A1" s="10" t="str">
        <f>"【"&amp;join(A18:Q18,"・")&amp;"】"</f>
        <v>【“蹂躙する死者　デスローラー”・ネクロノート・5lvソーサラー】</v>
      </c>
      <c r="B1" s="2"/>
      <c r="C1" s="2"/>
      <c r="D1" s="2"/>
      <c r="E1" s="2"/>
      <c r="F1" s="2"/>
      <c r="G1" s="2"/>
    </row>
    <row r="2" spans="1:7" ht="12">
      <c r="A2" s="10" t="str">
        <f>D19&amp;"サイズの"&amp;E19</f>
        <v>巨大サイズのアンデッド</v>
      </c>
      <c r="B2" s="2"/>
      <c r="C2" s="2"/>
      <c r="D2" s="2"/>
      <c r="E2" s="2"/>
      <c r="F2" s="2"/>
      <c r="G2" s="2"/>
    </row>
    <row r="3" spans="1:7" ht="12">
      <c r="A3" s="10" t="str">
        <f>"ヒットダイス："&amp;dicecode(B23,B42,B24)&amp;"("&amp;B25&amp;"hp)"</f>
        <v>ヒットダイス：37d12+407(647hp)</v>
      </c>
      <c r="B3" s="2"/>
      <c r="C3" s="2"/>
      <c r="D3" s="2"/>
      <c r="E3" s="2"/>
      <c r="F3" s="2"/>
      <c r="G3" s="2"/>
    </row>
    <row r="4" spans="1:7" ht="12">
      <c r="A4" s="10" t="str">
        <f>"移動速度："&amp;B43&amp;"フィート（"&amp;B44&amp;"）"</f>
        <v>移動速度：50フィート（10マス）</v>
      </c>
      <c r="B4" s="2"/>
      <c r="C4" s="2"/>
      <c r="D4" s="2"/>
      <c r="E4" s="2"/>
      <c r="F4" s="2"/>
      <c r="G4" s="2"/>
    </row>
    <row r="5" spans="1:7" ht="12">
      <c r="A5" s="10" t="str">
        <f>"アーマークラス："&amp;B22&amp;"（"&amp;ac(C22:N22)&amp;"）"</f>
        <v>アーマークラス：44（+10基本-4サイズ-2敏捷+20外皮+3ストーンボーン+9外皮強化+4メイジアーマー+4シールド）</v>
      </c>
      <c r="B5" s="2"/>
      <c r="C5" s="2"/>
      <c r="D5" s="2"/>
      <c r="E5" s="2"/>
      <c r="F5" s="2"/>
      <c r="G5" s="2"/>
    </row>
    <row r="6" spans="1:7" ht="12">
      <c r="A6" s="10" t="str">
        <f>"基本攻撃／組み付き：+"&amp;B26&amp;"/+"&amp;B27</f>
        <v>基本攻撃／組み付き：+18/+52</v>
      </c>
      <c r="B6" s="2"/>
      <c r="C6" s="2"/>
      <c r="D6" s="2"/>
      <c r="E6" s="2"/>
      <c r="F6" s="2"/>
      <c r="G6" s="2"/>
    </row>
    <row r="7" spans="1:7" ht="12">
      <c r="A7" s="10" t="str">
        <f>"攻撃："&amp;攻撃(B45:L50,B28,B29,C33)</f>
        <v>攻撃：叩き付け＝ +36近接(4d6+33)</v>
      </c>
      <c r="B7" s="2"/>
      <c r="C7" s="2"/>
      <c r="D7" s="2"/>
      <c r="E7" s="2"/>
      <c r="F7" s="2"/>
      <c r="G7" s="2"/>
    </row>
    <row r="8" spans="1:7" ht="12">
      <c r="A8" s="10" t="str">
        <f>"全力攻撃："&amp;全力攻撃(B45:K50,B28,B29,C33)</f>
        <v>全力攻撃：叩き付け(x4)＝ +36近接(4d6+33)</v>
      </c>
      <c r="B8" s="2"/>
      <c r="C8" s="2"/>
      <c r="D8" s="2"/>
      <c r="E8" s="2"/>
      <c r="F8" s="2"/>
      <c r="G8" s="2"/>
    </row>
    <row r="9" spans="1:7" ht="12">
      <c r="A9" s="10" t="str">
        <f>"接敵面／間合い："&amp;B51&amp;"フィート/"&amp;B52&amp;"フィート"</f>
        <v>接敵面／間合い：20フィート/25フィート</v>
      </c>
      <c r="B9" s="2"/>
      <c r="C9" s="2"/>
      <c r="D9" s="2"/>
      <c r="E9" s="2"/>
      <c r="F9" s="2"/>
      <c r="G9" s="2"/>
    </row>
    <row r="10" spans="1:7" ht="12">
      <c r="A10" s="10" t="str">
        <f>"特殊攻撃："&amp;join(B54:AK54,"、")</f>
        <v>特殊攻撃：蹂躙、呪文（6/4/4）、1レベル：シールド、メイジアーマー、エクスペディシャスリトリート・スウィフト、２レベル：ストーンボーン、レイスストライク</v>
      </c>
      <c r="B10" s="2"/>
      <c r="C10" s="2"/>
      <c r="D10" s="2"/>
      <c r="E10" s="2"/>
      <c r="F10" s="2"/>
      <c r="G10" s="2"/>
    </row>
    <row r="11" spans="1:7" ht="12">
      <c r="A11" s="10" t="str">
        <f>"その他の特殊能力："&amp;join(B55:AI55,"、")</f>
        <v>その他の特殊能力：ダメージ減少１５／秩序または魔法、暗視６０フィート、呪文抵抗２５、アンデッドの種別特性、不浄な追加ｈｐ</v>
      </c>
      <c r="B11" s="2"/>
      <c r="C11" s="2"/>
      <c r="D11" s="2"/>
      <c r="E11" s="2"/>
      <c r="F11" s="2"/>
      <c r="G11" s="2"/>
    </row>
    <row r="12" spans="1:7" ht="12">
      <c r="A12" s="10" t="str">
        <f>"セーヴ：頑健+"&amp;B30&amp;"、反応+"&amp;B31&amp;"、意思+"&amp;B32</f>
        <v>セーヴ：頑健+21、反応+11、意思+17</v>
      </c>
      <c r="B12" s="2"/>
      <c r="C12" s="2"/>
      <c r="D12" s="2"/>
      <c r="E12" s="2"/>
      <c r="F12" s="2"/>
      <c r="G12" s="2"/>
    </row>
    <row r="13" spans="1:7" ht="12">
      <c r="A13" s="10" t="str">
        <f>"能力値：【筋】"&amp;B33&amp;"【敏】"&amp;B34&amp;"【耐】"&amp;B35&amp;"【知】"&amp;B36&amp;"【判】"&amp;B37&amp;"【魅】"&amp;B38</f>
        <v>能力値：【筋】54【敏】6【耐】-【知】4【判】12【魅】30</v>
      </c>
      <c r="B13" s="2"/>
      <c r="C13" s="2"/>
      <c r="D13" s="2"/>
      <c r="E13" s="2"/>
      <c r="F13" s="2"/>
      <c r="G13" s="2"/>
    </row>
    <row r="14" spans="1:7" ht="12">
      <c r="A14" s="11" t="str">
        <f>"技能："&amp;skill(A59:C102)</f>
        <v>技能：〈聞き耳〉+43、〈視認〉+43、〈真意看破〉+41</v>
      </c>
      <c r="B14" s="2"/>
      <c r="C14" s="2"/>
      <c r="D14" s="2"/>
      <c r="E14" s="2"/>
      <c r="F14" s="2"/>
      <c r="G14" s="2"/>
    </row>
    <row r="15" spans="1:7" ht="12">
      <c r="A15" s="10" t="str">
        <f>"特技："&amp;feat(B53:U53)</f>
        <v>特技：《肉体攻撃強化：叩き付け》《Improved Turn Resistance》《Extended Reach》《強化版追加ｈｐ》《外皮強化》《外皮強化》《外皮強化》《外皮強化》《外皮強化》《外皮強化》《外皮強化》《外皮強化》《外皮強化》</v>
      </c>
      <c r="B15" s="2"/>
      <c r="C15" s="2"/>
      <c r="D15" s="2"/>
      <c r="E15" s="2"/>
      <c r="F15" s="2"/>
      <c r="G15" s="2"/>
    </row>
    <row r="16" spans="1:7" ht="12">
      <c r="A16" s="10" t="str">
        <f>"装備："&amp;join(B56:AC56,"、")</f>
        <v>装備：クロークオブカリスマ＋６、ベルトオブジャイアントストレングス＋６</v>
      </c>
      <c r="B16" s="2"/>
      <c r="C16" s="2"/>
      <c r="D16" s="2"/>
      <c r="E16" s="2"/>
      <c r="F16" s="2"/>
      <c r="G16" s="2"/>
    </row>
    <row r="17" spans="1:7" ht="12.75" thickBot="1">
      <c r="A17" s="10" t="str">
        <f>"脅威度："&amp;B39</f>
        <v>脅威度：16</v>
      </c>
      <c r="B17" s="2"/>
      <c r="C17" s="2"/>
      <c r="D17" s="2"/>
      <c r="E17" s="2"/>
      <c r="F17" s="2"/>
      <c r="G17" s="2"/>
    </row>
    <row r="18" spans="1:11" s="81" customFormat="1" ht="11.25">
      <c r="A18" s="90" t="s">
        <v>629</v>
      </c>
      <c r="B18" s="91"/>
      <c r="C18" s="91"/>
      <c r="D18" s="91"/>
      <c r="E18" s="91"/>
      <c r="F18" s="92" t="s">
        <v>622</v>
      </c>
      <c r="G18" s="92"/>
      <c r="H18" s="92"/>
      <c r="I18" s="92" t="s">
        <v>628</v>
      </c>
      <c r="J18" s="93"/>
      <c r="K18" s="94"/>
    </row>
    <row r="19" spans="1:14" s="81" customFormat="1" ht="11.25">
      <c r="A19" s="68"/>
      <c r="B19" s="69"/>
      <c r="C19" s="69"/>
      <c r="D19" s="69" t="str">
        <f>B41</f>
        <v>巨大</v>
      </c>
      <c r="E19" s="69" t="s">
        <v>339</v>
      </c>
      <c r="F19" s="70"/>
      <c r="G19" s="70"/>
      <c r="H19" s="70"/>
      <c r="I19" s="70"/>
      <c r="J19" s="71"/>
      <c r="K19" s="72"/>
      <c r="N19" s="103"/>
    </row>
    <row r="20" spans="1:14" s="81" customFormat="1" ht="11.25">
      <c r="A20" s="36"/>
      <c r="B20" s="16" t="s">
        <v>5</v>
      </c>
      <c r="C20" s="16" t="s">
        <v>6</v>
      </c>
      <c r="D20" s="16" t="s">
        <v>7</v>
      </c>
      <c r="E20" s="16" t="s">
        <v>8</v>
      </c>
      <c r="F20" s="16" t="s">
        <v>9</v>
      </c>
      <c r="G20" s="16" t="s">
        <v>3</v>
      </c>
      <c r="H20" s="16" t="s">
        <v>3</v>
      </c>
      <c r="I20" s="16" t="s">
        <v>380</v>
      </c>
      <c r="J20" s="16" t="s">
        <v>227</v>
      </c>
      <c r="K20" s="37" t="s">
        <v>385</v>
      </c>
      <c r="N20" s="103"/>
    </row>
    <row r="21" spans="1:14" s="81" customFormat="1" ht="12">
      <c r="A21" s="38" t="s">
        <v>59</v>
      </c>
      <c r="B21" s="13"/>
      <c r="C21" s="75" t="s">
        <v>379</v>
      </c>
      <c r="D21" s="75" t="s">
        <v>7</v>
      </c>
      <c r="E21" s="75" t="s">
        <v>241</v>
      </c>
      <c r="F21" s="13" t="s">
        <v>108</v>
      </c>
      <c r="G21" s="13" t="s">
        <v>630</v>
      </c>
      <c r="H21" s="13" t="s">
        <v>109</v>
      </c>
      <c r="I21" s="13" t="s">
        <v>623</v>
      </c>
      <c r="J21" s="13" t="s">
        <v>624</v>
      </c>
      <c r="K21" s="39"/>
      <c r="N21" s="103"/>
    </row>
    <row r="22" spans="1:14" s="81" customFormat="1" ht="12.75" thickBot="1">
      <c r="A22" s="40" t="s">
        <v>18</v>
      </c>
      <c r="B22" s="22">
        <f>SUM(C22:M22)</f>
        <v>44</v>
      </c>
      <c r="C22" s="22">
        <v>10</v>
      </c>
      <c r="D22" s="73">
        <f>sizep(D19)</f>
        <v>-4</v>
      </c>
      <c r="E22" s="73">
        <f>C34</f>
        <v>-2</v>
      </c>
      <c r="F22" s="23">
        <v>20</v>
      </c>
      <c r="G22" s="23">
        <v>3</v>
      </c>
      <c r="H22" s="23">
        <v>9</v>
      </c>
      <c r="I22" s="23">
        <v>4</v>
      </c>
      <c r="J22" s="23">
        <v>4</v>
      </c>
      <c r="K22" s="41"/>
      <c r="N22" s="103"/>
    </row>
    <row r="23" spans="1:14" s="81" customFormat="1" ht="12">
      <c r="A23" s="42" t="s">
        <v>11</v>
      </c>
      <c r="B23" s="26">
        <f>SUM(C23:M23)</f>
        <v>37</v>
      </c>
      <c r="C23" s="26"/>
      <c r="D23" s="82"/>
      <c r="E23" s="27"/>
      <c r="F23" s="27">
        <v>32</v>
      </c>
      <c r="G23" s="27"/>
      <c r="H23" s="27"/>
      <c r="I23" s="27">
        <v>5</v>
      </c>
      <c r="J23" s="27"/>
      <c r="K23" s="43"/>
      <c r="N23" s="103"/>
    </row>
    <row r="24" spans="1:14" s="81" customFormat="1" ht="11.25">
      <c r="A24" s="44" t="s">
        <v>65</v>
      </c>
      <c r="B24" s="14">
        <f>SUM(C24:M24)</f>
        <v>407</v>
      </c>
      <c r="C24" s="14"/>
      <c r="D24" s="74"/>
      <c r="E24" s="13"/>
      <c r="F24" s="13"/>
      <c r="G24" s="13"/>
      <c r="H24" s="13"/>
      <c r="I24" s="13"/>
      <c r="J24" s="13">
        <f>B23*C38</f>
        <v>370</v>
      </c>
      <c r="K24" s="39">
        <v>37</v>
      </c>
      <c r="N24" s="103"/>
    </row>
    <row r="25" spans="1:14" s="81" customFormat="1" ht="12" thickBot="1">
      <c r="A25" s="45" t="s">
        <v>12</v>
      </c>
      <c r="B25" s="28">
        <f>INT(B23*(B42+1)/2)+B24</f>
        <v>647</v>
      </c>
      <c r="C25" s="28"/>
      <c r="D25" s="80"/>
      <c r="E25" s="29"/>
      <c r="F25" s="29"/>
      <c r="G25" s="29"/>
      <c r="H25" s="29"/>
      <c r="I25" s="29"/>
      <c r="J25" s="29"/>
      <c r="K25" s="46"/>
      <c r="N25" s="103"/>
    </row>
    <row r="26" spans="1:14" s="81" customFormat="1" ht="12">
      <c r="A26" s="47" t="s">
        <v>19</v>
      </c>
      <c r="B26" s="24">
        <f aca="true" t="shared" si="0" ref="B26:B32">SUM(C26:M26)</f>
        <v>18</v>
      </c>
      <c r="C26" s="83"/>
      <c r="D26" s="83"/>
      <c r="E26" s="25"/>
      <c r="F26" s="25">
        <v>16</v>
      </c>
      <c r="G26" s="25"/>
      <c r="H26" s="25"/>
      <c r="I26" s="25">
        <v>2</v>
      </c>
      <c r="J26" s="25"/>
      <c r="K26" s="48"/>
      <c r="N26" s="103"/>
    </row>
    <row r="27" spans="1:14" s="81" customFormat="1" ht="12">
      <c r="A27" s="38" t="s">
        <v>20</v>
      </c>
      <c r="B27" s="14">
        <f t="shared" si="0"/>
        <v>52</v>
      </c>
      <c r="C27" s="14">
        <f>C33</f>
        <v>22</v>
      </c>
      <c r="D27" s="74">
        <f>sizeb(D19)</f>
        <v>12</v>
      </c>
      <c r="E27" s="13"/>
      <c r="F27" s="25">
        <v>16</v>
      </c>
      <c r="G27" s="13"/>
      <c r="H27" s="13"/>
      <c r="I27" s="13">
        <v>2</v>
      </c>
      <c r="J27" s="13"/>
      <c r="K27" s="39"/>
      <c r="N27" s="103"/>
    </row>
    <row r="28" spans="1:14" s="81" customFormat="1" ht="12">
      <c r="A28" s="38" t="s">
        <v>225</v>
      </c>
      <c r="B28" s="14">
        <f t="shared" si="0"/>
        <v>36</v>
      </c>
      <c r="C28" s="14">
        <f>C33</f>
        <v>22</v>
      </c>
      <c r="D28" s="74">
        <f>sizep(D19)</f>
        <v>-4</v>
      </c>
      <c r="E28" s="13"/>
      <c r="F28" s="25">
        <v>16</v>
      </c>
      <c r="G28" s="13"/>
      <c r="H28" s="13"/>
      <c r="I28" s="13">
        <v>2</v>
      </c>
      <c r="J28" s="13"/>
      <c r="K28" s="39"/>
      <c r="N28" s="103"/>
    </row>
    <row r="29" spans="1:14" s="81" customFormat="1" ht="12.75" thickBot="1">
      <c r="A29" s="49" t="s">
        <v>226</v>
      </c>
      <c r="B29" s="14">
        <f t="shared" si="0"/>
        <v>12</v>
      </c>
      <c r="C29" s="14">
        <f>C34</f>
        <v>-2</v>
      </c>
      <c r="D29" s="74">
        <f>sizep(D19)</f>
        <v>-4</v>
      </c>
      <c r="E29" s="29"/>
      <c r="F29" s="25">
        <v>16</v>
      </c>
      <c r="G29" s="29"/>
      <c r="H29" s="29"/>
      <c r="I29" s="29">
        <v>2</v>
      </c>
      <c r="J29" s="29"/>
      <c r="K29" s="46"/>
      <c r="N29" s="103"/>
    </row>
    <row r="30" spans="1:14" s="81" customFormat="1" ht="12">
      <c r="A30" s="42" t="s">
        <v>43</v>
      </c>
      <c r="B30" s="26">
        <f t="shared" si="0"/>
        <v>21</v>
      </c>
      <c r="C30" s="26">
        <f>C35</f>
        <v>0</v>
      </c>
      <c r="D30" s="82"/>
      <c r="E30" s="27"/>
      <c r="F30" s="27">
        <v>20</v>
      </c>
      <c r="G30" s="27"/>
      <c r="H30" s="27"/>
      <c r="I30" s="27">
        <v>1</v>
      </c>
      <c r="J30" s="27"/>
      <c r="K30" s="43"/>
      <c r="N30" s="103"/>
    </row>
    <row r="31" spans="1:11" s="81" customFormat="1" ht="12">
      <c r="A31" s="38" t="s">
        <v>44</v>
      </c>
      <c r="B31" s="14">
        <f t="shared" si="0"/>
        <v>11</v>
      </c>
      <c r="C31" s="14">
        <f>C34</f>
        <v>-2</v>
      </c>
      <c r="D31" s="74"/>
      <c r="E31" s="13"/>
      <c r="F31" s="13">
        <v>12</v>
      </c>
      <c r="G31" s="13"/>
      <c r="H31" s="13"/>
      <c r="I31" s="13">
        <v>1</v>
      </c>
      <c r="J31" s="13"/>
      <c r="K31" s="39"/>
    </row>
    <row r="32" spans="1:11" s="81" customFormat="1" ht="12.75" thickBot="1">
      <c r="A32" s="49" t="s">
        <v>45</v>
      </c>
      <c r="B32" s="28">
        <f t="shared" si="0"/>
        <v>17</v>
      </c>
      <c r="C32" s="28">
        <f>C37</f>
        <v>1</v>
      </c>
      <c r="D32" s="80"/>
      <c r="E32" s="29"/>
      <c r="F32" s="29">
        <v>12</v>
      </c>
      <c r="G32" s="29"/>
      <c r="H32" s="29"/>
      <c r="I32" s="29">
        <v>4</v>
      </c>
      <c r="J32" s="29"/>
      <c r="K32" s="46"/>
    </row>
    <row r="33" spans="1:11" s="81" customFormat="1" ht="12">
      <c r="A33" s="47" t="s">
        <v>46</v>
      </c>
      <c r="B33" s="24">
        <f>SUM(D33:M33)</f>
        <v>54</v>
      </c>
      <c r="C33" s="24">
        <f>INT((B33-10)/2)</f>
        <v>22</v>
      </c>
      <c r="D33" s="83"/>
      <c r="E33" s="25">
        <v>18</v>
      </c>
      <c r="F33" s="25">
        <v>30</v>
      </c>
      <c r="G33" s="25"/>
      <c r="H33" s="25"/>
      <c r="I33" s="25"/>
      <c r="J33" s="25">
        <v>6</v>
      </c>
      <c r="K33" s="48"/>
    </row>
    <row r="34" spans="1:11" s="81" customFormat="1" ht="12">
      <c r="A34" s="38" t="s">
        <v>15</v>
      </c>
      <c r="B34" s="14">
        <f>SUM(D34:M34)</f>
        <v>6</v>
      </c>
      <c r="C34" s="14">
        <f>INT((B34-10)/2)</f>
        <v>-2</v>
      </c>
      <c r="D34" s="74"/>
      <c r="E34" s="13">
        <v>8</v>
      </c>
      <c r="F34" s="13">
        <v>-2</v>
      </c>
      <c r="G34" s="13"/>
      <c r="H34" s="13"/>
      <c r="I34" s="13"/>
      <c r="J34" s="13"/>
      <c r="K34" s="39"/>
    </row>
    <row r="35" spans="1:11" s="81" customFormat="1" ht="12">
      <c r="A35" s="38" t="s">
        <v>47</v>
      </c>
      <c r="B35" s="14" t="s">
        <v>522</v>
      </c>
      <c r="C35" s="14">
        <v>0</v>
      </c>
      <c r="D35" s="74"/>
      <c r="E35" s="13">
        <v>8</v>
      </c>
      <c r="F35" s="13"/>
      <c r="G35" s="13"/>
      <c r="H35" s="13"/>
      <c r="I35" s="13"/>
      <c r="J35" s="13"/>
      <c r="K35" s="39"/>
    </row>
    <row r="36" spans="1:11" s="81" customFormat="1" ht="12">
      <c r="A36" s="38" t="s">
        <v>48</v>
      </c>
      <c r="B36" s="14">
        <f>SUM(D36:M36)</f>
        <v>4</v>
      </c>
      <c r="C36" s="14">
        <f>INT((B36-10)/2)</f>
        <v>-3</v>
      </c>
      <c r="D36" s="74"/>
      <c r="E36" s="13">
        <v>8</v>
      </c>
      <c r="F36" s="13">
        <v>-4</v>
      </c>
      <c r="G36" s="13"/>
      <c r="H36" s="13"/>
      <c r="I36" s="13"/>
      <c r="J36" s="13"/>
      <c r="K36" s="39"/>
    </row>
    <row r="37" spans="1:11" s="81" customFormat="1" ht="12">
      <c r="A37" s="38" t="s">
        <v>49</v>
      </c>
      <c r="B37" s="14">
        <f>SUM(D37:M37)</f>
        <v>12</v>
      </c>
      <c r="C37" s="14">
        <f>INT((B37-10)/2)</f>
        <v>1</v>
      </c>
      <c r="D37" s="74"/>
      <c r="E37" s="13">
        <v>8</v>
      </c>
      <c r="F37" s="13">
        <v>4</v>
      </c>
      <c r="G37" s="13"/>
      <c r="H37" s="13"/>
      <c r="I37" s="13"/>
      <c r="J37" s="13"/>
      <c r="K37" s="39"/>
    </row>
    <row r="38" spans="1:11" s="81" customFormat="1" ht="12">
      <c r="A38" s="38" t="s">
        <v>50</v>
      </c>
      <c r="B38" s="14">
        <f>SUM(D38:M38)</f>
        <v>30</v>
      </c>
      <c r="C38" s="14">
        <f>INT((B38-10)/2)</f>
        <v>10</v>
      </c>
      <c r="D38" s="74"/>
      <c r="E38" s="13">
        <v>18</v>
      </c>
      <c r="F38" s="13">
        <v>6</v>
      </c>
      <c r="G38" s="13"/>
      <c r="H38" s="13"/>
      <c r="I38" s="13"/>
      <c r="J38" s="13">
        <v>6</v>
      </c>
      <c r="K38" s="39"/>
    </row>
    <row r="39" spans="1:11" s="81" customFormat="1" ht="12.75" thickBot="1">
      <c r="A39" s="49" t="s">
        <v>27</v>
      </c>
      <c r="B39" s="28">
        <f>SUM(C39:M39)</f>
        <v>16</v>
      </c>
      <c r="C39" s="80"/>
      <c r="D39" s="80"/>
      <c r="E39" s="29">
        <v>14</v>
      </c>
      <c r="F39" s="29"/>
      <c r="G39" s="29"/>
      <c r="H39" s="29"/>
      <c r="I39" s="29">
        <v>2</v>
      </c>
      <c r="J39" s="29"/>
      <c r="K39" s="46"/>
    </row>
    <row r="40" spans="1:2" ht="12.75" thickBot="1">
      <c r="A40" s="6"/>
      <c r="B40" s="8"/>
    </row>
    <row r="41" spans="1:11" ht="12">
      <c r="A41" s="42" t="s">
        <v>523</v>
      </c>
      <c r="B41" s="27" t="s">
        <v>498</v>
      </c>
      <c r="C41" s="27"/>
      <c r="D41" s="27"/>
      <c r="E41" s="27"/>
      <c r="F41" s="27"/>
      <c r="G41" s="27"/>
      <c r="H41" s="27"/>
      <c r="I41" s="27"/>
      <c r="J41" s="50"/>
      <c r="K41" s="43"/>
    </row>
    <row r="42" spans="1:11" ht="12">
      <c r="A42" s="38" t="s">
        <v>66</v>
      </c>
      <c r="B42" s="13">
        <v>12</v>
      </c>
      <c r="C42" s="13"/>
      <c r="D42" s="13"/>
      <c r="E42" s="13"/>
      <c r="F42" s="13"/>
      <c r="G42" s="13"/>
      <c r="H42" s="13"/>
      <c r="I42" s="13"/>
      <c r="J42" s="18"/>
      <c r="K42" s="39"/>
    </row>
    <row r="43" spans="1:11" ht="12">
      <c r="A43" s="38" t="s">
        <v>13</v>
      </c>
      <c r="B43" s="13">
        <v>50</v>
      </c>
      <c r="C43" s="13"/>
      <c r="D43" s="13"/>
      <c r="E43" s="13"/>
      <c r="F43" s="13"/>
      <c r="G43" s="13"/>
      <c r="H43" s="13"/>
      <c r="I43" s="13"/>
      <c r="J43" s="18"/>
      <c r="K43" s="39"/>
    </row>
    <row r="44" spans="1:11" ht="12">
      <c r="A44" s="38" t="s">
        <v>14</v>
      </c>
      <c r="B44" s="13" t="s">
        <v>580</v>
      </c>
      <c r="C44" s="13"/>
      <c r="D44" s="13"/>
      <c r="E44" s="13"/>
      <c r="F44" s="13"/>
      <c r="G44" s="13"/>
      <c r="H44" s="13"/>
      <c r="I44" s="13"/>
      <c r="J44" s="18"/>
      <c r="K44" s="39"/>
    </row>
    <row r="45" spans="1:11" ht="12">
      <c r="A45" s="38" t="s">
        <v>53</v>
      </c>
      <c r="B45" s="13" t="s">
        <v>296</v>
      </c>
      <c r="C45" s="13"/>
      <c r="D45" s="13"/>
      <c r="E45" s="13"/>
      <c r="F45" s="13"/>
      <c r="G45" s="13"/>
      <c r="H45" s="13"/>
      <c r="I45" s="13"/>
      <c r="J45" s="18"/>
      <c r="K45" s="39"/>
    </row>
    <row r="46" spans="1:11" ht="12">
      <c r="A46" s="38" t="s">
        <v>54</v>
      </c>
      <c r="B46" s="13">
        <v>4</v>
      </c>
      <c r="C46" s="13"/>
      <c r="D46" s="13"/>
      <c r="E46" s="13"/>
      <c r="F46" s="13"/>
      <c r="G46" s="13"/>
      <c r="H46" s="13"/>
      <c r="I46" s="13"/>
      <c r="J46" s="18"/>
      <c r="K46" s="39"/>
    </row>
    <row r="47" spans="1:11" ht="12">
      <c r="A47" s="38" t="s">
        <v>56</v>
      </c>
      <c r="B47" s="13" t="s">
        <v>225</v>
      </c>
      <c r="C47" s="13"/>
      <c r="D47" s="13"/>
      <c r="E47" s="13"/>
      <c r="F47" s="13"/>
      <c r="G47" s="13"/>
      <c r="H47" s="13"/>
      <c r="I47" s="13"/>
      <c r="J47" s="18"/>
      <c r="K47" s="39"/>
    </row>
    <row r="48" spans="1:11" ht="12">
      <c r="A48" s="38" t="s">
        <v>57</v>
      </c>
      <c r="B48" s="13" t="s">
        <v>277</v>
      </c>
      <c r="C48" s="13"/>
      <c r="D48" s="13"/>
      <c r="E48" s="13"/>
      <c r="F48" s="13"/>
      <c r="G48" s="13"/>
      <c r="H48" s="13"/>
      <c r="I48" s="13"/>
      <c r="J48" s="18"/>
      <c r="K48" s="39"/>
    </row>
    <row r="49" spans="1:11" ht="12">
      <c r="A49" s="38" t="s">
        <v>61</v>
      </c>
      <c r="B49" s="13">
        <v>1.5</v>
      </c>
      <c r="C49" s="13"/>
      <c r="D49" s="13"/>
      <c r="E49" s="13"/>
      <c r="F49" s="13"/>
      <c r="G49" s="13"/>
      <c r="H49" s="13"/>
      <c r="I49" s="13"/>
      <c r="J49" s="18"/>
      <c r="K49" s="39"/>
    </row>
    <row r="50" spans="1:11" ht="12">
      <c r="A50" s="38" t="s">
        <v>62</v>
      </c>
      <c r="B50" s="15"/>
      <c r="C50" s="15"/>
      <c r="D50" s="13"/>
      <c r="E50" s="13"/>
      <c r="F50" s="13"/>
      <c r="G50" s="13"/>
      <c r="H50" s="13"/>
      <c r="I50" s="13"/>
      <c r="J50" s="18"/>
      <c r="K50" s="39"/>
    </row>
    <row r="51" spans="1:11" ht="11.25">
      <c r="A51" s="44" t="s">
        <v>24</v>
      </c>
      <c r="B51" s="19">
        <v>20</v>
      </c>
      <c r="C51" s="13"/>
      <c r="D51" s="13"/>
      <c r="E51" s="13"/>
      <c r="F51" s="13"/>
      <c r="G51" s="13"/>
      <c r="H51" s="13"/>
      <c r="I51" s="13"/>
      <c r="J51" s="18"/>
      <c r="K51" s="39"/>
    </row>
    <row r="52" spans="1:11" ht="11.25">
      <c r="A52" s="44" t="s">
        <v>25</v>
      </c>
      <c r="B52" s="19">
        <v>25</v>
      </c>
      <c r="C52" s="13"/>
      <c r="D52" s="13"/>
      <c r="E52" s="13"/>
      <c r="F52" s="13"/>
      <c r="G52" s="13"/>
      <c r="H52" s="13"/>
      <c r="I52" s="13"/>
      <c r="J52" s="18"/>
      <c r="K52" s="39"/>
    </row>
    <row r="53" spans="1:14" ht="12">
      <c r="A53" s="38" t="s">
        <v>29</v>
      </c>
      <c r="B53" s="20" t="s">
        <v>633</v>
      </c>
      <c r="C53" s="20" t="s">
        <v>634</v>
      </c>
      <c r="D53" s="20" t="s">
        <v>635</v>
      </c>
      <c r="E53" s="20" t="s">
        <v>501</v>
      </c>
      <c r="F53" s="20" t="s">
        <v>109</v>
      </c>
      <c r="G53" s="20" t="s">
        <v>109</v>
      </c>
      <c r="H53" s="20" t="s">
        <v>109</v>
      </c>
      <c r="I53" s="20" t="s">
        <v>109</v>
      </c>
      <c r="J53" s="20" t="s">
        <v>109</v>
      </c>
      <c r="K53" s="20" t="s">
        <v>109</v>
      </c>
      <c r="L53" s="20" t="s">
        <v>109</v>
      </c>
      <c r="M53" s="20" t="s">
        <v>109</v>
      </c>
      <c r="N53" s="20" t="s">
        <v>109</v>
      </c>
    </row>
    <row r="54" spans="1:12" s="7" customFormat="1" ht="12">
      <c r="A54" s="51" t="s">
        <v>33</v>
      </c>
      <c r="B54" s="20" t="s">
        <v>618</v>
      </c>
      <c r="C54" s="20" t="s">
        <v>625</v>
      </c>
      <c r="D54" s="20" t="s">
        <v>626</v>
      </c>
      <c r="E54" s="20" t="s">
        <v>627</v>
      </c>
      <c r="F54" s="20"/>
      <c r="G54" s="20"/>
      <c r="H54" s="20"/>
      <c r="I54" s="20"/>
      <c r="J54" s="20"/>
      <c r="K54" s="20"/>
      <c r="L54" s="20"/>
    </row>
    <row r="55" spans="1:11" s="7" customFormat="1" ht="24">
      <c r="A55" s="51" t="s">
        <v>35</v>
      </c>
      <c r="B55" s="20" t="s">
        <v>619</v>
      </c>
      <c r="C55" s="20" t="s">
        <v>367</v>
      </c>
      <c r="D55" s="21" t="s">
        <v>620</v>
      </c>
      <c r="E55" s="21" t="s">
        <v>478</v>
      </c>
      <c r="F55" s="7" t="s">
        <v>621</v>
      </c>
      <c r="G55" s="20"/>
      <c r="H55" s="21"/>
      <c r="I55" s="21"/>
      <c r="J55" s="21"/>
      <c r="K55" s="52"/>
    </row>
    <row r="56" spans="1:11" ht="12.75" thickBot="1">
      <c r="A56" s="49" t="s">
        <v>41</v>
      </c>
      <c r="B56" s="29" t="s">
        <v>631</v>
      </c>
      <c r="C56" s="29" t="s">
        <v>632</v>
      </c>
      <c r="D56" s="29"/>
      <c r="E56" s="29"/>
      <c r="F56" s="29"/>
      <c r="G56" s="29"/>
      <c r="H56" s="29"/>
      <c r="I56" s="29"/>
      <c r="J56" s="53"/>
      <c r="K56" s="46"/>
    </row>
    <row r="57" ht="12.75" thickBot="1">
      <c r="A57" s="6"/>
    </row>
    <row r="58" spans="1:5" ht="12">
      <c r="A58" s="42" t="s">
        <v>177</v>
      </c>
      <c r="B58" s="27" t="s">
        <v>178</v>
      </c>
      <c r="C58" s="27" t="s">
        <v>613</v>
      </c>
      <c r="D58" s="27" t="s">
        <v>180</v>
      </c>
      <c r="E58" s="43" t="s">
        <v>181</v>
      </c>
    </row>
    <row r="59" spans="1:5" ht="11.25">
      <c r="A59" s="77" t="s">
        <v>614</v>
      </c>
      <c r="B59" s="13">
        <f aca="true" t="shared" si="1" ref="B59:B102">SUM(C59:K59)</f>
        <v>22</v>
      </c>
      <c r="C59" s="13"/>
      <c r="D59" s="13">
        <f>C$33</f>
        <v>22</v>
      </c>
      <c r="E59" s="39"/>
    </row>
    <row r="60" spans="1:5" ht="11.25">
      <c r="A60" s="77" t="s">
        <v>170</v>
      </c>
      <c r="B60" s="13">
        <f t="shared" si="1"/>
        <v>22</v>
      </c>
      <c r="C60" s="13"/>
      <c r="D60" s="13">
        <f>C$33</f>
        <v>22</v>
      </c>
      <c r="E60" s="39"/>
    </row>
    <row r="61" spans="1:5" ht="11.25">
      <c r="A61" s="77" t="s">
        <v>172</v>
      </c>
      <c r="B61" s="13">
        <f t="shared" si="1"/>
        <v>22</v>
      </c>
      <c r="C61" s="13"/>
      <c r="D61" s="13">
        <f>C$33</f>
        <v>22</v>
      </c>
      <c r="E61" s="39"/>
    </row>
    <row r="62" spans="1:5" ht="11.25">
      <c r="A62" s="77" t="s">
        <v>158</v>
      </c>
      <c r="B62" s="13">
        <f t="shared" si="1"/>
        <v>0</v>
      </c>
      <c r="C62" s="13"/>
      <c r="D62" s="13">
        <f>C35</f>
        <v>0</v>
      </c>
      <c r="E62" s="39"/>
    </row>
    <row r="63" spans="1:5" ht="11.25">
      <c r="A63" s="77" t="s">
        <v>135</v>
      </c>
      <c r="B63" s="13">
        <f t="shared" si="1"/>
        <v>-3</v>
      </c>
      <c r="C63" s="13"/>
      <c r="D63" s="13">
        <f aca="true" t="shared" si="2" ref="D63:D79">C$36</f>
        <v>-3</v>
      </c>
      <c r="E63" s="39"/>
    </row>
    <row r="64" spans="1:5" ht="11.25">
      <c r="A64" s="77" t="s">
        <v>150</v>
      </c>
      <c r="B64" s="13">
        <f t="shared" si="1"/>
        <v>-3</v>
      </c>
      <c r="C64" s="13"/>
      <c r="D64" s="13">
        <f t="shared" si="2"/>
        <v>-3</v>
      </c>
      <c r="E64" s="39"/>
    </row>
    <row r="65" spans="1:5" ht="11.25">
      <c r="A65" s="77" t="s">
        <v>153</v>
      </c>
      <c r="B65" s="13">
        <f t="shared" si="1"/>
        <v>-3</v>
      </c>
      <c r="C65" s="13"/>
      <c r="D65" s="13">
        <f t="shared" si="2"/>
        <v>-3</v>
      </c>
      <c r="E65" s="39"/>
    </row>
    <row r="66" spans="1:5" ht="11.25">
      <c r="A66" s="77" t="s">
        <v>136</v>
      </c>
      <c r="B66" s="13">
        <f t="shared" si="1"/>
        <v>-3</v>
      </c>
      <c r="C66" s="13"/>
      <c r="D66" s="13">
        <f t="shared" si="2"/>
        <v>-3</v>
      </c>
      <c r="E66" s="39"/>
    </row>
    <row r="67" spans="1:5" ht="11.25">
      <c r="A67" s="77" t="s">
        <v>615</v>
      </c>
      <c r="B67" s="13">
        <f t="shared" si="1"/>
        <v>-3</v>
      </c>
      <c r="C67" s="13"/>
      <c r="D67" s="13">
        <f t="shared" si="2"/>
        <v>-3</v>
      </c>
      <c r="E67" s="39"/>
    </row>
    <row r="68" spans="1:5" ht="11.25">
      <c r="A68" s="77" t="s">
        <v>160</v>
      </c>
      <c r="B68" s="13">
        <f t="shared" si="1"/>
        <v>-3</v>
      </c>
      <c r="C68" s="13"/>
      <c r="D68" s="13">
        <f t="shared" si="2"/>
        <v>-3</v>
      </c>
      <c r="E68" s="39"/>
    </row>
    <row r="69" spans="1:5" ht="11.25">
      <c r="A69" s="77" t="s">
        <v>137</v>
      </c>
      <c r="B69" s="13">
        <f t="shared" si="1"/>
        <v>-3</v>
      </c>
      <c r="C69" s="13"/>
      <c r="D69" s="13">
        <f t="shared" si="2"/>
        <v>-3</v>
      </c>
      <c r="E69" s="39"/>
    </row>
    <row r="70" spans="1:5" ht="11.25">
      <c r="A70" s="77" t="s">
        <v>138</v>
      </c>
      <c r="B70" s="13">
        <f t="shared" si="1"/>
        <v>-3</v>
      </c>
      <c r="C70" s="13"/>
      <c r="D70" s="13">
        <f t="shared" si="2"/>
        <v>-3</v>
      </c>
      <c r="E70" s="39"/>
    </row>
    <row r="71" spans="1:5" ht="11.25">
      <c r="A71" s="77" t="s">
        <v>139</v>
      </c>
      <c r="B71" s="13">
        <f t="shared" si="1"/>
        <v>-3</v>
      </c>
      <c r="C71" s="13"/>
      <c r="D71" s="13">
        <f t="shared" si="2"/>
        <v>-3</v>
      </c>
      <c r="E71" s="39"/>
    </row>
    <row r="72" spans="1:5" ht="11.25">
      <c r="A72" s="77" t="s">
        <v>140</v>
      </c>
      <c r="B72" s="13">
        <f t="shared" si="1"/>
        <v>-3</v>
      </c>
      <c r="C72" s="13"/>
      <c r="D72" s="13">
        <f t="shared" si="2"/>
        <v>-3</v>
      </c>
      <c r="E72" s="39"/>
    </row>
    <row r="73" spans="1:5" ht="11.25">
      <c r="A73" s="77" t="s">
        <v>141</v>
      </c>
      <c r="B73" s="13">
        <f t="shared" si="1"/>
        <v>-3</v>
      </c>
      <c r="C73" s="13"/>
      <c r="D73" s="13">
        <f t="shared" si="2"/>
        <v>-3</v>
      </c>
      <c r="E73" s="39"/>
    </row>
    <row r="74" spans="1:5" ht="11.25">
      <c r="A74" s="77" t="s">
        <v>142</v>
      </c>
      <c r="B74" s="13">
        <f t="shared" si="1"/>
        <v>-3</v>
      </c>
      <c r="C74" s="13"/>
      <c r="D74" s="13">
        <f t="shared" si="2"/>
        <v>-3</v>
      </c>
      <c r="E74" s="39"/>
    </row>
    <row r="75" spans="1:5" ht="11.25">
      <c r="A75" s="77" t="s">
        <v>143</v>
      </c>
      <c r="B75" s="13">
        <f t="shared" si="1"/>
        <v>-3</v>
      </c>
      <c r="C75" s="13"/>
      <c r="D75" s="13">
        <f t="shared" si="2"/>
        <v>-3</v>
      </c>
      <c r="E75" s="39"/>
    </row>
    <row r="76" spans="1:5" ht="11.25">
      <c r="A76" s="77" t="s">
        <v>144</v>
      </c>
      <c r="B76" s="13">
        <f t="shared" si="1"/>
        <v>-3</v>
      </c>
      <c r="C76" s="13"/>
      <c r="D76" s="13">
        <f t="shared" si="2"/>
        <v>-3</v>
      </c>
      <c r="E76" s="39"/>
    </row>
    <row r="77" spans="1:5" ht="11.25">
      <c r="A77" s="77" t="s">
        <v>145</v>
      </c>
      <c r="B77" s="13">
        <f t="shared" si="1"/>
        <v>-3</v>
      </c>
      <c r="C77" s="13"/>
      <c r="D77" s="13">
        <f t="shared" si="2"/>
        <v>-3</v>
      </c>
      <c r="E77" s="39"/>
    </row>
    <row r="78" spans="1:5" ht="11.25">
      <c r="A78" s="77" t="s">
        <v>146</v>
      </c>
      <c r="B78" s="13">
        <f t="shared" si="1"/>
        <v>-3</v>
      </c>
      <c r="C78" s="13"/>
      <c r="D78" s="13">
        <f t="shared" si="2"/>
        <v>-3</v>
      </c>
      <c r="E78" s="39"/>
    </row>
    <row r="79" spans="1:5" ht="11.25">
      <c r="A79" s="77" t="s">
        <v>147</v>
      </c>
      <c r="B79" s="13">
        <f t="shared" si="1"/>
        <v>-3</v>
      </c>
      <c r="C79" s="13"/>
      <c r="D79" s="13">
        <f t="shared" si="2"/>
        <v>-3</v>
      </c>
      <c r="E79" s="39"/>
    </row>
    <row r="80" spans="1:5" ht="11.25">
      <c r="A80" s="77" t="s">
        <v>151</v>
      </c>
      <c r="B80" s="13">
        <f t="shared" si="1"/>
        <v>43</v>
      </c>
      <c r="C80" s="13">
        <v>40</v>
      </c>
      <c r="D80" s="13">
        <f aca="true" t="shared" si="3" ref="D80:D85">C$37</f>
        <v>1</v>
      </c>
      <c r="E80" s="39">
        <v>2</v>
      </c>
    </row>
    <row r="81" spans="1:5" ht="11.25">
      <c r="A81" s="77" t="s">
        <v>155</v>
      </c>
      <c r="B81" s="13">
        <f t="shared" si="1"/>
        <v>43</v>
      </c>
      <c r="C81" s="13">
        <v>40</v>
      </c>
      <c r="D81" s="13">
        <f t="shared" si="3"/>
        <v>1</v>
      </c>
      <c r="E81" s="39">
        <v>2</v>
      </c>
    </row>
    <row r="82" spans="1:5" ht="11.25">
      <c r="A82" s="77" t="s">
        <v>616</v>
      </c>
      <c r="B82" s="13">
        <f t="shared" si="1"/>
        <v>1</v>
      </c>
      <c r="C82" s="13"/>
      <c r="D82" s="13">
        <f t="shared" si="3"/>
        <v>1</v>
      </c>
      <c r="E82" s="39"/>
    </row>
    <row r="83" spans="1:5" ht="11.25">
      <c r="A83" s="77" t="s">
        <v>157</v>
      </c>
      <c r="B83" s="13">
        <f t="shared" si="1"/>
        <v>41</v>
      </c>
      <c r="C83" s="13">
        <v>40</v>
      </c>
      <c r="D83" s="13">
        <f t="shared" si="3"/>
        <v>1</v>
      </c>
      <c r="E83" s="39"/>
    </row>
    <row r="84" spans="1:5" ht="11.25">
      <c r="A84" s="77" t="s">
        <v>159</v>
      </c>
      <c r="B84" s="13">
        <f t="shared" si="1"/>
        <v>1</v>
      </c>
      <c r="C84" s="13"/>
      <c r="D84" s="13">
        <f t="shared" si="3"/>
        <v>1</v>
      </c>
      <c r="E84" s="39"/>
    </row>
    <row r="85" spans="1:5" ht="11.25">
      <c r="A85" s="77" t="s">
        <v>161</v>
      </c>
      <c r="B85" s="13">
        <f t="shared" si="1"/>
        <v>1</v>
      </c>
      <c r="C85" s="13"/>
      <c r="D85" s="13">
        <f t="shared" si="3"/>
        <v>1</v>
      </c>
      <c r="E85" s="39"/>
    </row>
    <row r="86" spans="1:5" ht="11.25">
      <c r="A86" s="77" t="s">
        <v>134</v>
      </c>
      <c r="B86" s="13">
        <f t="shared" si="1"/>
        <v>-2</v>
      </c>
      <c r="C86" s="13"/>
      <c r="D86" s="13">
        <f aca="true" t="shared" si="4" ref="D86:D94">C$34</f>
        <v>-2</v>
      </c>
      <c r="E86" s="39"/>
    </row>
    <row r="87" spans="1:5" ht="11.25">
      <c r="A87" s="77" t="s">
        <v>166</v>
      </c>
      <c r="B87" s="13">
        <f t="shared" si="1"/>
        <v>-2</v>
      </c>
      <c r="C87" s="13"/>
      <c r="D87" s="13">
        <f t="shared" si="4"/>
        <v>-2</v>
      </c>
      <c r="E87" s="39"/>
    </row>
    <row r="88" spans="1:5" ht="11.25">
      <c r="A88" s="77" t="s">
        <v>167</v>
      </c>
      <c r="B88" s="13">
        <f t="shared" si="1"/>
        <v>-2</v>
      </c>
      <c r="C88" s="13"/>
      <c r="D88" s="13">
        <f t="shared" si="4"/>
        <v>-2</v>
      </c>
      <c r="E88" s="39"/>
    </row>
    <row r="89" spans="1:5" ht="11.25">
      <c r="A89" s="77" t="s">
        <v>152</v>
      </c>
      <c r="B89" s="13">
        <f t="shared" si="1"/>
        <v>-2</v>
      </c>
      <c r="C89" s="13"/>
      <c r="D89" s="13">
        <f t="shared" si="4"/>
        <v>-2</v>
      </c>
      <c r="E89" s="39"/>
    </row>
    <row r="90" spans="1:5" ht="11.25">
      <c r="A90" s="77" t="s">
        <v>168</v>
      </c>
      <c r="B90" s="13">
        <f t="shared" si="1"/>
        <v>-2</v>
      </c>
      <c r="C90" s="13"/>
      <c r="D90" s="13">
        <f t="shared" si="4"/>
        <v>-2</v>
      </c>
      <c r="E90" s="39"/>
    </row>
    <row r="91" spans="1:5" ht="11.25">
      <c r="A91" s="77" t="s">
        <v>169</v>
      </c>
      <c r="B91" s="13">
        <f t="shared" si="1"/>
        <v>-2</v>
      </c>
      <c r="C91" s="13"/>
      <c r="D91" s="13">
        <f t="shared" si="4"/>
        <v>-2</v>
      </c>
      <c r="E91" s="39"/>
    </row>
    <row r="92" spans="1:5" ht="11.25">
      <c r="A92" s="77" t="s">
        <v>171</v>
      </c>
      <c r="B92" s="13">
        <f t="shared" si="1"/>
        <v>-2</v>
      </c>
      <c r="C92" s="13"/>
      <c r="D92" s="13">
        <f t="shared" si="4"/>
        <v>-2</v>
      </c>
      <c r="E92" s="39"/>
    </row>
    <row r="93" spans="1:5" ht="11.25">
      <c r="A93" s="77" t="s">
        <v>162</v>
      </c>
      <c r="B93" s="13">
        <f t="shared" si="1"/>
        <v>-2</v>
      </c>
      <c r="C93" s="13"/>
      <c r="D93" s="13">
        <f t="shared" si="4"/>
        <v>-2</v>
      </c>
      <c r="E93" s="39"/>
    </row>
    <row r="94" spans="1:5" ht="11.25">
      <c r="A94" s="77" t="s">
        <v>173</v>
      </c>
      <c r="B94" s="13">
        <f t="shared" si="1"/>
        <v>-2</v>
      </c>
      <c r="C94" s="13"/>
      <c r="D94" s="13">
        <f t="shared" si="4"/>
        <v>-2</v>
      </c>
      <c r="E94" s="39"/>
    </row>
    <row r="95" spans="1:5" ht="11.25">
      <c r="A95" s="77" t="s">
        <v>165</v>
      </c>
      <c r="B95" s="13">
        <f t="shared" si="1"/>
        <v>10</v>
      </c>
      <c r="C95" s="13"/>
      <c r="D95" s="13">
        <f aca="true" t="shared" si="5" ref="D95:D102">C$38</f>
        <v>10</v>
      </c>
      <c r="E95" s="39"/>
    </row>
    <row r="96" spans="1:5" ht="11.25">
      <c r="A96" s="77" t="s">
        <v>617</v>
      </c>
      <c r="B96" s="13">
        <f t="shared" si="1"/>
        <v>10</v>
      </c>
      <c r="C96" s="13"/>
      <c r="D96" s="13">
        <f t="shared" si="5"/>
        <v>10</v>
      </c>
      <c r="E96" s="39"/>
    </row>
    <row r="97" spans="1:5" ht="11.25">
      <c r="A97" s="77" t="s">
        <v>154</v>
      </c>
      <c r="B97" s="13">
        <f t="shared" si="1"/>
        <v>10</v>
      </c>
      <c r="C97" s="13"/>
      <c r="D97" s="13">
        <f t="shared" si="5"/>
        <v>10</v>
      </c>
      <c r="E97" s="39"/>
    </row>
    <row r="98" spans="1:5" ht="11.25">
      <c r="A98" s="77" t="s">
        <v>156</v>
      </c>
      <c r="B98" s="13">
        <f t="shared" si="1"/>
        <v>10</v>
      </c>
      <c r="C98" s="13"/>
      <c r="D98" s="13">
        <f t="shared" si="5"/>
        <v>10</v>
      </c>
      <c r="E98" s="39"/>
    </row>
    <row r="99" spans="1:5" ht="11.25">
      <c r="A99" s="77" t="s">
        <v>148</v>
      </c>
      <c r="B99" s="13">
        <f t="shared" si="1"/>
        <v>10</v>
      </c>
      <c r="C99" s="13"/>
      <c r="D99" s="13">
        <f t="shared" si="5"/>
        <v>10</v>
      </c>
      <c r="E99" s="39"/>
    </row>
    <row r="100" spans="1:5" ht="11.25">
      <c r="A100" s="77" t="s">
        <v>163</v>
      </c>
      <c r="B100" s="13">
        <f t="shared" si="1"/>
        <v>10</v>
      </c>
      <c r="C100" s="13"/>
      <c r="D100" s="13">
        <f t="shared" si="5"/>
        <v>10</v>
      </c>
      <c r="E100" s="39"/>
    </row>
    <row r="101" spans="1:5" ht="11.25">
      <c r="A101" s="77" t="s">
        <v>164</v>
      </c>
      <c r="B101" s="13">
        <f t="shared" si="1"/>
        <v>10</v>
      </c>
      <c r="C101" s="13"/>
      <c r="D101" s="13">
        <f t="shared" si="5"/>
        <v>10</v>
      </c>
      <c r="E101" s="39"/>
    </row>
    <row r="102" spans="1:5" ht="12" thickBot="1">
      <c r="A102" s="78" t="s">
        <v>149</v>
      </c>
      <c r="B102" s="29">
        <f t="shared" si="1"/>
        <v>10</v>
      </c>
      <c r="C102" s="29"/>
      <c r="D102" s="29">
        <f t="shared" si="5"/>
        <v>10</v>
      </c>
      <c r="E102" s="46"/>
    </row>
    <row r="103" spans="1:5" ht="11.25">
      <c r="A103" s="7"/>
      <c r="B103" s="7"/>
      <c r="C103" s="7"/>
      <c r="D103" s="7"/>
      <c r="E103" s="7"/>
    </row>
    <row r="110" ht="11.25">
      <c r="A110" s="3">
        <v>161</v>
      </c>
    </row>
    <row r="111" spans="1:3" ht="11.25">
      <c r="A111" s="3">
        <f aca="true" t="shared" si="6" ref="A111:A124">A110-B111</f>
        <v>148</v>
      </c>
      <c r="B111" s="3">
        <v>13</v>
      </c>
      <c r="C111" s="3">
        <v>14</v>
      </c>
    </row>
    <row r="112" spans="1:3" ht="11.25">
      <c r="A112" s="3">
        <f t="shared" si="6"/>
        <v>135</v>
      </c>
      <c r="B112" s="3">
        <v>13</v>
      </c>
      <c r="C112" s="3">
        <v>14</v>
      </c>
    </row>
    <row r="113" spans="1:3" ht="11.25">
      <c r="A113" s="3">
        <f t="shared" si="6"/>
        <v>122</v>
      </c>
      <c r="B113" s="3">
        <v>13</v>
      </c>
      <c r="C113" s="3">
        <v>14</v>
      </c>
    </row>
    <row r="114" spans="1:3" ht="11.25">
      <c r="A114" s="3">
        <f t="shared" si="6"/>
        <v>109</v>
      </c>
      <c r="B114" s="3">
        <v>13</v>
      </c>
      <c r="C114" s="3">
        <v>14</v>
      </c>
    </row>
    <row r="115" spans="1:3" ht="11.25">
      <c r="A115" s="3">
        <f t="shared" si="6"/>
        <v>96</v>
      </c>
      <c r="B115" s="3">
        <v>13</v>
      </c>
      <c r="C115" s="3">
        <v>14</v>
      </c>
    </row>
    <row r="116" spans="1:3" ht="11.25">
      <c r="A116" s="3">
        <f t="shared" si="6"/>
        <v>83</v>
      </c>
      <c r="B116" s="3">
        <v>13</v>
      </c>
      <c r="C116" s="3">
        <v>14</v>
      </c>
    </row>
    <row r="117" spans="1:3" ht="11.25">
      <c r="A117" s="3">
        <f t="shared" si="6"/>
        <v>72</v>
      </c>
      <c r="B117" s="3">
        <v>11</v>
      </c>
      <c r="C117" s="3">
        <f>SUM(C111:C116)-55</f>
        <v>29</v>
      </c>
    </row>
    <row r="118" spans="1:3" ht="11.25">
      <c r="A118" s="3">
        <f t="shared" si="6"/>
        <v>66</v>
      </c>
      <c r="B118" s="3">
        <v>6</v>
      </c>
      <c r="C118" s="3">
        <v>0</v>
      </c>
    </row>
    <row r="119" spans="1:2" ht="11.25">
      <c r="A119" s="3">
        <f t="shared" si="6"/>
        <v>50</v>
      </c>
      <c r="B119" s="3">
        <v>16</v>
      </c>
    </row>
    <row r="120" ht="11.25">
      <c r="A120" s="3">
        <f t="shared" si="6"/>
        <v>50</v>
      </c>
    </row>
    <row r="121" ht="11.25">
      <c r="A121" s="3">
        <f t="shared" si="6"/>
        <v>50</v>
      </c>
    </row>
    <row r="122" ht="11.25">
      <c r="A122" s="3">
        <f t="shared" si="6"/>
        <v>50</v>
      </c>
    </row>
    <row r="123" ht="11.25">
      <c r="A123" s="3">
        <f t="shared" si="6"/>
        <v>50</v>
      </c>
    </row>
    <row r="124" ht="11.25">
      <c r="A124" s="3">
        <f t="shared" si="6"/>
        <v>50</v>
      </c>
    </row>
  </sheetData>
  <printOptions/>
  <pageMargins left="0.75" right="0.75" top="1" bottom="1" header="0.512" footer="0.512"/>
  <pageSetup fitToHeight="1" fitToWidth="1" horizontalDpi="600" verticalDpi="600" orientation="portrait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1128">
    <pageSetUpPr fitToPage="1"/>
  </sheetPr>
  <dimension ref="A1:P124"/>
  <sheetViews>
    <sheetView showGridLines="0" workbookViewId="0" topLeftCell="A8">
      <selection activeCell="I18" sqref="I18"/>
    </sheetView>
  </sheetViews>
  <sheetFormatPr defaultColWidth="9.33203125" defaultRowHeight="11.25"/>
  <cols>
    <col min="1" max="9" width="10.66015625" style="3" customWidth="1"/>
    <col min="10" max="10" width="10.66015625" style="4" customWidth="1"/>
    <col min="11" max="16384" width="10.66015625" style="3" customWidth="1"/>
  </cols>
  <sheetData>
    <row r="1" spans="1:7" ht="12">
      <c r="A1" s="10" t="str">
        <f>"【"&amp;join(A18:Q18,"・")&amp;"】"</f>
        <v>【“死の祈祷師　デス・マンティス”・ボーンクロー・17lvクレリック】</v>
      </c>
      <c r="B1" s="2"/>
      <c r="C1" s="2"/>
      <c r="D1" s="2"/>
      <c r="E1" s="2"/>
      <c r="F1" s="2"/>
      <c r="G1" s="2"/>
    </row>
    <row r="2" spans="1:7" ht="12">
      <c r="A2" s="10" t="str">
        <f>D19&amp;"サイズの"&amp;E19</f>
        <v>大型サイズのアンデッド</v>
      </c>
      <c r="B2" s="2"/>
      <c r="C2" s="2"/>
      <c r="D2" s="2"/>
      <c r="E2" s="2"/>
      <c r="F2" s="2"/>
      <c r="G2" s="2"/>
    </row>
    <row r="3" spans="1:7" ht="12">
      <c r="A3" s="10" t="str">
        <f>"ヒットダイス："&amp;dicecode(B23,B42,B24)&amp;"("&amp;B25&amp;"hp)"</f>
        <v>ヒットダイス：39d12+466(719hp)</v>
      </c>
      <c r="B3" s="2"/>
      <c r="C3" s="2"/>
      <c r="D3" s="2"/>
      <c r="E3" s="2"/>
      <c r="F3" s="2"/>
      <c r="G3" s="2"/>
    </row>
    <row r="4" spans="1:7" ht="12">
      <c r="A4" s="10" t="str">
        <f>"移動速度："&amp;B43&amp;"フィート（"&amp;B44&amp;"）"</f>
        <v>移動速度：40フィート（8マス）</v>
      </c>
      <c r="B4" s="2"/>
      <c r="C4" s="2"/>
      <c r="D4" s="2"/>
      <c r="E4" s="2"/>
      <c r="F4" s="2"/>
      <c r="G4" s="2"/>
    </row>
    <row r="5" spans="1:7" ht="12">
      <c r="A5" s="10" t="str">
        <f>"アーマークラス："&amp;B22&amp;"（"&amp;ac(C22:N22)&amp;"）"</f>
        <v>アーマークラス：52（+10基本-1サイズ+3敏捷+20外皮+3ストーンボーン+9外皮強化+4メイジアーマー+4シールド+55）</v>
      </c>
      <c r="B5" s="2"/>
      <c r="C5" s="2"/>
      <c r="D5" s="2"/>
      <c r="E5" s="2"/>
      <c r="F5" s="2"/>
      <c r="G5" s="2"/>
    </row>
    <row r="6" spans="1:7" ht="12">
      <c r="A6" s="10" t="str">
        <f>"基本攻撃／組み付き：+"&amp;B26&amp;"/+"&amp;B27</f>
        <v>基本攻撃／組み付き：+13/+21</v>
      </c>
      <c r="B6" s="2"/>
      <c r="C6" s="2"/>
      <c r="D6" s="2"/>
      <c r="E6" s="2"/>
      <c r="F6" s="2"/>
      <c r="G6" s="2"/>
    </row>
    <row r="7" spans="1:7" ht="12">
      <c r="A7" s="10" t="str">
        <f>"攻撃："&amp;攻撃(B45:L50,B28,B29,C33)</f>
        <v>攻撃：突き刺す爪＝ +16近接(2d6+4)</v>
      </c>
      <c r="B7" s="2"/>
      <c r="C7" s="2"/>
      <c r="D7" s="2"/>
      <c r="E7" s="2"/>
      <c r="F7" s="2"/>
      <c r="G7" s="2"/>
    </row>
    <row r="8" spans="1:7" ht="12">
      <c r="A8" s="10" t="str">
        <f>"全力攻撃："&amp;全力攻撃(B45:K50,B28,B29,C33)</f>
        <v>全力攻撃：突き刺す爪(x2)＝ +16近接(2d6+4)</v>
      </c>
      <c r="B8" s="2"/>
      <c r="C8" s="2"/>
      <c r="D8" s="2"/>
      <c r="E8" s="2"/>
      <c r="F8" s="2"/>
      <c r="G8" s="2"/>
    </row>
    <row r="9" spans="1:7" ht="12">
      <c r="A9" s="10" t="str">
        <f>"接敵面／間合い："&amp;B51&amp;"フィート/"&amp;B52&amp;"フィート"</f>
        <v>接敵面／間合い：10フィート/20フィート</v>
      </c>
      <c r="B9" s="2"/>
      <c r="C9" s="2"/>
      <c r="D9" s="2"/>
      <c r="E9" s="2"/>
      <c r="F9" s="2"/>
      <c r="G9" s="2"/>
    </row>
    <row r="10" spans="1:7" ht="12">
      <c r="A10" s="10" t="str">
        <f>"特殊攻撃："&amp;join(B54:AK54,"、")</f>
        <v>特殊攻撃：</v>
      </c>
      <c r="B10" s="2"/>
      <c r="C10" s="2"/>
      <c r="D10" s="2"/>
      <c r="E10" s="2"/>
      <c r="F10" s="2"/>
      <c r="G10" s="2"/>
    </row>
    <row r="11" spans="1:7" ht="12">
      <c r="A11" s="10" t="str">
        <f>"その他の特殊能力："&amp;join(B55:AI55,"、")</f>
        <v>その他の特殊能力：</v>
      </c>
      <c r="B11" s="2"/>
      <c r="C11" s="2"/>
      <c r="D11" s="2"/>
      <c r="E11" s="2"/>
      <c r="F11" s="2"/>
      <c r="G11" s="2"/>
    </row>
    <row r="12" spans="1:7" ht="12">
      <c r="A12" s="10" t="str">
        <f>"セーヴ：頑健+"&amp;B30&amp;"、反応+"&amp;B31&amp;"、意思+"&amp;B32</f>
        <v>セーヴ：頑健+8、反応+11、意思+26</v>
      </c>
      <c r="B12" s="2"/>
      <c r="C12" s="2"/>
      <c r="D12" s="2"/>
      <c r="E12" s="2"/>
      <c r="F12" s="2"/>
      <c r="G12" s="2"/>
    </row>
    <row r="13" spans="1:7" ht="12">
      <c r="A13" s="10" t="str">
        <f>"能力値：【筋】"&amp;B33&amp;"【敏】"&amp;B34&amp;"【耐】"&amp;B35&amp;"【知】"&amp;B36&amp;"【判】"&amp;B37&amp;"【魅】"&amp;B38</f>
        <v>能力値：【筋】18【敏】16【耐】-【知】12【判】28【魅】32</v>
      </c>
      <c r="B13" s="2"/>
      <c r="C13" s="2"/>
      <c r="D13" s="2"/>
      <c r="E13" s="2"/>
      <c r="F13" s="2"/>
      <c r="G13" s="2"/>
    </row>
    <row r="14" spans="1:7" ht="12">
      <c r="A14" s="11" t="str">
        <f>"技能："&amp;skill(A59:C102)</f>
        <v>技能：〈聞き耳〉+51、〈視認〉+51、〈真意看破〉+49</v>
      </c>
      <c r="B14" s="2"/>
      <c r="C14" s="2"/>
      <c r="D14" s="2"/>
      <c r="E14" s="2"/>
      <c r="F14" s="2"/>
      <c r="G14" s="2"/>
    </row>
    <row r="15" spans="1:7" ht="12">
      <c r="A15" s="10" t="str">
        <f>"特技："&amp;feat(B53:U53)</f>
        <v>特技：</v>
      </c>
      <c r="B15" s="2"/>
      <c r="C15" s="2"/>
      <c r="D15" s="2"/>
      <c r="E15" s="2"/>
      <c r="F15" s="2"/>
      <c r="G15" s="2"/>
    </row>
    <row r="16" spans="1:7" ht="12">
      <c r="A16" s="10" t="str">
        <f>"装備："&amp;join(B56:AC56,"、")</f>
        <v>装備：クロークオブカリスマ＋６、ペリアプトオブウィスダム＋６</v>
      </c>
      <c r="B16" s="2"/>
      <c r="C16" s="2"/>
      <c r="D16" s="2"/>
      <c r="E16" s="2"/>
      <c r="F16" s="2"/>
      <c r="G16" s="2"/>
    </row>
    <row r="17" spans="1:7" ht="12.75" thickBot="1">
      <c r="A17" s="10" t="str">
        <f>"脅威度："&amp;B39</f>
        <v>脅威度：16</v>
      </c>
      <c r="B17" s="2"/>
      <c r="C17" s="2"/>
      <c r="D17" s="2"/>
      <c r="E17" s="2"/>
      <c r="F17" s="2"/>
      <c r="G17" s="2"/>
    </row>
    <row r="18" spans="1:11" s="81" customFormat="1" ht="11.25">
      <c r="A18" s="90" t="s">
        <v>649</v>
      </c>
      <c r="B18" s="91"/>
      <c r="C18" s="91"/>
      <c r="D18" s="91"/>
      <c r="E18" s="91"/>
      <c r="F18" s="92" t="s">
        <v>647</v>
      </c>
      <c r="G18" s="92"/>
      <c r="H18" s="92"/>
      <c r="I18" s="92" t="s">
        <v>648</v>
      </c>
      <c r="J18" s="93"/>
      <c r="K18" s="94"/>
    </row>
    <row r="19" spans="1:14" s="81" customFormat="1" ht="11.25">
      <c r="A19" s="68"/>
      <c r="B19" s="69"/>
      <c r="C19" s="69"/>
      <c r="D19" s="69" t="str">
        <f>B41</f>
        <v>大型</v>
      </c>
      <c r="E19" s="69" t="s">
        <v>636</v>
      </c>
      <c r="F19" s="70"/>
      <c r="G19" s="70"/>
      <c r="H19" s="70"/>
      <c r="I19" s="70"/>
      <c r="J19" s="71"/>
      <c r="K19" s="72"/>
      <c r="N19" s="103"/>
    </row>
    <row r="20" spans="1:14" s="81" customFormat="1" ht="11.25">
      <c r="A20" s="36"/>
      <c r="B20" s="16" t="s">
        <v>5</v>
      </c>
      <c r="C20" s="16" t="s">
        <v>6</v>
      </c>
      <c r="D20" s="16" t="s">
        <v>7</v>
      </c>
      <c r="E20" s="16" t="s">
        <v>8</v>
      </c>
      <c r="F20" s="16" t="s">
        <v>9</v>
      </c>
      <c r="G20" s="16" t="s">
        <v>3</v>
      </c>
      <c r="H20" s="16" t="s">
        <v>3</v>
      </c>
      <c r="I20" s="16" t="s">
        <v>380</v>
      </c>
      <c r="J20" s="16" t="s">
        <v>227</v>
      </c>
      <c r="K20" s="37" t="s">
        <v>385</v>
      </c>
      <c r="N20" s="103"/>
    </row>
    <row r="21" spans="1:16" s="81" customFormat="1" ht="12">
      <c r="A21" s="38" t="s">
        <v>59</v>
      </c>
      <c r="B21" s="13"/>
      <c r="C21" s="75" t="s">
        <v>379</v>
      </c>
      <c r="D21" s="75" t="s">
        <v>7</v>
      </c>
      <c r="E21" s="75" t="s">
        <v>241</v>
      </c>
      <c r="F21" s="13" t="s">
        <v>108</v>
      </c>
      <c r="G21" s="13" t="s">
        <v>637</v>
      </c>
      <c r="H21" s="13" t="s">
        <v>109</v>
      </c>
      <c r="I21" s="13" t="s">
        <v>638</v>
      </c>
      <c r="J21" s="13" t="s">
        <v>639</v>
      </c>
      <c r="K21" s="39"/>
      <c r="N21" s="103">
        <v>5</v>
      </c>
      <c r="O21" s="81">
        <v>1</v>
      </c>
      <c r="P21" s="81">
        <v>3</v>
      </c>
    </row>
    <row r="22" spans="1:16" s="81" customFormat="1" ht="12.75" thickBot="1">
      <c r="A22" s="40" t="s">
        <v>18</v>
      </c>
      <c r="B22" s="22">
        <f>SUM(C22:M22)</f>
        <v>52</v>
      </c>
      <c r="C22" s="22">
        <v>10</v>
      </c>
      <c r="D22" s="73">
        <f>sizep(D19)</f>
        <v>-1</v>
      </c>
      <c r="E22" s="73">
        <f>C34</f>
        <v>3</v>
      </c>
      <c r="F22" s="23">
        <v>20</v>
      </c>
      <c r="G22" s="23">
        <v>3</v>
      </c>
      <c r="H22" s="23">
        <v>9</v>
      </c>
      <c r="I22" s="23">
        <v>4</v>
      </c>
      <c r="J22" s="23">
        <v>4</v>
      </c>
      <c r="K22" s="41"/>
      <c r="N22" s="103">
        <v>5</v>
      </c>
      <c r="O22" s="81">
        <v>1</v>
      </c>
      <c r="P22" s="81">
        <v>2</v>
      </c>
    </row>
    <row r="23" spans="1:16" s="81" customFormat="1" ht="12">
      <c r="A23" s="42" t="s">
        <v>11</v>
      </c>
      <c r="B23" s="26">
        <f>SUM(C23:M23)</f>
        <v>39</v>
      </c>
      <c r="C23" s="26"/>
      <c r="D23" s="82"/>
      <c r="E23" s="27"/>
      <c r="F23" s="27">
        <v>22</v>
      </c>
      <c r="G23" s="27"/>
      <c r="H23" s="27"/>
      <c r="I23" s="27">
        <v>17</v>
      </c>
      <c r="J23" s="27"/>
      <c r="K23" s="43"/>
      <c r="N23" s="103">
        <v>5</v>
      </c>
      <c r="O23" s="81">
        <v>1</v>
      </c>
      <c r="P23" s="81">
        <v>2</v>
      </c>
    </row>
    <row r="24" spans="1:16" s="81" customFormat="1" ht="11.25">
      <c r="A24" s="44" t="s">
        <v>65</v>
      </c>
      <c r="B24" s="14">
        <f>SUM(C24:M24)</f>
        <v>466</v>
      </c>
      <c r="C24" s="14"/>
      <c r="D24" s="74"/>
      <c r="E24" s="13"/>
      <c r="F24" s="13"/>
      <c r="G24" s="13"/>
      <c r="H24" s="13"/>
      <c r="I24" s="13"/>
      <c r="J24" s="13">
        <f>B23*C38</f>
        <v>429</v>
      </c>
      <c r="K24" s="39">
        <v>37</v>
      </c>
      <c r="N24" s="103">
        <v>5</v>
      </c>
      <c r="O24" s="81">
        <v>1</v>
      </c>
      <c r="P24" s="81">
        <v>2</v>
      </c>
    </row>
    <row r="25" spans="1:16" s="81" customFormat="1" ht="12" thickBot="1">
      <c r="A25" s="45" t="s">
        <v>12</v>
      </c>
      <c r="B25" s="28">
        <f>INT(B23*(B42+1)/2)+B24</f>
        <v>719</v>
      </c>
      <c r="C25" s="28"/>
      <c r="D25" s="80"/>
      <c r="E25" s="29"/>
      <c r="F25" s="29"/>
      <c r="G25" s="29"/>
      <c r="H25" s="29"/>
      <c r="I25" s="29"/>
      <c r="J25" s="29"/>
      <c r="K25" s="46"/>
      <c r="N25" s="103">
        <v>4</v>
      </c>
      <c r="O25" s="81">
        <v>1</v>
      </c>
      <c r="P25" s="81">
        <v>2</v>
      </c>
    </row>
    <row r="26" spans="1:16" s="81" customFormat="1" ht="12">
      <c r="A26" s="47" t="s">
        <v>19</v>
      </c>
      <c r="B26" s="24">
        <f aca="true" t="shared" si="0" ref="B26:B32">SUM(C26:M26)</f>
        <v>13</v>
      </c>
      <c r="C26" s="83"/>
      <c r="D26" s="83"/>
      <c r="E26" s="25"/>
      <c r="F26" s="25">
        <v>11</v>
      </c>
      <c r="G26" s="25"/>
      <c r="H26" s="25"/>
      <c r="I26" s="25">
        <v>2</v>
      </c>
      <c r="J26" s="25"/>
      <c r="K26" s="48"/>
      <c r="N26" s="103">
        <v>4</v>
      </c>
      <c r="O26" s="81">
        <v>1</v>
      </c>
      <c r="P26" s="81">
        <v>1</v>
      </c>
    </row>
    <row r="27" spans="1:16" s="81" customFormat="1" ht="12">
      <c r="A27" s="38" t="s">
        <v>20</v>
      </c>
      <c r="B27" s="14">
        <f t="shared" si="0"/>
        <v>21</v>
      </c>
      <c r="C27" s="14">
        <f>C33</f>
        <v>4</v>
      </c>
      <c r="D27" s="74">
        <f>sizeb(D19)</f>
        <v>4</v>
      </c>
      <c r="E27" s="13"/>
      <c r="F27" s="25">
        <v>11</v>
      </c>
      <c r="G27" s="13"/>
      <c r="H27" s="13"/>
      <c r="I27" s="13">
        <v>2</v>
      </c>
      <c r="J27" s="13"/>
      <c r="K27" s="39"/>
      <c r="N27" s="103">
        <v>3</v>
      </c>
      <c r="O27" s="81">
        <v>1</v>
      </c>
      <c r="P27" s="81">
        <v>1</v>
      </c>
    </row>
    <row r="28" spans="1:16" s="81" customFormat="1" ht="12">
      <c r="A28" s="38" t="s">
        <v>225</v>
      </c>
      <c r="B28" s="14">
        <f t="shared" si="0"/>
        <v>16</v>
      </c>
      <c r="C28" s="14">
        <f>C33</f>
        <v>4</v>
      </c>
      <c r="D28" s="74">
        <f>sizep(D19)</f>
        <v>-1</v>
      </c>
      <c r="E28" s="13"/>
      <c r="F28" s="25">
        <v>11</v>
      </c>
      <c r="G28" s="13"/>
      <c r="H28" s="13"/>
      <c r="I28" s="13">
        <v>2</v>
      </c>
      <c r="J28" s="13"/>
      <c r="K28" s="39"/>
      <c r="N28" s="103">
        <v>2</v>
      </c>
      <c r="O28" s="81">
        <v>1</v>
      </c>
      <c r="P28" s="81">
        <v>1</v>
      </c>
    </row>
    <row r="29" spans="1:16" s="81" customFormat="1" ht="12.75" thickBot="1">
      <c r="A29" s="49" t="s">
        <v>226</v>
      </c>
      <c r="B29" s="14">
        <f t="shared" si="0"/>
        <v>15</v>
      </c>
      <c r="C29" s="14">
        <f>C34</f>
        <v>3</v>
      </c>
      <c r="D29" s="74">
        <f>sizep(D19)</f>
        <v>-1</v>
      </c>
      <c r="E29" s="29"/>
      <c r="F29" s="25">
        <v>11</v>
      </c>
      <c r="G29" s="29"/>
      <c r="H29" s="29"/>
      <c r="I29" s="29">
        <v>2</v>
      </c>
      <c r="J29" s="29"/>
      <c r="K29" s="46"/>
      <c r="N29" s="103">
        <v>1</v>
      </c>
      <c r="O29" s="81">
        <v>1</v>
      </c>
      <c r="P29" s="81">
        <v>1</v>
      </c>
    </row>
    <row r="30" spans="1:14" s="81" customFormat="1" ht="12">
      <c r="A30" s="42" t="s">
        <v>43</v>
      </c>
      <c r="B30" s="26">
        <f t="shared" si="0"/>
        <v>8</v>
      </c>
      <c r="C30" s="26">
        <f>C35</f>
        <v>0</v>
      </c>
      <c r="D30" s="82"/>
      <c r="E30" s="27"/>
      <c r="F30" s="27">
        <v>7</v>
      </c>
      <c r="G30" s="27"/>
      <c r="H30" s="27"/>
      <c r="I30" s="27">
        <v>1</v>
      </c>
      <c r="J30" s="27"/>
      <c r="K30" s="43"/>
      <c r="N30" s="103"/>
    </row>
    <row r="31" spans="1:11" s="81" customFormat="1" ht="12">
      <c r="A31" s="38" t="s">
        <v>44</v>
      </c>
      <c r="B31" s="14">
        <f t="shared" si="0"/>
        <v>11</v>
      </c>
      <c r="C31" s="14">
        <f>C34</f>
        <v>3</v>
      </c>
      <c r="D31" s="74"/>
      <c r="E31" s="13"/>
      <c r="F31" s="13">
        <v>7</v>
      </c>
      <c r="G31" s="13"/>
      <c r="H31" s="13"/>
      <c r="I31" s="13">
        <v>1</v>
      </c>
      <c r="J31" s="13"/>
      <c r="K31" s="39"/>
    </row>
    <row r="32" spans="1:11" s="81" customFormat="1" ht="12.75" thickBot="1">
      <c r="A32" s="49" t="s">
        <v>45</v>
      </c>
      <c r="B32" s="28">
        <f t="shared" si="0"/>
        <v>26</v>
      </c>
      <c r="C32" s="28">
        <f>C37</f>
        <v>9</v>
      </c>
      <c r="D32" s="80"/>
      <c r="E32" s="29"/>
      <c r="F32" s="29">
        <v>13</v>
      </c>
      <c r="G32" s="29"/>
      <c r="H32" s="29"/>
      <c r="I32" s="29">
        <v>4</v>
      </c>
      <c r="J32" s="29"/>
      <c r="K32" s="46"/>
    </row>
    <row r="33" spans="1:11" s="81" customFormat="1" ht="12">
      <c r="A33" s="47" t="s">
        <v>46</v>
      </c>
      <c r="B33" s="24">
        <f>SUM(D33:M33)</f>
        <v>18</v>
      </c>
      <c r="C33" s="24">
        <f>INT((B33-10)/2)</f>
        <v>4</v>
      </c>
      <c r="D33" s="83"/>
      <c r="E33" s="25">
        <v>8</v>
      </c>
      <c r="F33" s="25">
        <v>10</v>
      </c>
      <c r="G33" s="25"/>
      <c r="H33" s="25"/>
      <c r="I33" s="25"/>
      <c r="J33" s="25"/>
      <c r="K33" s="48"/>
    </row>
    <row r="34" spans="1:11" s="81" customFormat="1" ht="12">
      <c r="A34" s="38" t="s">
        <v>15</v>
      </c>
      <c r="B34" s="14">
        <f>SUM(D34:M34)</f>
        <v>16</v>
      </c>
      <c r="C34" s="14">
        <f>INT((B34-10)/2)</f>
        <v>3</v>
      </c>
      <c r="D34" s="74"/>
      <c r="E34" s="13">
        <v>8</v>
      </c>
      <c r="F34" s="13">
        <v>8</v>
      </c>
      <c r="G34" s="13"/>
      <c r="H34" s="13"/>
      <c r="I34" s="13"/>
      <c r="J34" s="13"/>
      <c r="K34" s="39"/>
    </row>
    <row r="35" spans="1:11" s="81" customFormat="1" ht="12">
      <c r="A35" s="38" t="s">
        <v>47</v>
      </c>
      <c r="B35" s="14" t="s">
        <v>640</v>
      </c>
      <c r="C35" s="14">
        <v>0</v>
      </c>
      <c r="D35" s="74"/>
      <c r="E35" s="13">
        <v>8</v>
      </c>
      <c r="F35" s="13"/>
      <c r="G35" s="13"/>
      <c r="H35" s="13"/>
      <c r="I35" s="13"/>
      <c r="J35" s="13"/>
      <c r="K35" s="39"/>
    </row>
    <row r="36" spans="1:11" s="81" customFormat="1" ht="12">
      <c r="A36" s="38" t="s">
        <v>48</v>
      </c>
      <c r="B36" s="14">
        <f>SUM(D36:M36)</f>
        <v>12</v>
      </c>
      <c r="C36" s="14">
        <f>INT((B36-10)/2)</f>
        <v>1</v>
      </c>
      <c r="D36" s="74"/>
      <c r="E36" s="13">
        <v>8</v>
      </c>
      <c r="F36" s="13">
        <v>4</v>
      </c>
      <c r="G36" s="13"/>
      <c r="H36" s="13"/>
      <c r="I36" s="13"/>
      <c r="J36" s="13"/>
      <c r="K36" s="39"/>
    </row>
    <row r="37" spans="1:11" s="81" customFormat="1" ht="12">
      <c r="A37" s="38" t="s">
        <v>49</v>
      </c>
      <c r="B37" s="14">
        <f>SUM(D37:M37)</f>
        <v>28</v>
      </c>
      <c r="C37" s="14">
        <f>INT((B37-10)/2)</f>
        <v>9</v>
      </c>
      <c r="D37" s="74"/>
      <c r="E37" s="13">
        <v>18</v>
      </c>
      <c r="F37" s="13">
        <v>4</v>
      </c>
      <c r="G37" s="13"/>
      <c r="H37" s="13"/>
      <c r="I37" s="13"/>
      <c r="J37" s="13">
        <v>6</v>
      </c>
      <c r="K37" s="39"/>
    </row>
    <row r="38" spans="1:11" s="81" customFormat="1" ht="12">
      <c r="A38" s="38" t="s">
        <v>50</v>
      </c>
      <c r="B38" s="14">
        <f>SUM(D38:M38)</f>
        <v>32</v>
      </c>
      <c r="C38" s="14">
        <f>INT((B38-10)/2)</f>
        <v>11</v>
      </c>
      <c r="D38" s="74"/>
      <c r="E38" s="13">
        <v>18</v>
      </c>
      <c r="F38" s="13">
        <v>8</v>
      </c>
      <c r="G38" s="13"/>
      <c r="H38" s="13"/>
      <c r="I38" s="13"/>
      <c r="J38" s="13">
        <v>6</v>
      </c>
      <c r="K38" s="39"/>
    </row>
    <row r="39" spans="1:11" s="81" customFormat="1" ht="12.75" thickBot="1">
      <c r="A39" s="49" t="s">
        <v>27</v>
      </c>
      <c r="B39" s="28">
        <f>SUM(C39:M39)</f>
        <v>16</v>
      </c>
      <c r="C39" s="80"/>
      <c r="D39" s="80"/>
      <c r="E39" s="29"/>
      <c r="F39" s="29">
        <v>8</v>
      </c>
      <c r="G39" s="29"/>
      <c r="H39" s="29"/>
      <c r="I39" s="29">
        <v>8</v>
      </c>
      <c r="J39" s="29"/>
      <c r="K39" s="46"/>
    </row>
    <row r="40" spans="1:2" ht="12.75" thickBot="1">
      <c r="A40" s="6"/>
      <c r="B40" s="8"/>
    </row>
    <row r="41" spans="1:11" ht="12">
      <c r="A41" s="42" t="s">
        <v>641</v>
      </c>
      <c r="B41" s="27" t="s">
        <v>106</v>
      </c>
      <c r="C41" s="27"/>
      <c r="D41" s="27"/>
      <c r="E41" s="27"/>
      <c r="F41" s="27"/>
      <c r="G41" s="27"/>
      <c r="H41" s="27"/>
      <c r="I41" s="27"/>
      <c r="J41" s="50"/>
      <c r="K41" s="43"/>
    </row>
    <row r="42" spans="1:11" ht="12">
      <c r="A42" s="38" t="s">
        <v>66</v>
      </c>
      <c r="B42" s="13">
        <v>12</v>
      </c>
      <c r="C42" s="13"/>
      <c r="D42" s="13"/>
      <c r="E42" s="13"/>
      <c r="F42" s="13"/>
      <c r="G42" s="13"/>
      <c r="H42" s="13"/>
      <c r="I42" s="13"/>
      <c r="J42" s="18"/>
      <c r="K42" s="39"/>
    </row>
    <row r="43" spans="1:11" ht="12">
      <c r="A43" s="38" t="s">
        <v>13</v>
      </c>
      <c r="B43" s="13">
        <v>40</v>
      </c>
      <c r="C43" s="13"/>
      <c r="D43" s="13"/>
      <c r="E43" s="13"/>
      <c r="F43" s="13"/>
      <c r="G43" s="13"/>
      <c r="H43" s="13"/>
      <c r="I43" s="13"/>
      <c r="J43" s="18"/>
      <c r="K43" s="39"/>
    </row>
    <row r="44" spans="1:11" ht="12">
      <c r="A44" s="38" t="s">
        <v>14</v>
      </c>
      <c r="B44" s="13" t="s">
        <v>650</v>
      </c>
      <c r="C44" s="13"/>
      <c r="D44" s="13"/>
      <c r="E44" s="13"/>
      <c r="F44" s="13"/>
      <c r="G44" s="13"/>
      <c r="H44" s="13"/>
      <c r="I44" s="13"/>
      <c r="J44" s="18"/>
      <c r="K44" s="39"/>
    </row>
    <row r="45" spans="1:11" ht="12">
      <c r="A45" s="38" t="s">
        <v>53</v>
      </c>
      <c r="B45" s="13" t="s">
        <v>651</v>
      </c>
      <c r="C45" s="13"/>
      <c r="D45" s="13"/>
      <c r="E45" s="13"/>
      <c r="F45" s="13"/>
      <c r="G45" s="13"/>
      <c r="H45" s="13"/>
      <c r="I45" s="13"/>
      <c r="J45" s="18"/>
      <c r="K45" s="39"/>
    </row>
    <row r="46" spans="1:11" ht="12">
      <c r="A46" s="38" t="s">
        <v>54</v>
      </c>
      <c r="B46" s="13">
        <v>2</v>
      </c>
      <c r="C46" s="13"/>
      <c r="D46" s="13"/>
      <c r="E46" s="13"/>
      <c r="F46" s="13"/>
      <c r="G46" s="13"/>
      <c r="H46" s="13"/>
      <c r="I46" s="13"/>
      <c r="J46" s="18"/>
      <c r="K46" s="39"/>
    </row>
    <row r="47" spans="1:11" ht="12">
      <c r="A47" s="38" t="s">
        <v>56</v>
      </c>
      <c r="B47" s="13" t="s">
        <v>225</v>
      </c>
      <c r="C47" s="13"/>
      <c r="D47" s="13"/>
      <c r="E47" s="13"/>
      <c r="F47" s="13"/>
      <c r="G47" s="13"/>
      <c r="H47" s="13"/>
      <c r="I47" s="13"/>
      <c r="J47" s="18"/>
      <c r="K47" s="39"/>
    </row>
    <row r="48" spans="1:11" ht="12">
      <c r="A48" s="38" t="s">
        <v>57</v>
      </c>
      <c r="B48" s="13" t="s">
        <v>591</v>
      </c>
      <c r="C48" s="13"/>
      <c r="D48" s="13"/>
      <c r="E48" s="13"/>
      <c r="F48" s="13"/>
      <c r="G48" s="13"/>
      <c r="H48" s="13"/>
      <c r="I48" s="13"/>
      <c r="J48" s="18"/>
      <c r="K48" s="39"/>
    </row>
    <row r="49" spans="1:11" ht="12">
      <c r="A49" s="38" t="s">
        <v>61</v>
      </c>
      <c r="B49" s="13">
        <v>1</v>
      </c>
      <c r="C49" s="13"/>
      <c r="D49" s="13"/>
      <c r="E49" s="13"/>
      <c r="F49" s="13"/>
      <c r="G49" s="13"/>
      <c r="H49" s="13"/>
      <c r="I49" s="13"/>
      <c r="J49" s="18"/>
      <c r="K49" s="39"/>
    </row>
    <row r="50" spans="1:11" ht="12">
      <c r="A50" s="38" t="s">
        <v>62</v>
      </c>
      <c r="B50" s="15"/>
      <c r="C50" s="15"/>
      <c r="D50" s="13"/>
      <c r="E50" s="13"/>
      <c r="F50" s="13"/>
      <c r="G50" s="13"/>
      <c r="H50" s="13"/>
      <c r="I50" s="13"/>
      <c r="J50" s="18"/>
      <c r="K50" s="39"/>
    </row>
    <row r="51" spans="1:11" ht="11.25">
      <c r="A51" s="44" t="s">
        <v>24</v>
      </c>
      <c r="B51" s="19">
        <v>10</v>
      </c>
      <c r="C51" s="13"/>
      <c r="D51" s="13"/>
      <c r="E51" s="13"/>
      <c r="F51" s="13"/>
      <c r="G51" s="13"/>
      <c r="H51" s="13"/>
      <c r="I51" s="13"/>
      <c r="J51" s="18"/>
      <c r="K51" s="39"/>
    </row>
    <row r="52" spans="1:11" ht="11.25">
      <c r="A52" s="44" t="s">
        <v>25</v>
      </c>
      <c r="B52" s="19">
        <v>20</v>
      </c>
      <c r="C52" s="13"/>
      <c r="D52" s="13"/>
      <c r="E52" s="13"/>
      <c r="F52" s="13"/>
      <c r="G52" s="13"/>
      <c r="H52" s="13"/>
      <c r="I52" s="13"/>
      <c r="J52" s="18"/>
      <c r="K52" s="39"/>
    </row>
    <row r="53" spans="1:14" ht="12">
      <c r="A53" s="38" t="s">
        <v>29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2" s="7" customFormat="1" ht="12">
      <c r="A54" s="51" t="s">
        <v>33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1" s="7" customFormat="1" ht="24">
      <c r="A55" s="51" t="s">
        <v>35</v>
      </c>
      <c r="B55" s="20"/>
      <c r="C55" s="20"/>
      <c r="D55" s="21"/>
      <c r="E55" s="21"/>
      <c r="G55" s="20"/>
      <c r="H55" s="21"/>
      <c r="I55" s="21"/>
      <c r="J55" s="21"/>
      <c r="K55" s="52"/>
    </row>
    <row r="56" spans="1:11" ht="12.75" thickBot="1">
      <c r="A56" s="49" t="s">
        <v>41</v>
      </c>
      <c r="B56" s="29" t="s">
        <v>631</v>
      </c>
      <c r="C56" s="29" t="s">
        <v>652</v>
      </c>
      <c r="D56" s="29"/>
      <c r="E56" s="29"/>
      <c r="F56" s="29"/>
      <c r="G56" s="29"/>
      <c r="H56" s="29"/>
      <c r="I56" s="29"/>
      <c r="J56" s="53"/>
      <c r="K56" s="46"/>
    </row>
    <row r="57" ht="12.75" thickBot="1">
      <c r="A57" s="6"/>
    </row>
    <row r="58" spans="1:5" ht="12">
      <c r="A58" s="42" t="s">
        <v>177</v>
      </c>
      <c r="B58" s="27" t="s">
        <v>178</v>
      </c>
      <c r="C58" s="27" t="s">
        <v>642</v>
      </c>
      <c r="D58" s="27" t="s">
        <v>180</v>
      </c>
      <c r="E58" s="43" t="s">
        <v>181</v>
      </c>
    </row>
    <row r="59" spans="1:5" ht="11.25">
      <c r="A59" s="77" t="s">
        <v>643</v>
      </c>
      <c r="B59" s="13">
        <f aca="true" t="shared" si="1" ref="B59:B102">SUM(C59:K59)</f>
        <v>4</v>
      </c>
      <c r="C59" s="13"/>
      <c r="D59" s="13">
        <f>C$33</f>
        <v>4</v>
      </c>
      <c r="E59" s="39"/>
    </row>
    <row r="60" spans="1:5" ht="11.25">
      <c r="A60" s="77" t="s">
        <v>170</v>
      </c>
      <c r="B60" s="13">
        <f t="shared" si="1"/>
        <v>4</v>
      </c>
      <c r="C60" s="13"/>
      <c r="D60" s="13">
        <f>C$33</f>
        <v>4</v>
      </c>
      <c r="E60" s="39"/>
    </row>
    <row r="61" spans="1:5" ht="11.25">
      <c r="A61" s="77" t="s">
        <v>172</v>
      </c>
      <c r="B61" s="13">
        <f t="shared" si="1"/>
        <v>4</v>
      </c>
      <c r="C61" s="13"/>
      <c r="D61" s="13">
        <f>C$33</f>
        <v>4</v>
      </c>
      <c r="E61" s="39"/>
    </row>
    <row r="62" spans="1:5" ht="11.25">
      <c r="A62" s="77" t="s">
        <v>158</v>
      </c>
      <c r="B62" s="13">
        <f t="shared" si="1"/>
        <v>0</v>
      </c>
      <c r="C62" s="13"/>
      <c r="D62" s="13">
        <f>C35</f>
        <v>0</v>
      </c>
      <c r="E62" s="39"/>
    </row>
    <row r="63" spans="1:5" ht="11.25">
      <c r="A63" s="77" t="s">
        <v>135</v>
      </c>
      <c r="B63" s="13">
        <f t="shared" si="1"/>
        <v>1</v>
      </c>
      <c r="C63" s="13"/>
      <c r="D63" s="13">
        <f aca="true" t="shared" si="2" ref="D63:D79">C$36</f>
        <v>1</v>
      </c>
      <c r="E63" s="39"/>
    </row>
    <row r="64" spans="1:5" ht="11.25">
      <c r="A64" s="77" t="s">
        <v>150</v>
      </c>
      <c r="B64" s="13">
        <f t="shared" si="1"/>
        <v>1</v>
      </c>
      <c r="C64" s="13"/>
      <c r="D64" s="13">
        <f t="shared" si="2"/>
        <v>1</v>
      </c>
      <c r="E64" s="39"/>
    </row>
    <row r="65" spans="1:5" ht="11.25">
      <c r="A65" s="77" t="s">
        <v>153</v>
      </c>
      <c r="B65" s="13">
        <f t="shared" si="1"/>
        <v>1</v>
      </c>
      <c r="C65" s="13"/>
      <c r="D65" s="13">
        <f t="shared" si="2"/>
        <v>1</v>
      </c>
      <c r="E65" s="39"/>
    </row>
    <row r="66" spans="1:5" ht="11.25">
      <c r="A66" s="77" t="s">
        <v>136</v>
      </c>
      <c r="B66" s="13">
        <f t="shared" si="1"/>
        <v>1</v>
      </c>
      <c r="C66" s="13"/>
      <c r="D66" s="13">
        <f t="shared" si="2"/>
        <v>1</v>
      </c>
      <c r="E66" s="39"/>
    </row>
    <row r="67" spans="1:5" ht="11.25">
      <c r="A67" s="77" t="s">
        <v>644</v>
      </c>
      <c r="B67" s="13">
        <f t="shared" si="1"/>
        <v>1</v>
      </c>
      <c r="C67" s="13"/>
      <c r="D67" s="13">
        <f t="shared" si="2"/>
        <v>1</v>
      </c>
      <c r="E67" s="39"/>
    </row>
    <row r="68" spans="1:5" ht="11.25">
      <c r="A68" s="77" t="s">
        <v>160</v>
      </c>
      <c r="B68" s="13">
        <f t="shared" si="1"/>
        <v>1</v>
      </c>
      <c r="C68" s="13"/>
      <c r="D68" s="13">
        <f t="shared" si="2"/>
        <v>1</v>
      </c>
      <c r="E68" s="39"/>
    </row>
    <row r="69" spans="1:5" ht="11.25">
      <c r="A69" s="77" t="s">
        <v>137</v>
      </c>
      <c r="B69" s="13">
        <f t="shared" si="1"/>
        <v>1</v>
      </c>
      <c r="C69" s="13"/>
      <c r="D69" s="13">
        <f t="shared" si="2"/>
        <v>1</v>
      </c>
      <c r="E69" s="39"/>
    </row>
    <row r="70" spans="1:5" ht="11.25">
      <c r="A70" s="77" t="s">
        <v>138</v>
      </c>
      <c r="B70" s="13">
        <f t="shared" si="1"/>
        <v>1</v>
      </c>
      <c r="C70" s="13"/>
      <c r="D70" s="13">
        <f t="shared" si="2"/>
        <v>1</v>
      </c>
      <c r="E70" s="39"/>
    </row>
    <row r="71" spans="1:5" ht="11.25">
      <c r="A71" s="77" t="s">
        <v>139</v>
      </c>
      <c r="B71" s="13">
        <f t="shared" si="1"/>
        <v>1</v>
      </c>
      <c r="C71" s="13"/>
      <c r="D71" s="13">
        <f t="shared" si="2"/>
        <v>1</v>
      </c>
      <c r="E71" s="39"/>
    </row>
    <row r="72" spans="1:5" ht="11.25">
      <c r="A72" s="77" t="s">
        <v>140</v>
      </c>
      <c r="B72" s="13">
        <f t="shared" si="1"/>
        <v>1</v>
      </c>
      <c r="C72" s="13"/>
      <c r="D72" s="13">
        <f t="shared" si="2"/>
        <v>1</v>
      </c>
      <c r="E72" s="39"/>
    </row>
    <row r="73" spans="1:5" ht="11.25">
      <c r="A73" s="77" t="s">
        <v>141</v>
      </c>
      <c r="B73" s="13">
        <f t="shared" si="1"/>
        <v>1</v>
      </c>
      <c r="C73" s="13"/>
      <c r="D73" s="13">
        <f t="shared" si="2"/>
        <v>1</v>
      </c>
      <c r="E73" s="39"/>
    </row>
    <row r="74" spans="1:5" ht="11.25">
      <c r="A74" s="77" t="s">
        <v>142</v>
      </c>
      <c r="B74" s="13">
        <f t="shared" si="1"/>
        <v>1</v>
      </c>
      <c r="C74" s="13"/>
      <c r="D74" s="13">
        <f t="shared" si="2"/>
        <v>1</v>
      </c>
      <c r="E74" s="39"/>
    </row>
    <row r="75" spans="1:5" ht="11.25">
      <c r="A75" s="77" t="s">
        <v>143</v>
      </c>
      <c r="B75" s="13">
        <f t="shared" si="1"/>
        <v>1</v>
      </c>
      <c r="C75" s="13"/>
      <c r="D75" s="13">
        <f t="shared" si="2"/>
        <v>1</v>
      </c>
      <c r="E75" s="39"/>
    </row>
    <row r="76" spans="1:5" ht="11.25">
      <c r="A76" s="77" t="s">
        <v>144</v>
      </c>
      <c r="B76" s="13">
        <f t="shared" si="1"/>
        <v>1</v>
      </c>
      <c r="C76" s="13"/>
      <c r="D76" s="13">
        <f t="shared" si="2"/>
        <v>1</v>
      </c>
      <c r="E76" s="39"/>
    </row>
    <row r="77" spans="1:5" ht="11.25">
      <c r="A77" s="77" t="s">
        <v>145</v>
      </c>
      <c r="B77" s="13">
        <f t="shared" si="1"/>
        <v>1</v>
      </c>
      <c r="C77" s="13"/>
      <c r="D77" s="13">
        <f t="shared" si="2"/>
        <v>1</v>
      </c>
      <c r="E77" s="39"/>
    </row>
    <row r="78" spans="1:5" ht="11.25">
      <c r="A78" s="77" t="s">
        <v>146</v>
      </c>
      <c r="B78" s="13">
        <f t="shared" si="1"/>
        <v>1</v>
      </c>
      <c r="C78" s="13"/>
      <c r="D78" s="13">
        <f t="shared" si="2"/>
        <v>1</v>
      </c>
      <c r="E78" s="39"/>
    </row>
    <row r="79" spans="1:5" ht="11.25">
      <c r="A79" s="77" t="s">
        <v>147</v>
      </c>
      <c r="B79" s="13">
        <f t="shared" si="1"/>
        <v>1</v>
      </c>
      <c r="C79" s="13"/>
      <c r="D79" s="13">
        <f t="shared" si="2"/>
        <v>1</v>
      </c>
      <c r="E79" s="39"/>
    </row>
    <row r="80" spans="1:5" ht="11.25">
      <c r="A80" s="77" t="s">
        <v>151</v>
      </c>
      <c r="B80" s="13">
        <f t="shared" si="1"/>
        <v>51</v>
      </c>
      <c r="C80" s="13">
        <v>40</v>
      </c>
      <c r="D80" s="13">
        <f aca="true" t="shared" si="3" ref="D80:D85">C$37</f>
        <v>9</v>
      </c>
      <c r="E80" s="39">
        <v>2</v>
      </c>
    </row>
    <row r="81" spans="1:5" ht="11.25">
      <c r="A81" s="77" t="s">
        <v>155</v>
      </c>
      <c r="B81" s="13">
        <f t="shared" si="1"/>
        <v>51</v>
      </c>
      <c r="C81" s="13">
        <v>40</v>
      </c>
      <c r="D81" s="13">
        <f t="shared" si="3"/>
        <v>9</v>
      </c>
      <c r="E81" s="39">
        <v>2</v>
      </c>
    </row>
    <row r="82" spans="1:5" ht="11.25">
      <c r="A82" s="77" t="s">
        <v>645</v>
      </c>
      <c r="B82" s="13">
        <f t="shared" si="1"/>
        <v>9</v>
      </c>
      <c r="C82" s="13"/>
      <c r="D82" s="13">
        <f t="shared" si="3"/>
        <v>9</v>
      </c>
      <c r="E82" s="39"/>
    </row>
    <row r="83" spans="1:5" ht="11.25">
      <c r="A83" s="77" t="s">
        <v>157</v>
      </c>
      <c r="B83" s="13">
        <f t="shared" si="1"/>
        <v>49</v>
      </c>
      <c r="C83" s="13">
        <v>40</v>
      </c>
      <c r="D83" s="13">
        <f t="shared" si="3"/>
        <v>9</v>
      </c>
      <c r="E83" s="39"/>
    </row>
    <row r="84" spans="1:5" ht="11.25">
      <c r="A84" s="77" t="s">
        <v>159</v>
      </c>
      <c r="B84" s="13">
        <f t="shared" si="1"/>
        <v>9</v>
      </c>
      <c r="C84" s="13"/>
      <c r="D84" s="13">
        <f t="shared" si="3"/>
        <v>9</v>
      </c>
      <c r="E84" s="39"/>
    </row>
    <row r="85" spans="1:5" ht="11.25">
      <c r="A85" s="77" t="s">
        <v>161</v>
      </c>
      <c r="B85" s="13">
        <f t="shared" si="1"/>
        <v>9</v>
      </c>
      <c r="C85" s="13"/>
      <c r="D85" s="13">
        <f t="shared" si="3"/>
        <v>9</v>
      </c>
      <c r="E85" s="39"/>
    </row>
    <row r="86" spans="1:5" ht="11.25">
      <c r="A86" s="77" t="s">
        <v>134</v>
      </c>
      <c r="B86" s="13">
        <f t="shared" si="1"/>
        <v>3</v>
      </c>
      <c r="C86" s="13"/>
      <c r="D86" s="13">
        <f aca="true" t="shared" si="4" ref="D86:D94">C$34</f>
        <v>3</v>
      </c>
      <c r="E86" s="39"/>
    </row>
    <row r="87" spans="1:5" ht="11.25">
      <c r="A87" s="77" t="s">
        <v>166</v>
      </c>
      <c r="B87" s="13">
        <f t="shared" si="1"/>
        <v>3</v>
      </c>
      <c r="C87" s="13"/>
      <c r="D87" s="13">
        <f t="shared" si="4"/>
        <v>3</v>
      </c>
      <c r="E87" s="39"/>
    </row>
    <row r="88" spans="1:5" ht="11.25">
      <c r="A88" s="77" t="s">
        <v>167</v>
      </c>
      <c r="B88" s="13">
        <f t="shared" si="1"/>
        <v>3</v>
      </c>
      <c r="C88" s="13"/>
      <c r="D88" s="13">
        <f t="shared" si="4"/>
        <v>3</v>
      </c>
      <c r="E88" s="39"/>
    </row>
    <row r="89" spans="1:5" ht="11.25">
      <c r="A89" s="77" t="s">
        <v>152</v>
      </c>
      <c r="B89" s="13">
        <f t="shared" si="1"/>
        <v>3</v>
      </c>
      <c r="C89" s="13"/>
      <c r="D89" s="13">
        <f t="shared" si="4"/>
        <v>3</v>
      </c>
      <c r="E89" s="39"/>
    </row>
    <row r="90" spans="1:5" ht="11.25">
      <c r="A90" s="77" t="s">
        <v>168</v>
      </c>
      <c r="B90" s="13">
        <f t="shared" si="1"/>
        <v>3</v>
      </c>
      <c r="C90" s="13"/>
      <c r="D90" s="13">
        <f t="shared" si="4"/>
        <v>3</v>
      </c>
      <c r="E90" s="39"/>
    </row>
    <row r="91" spans="1:5" ht="11.25">
      <c r="A91" s="77" t="s">
        <v>169</v>
      </c>
      <c r="B91" s="13">
        <f t="shared" si="1"/>
        <v>3</v>
      </c>
      <c r="C91" s="13"/>
      <c r="D91" s="13">
        <f t="shared" si="4"/>
        <v>3</v>
      </c>
      <c r="E91" s="39"/>
    </row>
    <row r="92" spans="1:5" ht="11.25">
      <c r="A92" s="77" t="s">
        <v>171</v>
      </c>
      <c r="B92" s="13">
        <f t="shared" si="1"/>
        <v>3</v>
      </c>
      <c r="C92" s="13"/>
      <c r="D92" s="13">
        <f t="shared" si="4"/>
        <v>3</v>
      </c>
      <c r="E92" s="39"/>
    </row>
    <row r="93" spans="1:5" ht="11.25">
      <c r="A93" s="77" t="s">
        <v>162</v>
      </c>
      <c r="B93" s="13">
        <f t="shared" si="1"/>
        <v>3</v>
      </c>
      <c r="C93" s="13"/>
      <c r="D93" s="13">
        <f t="shared" si="4"/>
        <v>3</v>
      </c>
      <c r="E93" s="39"/>
    </row>
    <row r="94" spans="1:5" ht="11.25">
      <c r="A94" s="77" t="s">
        <v>173</v>
      </c>
      <c r="B94" s="13">
        <f t="shared" si="1"/>
        <v>3</v>
      </c>
      <c r="C94" s="13"/>
      <c r="D94" s="13">
        <f t="shared" si="4"/>
        <v>3</v>
      </c>
      <c r="E94" s="39"/>
    </row>
    <row r="95" spans="1:5" ht="11.25">
      <c r="A95" s="77" t="s">
        <v>165</v>
      </c>
      <c r="B95" s="13">
        <f t="shared" si="1"/>
        <v>11</v>
      </c>
      <c r="C95" s="13"/>
      <c r="D95" s="13">
        <f aca="true" t="shared" si="5" ref="D95:D102">C$38</f>
        <v>11</v>
      </c>
      <c r="E95" s="39"/>
    </row>
    <row r="96" spans="1:5" ht="11.25">
      <c r="A96" s="77" t="s">
        <v>646</v>
      </c>
      <c r="B96" s="13">
        <f t="shared" si="1"/>
        <v>11</v>
      </c>
      <c r="C96" s="13"/>
      <c r="D96" s="13">
        <f t="shared" si="5"/>
        <v>11</v>
      </c>
      <c r="E96" s="39"/>
    </row>
    <row r="97" spans="1:5" ht="11.25">
      <c r="A97" s="77" t="s">
        <v>154</v>
      </c>
      <c r="B97" s="13">
        <f t="shared" si="1"/>
        <v>11</v>
      </c>
      <c r="C97" s="13"/>
      <c r="D97" s="13">
        <f t="shared" si="5"/>
        <v>11</v>
      </c>
      <c r="E97" s="39"/>
    </row>
    <row r="98" spans="1:5" ht="11.25">
      <c r="A98" s="77" t="s">
        <v>156</v>
      </c>
      <c r="B98" s="13">
        <f t="shared" si="1"/>
        <v>11</v>
      </c>
      <c r="C98" s="13"/>
      <c r="D98" s="13">
        <f t="shared" si="5"/>
        <v>11</v>
      </c>
      <c r="E98" s="39"/>
    </row>
    <row r="99" spans="1:5" ht="11.25">
      <c r="A99" s="77" t="s">
        <v>148</v>
      </c>
      <c r="B99" s="13">
        <f t="shared" si="1"/>
        <v>11</v>
      </c>
      <c r="C99" s="13"/>
      <c r="D99" s="13">
        <f t="shared" si="5"/>
        <v>11</v>
      </c>
      <c r="E99" s="39"/>
    </row>
    <row r="100" spans="1:5" ht="11.25">
      <c r="A100" s="77" t="s">
        <v>163</v>
      </c>
      <c r="B100" s="13">
        <f t="shared" si="1"/>
        <v>11</v>
      </c>
      <c r="C100" s="13"/>
      <c r="D100" s="13">
        <f t="shared" si="5"/>
        <v>11</v>
      </c>
      <c r="E100" s="39"/>
    </row>
    <row r="101" spans="1:5" ht="11.25">
      <c r="A101" s="77" t="s">
        <v>164</v>
      </c>
      <c r="B101" s="13">
        <f t="shared" si="1"/>
        <v>11</v>
      </c>
      <c r="C101" s="13"/>
      <c r="D101" s="13">
        <f t="shared" si="5"/>
        <v>11</v>
      </c>
      <c r="E101" s="39"/>
    </row>
    <row r="102" spans="1:5" ht="12" thickBot="1">
      <c r="A102" s="78" t="s">
        <v>149</v>
      </c>
      <c r="B102" s="29">
        <f t="shared" si="1"/>
        <v>11</v>
      </c>
      <c r="C102" s="29"/>
      <c r="D102" s="29">
        <f t="shared" si="5"/>
        <v>11</v>
      </c>
      <c r="E102" s="46"/>
    </row>
    <row r="103" spans="1:5" ht="11.25">
      <c r="A103" s="7"/>
      <c r="B103" s="7"/>
      <c r="C103" s="7"/>
      <c r="D103" s="7"/>
      <c r="E103" s="7"/>
    </row>
    <row r="110" ht="11.25">
      <c r="A110" s="3">
        <v>161</v>
      </c>
    </row>
    <row r="111" spans="1:3" ht="11.25">
      <c r="A111" s="3">
        <f aca="true" t="shared" si="6" ref="A111:A124">A110-B111</f>
        <v>148</v>
      </c>
      <c r="B111" s="3">
        <v>13</v>
      </c>
      <c r="C111" s="3">
        <v>14</v>
      </c>
    </row>
    <row r="112" spans="1:3" ht="11.25">
      <c r="A112" s="3">
        <f t="shared" si="6"/>
        <v>135</v>
      </c>
      <c r="B112" s="3">
        <v>13</v>
      </c>
      <c r="C112" s="3">
        <v>14</v>
      </c>
    </row>
    <row r="113" spans="1:3" ht="11.25">
      <c r="A113" s="3">
        <f t="shared" si="6"/>
        <v>122</v>
      </c>
      <c r="B113" s="3">
        <v>13</v>
      </c>
      <c r="C113" s="3">
        <v>14</v>
      </c>
    </row>
    <row r="114" spans="1:3" ht="11.25">
      <c r="A114" s="3">
        <f t="shared" si="6"/>
        <v>109</v>
      </c>
      <c r="B114" s="3">
        <v>13</v>
      </c>
      <c r="C114" s="3">
        <v>14</v>
      </c>
    </row>
    <row r="115" spans="1:3" ht="11.25">
      <c r="A115" s="3">
        <f t="shared" si="6"/>
        <v>96</v>
      </c>
      <c r="B115" s="3">
        <v>13</v>
      </c>
      <c r="C115" s="3">
        <v>14</v>
      </c>
    </row>
    <row r="116" spans="1:3" ht="11.25">
      <c r="A116" s="3">
        <f t="shared" si="6"/>
        <v>83</v>
      </c>
      <c r="B116" s="3">
        <v>13</v>
      </c>
      <c r="C116" s="3">
        <v>14</v>
      </c>
    </row>
    <row r="117" spans="1:3" ht="11.25">
      <c r="A117" s="3">
        <f t="shared" si="6"/>
        <v>72</v>
      </c>
      <c r="B117" s="3">
        <v>11</v>
      </c>
      <c r="C117" s="3">
        <f>SUM(C111:C116)-55</f>
        <v>29</v>
      </c>
    </row>
    <row r="118" spans="1:3" ht="11.25">
      <c r="A118" s="3">
        <f t="shared" si="6"/>
        <v>66</v>
      </c>
      <c r="B118" s="3">
        <v>6</v>
      </c>
      <c r="C118" s="3">
        <v>0</v>
      </c>
    </row>
    <row r="119" spans="1:2" ht="11.25">
      <c r="A119" s="3">
        <f t="shared" si="6"/>
        <v>50</v>
      </c>
      <c r="B119" s="3">
        <v>16</v>
      </c>
    </row>
    <row r="120" ht="11.25">
      <c r="A120" s="3">
        <f t="shared" si="6"/>
        <v>50</v>
      </c>
    </row>
    <row r="121" ht="11.25">
      <c r="A121" s="3">
        <f t="shared" si="6"/>
        <v>50</v>
      </c>
    </row>
    <row r="122" ht="11.25">
      <c r="A122" s="3">
        <f t="shared" si="6"/>
        <v>50</v>
      </c>
    </row>
    <row r="123" ht="11.25">
      <c r="A123" s="3">
        <f t="shared" si="6"/>
        <v>50</v>
      </c>
    </row>
    <row r="124" ht="11.25">
      <c r="A124" s="3">
        <f t="shared" si="6"/>
        <v>50</v>
      </c>
    </row>
  </sheetData>
  <printOptions/>
  <pageMargins left="0.75" right="0.75" top="1" bottom="1" header="0.512" footer="0.512"/>
  <pageSetup fitToHeight="1" fitToWidth="1" horizontalDpi="600" verticalDpi="600" orientation="portrait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1129">
    <pageSetUpPr fitToPage="1"/>
  </sheetPr>
  <dimension ref="A1:P124"/>
  <sheetViews>
    <sheetView showGridLines="0" workbookViewId="0" topLeftCell="A1">
      <selection activeCell="A1" sqref="A1:A17"/>
    </sheetView>
  </sheetViews>
  <sheetFormatPr defaultColWidth="9.33203125" defaultRowHeight="11.25"/>
  <cols>
    <col min="1" max="9" width="10.66015625" style="3" customWidth="1"/>
    <col min="10" max="10" width="10.66015625" style="4" customWidth="1"/>
    <col min="11" max="16384" width="10.66015625" style="3" customWidth="1"/>
  </cols>
  <sheetData>
    <row r="1" spans="1:7" ht="12">
      <c r="A1" s="10" t="str">
        <f>"【"&amp;join(A18:Q18,"・")&amp;"】"</f>
        <v>【“深王”・クラーケン・グール・2lvファイター】</v>
      </c>
      <c r="B1" s="2"/>
      <c r="C1" s="2"/>
      <c r="D1" s="2"/>
      <c r="E1" s="2"/>
      <c r="F1" s="2"/>
      <c r="G1" s="2"/>
    </row>
    <row r="2" spans="1:7" ht="12">
      <c r="A2" s="10" t="str">
        <f>D19&amp;"サイズの"&amp;E19</f>
        <v>巨大サイズのアンデッド</v>
      </c>
      <c r="B2" s="2"/>
      <c r="C2" s="2"/>
      <c r="D2" s="2"/>
      <c r="E2" s="2"/>
      <c r="F2" s="2"/>
      <c r="G2" s="2"/>
    </row>
    <row r="3" spans="1:7" ht="12">
      <c r="A3" s="10" t="str">
        <f>"ヒットダイス："&amp;dicecode(B23,B42,B24)&amp;"("&amp;B25&amp;"hp)"</f>
        <v>ヒットダイス：25d12(162hp)</v>
      </c>
      <c r="B3" s="2"/>
      <c r="C3" s="2"/>
      <c r="D3" s="2"/>
      <c r="E3" s="2"/>
      <c r="F3" s="2"/>
      <c r="G3" s="2"/>
    </row>
    <row r="4" spans="1:7" ht="12">
      <c r="A4" s="10" t="str">
        <f>"移動速度："&amp;B43&amp;"フィート（"&amp;B44&amp;"）"</f>
        <v>移動速度：20'フィート（水泳）</v>
      </c>
      <c r="B4" s="2"/>
      <c r="C4" s="2"/>
      <c r="D4" s="2"/>
      <c r="E4" s="2"/>
      <c r="F4" s="2"/>
      <c r="G4" s="2"/>
    </row>
    <row r="5" spans="1:7" ht="12">
      <c r="A5" s="10" t="str">
        <f>"アーマークラス："&amp;B22&amp;"（"&amp;ac(C22:N22)&amp;"）"</f>
        <v>アーマークラス：44（+10基本-4サイズ+6敏捷+14外皮+2強化+9鎧+7盾）</v>
      </c>
      <c r="B5" s="2"/>
      <c r="C5" s="2"/>
      <c r="D5" s="2"/>
      <c r="E5" s="2"/>
      <c r="F5" s="2"/>
      <c r="G5" s="2"/>
    </row>
    <row r="6" spans="1:7" ht="12">
      <c r="A6" s="10" t="str">
        <f>"基本攻撃／組み付き：+"&amp;B26&amp;"/+"&amp;B27</f>
        <v>基本攻撃／組み付き：+25/+54</v>
      </c>
      <c r="B6" s="2"/>
      <c r="C6" s="2"/>
      <c r="D6" s="2"/>
      <c r="E6" s="2"/>
      <c r="F6" s="2"/>
      <c r="G6" s="2"/>
    </row>
    <row r="7" spans="1:7" ht="12">
      <c r="A7" s="10" t="str">
        <f>"攻撃："&amp;攻撃(B45:L50,B28,B29,C33)</f>
        <v>攻撃：触手60'＝ +38近接(2d8+17/麻痺(DC27))</v>
      </c>
      <c r="B7" s="2"/>
      <c r="C7" s="2"/>
      <c r="D7" s="2"/>
      <c r="E7" s="2"/>
      <c r="F7" s="2"/>
      <c r="G7" s="2"/>
    </row>
    <row r="8" spans="1:7" ht="12">
      <c r="A8" s="10" t="str">
        <f>"全力攻撃："&amp;全力攻撃(B45:K50,B28,B29,C33)</f>
        <v>全力攻撃：触手60'(x2)＝ +38近接(2d8+17/麻痺(DC27))、腕30'(x6)＝ +38近接(1d6+8.5/麻痺(DC27))、噛み付き15'＝ +38近接(4d6+8.5/麻痺(DC27))</v>
      </c>
      <c r="B8" s="2"/>
      <c r="C8" s="2"/>
      <c r="D8" s="2"/>
      <c r="E8" s="2"/>
      <c r="F8" s="2"/>
      <c r="G8" s="2"/>
    </row>
    <row r="9" spans="1:7" ht="12">
      <c r="A9" s="10" t="str">
        <f>"接敵面／間合い："&amp;B51&amp;"フィート/"&amp;B52&amp;"フィート"</f>
        <v>接敵面／間合い：20フィート/60フィート</v>
      </c>
      <c r="B9" s="2"/>
      <c r="C9" s="2"/>
      <c r="D9" s="2"/>
      <c r="E9" s="2"/>
      <c r="F9" s="2"/>
      <c r="G9" s="2"/>
    </row>
    <row r="10" spans="1:7" ht="12">
      <c r="A10" s="10" t="str">
        <f>"特殊攻撃："&amp;join(B54:AK54,"、")</f>
        <v>特殊攻撃：締め付け、つかみ強化、グール熱、麻痺</v>
      </c>
      <c r="B10" s="2"/>
      <c r="C10" s="2"/>
      <c r="D10" s="2"/>
      <c r="E10" s="2"/>
      <c r="F10" s="2"/>
      <c r="G10" s="2"/>
    </row>
    <row r="11" spans="1:7" ht="12">
      <c r="A11" s="10" t="str">
        <f>"その他の特殊能力："&amp;join(B55:AI55,"、")</f>
        <v>その他の特殊能力：暗視６０フィート、擬似呪文能力、墨吐き、噴射移動、夜目、退散抵抗＋２、エネルギー抵抗３０</v>
      </c>
      <c r="B11" s="2"/>
      <c r="C11" s="2"/>
      <c r="D11" s="2"/>
      <c r="E11" s="2"/>
      <c r="F11" s="2"/>
      <c r="G11" s="2"/>
    </row>
    <row r="12" spans="1:7" ht="12">
      <c r="A12" s="10" t="str">
        <f>"セーヴ：頑健+"&amp;B30&amp;"、反応+"&amp;B31&amp;"、意思+"&amp;B32</f>
        <v>セーヴ：頑健+16、反応+19、意思+14</v>
      </c>
      <c r="B12" s="2"/>
      <c r="C12" s="2"/>
      <c r="D12" s="2"/>
      <c r="E12" s="2"/>
      <c r="F12" s="2"/>
      <c r="G12" s="2"/>
    </row>
    <row r="13" spans="1:7" ht="12">
      <c r="A13" s="10" t="str">
        <f>"能力値：【筋】"&amp;B33&amp;"【敏】"&amp;B34&amp;"【耐】"&amp;B35&amp;"【知】"&amp;B36&amp;"【判】"&amp;B37&amp;"【魅】"&amp;B38</f>
        <v>能力値：【筋】44【敏】22【耐】-【知】20【判】22【魅】20</v>
      </c>
      <c r="B13" s="2"/>
      <c r="C13" s="2"/>
      <c r="D13" s="2"/>
      <c r="E13" s="2"/>
      <c r="F13" s="2"/>
      <c r="G13" s="2"/>
    </row>
    <row r="14" spans="1:7" ht="12">
      <c r="A14" s="11" t="str">
        <f>"技能："&amp;skill(A59:C102)</f>
        <v>技能：〈精神集中〉+28、〈呪文学〉+19、〈聞き耳〉+34、〈視認〉+34</v>
      </c>
      <c r="B14" s="2"/>
      <c r="C14" s="2"/>
      <c r="D14" s="2"/>
      <c r="E14" s="2"/>
      <c r="F14" s="2"/>
      <c r="G14" s="2"/>
    </row>
    <row r="15" spans="1:7" ht="12">
      <c r="A15" s="10" t="str">
        <f>"特技："&amp;feat(B53:U53)</f>
        <v>特技：《攻防一体》《足払い強化》《迎え討ち》《足止め》《MageSlayer》《回避》《強行突破》《一撃離脱》《大旋風》《Improved Multigrab》《Greater Multigrab》</v>
      </c>
      <c r="B15" s="2"/>
      <c r="C15" s="2"/>
      <c r="D15" s="2"/>
      <c r="E15" s="2"/>
      <c r="F15" s="2"/>
      <c r="G15" s="2"/>
    </row>
    <row r="16" spans="1:7" ht="12">
      <c r="A16" s="10" t="str">
        <f>"装備："&amp;join(B56:AC56,"、")</f>
        <v>装備：ミスラルチェインシャツ＋５、ミスラルラージシールド＋５</v>
      </c>
      <c r="B16" s="2"/>
      <c r="C16" s="2"/>
      <c r="D16" s="2"/>
      <c r="E16" s="2"/>
      <c r="F16" s="2"/>
      <c r="G16" s="2"/>
    </row>
    <row r="17" spans="1:7" ht="12.75" thickBot="1">
      <c r="A17" s="10" t="str">
        <f>"脅威度："&amp;B39</f>
        <v>脅威度：16</v>
      </c>
      <c r="B17" s="2"/>
      <c r="C17" s="2"/>
      <c r="D17" s="2"/>
      <c r="E17" s="2"/>
      <c r="F17" s="2"/>
      <c r="G17" s="2"/>
    </row>
    <row r="18" spans="1:11" s="81" customFormat="1" ht="11.25">
      <c r="A18" s="90" t="s">
        <v>683</v>
      </c>
      <c r="B18" s="91"/>
      <c r="C18" s="91"/>
      <c r="D18" s="91"/>
      <c r="E18" s="91"/>
      <c r="F18" s="92" t="s">
        <v>653</v>
      </c>
      <c r="G18" s="92" t="s">
        <v>654</v>
      </c>
      <c r="H18" s="92"/>
      <c r="I18" s="92" t="s">
        <v>666</v>
      </c>
      <c r="J18" s="93"/>
      <c r="K18" s="94"/>
    </row>
    <row r="19" spans="1:11" s="81" customFormat="1" ht="11.25">
      <c r="A19" s="68"/>
      <c r="B19" s="69"/>
      <c r="C19" s="69"/>
      <c r="D19" s="69" t="str">
        <f>B41</f>
        <v>巨大</v>
      </c>
      <c r="E19" s="69" t="s">
        <v>655</v>
      </c>
      <c r="F19" s="70"/>
      <c r="G19" s="70"/>
      <c r="H19" s="70"/>
      <c r="I19" s="70"/>
      <c r="J19" s="71"/>
      <c r="K19" s="72"/>
    </row>
    <row r="20" spans="1:11" s="81" customFormat="1" ht="11.25">
      <c r="A20" s="36"/>
      <c r="B20" s="16" t="s">
        <v>5</v>
      </c>
      <c r="C20" s="16" t="s">
        <v>6</v>
      </c>
      <c r="D20" s="16" t="s">
        <v>7</v>
      </c>
      <c r="E20" s="16" t="s">
        <v>8</v>
      </c>
      <c r="F20" s="16" t="s">
        <v>9</v>
      </c>
      <c r="G20" s="16" t="s">
        <v>3</v>
      </c>
      <c r="H20" s="16" t="s">
        <v>3</v>
      </c>
      <c r="I20" s="16" t="s">
        <v>380</v>
      </c>
      <c r="J20" s="16" t="s">
        <v>227</v>
      </c>
      <c r="K20" s="37" t="s">
        <v>385</v>
      </c>
    </row>
    <row r="21" spans="1:11" s="81" customFormat="1" ht="12">
      <c r="A21" s="38" t="s">
        <v>59</v>
      </c>
      <c r="B21" s="13"/>
      <c r="C21" s="75" t="s">
        <v>379</v>
      </c>
      <c r="D21" s="75" t="s">
        <v>7</v>
      </c>
      <c r="E21" s="75" t="s">
        <v>241</v>
      </c>
      <c r="F21" s="13" t="s">
        <v>108</v>
      </c>
      <c r="G21" s="13" t="s">
        <v>593</v>
      </c>
      <c r="H21" s="13"/>
      <c r="I21" s="13" t="s">
        <v>400</v>
      </c>
      <c r="J21" s="13" t="s">
        <v>401</v>
      </c>
      <c r="K21" s="39"/>
    </row>
    <row r="22" spans="1:11" s="81" customFormat="1" ht="12.75" thickBot="1">
      <c r="A22" s="40" t="s">
        <v>18</v>
      </c>
      <c r="B22" s="22">
        <f>SUM(C22:M22)</f>
        <v>44</v>
      </c>
      <c r="C22" s="22">
        <v>10</v>
      </c>
      <c r="D22" s="73">
        <f>sizep(D19)</f>
        <v>-4</v>
      </c>
      <c r="E22" s="73">
        <f>C34</f>
        <v>6</v>
      </c>
      <c r="F22" s="23">
        <v>14</v>
      </c>
      <c r="G22" s="23">
        <v>2</v>
      </c>
      <c r="H22" s="23"/>
      <c r="I22" s="23">
        <v>9</v>
      </c>
      <c r="J22" s="23">
        <v>7</v>
      </c>
      <c r="K22" s="41"/>
    </row>
    <row r="23" spans="1:11" s="81" customFormat="1" ht="12">
      <c r="A23" s="42" t="s">
        <v>11</v>
      </c>
      <c r="B23" s="26">
        <f>SUM(C23:M23)</f>
        <v>25</v>
      </c>
      <c r="C23" s="26"/>
      <c r="D23" s="82"/>
      <c r="E23" s="27"/>
      <c r="F23" s="27">
        <v>23</v>
      </c>
      <c r="G23" s="27"/>
      <c r="H23" s="27"/>
      <c r="I23" s="27">
        <v>2</v>
      </c>
      <c r="J23" s="27"/>
      <c r="K23" s="43"/>
    </row>
    <row r="24" spans="1:11" s="81" customFormat="1" ht="11.25">
      <c r="A24" s="44" t="s">
        <v>65</v>
      </c>
      <c r="B24" s="14">
        <f>SUM(C24:M24)</f>
        <v>0</v>
      </c>
      <c r="C24" s="14"/>
      <c r="D24" s="74"/>
      <c r="E24" s="13"/>
      <c r="F24" s="13"/>
      <c r="G24" s="13"/>
      <c r="H24" s="13"/>
      <c r="I24" s="13"/>
      <c r="J24" s="13"/>
      <c r="K24" s="39"/>
    </row>
    <row r="25" spans="1:11" s="81" customFormat="1" ht="12" thickBot="1">
      <c r="A25" s="45" t="s">
        <v>12</v>
      </c>
      <c r="B25" s="28">
        <f>INT(B23*(B42+1)/2)+B24</f>
        <v>162</v>
      </c>
      <c r="C25" s="28"/>
      <c r="D25" s="80"/>
      <c r="E25" s="29"/>
      <c r="F25" s="29"/>
      <c r="G25" s="29"/>
      <c r="H25" s="29"/>
      <c r="I25" s="29"/>
      <c r="J25" s="29"/>
      <c r="K25" s="46"/>
    </row>
    <row r="26" spans="1:11" s="81" customFormat="1" ht="12">
      <c r="A26" s="47" t="s">
        <v>19</v>
      </c>
      <c r="B26" s="24">
        <f aca="true" t="shared" si="0" ref="B26:B32">SUM(C26:M26)</f>
        <v>25</v>
      </c>
      <c r="C26" s="83"/>
      <c r="D26" s="83"/>
      <c r="E26" s="25"/>
      <c r="F26" s="25">
        <v>23</v>
      </c>
      <c r="G26" s="25"/>
      <c r="H26" s="25"/>
      <c r="I26" s="25">
        <v>2</v>
      </c>
      <c r="J26" s="25"/>
      <c r="K26" s="48"/>
    </row>
    <row r="27" spans="1:11" s="81" customFormat="1" ht="12">
      <c r="A27" s="38" t="s">
        <v>20</v>
      </c>
      <c r="B27" s="14">
        <f t="shared" si="0"/>
        <v>54</v>
      </c>
      <c r="C27" s="14">
        <f>C33</f>
        <v>17</v>
      </c>
      <c r="D27" s="74">
        <f>sizeb(D19)</f>
        <v>12</v>
      </c>
      <c r="E27" s="13"/>
      <c r="F27" s="25">
        <v>23</v>
      </c>
      <c r="G27" s="13"/>
      <c r="H27" s="13"/>
      <c r="I27" s="13">
        <v>2</v>
      </c>
      <c r="J27" s="13"/>
      <c r="K27" s="39"/>
    </row>
    <row r="28" spans="1:11" s="81" customFormat="1" ht="12">
      <c r="A28" s="38" t="s">
        <v>225</v>
      </c>
      <c r="B28" s="14">
        <f t="shared" si="0"/>
        <v>38</v>
      </c>
      <c r="C28" s="14">
        <f>C33</f>
        <v>17</v>
      </c>
      <c r="D28" s="74">
        <f>sizep(D19)</f>
        <v>-4</v>
      </c>
      <c r="E28" s="13"/>
      <c r="F28" s="25">
        <v>23</v>
      </c>
      <c r="G28" s="13"/>
      <c r="H28" s="13"/>
      <c r="I28" s="13">
        <v>2</v>
      </c>
      <c r="J28" s="13"/>
      <c r="K28" s="39"/>
    </row>
    <row r="29" spans="1:11" s="81" customFormat="1" ht="12.75" thickBot="1">
      <c r="A29" s="49" t="s">
        <v>226</v>
      </c>
      <c r="B29" s="14">
        <f t="shared" si="0"/>
        <v>27</v>
      </c>
      <c r="C29" s="14">
        <f>C34</f>
        <v>6</v>
      </c>
      <c r="D29" s="74">
        <f>sizep(D19)</f>
        <v>-4</v>
      </c>
      <c r="E29" s="29"/>
      <c r="F29" s="25">
        <v>23</v>
      </c>
      <c r="G29" s="29"/>
      <c r="H29" s="29"/>
      <c r="I29" s="29">
        <v>2</v>
      </c>
      <c r="J29" s="29"/>
      <c r="K29" s="46"/>
    </row>
    <row r="30" spans="1:11" s="81" customFormat="1" ht="12">
      <c r="A30" s="42" t="s">
        <v>43</v>
      </c>
      <c r="B30" s="26">
        <f t="shared" si="0"/>
        <v>16</v>
      </c>
      <c r="C30" s="26">
        <f>C35</f>
        <v>0</v>
      </c>
      <c r="D30" s="82"/>
      <c r="E30" s="27"/>
      <c r="F30" s="27">
        <v>13</v>
      </c>
      <c r="G30" s="27"/>
      <c r="H30" s="27"/>
      <c r="I30" s="27">
        <v>3</v>
      </c>
      <c r="J30" s="27"/>
      <c r="K30" s="43"/>
    </row>
    <row r="31" spans="1:11" s="81" customFormat="1" ht="12">
      <c r="A31" s="38" t="s">
        <v>44</v>
      </c>
      <c r="B31" s="14">
        <f t="shared" si="0"/>
        <v>19</v>
      </c>
      <c r="C31" s="14">
        <f>C34</f>
        <v>6</v>
      </c>
      <c r="D31" s="74"/>
      <c r="E31" s="13"/>
      <c r="F31" s="13">
        <v>13</v>
      </c>
      <c r="G31" s="13"/>
      <c r="H31" s="13"/>
      <c r="I31" s="13">
        <v>0</v>
      </c>
      <c r="J31" s="13"/>
      <c r="K31" s="39"/>
    </row>
    <row r="32" spans="1:11" s="81" customFormat="1" ht="12.75" thickBot="1">
      <c r="A32" s="49" t="s">
        <v>45</v>
      </c>
      <c r="B32" s="28">
        <f t="shared" si="0"/>
        <v>14</v>
      </c>
      <c r="C32" s="28">
        <f>C37</f>
        <v>6</v>
      </c>
      <c r="D32" s="80"/>
      <c r="E32" s="29"/>
      <c r="F32" s="29">
        <v>7</v>
      </c>
      <c r="G32" s="29"/>
      <c r="H32" s="29"/>
      <c r="I32" s="29">
        <v>0</v>
      </c>
      <c r="J32" s="29">
        <v>1</v>
      </c>
      <c r="K32" s="46"/>
    </row>
    <row r="33" spans="1:11" s="81" customFormat="1" ht="12">
      <c r="A33" s="47" t="s">
        <v>46</v>
      </c>
      <c r="B33" s="24">
        <f>SUM(D33:M33)</f>
        <v>44</v>
      </c>
      <c r="C33" s="24">
        <f>INT((B33-10)/2)</f>
        <v>17</v>
      </c>
      <c r="D33" s="83"/>
      <c r="E33" s="25">
        <v>18</v>
      </c>
      <c r="F33" s="25">
        <v>24</v>
      </c>
      <c r="G33" s="25">
        <v>2</v>
      </c>
      <c r="H33" s="25"/>
      <c r="I33" s="25"/>
      <c r="J33" s="25"/>
      <c r="K33" s="48"/>
    </row>
    <row r="34" spans="1:11" s="81" customFormat="1" ht="12">
      <c r="A34" s="38" t="s">
        <v>15</v>
      </c>
      <c r="B34" s="14">
        <f>SUM(D34:M34)</f>
        <v>22</v>
      </c>
      <c r="C34" s="14">
        <f>INT((B34-10)/2)</f>
        <v>6</v>
      </c>
      <c r="D34" s="74"/>
      <c r="E34" s="13">
        <v>18</v>
      </c>
      <c r="F34" s="13">
        <v>0</v>
      </c>
      <c r="G34" s="13">
        <v>4</v>
      </c>
      <c r="H34" s="13"/>
      <c r="I34" s="13"/>
      <c r="J34" s="13"/>
      <c r="K34" s="39"/>
    </row>
    <row r="35" spans="1:11" s="81" customFormat="1" ht="12">
      <c r="A35" s="38" t="s">
        <v>47</v>
      </c>
      <c r="B35" s="14" t="s">
        <v>656</v>
      </c>
      <c r="C35" s="14">
        <v>0</v>
      </c>
      <c r="D35" s="74"/>
      <c r="E35" s="13">
        <v>8</v>
      </c>
      <c r="F35" s="13">
        <v>0</v>
      </c>
      <c r="G35" s="13"/>
      <c r="H35" s="13"/>
      <c r="I35" s="13"/>
      <c r="J35" s="13"/>
      <c r="K35" s="39"/>
    </row>
    <row r="36" spans="1:11" s="81" customFormat="1" ht="12">
      <c r="A36" s="38" t="s">
        <v>48</v>
      </c>
      <c r="B36" s="14">
        <f>SUM(D36:M36)</f>
        <v>20</v>
      </c>
      <c r="C36" s="14">
        <f>INT((B36-10)/2)</f>
        <v>5</v>
      </c>
      <c r="D36" s="74"/>
      <c r="E36" s="13">
        <v>8</v>
      </c>
      <c r="F36" s="13">
        <v>10</v>
      </c>
      <c r="G36" s="13">
        <v>2</v>
      </c>
      <c r="H36" s="13"/>
      <c r="I36" s="13"/>
      <c r="J36" s="13"/>
      <c r="K36" s="39"/>
    </row>
    <row r="37" spans="1:11" s="81" customFormat="1" ht="12">
      <c r="A37" s="38" t="s">
        <v>49</v>
      </c>
      <c r="B37" s="14">
        <f>SUM(D37:M37)</f>
        <v>22</v>
      </c>
      <c r="C37" s="14">
        <f>INT((B37-10)/2)</f>
        <v>6</v>
      </c>
      <c r="D37" s="74"/>
      <c r="E37" s="13">
        <v>8</v>
      </c>
      <c r="F37" s="13">
        <v>10</v>
      </c>
      <c r="G37" s="13">
        <v>4</v>
      </c>
      <c r="H37" s="13"/>
      <c r="I37" s="13"/>
      <c r="J37" s="13"/>
      <c r="K37" s="39"/>
    </row>
    <row r="38" spans="1:16" s="81" customFormat="1" ht="12">
      <c r="A38" s="38" t="s">
        <v>50</v>
      </c>
      <c r="B38" s="14">
        <f>SUM(D38:M38)</f>
        <v>20</v>
      </c>
      <c r="C38" s="14">
        <f>INT((B38-10)/2)</f>
        <v>5</v>
      </c>
      <c r="D38" s="74"/>
      <c r="E38" s="13">
        <v>8</v>
      </c>
      <c r="F38" s="13">
        <v>10</v>
      </c>
      <c r="G38" s="13">
        <v>2</v>
      </c>
      <c r="H38" s="13"/>
      <c r="I38" s="13"/>
      <c r="J38" s="13"/>
      <c r="K38" s="39"/>
      <c r="P38" s="19"/>
    </row>
    <row r="39" spans="1:16" s="81" customFormat="1" ht="12.75" thickBot="1">
      <c r="A39" s="49" t="s">
        <v>27</v>
      </c>
      <c r="B39" s="28">
        <f>SUM(C39:M39)</f>
        <v>16</v>
      </c>
      <c r="C39" s="80"/>
      <c r="D39" s="80"/>
      <c r="E39" s="29"/>
      <c r="F39" s="29">
        <v>13</v>
      </c>
      <c r="G39" s="29">
        <v>1</v>
      </c>
      <c r="H39" s="29"/>
      <c r="I39" s="29">
        <v>2</v>
      </c>
      <c r="J39" s="29"/>
      <c r="K39" s="46"/>
      <c r="P39" s="19"/>
    </row>
    <row r="40" spans="1:16" ht="12.75" thickBot="1">
      <c r="A40" s="6"/>
      <c r="B40" s="8"/>
      <c r="P40" s="19"/>
    </row>
    <row r="41" spans="1:16" ht="12">
      <c r="A41" s="42" t="s">
        <v>657</v>
      </c>
      <c r="B41" s="27" t="s">
        <v>498</v>
      </c>
      <c r="C41" s="27"/>
      <c r="D41" s="27"/>
      <c r="E41" s="27"/>
      <c r="F41" s="27"/>
      <c r="G41" s="27"/>
      <c r="H41" s="27"/>
      <c r="I41" s="27"/>
      <c r="J41" s="50"/>
      <c r="K41" s="43"/>
      <c r="P41" s="19"/>
    </row>
    <row r="42" spans="1:11" ht="12">
      <c r="A42" s="38" t="s">
        <v>66</v>
      </c>
      <c r="B42" s="13">
        <v>12</v>
      </c>
      <c r="C42" s="13"/>
      <c r="D42" s="13"/>
      <c r="E42" s="13"/>
      <c r="F42" s="13"/>
      <c r="G42" s="13"/>
      <c r="H42" s="13"/>
      <c r="I42" s="13"/>
      <c r="J42" s="18"/>
      <c r="K42" s="39"/>
    </row>
    <row r="43" spans="1:16" ht="12">
      <c r="A43" s="38" t="s">
        <v>13</v>
      </c>
      <c r="B43" s="13" t="s">
        <v>658</v>
      </c>
      <c r="C43" s="13"/>
      <c r="D43" s="13"/>
      <c r="E43" s="13"/>
      <c r="F43" s="13"/>
      <c r="G43" s="13"/>
      <c r="H43" s="13"/>
      <c r="I43" s="13"/>
      <c r="J43" s="18"/>
      <c r="K43" s="39"/>
      <c r="P43" s="20"/>
    </row>
    <row r="44" spans="1:11" ht="12">
      <c r="A44" s="38" t="s">
        <v>14</v>
      </c>
      <c r="B44" s="13" t="s">
        <v>329</v>
      </c>
      <c r="C44" s="13"/>
      <c r="D44" s="13"/>
      <c r="E44" s="13"/>
      <c r="F44" s="13"/>
      <c r="G44" s="13"/>
      <c r="H44" s="13"/>
      <c r="I44" s="13"/>
      <c r="J44" s="18"/>
      <c r="K44" s="39"/>
    </row>
    <row r="45" spans="1:16" ht="12">
      <c r="A45" s="38" t="s">
        <v>53</v>
      </c>
      <c r="B45" s="13" t="s">
        <v>680</v>
      </c>
      <c r="C45" s="13" t="s">
        <v>681</v>
      </c>
      <c r="D45" s="13" t="s">
        <v>682</v>
      </c>
      <c r="E45" s="13"/>
      <c r="F45" s="13"/>
      <c r="G45" s="13"/>
      <c r="H45" s="13"/>
      <c r="I45" s="13"/>
      <c r="J45" s="18"/>
      <c r="K45" s="39"/>
      <c r="P45" s="20"/>
    </row>
    <row r="46" spans="1:11" ht="12">
      <c r="A46" s="38" t="s">
        <v>54</v>
      </c>
      <c r="B46" s="13">
        <v>2</v>
      </c>
      <c r="C46" s="13">
        <v>6</v>
      </c>
      <c r="D46" s="13">
        <v>1</v>
      </c>
      <c r="E46" s="13"/>
      <c r="F46" s="13"/>
      <c r="G46" s="13"/>
      <c r="H46" s="13"/>
      <c r="I46" s="13"/>
      <c r="J46" s="18"/>
      <c r="K46" s="39"/>
    </row>
    <row r="47" spans="1:11" ht="12">
      <c r="A47" s="38" t="s">
        <v>56</v>
      </c>
      <c r="B47" s="13" t="s">
        <v>225</v>
      </c>
      <c r="C47" s="13" t="s">
        <v>225</v>
      </c>
      <c r="D47" s="13" t="s">
        <v>225</v>
      </c>
      <c r="E47" s="13"/>
      <c r="F47" s="13"/>
      <c r="G47" s="13"/>
      <c r="H47" s="13"/>
      <c r="I47" s="13"/>
      <c r="J47" s="18"/>
      <c r="K47" s="39"/>
    </row>
    <row r="48" spans="1:11" ht="12">
      <c r="A48" s="38" t="s">
        <v>57</v>
      </c>
      <c r="B48" s="13" t="s">
        <v>659</v>
      </c>
      <c r="C48" s="13" t="s">
        <v>660</v>
      </c>
      <c r="D48" s="13" t="s">
        <v>678</v>
      </c>
      <c r="E48" s="13"/>
      <c r="F48" s="13"/>
      <c r="G48" s="13"/>
      <c r="H48" s="13"/>
      <c r="I48" s="13"/>
      <c r="J48" s="18"/>
      <c r="K48" s="39"/>
    </row>
    <row r="49" spans="1:11" ht="12">
      <c r="A49" s="38" t="s">
        <v>61</v>
      </c>
      <c r="B49" s="13">
        <v>1</v>
      </c>
      <c r="C49" s="13">
        <v>0.5</v>
      </c>
      <c r="D49" s="13">
        <v>0.5</v>
      </c>
      <c r="E49" s="13"/>
      <c r="F49" s="13"/>
      <c r="G49" s="13"/>
      <c r="H49" s="13"/>
      <c r="I49" s="13"/>
      <c r="J49" s="18"/>
      <c r="K49" s="39"/>
    </row>
    <row r="50" spans="1:11" ht="12">
      <c r="A50" s="38" t="s">
        <v>62</v>
      </c>
      <c r="B50" s="15" t="s">
        <v>679</v>
      </c>
      <c r="C50" s="15" t="s">
        <v>679</v>
      </c>
      <c r="D50" s="15" t="s">
        <v>679</v>
      </c>
      <c r="E50" s="13"/>
      <c r="F50" s="13"/>
      <c r="G50" s="13"/>
      <c r="H50" s="13"/>
      <c r="I50" s="13"/>
      <c r="J50" s="18"/>
      <c r="K50" s="39"/>
    </row>
    <row r="51" spans="1:11" ht="11.25">
      <c r="A51" s="44" t="s">
        <v>24</v>
      </c>
      <c r="B51" s="19">
        <v>20</v>
      </c>
      <c r="C51" s="13"/>
      <c r="D51" s="13"/>
      <c r="E51" s="13"/>
      <c r="F51" s="13"/>
      <c r="G51" s="13"/>
      <c r="H51" s="13"/>
      <c r="I51" s="13"/>
      <c r="J51" s="18"/>
      <c r="K51" s="39"/>
    </row>
    <row r="52" spans="1:11" ht="11.25">
      <c r="A52" s="44" t="s">
        <v>25</v>
      </c>
      <c r="B52" s="19">
        <v>60</v>
      </c>
      <c r="C52" s="13"/>
      <c r="D52" s="13"/>
      <c r="E52" s="13"/>
      <c r="F52" s="13"/>
      <c r="G52" s="13"/>
      <c r="H52" s="13"/>
      <c r="I52" s="13"/>
      <c r="J52" s="18"/>
      <c r="K52" s="39"/>
    </row>
    <row r="53" spans="1:12" ht="12">
      <c r="A53" s="38" t="s">
        <v>29</v>
      </c>
      <c r="B53" s="20" t="s">
        <v>503</v>
      </c>
      <c r="C53" s="20" t="s">
        <v>500</v>
      </c>
      <c r="D53" s="20" t="s">
        <v>671</v>
      </c>
      <c r="E53" s="20" t="s">
        <v>672</v>
      </c>
      <c r="F53" s="20" t="s">
        <v>670</v>
      </c>
      <c r="G53" s="13" t="s">
        <v>310</v>
      </c>
      <c r="H53" s="13" t="s">
        <v>673</v>
      </c>
      <c r="I53" s="18" t="s">
        <v>674</v>
      </c>
      <c r="J53" s="39" t="s">
        <v>675</v>
      </c>
      <c r="K53" s="39" t="s">
        <v>676</v>
      </c>
      <c r="L53" s="3" t="s">
        <v>677</v>
      </c>
    </row>
    <row r="54" spans="1:15" s="7" customFormat="1" ht="12">
      <c r="A54" s="51" t="s">
        <v>33</v>
      </c>
      <c r="B54" s="20" t="s">
        <v>669</v>
      </c>
      <c r="C54" s="20" t="s">
        <v>505</v>
      </c>
      <c r="D54" s="20" t="s">
        <v>262</v>
      </c>
      <c r="E54" s="20" t="s">
        <v>131</v>
      </c>
      <c r="F54" s="20"/>
      <c r="G54" s="20"/>
      <c r="H54" s="20"/>
      <c r="I54" s="20"/>
      <c r="J54" s="20"/>
      <c r="K54" s="39"/>
      <c r="L54" s="3"/>
      <c r="M54" s="3"/>
      <c r="N54" s="3"/>
      <c r="O54" s="3"/>
    </row>
    <row r="55" spans="1:15" s="7" customFormat="1" ht="24">
      <c r="A55" s="51" t="s">
        <v>35</v>
      </c>
      <c r="B55" s="20" t="s">
        <v>367</v>
      </c>
      <c r="C55" s="20" t="s">
        <v>506</v>
      </c>
      <c r="D55" s="21" t="s">
        <v>507</v>
      </c>
      <c r="E55" s="21" t="s">
        <v>331</v>
      </c>
      <c r="F55" s="7" t="s">
        <v>508</v>
      </c>
      <c r="G55" s="20" t="s">
        <v>263</v>
      </c>
      <c r="H55" s="21" t="s">
        <v>520</v>
      </c>
      <c r="I55" s="21"/>
      <c r="J55" s="21"/>
      <c r="K55" s="39"/>
      <c r="L55" s="3"/>
      <c r="M55" s="3"/>
      <c r="N55" s="3"/>
      <c r="O55" s="3"/>
    </row>
    <row r="56" spans="1:11" ht="12.75" thickBot="1">
      <c r="A56" s="49" t="s">
        <v>41</v>
      </c>
      <c r="B56" s="29" t="s">
        <v>667</v>
      </c>
      <c r="C56" s="29" t="s">
        <v>668</v>
      </c>
      <c r="D56" s="29"/>
      <c r="E56" s="29"/>
      <c r="F56" s="29"/>
      <c r="G56" s="29"/>
      <c r="H56" s="29"/>
      <c r="I56" s="29"/>
      <c r="J56" s="53"/>
      <c r="K56" s="46"/>
    </row>
    <row r="57" ht="12.75" thickBot="1">
      <c r="A57" s="6"/>
    </row>
    <row r="58" spans="1:5" ht="12">
      <c r="A58" s="42" t="s">
        <v>177</v>
      </c>
      <c r="B58" s="27" t="s">
        <v>178</v>
      </c>
      <c r="C58" s="27" t="s">
        <v>661</v>
      </c>
      <c r="D58" s="27" t="s">
        <v>180</v>
      </c>
      <c r="E58" s="43" t="s">
        <v>181</v>
      </c>
    </row>
    <row r="59" spans="1:5" ht="11.25">
      <c r="A59" s="77" t="s">
        <v>662</v>
      </c>
      <c r="B59" s="13">
        <f aca="true" t="shared" si="1" ref="B59:B102">SUM(C59:K59)</f>
        <v>17</v>
      </c>
      <c r="C59" s="13"/>
      <c r="D59" s="13">
        <f>C$33</f>
        <v>17</v>
      </c>
      <c r="E59" s="39"/>
    </row>
    <row r="60" spans="1:5" ht="11.25">
      <c r="A60" s="77" t="s">
        <v>170</v>
      </c>
      <c r="B60" s="13">
        <f t="shared" si="1"/>
        <v>17</v>
      </c>
      <c r="C60" s="13"/>
      <c r="D60" s="13">
        <f>C$33</f>
        <v>17</v>
      </c>
      <c r="E60" s="39"/>
    </row>
    <row r="61" spans="1:5" ht="11.25">
      <c r="A61" s="77" t="s">
        <v>172</v>
      </c>
      <c r="B61" s="13">
        <f t="shared" si="1"/>
        <v>17</v>
      </c>
      <c r="C61" s="13"/>
      <c r="D61" s="13">
        <f>C$33</f>
        <v>17</v>
      </c>
      <c r="E61" s="39"/>
    </row>
    <row r="62" spans="1:5" ht="11.25">
      <c r="A62" s="77" t="s">
        <v>158</v>
      </c>
      <c r="B62" s="13">
        <f t="shared" si="1"/>
        <v>28</v>
      </c>
      <c r="C62" s="13">
        <v>28</v>
      </c>
      <c r="D62" s="13">
        <f>C35</f>
        <v>0</v>
      </c>
      <c r="E62" s="39"/>
    </row>
    <row r="63" spans="1:5" ht="11.25">
      <c r="A63" s="77" t="s">
        <v>135</v>
      </c>
      <c r="B63" s="13">
        <f t="shared" si="1"/>
        <v>5</v>
      </c>
      <c r="C63" s="13"/>
      <c r="D63" s="13">
        <f aca="true" t="shared" si="2" ref="D63:D79">C$36</f>
        <v>5</v>
      </c>
      <c r="E63" s="39"/>
    </row>
    <row r="64" spans="1:5" ht="11.25">
      <c r="A64" s="77" t="s">
        <v>150</v>
      </c>
      <c r="B64" s="13">
        <f t="shared" si="1"/>
        <v>5</v>
      </c>
      <c r="C64" s="13"/>
      <c r="D64" s="13">
        <f t="shared" si="2"/>
        <v>5</v>
      </c>
      <c r="E64" s="39"/>
    </row>
    <row r="65" spans="1:5" ht="11.25">
      <c r="A65" s="77" t="s">
        <v>153</v>
      </c>
      <c r="B65" s="13">
        <f t="shared" si="1"/>
        <v>5</v>
      </c>
      <c r="C65" s="13"/>
      <c r="D65" s="13">
        <f t="shared" si="2"/>
        <v>5</v>
      </c>
      <c r="E65" s="39"/>
    </row>
    <row r="66" spans="1:5" ht="11.25">
      <c r="A66" s="77" t="s">
        <v>136</v>
      </c>
      <c r="B66" s="13">
        <f t="shared" si="1"/>
        <v>19</v>
      </c>
      <c r="C66" s="13">
        <v>14</v>
      </c>
      <c r="D66" s="13">
        <f t="shared" si="2"/>
        <v>5</v>
      </c>
      <c r="E66" s="39"/>
    </row>
    <row r="67" spans="1:5" ht="11.25">
      <c r="A67" s="77" t="s">
        <v>663</v>
      </c>
      <c r="B67" s="13">
        <f t="shared" si="1"/>
        <v>5</v>
      </c>
      <c r="C67" s="13"/>
      <c r="D67" s="13">
        <f t="shared" si="2"/>
        <v>5</v>
      </c>
      <c r="E67" s="39"/>
    </row>
    <row r="68" spans="1:5" ht="11.25">
      <c r="A68" s="77" t="s">
        <v>160</v>
      </c>
      <c r="B68" s="13">
        <f t="shared" si="1"/>
        <v>5</v>
      </c>
      <c r="C68" s="13"/>
      <c r="D68" s="13">
        <f t="shared" si="2"/>
        <v>5</v>
      </c>
      <c r="E68" s="39"/>
    </row>
    <row r="69" spans="1:5" ht="11.25">
      <c r="A69" s="77" t="s">
        <v>137</v>
      </c>
      <c r="B69" s="13">
        <f t="shared" si="1"/>
        <v>5</v>
      </c>
      <c r="C69" s="13"/>
      <c r="D69" s="13">
        <f t="shared" si="2"/>
        <v>5</v>
      </c>
      <c r="E69" s="39"/>
    </row>
    <row r="70" spans="1:5" ht="11.25">
      <c r="A70" s="77" t="s">
        <v>138</v>
      </c>
      <c r="B70" s="13">
        <f t="shared" si="1"/>
        <v>5</v>
      </c>
      <c r="C70" s="13"/>
      <c r="D70" s="13">
        <f t="shared" si="2"/>
        <v>5</v>
      </c>
      <c r="E70" s="39"/>
    </row>
    <row r="71" spans="1:5" ht="11.25">
      <c r="A71" s="77" t="s">
        <v>139</v>
      </c>
      <c r="B71" s="13">
        <f t="shared" si="1"/>
        <v>5</v>
      </c>
      <c r="C71" s="13"/>
      <c r="D71" s="13">
        <f t="shared" si="2"/>
        <v>5</v>
      </c>
      <c r="E71" s="39"/>
    </row>
    <row r="72" spans="1:5" ht="11.25">
      <c r="A72" s="77" t="s">
        <v>140</v>
      </c>
      <c r="B72" s="13">
        <f t="shared" si="1"/>
        <v>5</v>
      </c>
      <c r="C72" s="13"/>
      <c r="D72" s="13">
        <f t="shared" si="2"/>
        <v>5</v>
      </c>
      <c r="E72" s="39"/>
    </row>
    <row r="73" spans="1:5" ht="11.25">
      <c r="A73" s="77" t="s">
        <v>141</v>
      </c>
      <c r="B73" s="13">
        <f t="shared" si="1"/>
        <v>5</v>
      </c>
      <c r="C73" s="13"/>
      <c r="D73" s="13">
        <f t="shared" si="2"/>
        <v>5</v>
      </c>
      <c r="E73" s="39"/>
    </row>
    <row r="74" spans="1:5" ht="11.25">
      <c r="A74" s="77" t="s">
        <v>142</v>
      </c>
      <c r="B74" s="13">
        <f t="shared" si="1"/>
        <v>5</v>
      </c>
      <c r="C74" s="13"/>
      <c r="D74" s="13">
        <f t="shared" si="2"/>
        <v>5</v>
      </c>
      <c r="E74" s="39"/>
    </row>
    <row r="75" spans="1:5" ht="11.25">
      <c r="A75" s="77" t="s">
        <v>143</v>
      </c>
      <c r="B75" s="13">
        <f t="shared" si="1"/>
        <v>5</v>
      </c>
      <c r="C75" s="13"/>
      <c r="D75" s="13">
        <f t="shared" si="2"/>
        <v>5</v>
      </c>
      <c r="E75" s="39"/>
    </row>
    <row r="76" spans="1:5" ht="11.25">
      <c r="A76" s="77" t="s">
        <v>144</v>
      </c>
      <c r="B76" s="13">
        <f t="shared" si="1"/>
        <v>5</v>
      </c>
      <c r="C76" s="13"/>
      <c r="D76" s="13">
        <f t="shared" si="2"/>
        <v>5</v>
      </c>
      <c r="E76" s="39"/>
    </row>
    <row r="77" spans="1:5" ht="11.25">
      <c r="A77" s="77" t="s">
        <v>145</v>
      </c>
      <c r="B77" s="13">
        <f t="shared" si="1"/>
        <v>5</v>
      </c>
      <c r="C77" s="13"/>
      <c r="D77" s="13">
        <f t="shared" si="2"/>
        <v>5</v>
      </c>
      <c r="E77" s="39"/>
    </row>
    <row r="78" spans="1:5" ht="11.25">
      <c r="A78" s="77" t="s">
        <v>146</v>
      </c>
      <c r="B78" s="13">
        <f t="shared" si="1"/>
        <v>5</v>
      </c>
      <c r="C78" s="13"/>
      <c r="D78" s="13">
        <f t="shared" si="2"/>
        <v>5</v>
      </c>
      <c r="E78" s="39"/>
    </row>
    <row r="79" spans="1:5" ht="11.25">
      <c r="A79" s="77" t="s">
        <v>147</v>
      </c>
      <c r="B79" s="13">
        <f t="shared" si="1"/>
        <v>5</v>
      </c>
      <c r="C79" s="13"/>
      <c r="D79" s="13">
        <f t="shared" si="2"/>
        <v>5</v>
      </c>
      <c r="E79" s="39"/>
    </row>
    <row r="80" spans="1:5" ht="11.25">
      <c r="A80" s="77" t="s">
        <v>151</v>
      </c>
      <c r="B80" s="13">
        <f t="shared" si="1"/>
        <v>34</v>
      </c>
      <c r="C80" s="13">
        <v>28</v>
      </c>
      <c r="D80" s="13">
        <f aca="true" t="shared" si="3" ref="D80:D85">C$37</f>
        <v>6</v>
      </c>
      <c r="E80" s="39"/>
    </row>
    <row r="81" spans="1:5" ht="11.25">
      <c r="A81" s="77" t="s">
        <v>155</v>
      </c>
      <c r="B81" s="13">
        <f t="shared" si="1"/>
        <v>34</v>
      </c>
      <c r="C81" s="13">
        <v>28</v>
      </c>
      <c r="D81" s="13">
        <f t="shared" si="3"/>
        <v>6</v>
      </c>
      <c r="E81" s="39"/>
    </row>
    <row r="82" spans="1:5" ht="11.25">
      <c r="A82" s="77" t="s">
        <v>664</v>
      </c>
      <c r="B82" s="13">
        <f t="shared" si="1"/>
        <v>6</v>
      </c>
      <c r="C82" s="13"/>
      <c r="D82" s="13">
        <f t="shared" si="3"/>
        <v>6</v>
      </c>
      <c r="E82" s="39"/>
    </row>
    <row r="83" spans="1:5" ht="11.25">
      <c r="A83" s="77" t="s">
        <v>157</v>
      </c>
      <c r="B83" s="13">
        <f t="shared" si="1"/>
        <v>6</v>
      </c>
      <c r="C83" s="13"/>
      <c r="D83" s="13">
        <f t="shared" si="3"/>
        <v>6</v>
      </c>
      <c r="E83" s="39"/>
    </row>
    <row r="84" spans="1:5" ht="11.25">
      <c r="A84" s="77" t="s">
        <v>159</v>
      </c>
      <c r="B84" s="13">
        <f t="shared" si="1"/>
        <v>6</v>
      </c>
      <c r="C84" s="13"/>
      <c r="D84" s="13">
        <f t="shared" si="3"/>
        <v>6</v>
      </c>
      <c r="E84" s="39"/>
    </row>
    <row r="85" spans="1:5" ht="11.25">
      <c r="A85" s="77" t="s">
        <v>161</v>
      </c>
      <c r="B85" s="13">
        <f t="shared" si="1"/>
        <v>6</v>
      </c>
      <c r="C85" s="13"/>
      <c r="D85" s="13">
        <f t="shared" si="3"/>
        <v>6</v>
      </c>
      <c r="E85" s="39"/>
    </row>
    <row r="86" spans="1:5" ht="11.25">
      <c r="A86" s="77" t="s">
        <v>134</v>
      </c>
      <c r="B86" s="13">
        <f t="shared" si="1"/>
        <v>6</v>
      </c>
      <c r="C86" s="13"/>
      <c r="D86" s="13">
        <f aca="true" t="shared" si="4" ref="D86:D94">C$34</f>
        <v>6</v>
      </c>
      <c r="E86" s="39"/>
    </row>
    <row r="87" spans="1:5" ht="11.25">
      <c r="A87" s="77" t="s">
        <v>166</v>
      </c>
      <c r="B87" s="13">
        <f t="shared" si="1"/>
        <v>6</v>
      </c>
      <c r="C87" s="13"/>
      <c r="D87" s="13">
        <f t="shared" si="4"/>
        <v>6</v>
      </c>
      <c r="E87" s="39"/>
    </row>
    <row r="88" spans="1:5" ht="11.25">
      <c r="A88" s="77" t="s">
        <v>167</v>
      </c>
      <c r="B88" s="13">
        <f t="shared" si="1"/>
        <v>6</v>
      </c>
      <c r="C88" s="13"/>
      <c r="D88" s="13">
        <f t="shared" si="4"/>
        <v>6</v>
      </c>
      <c r="E88" s="39"/>
    </row>
    <row r="89" spans="1:5" ht="11.25">
      <c r="A89" s="77" t="s">
        <v>152</v>
      </c>
      <c r="B89" s="13">
        <f t="shared" si="1"/>
        <v>6</v>
      </c>
      <c r="C89" s="13"/>
      <c r="D89" s="13">
        <f t="shared" si="4"/>
        <v>6</v>
      </c>
      <c r="E89" s="39"/>
    </row>
    <row r="90" spans="1:5" ht="11.25">
      <c r="A90" s="77" t="s">
        <v>168</v>
      </c>
      <c r="B90" s="13">
        <f t="shared" si="1"/>
        <v>6</v>
      </c>
      <c r="C90" s="13"/>
      <c r="D90" s="13">
        <f t="shared" si="4"/>
        <v>6</v>
      </c>
      <c r="E90" s="39"/>
    </row>
    <row r="91" spans="1:5" ht="11.25">
      <c r="A91" s="77" t="s">
        <v>169</v>
      </c>
      <c r="B91" s="13">
        <f t="shared" si="1"/>
        <v>6</v>
      </c>
      <c r="C91" s="13"/>
      <c r="D91" s="13">
        <f t="shared" si="4"/>
        <v>6</v>
      </c>
      <c r="E91" s="39"/>
    </row>
    <row r="92" spans="1:5" ht="11.25">
      <c r="A92" s="77" t="s">
        <v>171</v>
      </c>
      <c r="B92" s="13">
        <f t="shared" si="1"/>
        <v>6</v>
      </c>
      <c r="C92" s="13"/>
      <c r="D92" s="13">
        <f t="shared" si="4"/>
        <v>6</v>
      </c>
      <c r="E92" s="39"/>
    </row>
    <row r="93" spans="1:5" ht="11.25">
      <c r="A93" s="77" t="s">
        <v>162</v>
      </c>
      <c r="B93" s="13">
        <f t="shared" si="1"/>
        <v>6</v>
      </c>
      <c r="C93" s="13"/>
      <c r="D93" s="13">
        <f t="shared" si="4"/>
        <v>6</v>
      </c>
      <c r="E93" s="39"/>
    </row>
    <row r="94" spans="1:5" ht="11.25">
      <c r="A94" s="77" t="s">
        <v>173</v>
      </c>
      <c r="B94" s="13">
        <f t="shared" si="1"/>
        <v>6</v>
      </c>
      <c r="C94" s="13"/>
      <c r="D94" s="13">
        <f t="shared" si="4"/>
        <v>6</v>
      </c>
      <c r="E94" s="39"/>
    </row>
    <row r="95" spans="1:5" ht="11.25">
      <c r="A95" s="77" t="s">
        <v>165</v>
      </c>
      <c r="B95" s="13">
        <f t="shared" si="1"/>
        <v>5</v>
      </c>
      <c r="C95" s="13"/>
      <c r="D95" s="13">
        <f aca="true" t="shared" si="5" ref="D95:D102">C$38</f>
        <v>5</v>
      </c>
      <c r="E95" s="39"/>
    </row>
    <row r="96" spans="1:5" ht="11.25">
      <c r="A96" s="77" t="s">
        <v>665</v>
      </c>
      <c r="B96" s="13">
        <f t="shared" si="1"/>
        <v>5</v>
      </c>
      <c r="C96" s="13"/>
      <c r="D96" s="13">
        <f t="shared" si="5"/>
        <v>5</v>
      </c>
      <c r="E96" s="39"/>
    </row>
    <row r="97" spans="1:5" ht="11.25">
      <c r="A97" s="77" t="s">
        <v>154</v>
      </c>
      <c r="B97" s="13">
        <f t="shared" si="1"/>
        <v>5</v>
      </c>
      <c r="C97" s="13"/>
      <c r="D97" s="13">
        <f t="shared" si="5"/>
        <v>5</v>
      </c>
      <c r="E97" s="39"/>
    </row>
    <row r="98" spans="1:5" ht="11.25">
      <c r="A98" s="77" t="s">
        <v>156</v>
      </c>
      <c r="B98" s="13">
        <f t="shared" si="1"/>
        <v>5</v>
      </c>
      <c r="C98" s="13"/>
      <c r="D98" s="13">
        <f t="shared" si="5"/>
        <v>5</v>
      </c>
      <c r="E98" s="39"/>
    </row>
    <row r="99" spans="1:5" ht="11.25">
      <c r="A99" s="77" t="s">
        <v>148</v>
      </c>
      <c r="B99" s="13">
        <f t="shared" si="1"/>
        <v>5</v>
      </c>
      <c r="C99" s="13"/>
      <c r="D99" s="13">
        <f t="shared" si="5"/>
        <v>5</v>
      </c>
      <c r="E99" s="39"/>
    </row>
    <row r="100" spans="1:5" ht="11.25">
      <c r="A100" s="77" t="s">
        <v>163</v>
      </c>
      <c r="B100" s="13">
        <f t="shared" si="1"/>
        <v>5</v>
      </c>
      <c r="C100" s="13"/>
      <c r="D100" s="13">
        <f t="shared" si="5"/>
        <v>5</v>
      </c>
      <c r="E100" s="39"/>
    </row>
    <row r="101" spans="1:5" ht="11.25">
      <c r="A101" s="77" t="s">
        <v>164</v>
      </c>
      <c r="B101" s="13">
        <f t="shared" si="1"/>
        <v>5</v>
      </c>
      <c r="C101" s="13"/>
      <c r="D101" s="13">
        <f t="shared" si="5"/>
        <v>5</v>
      </c>
      <c r="E101" s="39"/>
    </row>
    <row r="102" spans="1:5" ht="12" thickBot="1">
      <c r="A102" s="78" t="s">
        <v>149</v>
      </c>
      <c r="B102" s="29">
        <f t="shared" si="1"/>
        <v>5</v>
      </c>
      <c r="C102" s="29"/>
      <c r="D102" s="29">
        <f t="shared" si="5"/>
        <v>5</v>
      </c>
      <c r="E102" s="46"/>
    </row>
    <row r="103" spans="1:5" ht="11.25">
      <c r="A103" s="7"/>
      <c r="B103" s="7"/>
      <c r="C103" s="7"/>
      <c r="D103" s="7"/>
      <c r="E103" s="7"/>
    </row>
    <row r="110" ht="11.25">
      <c r="A110" s="3">
        <v>161</v>
      </c>
    </row>
    <row r="111" spans="1:3" ht="11.25">
      <c r="A111" s="3">
        <f aca="true" t="shared" si="6" ref="A111:A124">A110-B111</f>
        <v>148</v>
      </c>
      <c r="B111" s="3">
        <v>13</v>
      </c>
      <c r="C111" s="3">
        <v>14</v>
      </c>
    </row>
    <row r="112" spans="1:3" ht="11.25">
      <c r="A112" s="3">
        <f t="shared" si="6"/>
        <v>135</v>
      </c>
      <c r="B112" s="3">
        <v>13</v>
      </c>
      <c r="C112" s="3">
        <v>14</v>
      </c>
    </row>
    <row r="113" spans="1:3" ht="11.25">
      <c r="A113" s="3">
        <f t="shared" si="6"/>
        <v>122</v>
      </c>
      <c r="B113" s="3">
        <v>13</v>
      </c>
      <c r="C113" s="3">
        <v>14</v>
      </c>
    </row>
    <row r="114" spans="1:3" ht="11.25">
      <c r="A114" s="3">
        <f t="shared" si="6"/>
        <v>109</v>
      </c>
      <c r="B114" s="3">
        <v>13</v>
      </c>
      <c r="C114" s="3">
        <v>14</v>
      </c>
    </row>
    <row r="115" spans="1:3" ht="11.25">
      <c r="A115" s="3">
        <f t="shared" si="6"/>
        <v>96</v>
      </c>
      <c r="B115" s="3">
        <v>13</v>
      </c>
      <c r="C115" s="3">
        <v>14</v>
      </c>
    </row>
    <row r="116" spans="1:3" ht="11.25">
      <c r="A116" s="3">
        <f t="shared" si="6"/>
        <v>83</v>
      </c>
      <c r="B116" s="3">
        <v>13</v>
      </c>
      <c r="C116" s="3">
        <v>14</v>
      </c>
    </row>
    <row r="117" spans="1:3" ht="11.25">
      <c r="A117" s="3">
        <f t="shared" si="6"/>
        <v>72</v>
      </c>
      <c r="B117" s="3">
        <v>11</v>
      </c>
      <c r="C117" s="3">
        <f>SUM(C111:C116)-55</f>
        <v>29</v>
      </c>
    </row>
    <row r="118" spans="1:3" ht="11.25">
      <c r="A118" s="3">
        <f t="shared" si="6"/>
        <v>66</v>
      </c>
      <c r="B118" s="3">
        <v>6</v>
      </c>
      <c r="C118" s="3">
        <v>0</v>
      </c>
    </row>
    <row r="119" spans="1:2" ht="11.25">
      <c r="A119" s="3">
        <f t="shared" si="6"/>
        <v>50</v>
      </c>
      <c r="B119" s="3">
        <v>16</v>
      </c>
    </row>
    <row r="120" ht="11.25">
      <c r="A120" s="3">
        <f t="shared" si="6"/>
        <v>50</v>
      </c>
    </row>
    <row r="121" ht="11.25">
      <c r="A121" s="3">
        <f t="shared" si="6"/>
        <v>50</v>
      </c>
    </row>
    <row r="122" ht="11.25">
      <c r="A122" s="3">
        <f t="shared" si="6"/>
        <v>50</v>
      </c>
    </row>
    <row r="123" ht="11.25">
      <c r="A123" s="3">
        <f t="shared" si="6"/>
        <v>50</v>
      </c>
    </row>
    <row r="124" ht="11.25">
      <c r="A124" s="3">
        <f t="shared" si="6"/>
        <v>50</v>
      </c>
    </row>
  </sheetData>
  <printOptions/>
  <pageMargins left="0.75" right="0.75" top="1" bottom="1" header="0.512" footer="0.512"/>
  <pageSetup fitToHeight="1" fitToWidth="1" horizontalDpi="600" verticalDpi="600" orientation="portrait" paperSize="9" scale="1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1120">
    <pageSetUpPr fitToPage="1"/>
  </sheetPr>
  <dimension ref="A1:K103"/>
  <sheetViews>
    <sheetView showGridLines="0" workbookViewId="0" topLeftCell="A10">
      <selection activeCell="E38" sqref="E38"/>
    </sheetView>
  </sheetViews>
  <sheetFormatPr defaultColWidth="9.33203125" defaultRowHeight="11.25"/>
  <cols>
    <col min="1" max="9" width="10.66015625" style="3" customWidth="1"/>
    <col min="10" max="10" width="10.66015625" style="4" customWidth="1"/>
    <col min="11" max="16384" width="10.66015625" style="3" customWidth="1"/>
  </cols>
  <sheetData>
    <row r="1" spans="1:7" ht="12">
      <c r="A1" s="10" t="str">
        <f>"【"&amp;join(A18:Q18,"・")&amp;"】"</f>
        <v>【トルカゼ・ハーフ・フェイ・アースエレメンタル】</v>
      </c>
      <c r="B1" s="2"/>
      <c r="C1" s="2"/>
      <c r="D1" s="2"/>
      <c r="E1" s="2"/>
      <c r="F1" s="2"/>
      <c r="G1" s="2"/>
    </row>
    <row r="2" spans="1:7" ht="12">
      <c r="A2" s="10" t="str">
        <f>D19&amp;"サイズの"&amp;E19</f>
        <v>小型サイズのエレメンタル</v>
      </c>
      <c r="B2" s="2"/>
      <c r="C2" s="2"/>
      <c r="D2" s="2"/>
      <c r="E2" s="2"/>
      <c r="F2" s="2"/>
      <c r="G2" s="2"/>
    </row>
    <row r="3" spans="1:7" ht="12">
      <c r="A3" s="10" t="str">
        <f>"ヒットダイス："&amp;dicecode(B23,B42,B24)&amp;"("&amp;B25&amp;"hp)"</f>
        <v>ヒットダイス：2d8+2(18hp)</v>
      </c>
      <c r="B3" s="2"/>
      <c r="C3" s="2"/>
      <c r="D3" s="2"/>
      <c r="E3" s="2"/>
      <c r="F3" s="2"/>
      <c r="G3" s="2"/>
    </row>
    <row r="4" spans="1:7" ht="12">
      <c r="A4" s="10" t="str">
        <f>"移動速度："&amp;B43&amp;"フィート（"&amp;B44&amp;"）"</f>
        <v>移動速度：20フィート（4マス）</v>
      </c>
      <c r="B4" s="2"/>
      <c r="C4" s="2"/>
      <c r="D4" s="2"/>
      <c r="E4" s="2"/>
      <c r="F4" s="2"/>
      <c r="G4" s="2"/>
    </row>
    <row r="5" spans="1:7" ht="12">
      <c r="A5" s="10" t="str">
        <f>"アーマークラス："&amp;B22&amp;"（"&amp;ac(C22:N22)&amp;"）"</f>
        <v>アーマークラス：26（+10基本+1サイズ+7敏捷+3外皮+2盾+3鎧）</v>
      </c>
      <c r="B5" s="2"/>
      <c r="C5" s="2"/>
      <c r="D5" s="2"/>
      <c r="E5" s="2"/>
      <c r="F5" s="2"/>
      <c r="G5" s="2"/>
    </row>
    <row r="6" spans="1:7" ht="12">
      <c r="A6" s="10" t="str">
        <f>"基本攻撃／組み付き：+"&amp;B26&amp;"/+"&amp;B27</f>
        <v>基本攻撃／組み付き：+0/+-5</v>
      </c>
      <c r="B6" s="2"/>
      <c r="C6" s="2"/>
      <c r="D6" s="2"/>
      <c r="E6" s="2"/>
      <c r="F6" s="2"/>
      <c r="G6" s="2"/>
    </row>
    <row r="7" spans="1:7" ht="12">
      <c r="A7" s="10" t="str">
        <f>"攻撃："&amp;攻撃(B45:L50,B28,B29,C33)</f>
        <v>攻撃：叩き付け＝ +0近接(1d6+-1.5/なし)</v>
      </c>
      <c r="B7" s="2"/>
      <c r="C7" s="2"/>
      <c r="D7" s="2"/>
      <c r="E7" s="2"/>
      <c r="F7" s="2"/>
      <c r="G7" s="2"/>
    </row>
    <row r="8" spans="1:7" ht="12">
      <c r="A8" s="10" t="str">
        <f>"全力攻撃："&amp;全力攻撃(B45:K50,B28,B29,C33)</f>
        <v>全力攻撃：叩き付け＝ +0近接(1d6+-1.5/なし)</v>
      </c>
      <c r="B8" s="2"/>
      <c r="C8" s="2"/>
      <c r="D8" s="2"/>
      <c r="E8" s="2"/>
      <c r="F8" s="2"/>
      <c r="G8" s="2"/>
    </row>
    <row r="9" spans="1:7" ht="12">
      <c r="A9" s="10" t="str">
        <f>"接敵面／間合い："&amp;B51&amp;"フィート/"&amp;B52&amp;"フィート"</f>
        <v>接敵面／間合い：5フィート/5フィート</v>
      </c>
      <c r="B9" s="2"/>
      <c r="C9" s="2"/>
      <c r="D9" s="2"/>
      <c r="E9" s="2"/>
      <c r="F9" s="2"/>
      <c r="G9" s="2"/>
    </row>
    <row r="10" spans="1:7" ht="12">
      <c r="A10" s="10" t="str">
        <f>"特殊攻撃："&amp;join(B54:AK54,"、")</f>
        <v>特殊攻撃：突き押し</v>
      </c>
      <c r="B10" s="2"/>
      <c r="C10" s="2"/>
      <c r="D10" s="2"/>
      <c r="E10" s="2"/>
      <c r="F10" s="2"/>
      <c r="G10" s="2"/>
    </row>
    <row r="11" spans="1:7" ht="12">
      <c r="A11" s="10" t="str">
        <f>"その他の特殊能力："&amp;join(B55:AI55,"、")</f>
        <v>その他の特殊能力：暗視60'、エレメンタルの種別特性、地の体得、地潜り</v>
      </c>
      <c r="B11" s="2"/>
      <c r="C11" s="2"/>
      <c r="D11" s="2"/>
      <c r="E11" s="2"/>
      <c r="F11" s="2"/>
      <c r="G11" s="2"/>
    </row>
    <row r="12" spans="1:7" ht="12">
      <c r="A12" s="10" t="str">
        <f>"セーヴ：頑健+"&amp;B30&amp;"、反応+"&amp;B31&amp;"、意思+"&amp;B32</f>
        <v>セーヴ：頑健+4、反応+7、意思+6</v>
      </c>
      <c r="B12" s="2"/>
      <c r="C12" s="2"/>
      <c r="D12" s="2"/>
      <c r="E12" s="2"/>
      <c r="F12" s="2"/>
      <c r="G12" s="2"/>
    </row>
    <row r="13" spans="1:7" ht="12">
      <c r="A13" s="10" t="str">
        <f>"能力値：【筋】"&amp;B33&amp;"【敏】"&amp;B34&amp;"【耐】"&amp;B35&amp;"【知】"&amp;B36&amp;"【判】"&amp;B37&amp;"【魅】"&amp;B38</f>
        <v>能力値：【筋】8【敏】24【耐】12【知】3【判】23【魅】9</v>
      </c>
      <c r="B13" s="2"/>
      <c r="C13" s="2"/>
      <c r="D13" s="2"/>
      <c r="E13" s="2"/>
      <c r="F13" s="2"/>
      <c r="G13" s="2"/>
    </row>
    <row r="14" spans="1:7" ht="12">
      <c r="A14" s="11" t="str">
        <f>"技能："&amp;skill(A59:C102)</f>
        <v>技能：〈聞き耳〉+11、〈視認〉+11</v>
      </c>
      <c r="B14" s="2"/>
      <c r="C14" s="2"/>
      <c r="D14" s="2"/>
      <c r="E14" s="2"/>
      <c r="F14" s="2"/>
      <c r="G14" s="2"/>
    </row>
    <row r="15" spans="1:7" ht="12">
      <c r="A15" s="10" t="str">
        <f>"特技："&amp;feat(B53:U53)</f>
        <v>特技：《flaw:code of arms》《flaw:Murky-Eyed》《強打》</v>
      </c>
      <c r="B15" s="2"/>
      <c r="C15" s="2"/>
      <c r="D15" s="2"/>
      <c r="E15" s="2"/>
      <c r="F15" s="2"/>
      <c r="G15" s="2"/>
    </row>
    <row r="16" spans="1:7" ht="12">
      <c r="A16" s="10" t="str">
        <f>"装備："&amp;join(B56:AC56,"、")</f>
        <v>装備：地界語、共通語</v>
      </c>
      <c r="B16" s="2"/>
      <c r="C16" s="2"/>
      <c r="D16" s="2"/>
      <c r="E16" s="2"/>
      <c r="F16" s="2"/>
      <c r="G16" s="2"/>
    </row>
    <row r="17" spans="1:7" ht="12.75" thickBot="1">
      <c r="A17" s="10" t="s">
        <v>407</v>
      </c>
      <c r="B17" s="2"/>
      <c r="C17" s="2"/>
      <c r="D17" s="2"/>
      <c r="E17" s="2"/>
      <c r="F17" s="2"/>
      <c r="G17" s="2"/>
    </row>
    <row r="18" spans="1:11" s="81" customFormat="1" ht="11.25">
      <c r="A18" s="90" t="s">
        <v>410</v>
      </c>
      <c r="B18" s="91"/>
      <c r="C18" s="91"/>
      <c r="D18" s="91"/>
      <c r="E18" s="91" t="s">
        <v>393</v>
      </c>
      <c r="F18" s="92" t="s">
        <v>396</v>
      </c>
      <c r="G18" s="92"/>
      <c r="H18" s="92"/>
      <c r="I18" s="92"/>
      <c r="J18" s="93"/>
      <c r="K18" s="94"/>
    </row>
    <row r="19" spans="1:11" s="81" customFormat="1" ht="11.25">
      <c r="A19" s="68"/>
      <c r="B19" s="69"/>
      <c r="C19" s="69"/>
      <c r="D19" s="69" t="str">
        <f>B41</f>
        <v>小型</v>
      </c>
      <c r="E19" s="69" t="s">
        <v>411</v>
      </c>
      <c r="F19" s="70"/>
      <c r="G19" s="70"/>
      <c r="H19" s="70"/>
      <c r="I19" s="70"/>
      <c r="J19" s="71"/>
      <c r="K19" s="72"/>
    </row>
    <row r="20" spans="1:11" s="81" customFormat="1" ht="11.25">
      <c r="A20" s="36"/>
      <c r="B20" s="16" t="s">
        <v>5</v>
      </c>
      <c r="C20" s="16" t="s">
        <v>6</v>
      </c>
      <c r="D20" s="16" t="s">
        <v>7</v>
      </c>
      <c r="E20" s="16" t="s">
        <v>8</v>
      </c>
      <c r="F20" s="16" t="s">
        <v>9</v>
      </c>
      <c r="G20" s="16" t="s">
        <v>3</v>
      </c>
      <c r="H20" s="16" t="s">
        <v>3</v>
      </c>
      <c r="I20" s="16" t="s">
        <v>380</v>
      </c>
      <c r="J20" s="16" t="s">
        <v>227</v>
      </c>
      <c r="K20" s="37" t="s">
        <v>385</v>
      </c>
    </row>
    <row r="21" spans="1:11" s="81" customFormat="1" ht="12">
      <c r="A21" s="38" t="s">
        <v>59</v>
      </c>
      <c r="B21" s="13"/>
      <c r="C21" s="75" t="s">
        <v>379</v>
      </c>
      <c r="D21" s="75" t="s">
        <v>7</v>
      </c>
      <c r="E21" s="75" t="s">
        <v>241</v>
      </c>
      <c r="F21" s="13" t="s">
        <v>108</v>
      </c>
      <c r="G21" s="13"/>
      <c r="H21" s="13"/>
      <c r="I21" s="13"/>
      <c r="J21" s="13" t="s">
        <v>401</v>
      </c>
      <c r="K21" s="39" t="s">
        <v>400</v>
      </c>
    </row>
    <row r="22" spans="1:11" s="81" customFormat="1" ht="12.75" thickBot="1">
      <c r="A22" s="40" t="s">
        <v>18</v>
      </c>
      <c r="B22" s="22">
        <f>SUM(C22:M22)</f>
        <v>26</v>
      </c>
      <c r="C22" s="22">
        <v>10</v>
      </c>
      <c r="D22" s="73">
        <f>sizep(D19)</f>
        <v>1</v>
      </c>
      <c r="E22" s="73">
        <f>C34</f>
        <v>7</v>
      </c>
      <c r="F22" s="23">
        <v>3</v>
      </c>
      <c r="G22" s="23"/>
      <c r="H22" s="23"/>
      <c r="I22" s="23"/>
      <c r="J22" s="23">
        <v>2</v>
      </c>
      <c r="K22" s="41">
        <v>3</v>
      </c>
    </row>
    <row r="23" spans="1:11" s="81" customFormat="1" ht="12">
      <c r="A23" s="42" t="s">
        <v>11</v>
      </c>
      <c r="B23" s="26">
        <f>SUM(C23:M23)</f>
        <v>2</v>
      </c>
      <c r="C23" s="26"/>
      <c r="D23" s="82"/>
      <c r="E23" s="27"/>
      <c r="F23" s="27">
        <v>2</v>
      </c>
      <c r="G23" s="27"/>
      <c r="H23" s="27"/>
      <c r="I23" s="27"/>
      <c r="J23" s="27"/>
      <c r="K23" s="43"/>
    </row>
    <row r="24" spans="1:11" s="81" customFormat="1" ht="11.25">
      <c r="A24" s="44" t="s">
        <v>65</v>
      </c>
      <c r="B24" s="14">
        <f>SUM(C24:M24)</f>
        <v>2</v>
      </c>
      <c r="C24" s="14">
        <f>B23*C35</f>
        <v>2</v>
      </c>
      <c r="D24" s="74"/>
      <c r="E24" s="13"/>
      <c r="F24" s="13"/>
      <c r="G24" s="13"/>
      <c r="H24" s="13"/>
      <c r="I24" s="13"/>
      <c r="J24" s="13"/>
      <c r="K24" s="39"/>
    </row>
    <row r="25" spans="1:11" s="81" customFormat="1" ht="12" thickBot="1">
      <c r="A25" s="45" t="s">
        <v>12</v>
      </c>
      <c r="B25" s="28">
        <f>INT(B23*B42)+B24</f>
        <v>18</v>
      </c>
      <c r="C25" s="28"/>
      <c r="D25" s="80"/>
      <c r="E25" s="29"/>
      <c r="F25" s="29"/>
      <c r="G25" s="29"/>
      <c r="H25" s="29"/>
      <c r="I25" s="29"/>
      <c r="J25" s="29"/>
      <c r="K25" s="46"/>
    </row>
    <row r="26" spans="1:11" s="81" customFormat="1" ht="12">
      <c r="A26" s="47" t="s">
        <v>19</v>
      </c>
      <c r="B26" s="24">
        <f aca="true" t="shared" si="0" ref="B26:B32">SUM(C26:M26)</f>
        <v>0</v>
      </c>
      <c r="C26" s="83"/>
      <c r="D26" s="83"/>
      <c r="E26" s="25"/>
      <c r="F26" s="25"/>
      <c r="G26" s="25"/>
      <c r="H26" s="25"/>
      <c r="I26" s="25"/>
      <c r="J26" s="25"/>
      <c r="K26" s="48"/>
    </row>
    <row r="27" spans="1:11" s="81" customFormat="1" ht="12">
      <c r="A27" s="38" t="s">
        <v>20</v>
      </c>
      <c r="B27" s="14">
        <f t="shared" si="0"/>
        <v>-5</v>
      </c>
      <c r="C27" s="14">
        <f>C33</f>
        <v>-1</v>
      </c>
      <c r="D27" s="74">
        <f>sizeb(D19)</f>
        <v>-4</v>
      </c>
      <c r="E27" s="13"/>
      <c r="F27" s="25"/>
      <c r="G27" s="13"/>
      <c r="H27" s="13"/>
      <c r="I27" s="13"/>
      <c r="J27" s="13"/>
      <c r="K27" s="39"/>
    </row>
    <row r="28" spans="1:11" s="81" customFormat="1" ht="12">
      <c r="A28" s="38" t="s">
        <v>225</v>
      </c>
      <c r="B28" s="14">
        <f t="shared" si="0"/>
        <v>0</v>
      </c>
      <c r="C28" s="14">
        <f>C33</f>
        <v>-1</v>
      </c>
      <c r="D28" s="74">
        <f>sizep(D19)</f>
        <v>1</v>
      </c>
      <c r="E28" s="13"/>
      <c r="F28" s="25"/>
      <c r="G28" s="13"/>
      <c r="H28" s="13"/>
      <c r="I28" s="13"/>
      <c r="J28" s="13"/>
      <c r="K28" s="39"/>
    </row>
    <row r="29" spans="1:11" s="81" customFormat="1" ht="12.75" thickBot="1">
      <c r="A29" s="49" t="s">
        <v>226</v>
      </c>
      <c r="B29" s="14">
        <f t="shared" si="0"/>
        <v>8</v>
      </c>
      <c r="C29" s="14">
        <f>C34</f>
        <v>7</v>
      </c>
      <c r="D29" s="74">
        <f>sizep(D19)</f>
        <v>1</v>
      </c>
      <c r="E29" s="29"/>
      <c r="F29" s="25"/>
      <c r="G29" s="29"/>
      <c r="H29" s="29"/>
      <c r="I29" s="29"/>
      <c r="J29" s="29"/>
      <c r="K29" s="46"/>
    </row>
    <row r="30" spans="1:11" s="81" customFormat="1" ht="12">
      <c r="A30" s="42" t="s">
        <v>43</v>
      </c>
      <c r="B30" s="26">
        <f t="shared" si="0"/>
        <v>4</v>
      </c>
      <c r="C30" s="26">
        <f>C35</f>
        <v>1</v>
      </c>
      <c r="D30" s="82"/>
      <c r="E30" s="27"/>
      <c r="F30" s="27">
        <v>3</v>
      </c>
      <c r="G30" s="27"/>
      <c r="H30" s="27"/>
      <c r="I30" s="27"/>
      <c r="J30" s="27"/>
      <c r="K30" s="43"/>
    </row>
    <row r="31" spans="1:11" s="81" customFormat="1" ht="12">
      <c r="A31" s="38" t="s">
        <v>44</v>
      </c>
      <c r="B31" s="14">
        <f t="shared" si="0"/>
        <v>7</v>
      </c>
      <c r="C31" s="14">
        <f>C34</f>
        <v>7</v>
      </c>
      <c r="D31" s="74"/>
      <c r="E31" s="13"/>
      <c r="F31" s="13">
        <v>0</v>
      </c>
      <c r="G31" s="13"/>
      <c r="H31" s="13"/>
      <c r="I31" s="13"/>
      <c r="J31" s="13"/>
      <c r="K31" s="39"/>
    </row>
    <row r="32" spans="1:11" s="81" customFormat="1" ht="12.75" thickBot="1">
      <c r="A32" s="49" t="s">
        <v>45</v>
      </c>
      <c r="B32" s="28">
        <f t="shared" si="0"/>
        <v>6</v>
      </c>
      <c r="C32" s="28">
        <f>C37</f>
        <v>6</v>
      </c>
      <c r="D32" s="80"/>
      <c r="E32" s="29"/>
      <c r="F32" s="29">
        <v>0</v>
      </c>
      <c r="G32" s="29"/>
      <c r="H32" s="29"/>
      <c r="I32" s="29"/>
      <c r="J32" s="29"/>
      <c r="K32" s="46"/>
    </row>
    <row r="33" spans="1:11" s="81" customFormat="1" ht="12">
      <c r="A33" s="47" t="s">
        <v>46</v>
      </c>
      <c r="B33" s="24">
        <f aca="true" t="shared" si="1" ref="B33:B38">SUM(D33:M33)</f>
        <v>8</v>
      </c>
      <c r="C33" s="24">
        <f aca="true" t="shared" si="2" ref="C33:C38">INT((B33-10)/2)</f>
        <v>-1</v>
      </c>
      <c r="D33" s="83"/>
      <c r="E33" s="25">
        <v>12</v>
      </c>
      <c r="F33" s="25">
        <v>-4</v>
      </c>
      <c r="G33" s="25"/>
      <c r="H33" s="25"/>
      <c r="I33" s="25"/>
      <c r="J33" s="25"/>
      <c r="K33" s="48"/>
    </row>
    <row r="34" spans="1:11" s="81" customFormat="1" ht="12">
      <c r="A34" s="38" t="s">
        <v>15</v>
      </c>
      <c r="B34" s="14">
        <f t="shared" si="1"/>
        <v>24</v>
      </c>
      <c r="C34" s="14">
        <f t="shared" si="2"/>
        <v>7</v>
      </c>
      <c r="D34" s="74"/>
      <c r="E34" s="13">
        <v>18</v>
      </c>
      <c r="F34" s="13">
        <v>6</v>
      </c>
      <c r="G34" s="13"/>
      <c r="H34" s="13"/>
      <c r="I34" s="13"/>
      <c r="J34" s="13"/>
      <c r="K34" s="39"/>
    </row>
    <row r="35" spans="1:11" s="81" customFormat="1" ht="12">
      <c r="A35" s="38" t="s">
        <v>47</v>
      </c>
      <c r="B35" s="14">
        <f t="shared" si="1"/>
        <v>12</v>
      </c>
      <c r="C35" s="14">
        <f t="shared" si="2"/>
        <v>1</v>
      </c>
      <c r="D35" s="74"/>
      <c r="E35" s="13">
        <v>12</v>
      </c>
      <c r="F35" s="13"/>
      <c r="G35" s="13"/>
      <c r="H35" s="13"/>
      <c r="I35" s="13"/>
      <c r="J35" s="13"/>
      <c r="K35" s="39"/>
    </row>
    <row r="36" spans="1:11" s="81" customFormat="1" ht="12">
      <c r="A36" s="38" t="s">
        <v>48</v>
      </c>
      <c r="B36" s="14">
        <f t="shared" si="1"/>
        <v>3</v>
      </c>
      <c r="C36" s="14">
        <f t="shared" si="2"/>
        <v>-4</v>
      </c>
      <c r="D36" s="74"/>
      <c r="E36" s="13">
        <v>7</v>
      </c>
      <c r="F36" s="13">
        <v>-4</v>
      </c>
      <c r="G36" s="13"/>
      <c r="H36" s="13"/>
      <c r="I36" s="13"/>
      <c r="J36" s="13"/>
      <c r="K36" s="39"/>
    </row>
    <row r="37" spans="1:11" s="81" customFormat="1" ht="12">
      <c r="A37" s="38" t="s">
        <v>49</v>
      </c>
      <c r="B37" s="14">
        <f t="shared" si="1"/>
        <v>23</v>
      </c>
      <c r="C37" s="14">
        <f t="shared" si="2"/>
        <v>6</v>
      </c>
      <c r="D37" s="74"/>
      <c r="E37" s="13">
        <v>15</v>
      </c>
      <c r="F37" s="13">
        <v>8</v>
      </c>
      <c r="G37" s="13"/>
      <c r="H37" s="13"/>
      <c r="I37" s="13"/>
      <c r="J37" s="13"/>
      <c r="K37" s="39"/>
    </row>
    <row r="38" spans="1:11" s="81" customFormat="1" ht="12">
      <c r="A38" s="38" t="s">
        <v>50</v>
      </c>
      <c r="B38" s="14">
        <f t="shared" si="1"/>
        <v>9</v>
      </c>
      <c r="C38" s="14">
        <f t="shared" si="2"/>
        <v>-1</v>
      </c>
      <c r="D38" s="74"/>
      <c r="E38" s="13">
        <v>13</v>
      </c>
      <c r="F38" s="13">
        <v>-4</v>
      </c>
      <c r="G38" s="13"/>
      <c r="H38" s="13"/>
      <c r="I38" s="13"/>
      <c r="J38" s="13"/>
      <c r="K38" s="39"/>
    </row>
    <row r="39" spans="1:11" s="81" customFormat="1" ht="12.75" thickBot="1">
      <c r="A39" s="49" t="s">
        <v>27</v>
      </c>
      <c r="B39" s="28">
        <f>SUM(C39:M39)</f>
        <v>0</v>
      </c>
      <c r="C39" s="80"/>
      <c r="D39" s="80"/>
      <c r="E39" s="29"/>
      <c r="F39" s="29"/>
      <c r="G39" s="29"/>
      <c r="H39" s="29"/>
      <c r="I39" s="29"/>
      <c r="J39" s="29"/>
      <c r="K39" s="46"/>
    </row>
    <row r="40" spans="1:2" ht="12.75" thickBot="1">
      <c r="A40" s="6"/>
      <c r="B40" s="8"/>
    </row>
    <row r="41" spans="1:11" ht="12">
      <c r="A41" s="42" t="s">
        <v>387</v>
      </c>
      <c r="B41" s="27" t="s">
        <v>303</v>
      </c>
      <c r="C41" s="27"/>
      <c r="D41" s="27"/>
      <c r="E41" s="27"/>
      <c r="F41" s="27"/>
      <c r="G41" s="27"/>
      <c r="H41" s="27"/>
      <c r="I41" s="27"/>
      <c r="J41" s="50"/>
      <c r="K41" s="43"/>
    </row>
    <row r="42" spans="1:11" ht="12">
      <c r="A42" s="38" t="s">
        <v>66</v>
      </c>
      <c r="B42" s="13">
        <v>8</v>
      </c>
      <c r="C42" s="13"/>
      <c r="D42" s="13"/>
      <c r="E42" s="13"/>
      <c r="F42" s="13"/>
      <c r="G42" s="13"/>
      <c r="H42" s="13"/>
      <c r="I42" s="13"/>
      <c r="J42" s="18"/>
      <c r="K42" s="39"/>
    </row>
    <row r="43" spans="1:11" ht="12">
      <c r="A43" s="38" t="s">
        <v>13</v>
      </c>
      <c r="B43" s="13">
        <v>20</v>
      </c>
      <c r="C43" s="13"/>
      <c r="D43" s="13"/>
      <c r="E43" s="13"/>
      <c r="F43" s="13"/>
      <c r="G43" s="13"/>
      <c r="H43" s="13"/>
      <c r="I43" s="13"/>
      <c r="J43" s="18"/>
      <c r="K43" s="39"/>
    </row>
    <row r="44" spans="1:11" ht="12">
      <c r="A44" s="38" t="s">
        <v>14</v>
      </c>
      <c r="B44" s="13" t="s">
        <v>409</v>
      </c>
      <c r="C44" s="13"/>
      <c r="D44" s="13"/>
      <c r="E44" s="13"/>
      <c r="F44" s="13"/>
      <c r="G44" s="13"/>
      <c r="H44" s="13"/>
      <c r="I44" s="13"/>
      <c r="J44" s="18"/>
      <c r="K44" s="39"/>
    </row>
    <row r="45" spans="1:11" ht="12">
      <c r="A45" s="38" t="s">
        <v>53</v>
      </c>
      <c r="B45" s="13" t="s">
        <v>296</v>
      </c>
      <c r="C45" s="13"/>
      <c r="D45" s="13"/>
      <c r="E45" s="13"/>
      <c r="F45" s="13"/>
      <c r="G45" s="13"/>
      <c r="H45" s="13"/>
      <c r="I45" s="13"/>
      <c r="J45" s="18"/>
      <c r="K45" s="39"/>
    </row>
    <row r="46" spans="1:11" ht="12">
      <c r="A46" s="38" t="s">
        <v>54</v>
      </c>
      <c r="B46" s="13">
        <v>1</v>
      </c>
      <c r="C46" s="13"/>
      <c r="D46" s="13"/>
      <c r="E46" s="13"/>
      <c r="F46" s="13"/>
      <c r="G46" s="13"/>
      <c r="H46" s="13"/>
      <c r="I46" s="13"/>
      <c r="J46" s="18"/>
      <c r="K46" s="39"/>
    </row>
    <row r="47" spans="1:11" ht="12">
      <c r="A47" s="38" t="s">
        <v>56</v>
      </c>
      <c r="B47" s="13" t="s">
        <v>225</v>
      </c>
      <c r="C47" s="13"/>
      <c r="D47" s="13"/>
      <c r="E47" s="13"/>
      <c r="F47" s="13"/>
      <c r="G47" s="13"/>
      <c r="H47" s="13"/>
      <c r="I47" s="13"/>
      <c r="J47" s="18"/>
      <c r="K47" s="39"/>
    </row>
    <row r="48" spans="1:11" ht="12">
      <c r="A48" s="38" t="s">
        <v>57</v>
      </c>
      <c r="B48" s="13" t="s">
        <v>406</v>
      </c>
      <c r="C48" s="13"/>
      <c r="D48" s="13"/>
      <c r="E48" s="13"/>
      <c r="F48" s="13"/>
      <c r="G48" s="13"/>
      <c r="H48" s="13"/>
      <c r="I48" s="13"/>
      <c r="J48" s="18"/>
      <c r="K48" s="39"/>
    </row>
    <row r="49" spans="1:11" ht="12">
      <c r="A49" s="38" t="s">
        <v>61</v>
      </c>
      <c r="B49" s="13">
        <v>1.5</v>
      </c>
      <c r="C49" s="13"/>
      <c r="D49" s="13"/>
      <c r="E49" s="13"/>
      <c r="F49" s="13"/>
      <c r="G49" s="13"/>
      <c r="H49" s="13"/>
      <c r="I49" s="13"/>
      <c r="J49" s="18"/>
      <c r="K49" s="39"/>
    </row>
    <row r="50" spans="1:11" ht="12">
      <c r="A50" s="38" t="s">
        <v>62</v>
      </c>
      <c r="B50" s="15" t="s">
        <v>394</v>
      </c>
      <c r="C50" s="15"/>
      <c r="D50" s="13"/>
      <c r="E50" s="13"/>
      <c r="F50" s="13"/>
      <c r="G50" s="13"/>
      <c r="H50" s="13"/>
      <c r="I50" s="13"/>
      <c r="J50" s="18"/>
      <c r="K50" s="39"/>
    </row>
    <row r="51" spans="1:11" ht="11.25">
      <c r="A51" s="44" t="s">
        <v>24</v>
      </c>
      <c r="B51" s="19">
        <v>5</v>
      </c>
      <c r="C51" s="13"/>
      <c r="D51" s="13"/>
      <c r="E51" s="13"/>
      <c r="F51" s="13"/>
      <c r="G51" s="13"/>
      <c r="H51" s="13"/>
      <c r="I51" s="13"/>
      <c r="J51" s="18"/>
      <c r="K51" s="39"/>
    </row>
    <row r="52" spans="1:11" ht="11.25">
      <c r="A52" s="44" t="s">
        <v>25</v>
      </c>
      <c r="B52" s="19">
        <v>5</v>
      </c>
      <c r="C52" s="13"/>
      <c r="D52" s="13"/>
      <c r="E52" s="13"/>
      <c r="F52" s="13"/>
      <c r="G52" s="13"/>
      <c r="H52" s="13"/>
      <c r="I52" s="13"/>
      <c r="J52" s="18"/>
      <c r="K52" s="39"/>
    </row>
    <row r="53" spans="1:11" ht="12">
      <c r="A53" s="38" t="s">
        <v>29</v>
      </c>
      <c r="B53" s="95"/>
      <c r="C53" s="95"/>
      <c r="D53" s="95"/>
      <c r="E53" s="95" t="s">
        <v>404</v>
      </c>
      <c r="F53" s="95" t="s">
        <v>405</v>
      </c>
      <c r="G53" s="95" t="s">
        <v>300</v>
      </c>
      <c r="H53" s="96"/>
      <c r="I53" s="96"/>
      <c r="J53" s="96"/>
      <c r="K53" s="97"/>
    </row>
    <row r="54" spans="1:11" s="7" customFormat="1" ht="12">
      <c r="A54" s="51" t="s">
        <v>33</v>
      </c>
      <c r="B54" s="95" t="s">
        <v>408</v>
      </c>
      <c r="C54" s="95"/>
      <c r="D54" s="95"/>
      <c r="E54" s="95"/>
      <c r="F54" s="95"/>
      <c r="G54" s="95"/>
      <c r="H54" s="96"/>
      <c r="I54" s="96"/>
      <c r="J54" s="96"/>
      <c r="K54" s="97"/>
    </row>
    <row r="55" spans="1:11" s="7" customFormat="1" ht="24">
      <c r="A55" s="51" t="s">
        <v>35</v>
      </c>
      <c r="B55" s="95" t="s">
        <v>395</v>
      </c>
      <c r="C55" s="95" t="s">
        <v>397</v>
      </c>
      <c r="D55" s="95" t="s">
        <v>402</v>
      </c>
      <c r="E55" s="96" t="s">
        <v>403</v>
      </c>
      <c r="F55" s="98"/>
      <c r="G55" s="95"/>
      <c r="H55" s="96"/>
      <c r="I55" s="96"/>
      <c r="J55" s="96"/>
      <c r="K55" s="97"/>
    </row>
    <row r="56" spans="1:11" ht="12.75" thickBot="1">
      <c r="A56" s="49" t="s">
        <v>41</v>
      </c>
      <c r="B56" s="29" t="s">
        <v>398</v>
      </c>
      <c r="C56" s="29" t="s">
        <v>399</v>
      </c>
      <c r="D56" s="29"/>
      <c r="E56" s="29"/>
      <c r="F56" s="29"/>
      <c r="G56" s="29"/>
      <c r="H56" s="29"/>
      <c r="I56" s="29"/>
      <c r="J56" s="53"/>
      <c r="K56" s="46"/>
    </row>
    <row r="57" ht="12.75" thickBot="1">
      <c r="A57" s="6"/>
    </row>
    <row r="58" spans="1:5" ht="12">
      <c r="A58" s="42" t="s">
        <v>177</v>
      </c>
      <c r="B58" s="27" t="s">
        <v>178</v>
      </c>
      <c r="C58" s="27" t="s">
        <v>388</v>
      </c>
      <c r="D58" s="27" t="s">
        <v>180</v>
      </c>
      <c r="E58" s="43" t="s">
        <v>181</v>
      </c>
    </row>
    <row r="59" spans="1:5" ht="11.25">
      <c r="A59" s="77" t="s">
        <v>389</v>
      </c>
      <c r="B59" s="13">
        <f aca="true" t="shared" si="3" ref="B59:B102">SUM(C59:K59)</f>
        <v>-1</v>
      </c>
      <c r="C59" s="13"/>
      <c r="D59" s="13">
        <f>C$33</f>
        <v>-1</v>
      </c>
      <c r="E59" s="39"/>
    </row>
    <row r="60" spans="1:5" ht="11.25">
      <c r="A60" s="77" t="s">
        <v>170</v>
      </c>
      <c r="B60" s="13">
        <f t="shared" si="3"/>
        <v>-1</v>
      </c>
      <c r="C60" s="13"/>
      <c r="D60" s="13">
        <f>C$33</f>
        <v>-1</v>
      </c>
      <c r="E60" s="39"/>
    </row>
    <row r="61" spans="1:5" ht="11.25">
      <c r="A61" s="77" t="s">
        <v>172</v>
      </c>
      <c r="B61" s="13">
        <f t="shared" si="3"/>
        <v>-1</v>
      </c>
      <c r="C61" s="13"/>
      <c r="D61" s="13">
        <f>C$33</f>
        <v>-1</v>
      </c>
      <c r="E61" s="39"/>
    </row>
    <row r="62" spans="1:5" ht="11.25">
      <c r="A62" s="77" t="s">
        <v>158</v>
      </c>
      <c r="B62" s="13">
        <f t="shared" si="3"/>
        <v>1</v>
      </c>
      <c r="C62" s="13"/>
      <c r="D62" s="13">
        <f>C35</f>
        <v>1</v>
      </c>
      <c r="E62" s="39"/>
    </row>
    <row r="63" spans="1:5" ht="11.25">
      <c r="A63" s="77" t="s">
        <v>135</v>
      </c>
      <c r="B63" s="13">
        <f t="shared" si="3"/>
        <v>-4</v>
      </c>
      <c r="C63" s="13"/>
      <c r="D63" s="13">
        <f aca="true" t="shared" si="4" ref="D63:D79">C$36</f>
        <v>-4</v>
      </c>
      <c r="E63" s="39"/>
    </row>
    <row r="64" spans="1:5" ht="11.25">
      <c r="A64" s="77" t="s">
        <v>150</v>
      </c>
      <c r="B64" s="13">
        <f t="shared" si="3"/>
        <v>-4</v>
      </c>
      <c r="C64" s="13"/>
      <c r="D64" s="13">
        <f t="shared" si="4"/>
        <v>-4</v>
      </c>
      <c r="E64" s="39"/>
    </row>
    <row r="65" spans="1:5" ht="11.25">
      <c r="A65" s="77" t="s">
        <v>153</v>
      </c>
      <c r="B65" s="13">
        <f t="shared" si="3"/>
        <v>-4</v>
      </c>
      <c r="C65" s="13"/>
      <c r="D65" s="13">
        <f t="shared" si="4"/>
        <v>-4</v>
      </c>
      <c r="E65" s="39"/>
    </row>
    <row r="66" spans="1:5" ht="11.25">
      <c r="A66" s="77" t="s">
        <v>136</v>
      </c>
      <c r="B66" s="13">
        <f t="shared" si="3"/>
        <v>-4</v>
      </c>
      <c r="C66" s="13"/>
      <c r="D66" s="13">
        <f t="shared" si="4"/>
        <v>-4</v>
      </c>
      <c r="E66" s="39"/>
    </row>
    <row r="67" spans="1:5" ht="11.25">
      <c r="A67" s="77" t="s">
        <v>390</v>
      </c>
      <c r="B67" s="13">
        <f t="shared" si="3"/>
        <v>-4</v>
      </c>
      <c r="C67" s="13"/>
      <c r="D67" s="13">
        <f t="shared" si="4"/>
        <v>-4</v>
      </c>
      <c r="E67" s="39"/>
    </row>
    <row r="68" spans="1:5" ht="11.25">
      <c r="A68" s="77" t="s">
        <v>160</v>
      </c>
      <c r="B68" s="13">
        <f t="shared" si="3"/>
        <v>-4</v>
      </c>
      <c r="C68" s="13"/>
      <c r="D68" s="13">
        <f t="shared" si="4"/>
        <v>-4</v>
      </c>
      <c r="E68" s="39"/>
    </row>
    <row r="69" spans="1:5" ht="11.25">
      <c r="A69" s="77" t="s">
        <v>137</v>
      </c>
      <c r="B69" s="13">
        <f t="shared" si="3"/>
        <v>-4</v>
      </c>
      <c r="C69" s="13"/>
      <c r="D69" s="13">
        <f t="shared" si="4"/>
        <v>-4</v>
      </c>
      <c r="E69" s="39"/>
    </row>
    <row r="70" spans="1:5" ht="11.25">
      <c r="A70" s="77" t="s">
        <v>138</v>
      </c>
      <c r="B70" s="13">
        <f t="shared" si="3"/>
        <v>-4</v>
      </c>
      <c r="C70" s="13"/>
      <c r="D70" s="13">
        <f t="shared" si="4"/>
        <v>-4</v>
      </c>
      <c r="E70" s="39"/>
    </row>
    <row r="71" spans="1:5" ht="11.25">
      <c r="A71" s="77" t="s">
        <v>139</v>
      </c>
      <c r="B71" s="13">
        <f t="shared" si="3"/>
        <v>-4</v>
      </c>
      <c r="C71" s="13"/>
      <c r="D71" s="13">
        <f t="shared" si="4"/>
        <v>-4</v>
      </c>
      <c r="E71" s="39"/>
    </row>
    <row r="72" spans="1:5" ht="11.25">
      <c r="A72" s="77" t="s">
        <v>140</v>
      </c>
      <c r="B72" s="13">
        <f t="shared" si="3"/>
        <v>-4</v>
      </c>
      <c r="C72" s="13"/>
      <c r="D72" s="13">
        <f t="shared" si="4"/>
        <v>-4</v>
      </c>
      <c r="E72" s="39"/>
    </row>
    <row r="73" spans="1:5" ht="11.25">
      <c r="A73" s="77" t="s">
        <v>141</v>
      </c>
      <c r="B73" s="13">
        <f t="shared" si="3"/>
        <v>-4</v>
      </c>
      <c r="C73" s="13"/>
      <c r="D73" s="13">
        <f t="shared" si="4"/>
        <v>-4</v>
      </c>
      <c r="E73" s="39"/>
    </row>
    <row r="74" spans="1:5" ht="11.25">
      <c r="A74" s="77" t="s">
        <v>142</v>
      </c>
      <c r="B74" s="13">
        <f t="shared" si="3"/>
        <v>-4</v>
      </c>
      <c r="C74" s="13"/>
      <c r="D74" s="13">
        <f t="shared" si="4"/>
        <v>-4</v>
      </c>
      <c r="E74" s="39"/>
    </row>
    <row r="75" spans="1:5" ht="11.25">
      <c r="A75" s="77" t="s">
        <v>143</v>
      </c>
      <c r="B75" s="13">
        <f t="shared" si="3"/>
        <v>-4</v>
      </c>
      <c r="C75" s="13"/>
      <c r="D75" s="13">
        <f t="shared" si="4"/>
        <v>-4</v>
      </c>
      <c r="E75" s="39"/>
    </row>
    <row r="76" spans="1:5" ht="11.25">
      <c r="A76" s="77" t="s">
        <v>144</v>
      </c>
      <c r="B76" s="13">
        <f t="shared" si="3"/>
        <v>-4</v>
      </c>
      <c r="C76" s="13"/>
      <c r="D76" s="13">
        <f t="shared" si="4"/>
        <v>-4</v>
      </c>
      <c r="E76" s="39"/>
    </row>
    <row r="77" spans="1:5" ht="11.25">
      <c r="A77" s="77" t="s">
        <v>145</v>
      </c>
      <c r="B77" s="13">
        <f t="shared" si="3"/>
        <v>-4</v>
      </c>
      <c r="C77" s="13"/>
      <c r="D77" s="13">
        <f t="shared" si="4"/>
        <v>-4</v>
      </c>
      <c r="E77" s="39"/>
    </row>
    <row r="78" spans="1:5" ht="11.25">
      <c r="A78" s="77" t="s">
        <v>146</v>
      </c>
      <c r="B78" s="13">
        <f t="shared" si="3"/>
        <v>-4</v>
      </c>
      <c r="C78" s="13"/>
      <c r="D78" s="13">
        <f t="shared" si="4"/>
        <v>-4</v>
      </c>
      <c r="E78" s="39"/>
    </row>
    <row r="79" spans="1:5" ht="11.25">
      <c r="A79" s="77" t="s">
        <v>147</v>
      </c>
      <c r="B79" s="13">
        <f t="shared" si="3"/>
        <v>-4</v>
      </c>
      <c r="C79" s="13"/>
      <c r="D79" s="13">
        <f t="shared" si="4"/>
        <v>-4</v>
      </c>
      <c r="E79" s="39"/>
    </row>
    <row r="80" spans="1:5" ht="11.25">
      <c r="A80" s="77" t="s">
        <v>151</v>
      </c>
      <c r="B80" s="13">
        <f t="shared" si="3"/>
        <v>11</v>
      </c>
      <c r="C80" s="13">
        <v>5</v>
      </c>
      <c r="D80" s="13">
        <f aca="true" t="shared" si="5" ref="D80:D85">C$37</f>
        <v>6</v>
      </c>
      <c r="E80" s="39"/>
    </row>
    <row r="81" spans="1:5" ht="11.25">
      <c r="A81" s="77" t="s">
        <v>155</v>
      </c>
      <c r="B81" s="13">
        <f t="shared" si="3"/>
        <v>11</v>
      </c>
      <c r="C81" s="13">
        <v>5</v>
      </c>
      <c r="D81" s="13">
        <f t="shared" si="5"/>
        <v>6</v>
      </c>
      <c r="E81" s="39"/>
    </row>
    <row r="82" spans="1:5" ht="11.25">
      <c r="A82" s="77" t="s">
        <v>391</v>
      </c>
      <c r="B82" s="13">
        <f t="shared" si="3"/>
        <v>6</v>
      </c>
      <c r="C82" s="13"/>
      <c r="D82" s="13">
        <f t="shared" si="5"/>
        <v>6</v>
      </c>
      <c r="E82" s="39"/>
    </row>
    <row r="83" spans="1:5" ht="11.25">
      <c r="A83" s="77" t="s">
        <v>157</v>
      </c>
      <c r="B83" s="13">
        <f t="shared" si="3"/>
        <v>6</v>
      </c>
      <c r="C83" s="13"/>
      <c r="D83" s="13">
        <f t="shared" si="5"/>
        <v>6</v>
      </c>
      <c r="E83" s="39"/>
    </row>
    <row r="84" spans="1:5" ht="11.25">
      <c r="A84" s="77" t="s">
        <v>159</v>
      </c>
      <c r="B84" s="13">
        <f t="shared" si="3"/>
        <v>6</v>
      </c>
      <c r="C84" s="13"/>
      <c r="D84" s="13">
        <f t="shared" si="5"/>
        <v>6</v>
      </c>
      <c r="E84" s="39"/>
    </row>
    <row r="85" spans="1:5" ht="11.25">
      <c r="A85" s="77" t="s">
        <v>161</v>
      </c>
      <c r="B85" s="13">
        <f t="shared" si="3"/>
        <v>6</v>
      </c>
      <c r="C85" s="13"/>
      <c r="D85" s="13">
        <f t="shared" si="5"/>
        <v>6</v>
      </c>
      <c r="E85" s="39"/>
    </row>
    <row r="86" spans="1:5" ht="11.25">
      <c r="A86" s="77" t="s">
        <v>134</v>
      </c>
      <c r="B86" s="13">
        <f t="shared" si="3"/>
        <v>7</v>
      </c>
      <c r="C86" s="13"/>
      <c r="D86" s="13">
        <f aca="true" t="shared" si="6" ref="D86:D94">C$34</f>
        <v>7</v>
      </c>
      <c r="E86" s="39"/>
    </row>
    <row r="87" spans="1:5" ht="11.25">
      <c r="A87" s="77" t="s">
        <v>166</v>
      </c>
      <c r="B87" s="13">
        <f t="shared" si="3"/>
        <v>7</v>
      </c>
      <c r="C87" s="13"/>
      <c r="D87" s="13">
        <f t="shared" si="6"/>
        <v>7</v>
      </c>
      <c r="E87" s="39"/>
    </row>
    <row r="88" spans="1:5" ht="11.25">
      <c r="A88" s="77" t="s">
        <v>167</v>
      </c>
      <c r="B88" s="13">
        <f t="shared" si="3"/>
        <v>7</v>
      </c>
      <c r="C88" s="13"/>
      <c r="D88" s="13">
        <f t="shared" si="6"/>
        <v>7</v>
      </c>
      <c r="E88" s="39"/>
    </row>
    <row r="89" spans="1:5" ht="11.25">
      <c r="A89" s="77" t="s">
        <v>152</v>
      </c>
      <c r="B89" s="13">
        <f t="shared" si="3"/>
        <v>7</v>
      </c>
      <c r="C89" s="13"/>
      <c r="D89" s="13">
        <f t="shared" si="6"/>
        <v>7</v>
      </c>
      <c r="E89" s="39"/>
    </row>
    <row r="90" spans="1:5" ht="11.25">
      <c r="A90" s="77" t="s">
        <v>168</v>
      </c>
      <c r="B90" s="13">
        <f t="shared" si="3"/>
        <v>7</v>
      </c>
      <c r="C90" s="13"/>
      <c r="D90" s="13">
        <f t="shared" si="6"/>
        <v>7</v>
      </c>
      <c r="E90" s="39"/>
    </row>
    <row r="91" spans="1:5" ht="11.25">
      <c r="A91" s="77" t="s">
        <v>169</v>
      </c>
      <c r="B91" s="13">
        <f t="shared" si="3"/>
        <v>7</v>
      </c>
      <c r="C91" s="13"/>
      <c r="D91" s="13">
        <f t="shared" si="6"/>
        <v>7</v>
      </c>
      <c r="E91" s="39"/>
    </row>
    <row r="92" spans="1:5" ht="11.25">
      <c r="A92" s="77" t="s">
        <v>171</v>
      </c>
      <c r="B92" s="13">
        <f t="shared" si="3"/>
        <v>7</v>
      </c>
      <c r="C92" s="13"/>
      <c r="D92" s="13">
        <f t="shared" si="6"/>
        <v>7</v>
      </c>
      <c r="E92" s="39"/>
    </row>
    <row r="93" spans="1:5" ht="11.25">
      <c r="A93" s="77" t="s">
        <v>162</v>
      </c>
      <c r="B93" s="13">
        <f t="shared" si="3"/>
        <v>7</v>
      </c>
      <c r="C93" s="13"/>
      <c r="D93" s="13">
        <f t="shared" si="6"/>
        <v>7</v>
      </c>
      <c r="E93" s="39"/>
    </row>
    <row r="94" spans="1:5" ht="11.25">
      <c r="A94" s="77" t="s">
        <v>173</v>
      </c>
      <c r="B94" s="13">
        <f t="shared" si="3"/>
        <v>7</v>
      </c>
      <c r="C94" s="13"/>
      <c r="D94" s="13">
        <f t="shared" si="6"/>
        <v>7</v>
      </c>
      <c r="E94" s="39"/>
    </row>
    <row r="95" spans="1:5" ht="11.25">
      <c r="A95" s="77" t="s">
        <v>165</v>
      </c>
      <c r="B95" s="13">
        <f t="shared" si="3"/>
        <v>-1</v>
      </c>
      <c r="C95" s="13"/>
      <c r="D95" s="13">
        <f aca="true" t="shared" si="7" ref="D95:D102">C$38</f>
        <v>-1</v>
      </c>
      <c r="E95" s="39"/>
    </row>
    <row r="96" spans="1:5" ht="11.25">
      <c r="A96" s="77" t="s">
        <v>392</v>
      </c>
      <c r="B96" s="13">
        <f t="shared" si="3"/>
        <v>-1</v>
      </c>
      <c r="C96" s="13"/>
      <c r="D96" s="13">
        <f t="shared" si="7"/>
        <v>-1</v>
      </c>
      <c r="E96" s="39"/>
    </row>
    <row r="97" spans="1:5" ht="11.25">
      <c r="A97" s="77" t="s">
        <v>154</v>
      </c>
      <c r="B97" s="13">
        <f t="shared" si="3"/>
        <v>-1</v>
      </c>
      <c r="C97" s="13"/>
      <c r="D97" s="13">
        <f t="shared" si="7"/>
        <v>-1</v>
      </c>
      <c r="E97" s="39"/>
    </row>
    <row r="98" spans="1:5" ht="11.25">
      <c r="A98" s="77" t="s">
        <v>156</v>
      </c>
      <c r="B98" s="13">
        <f t="shared" si="3"/>
        <v>-1</v>
      </c>
      <c r="C98" s="13"/>
      <c r="D98" s="13">
        <f t="shared" si="7"/>
        <v>-1</v>
      </c>
      <c r="E98" s="39"/>
    </row>
    <row r="99" spans="1:5" ht="11.25">
      <c r="A99" s="77" t="s">
        <v>148</v>
      </c>
      <c r="B99" s="13">
        <f t="shared" si="3"/>
        <v>-1</v>
      </c>
      <c r="C99" s="13"/>
      <c r="D99" s="13">
        <f t="shared" si="7"/>
        <v>-1</v>
      </c>
      <c r="E99" s="39"/>
    </row>
    <row r="100" spans="1:5" ht="11.25">
      <c r="A100" s="77" t="s">
        <v>163</v>
      </c>
      <c r="B100" s="13">
        <f t="shared" si="3"/>
        <v>-1</v>
      </c>
      <c r="C100" s="13"/>
      <c r="D100" s="13">
        <f t="shared" si="7"/>
        <v>-1</v>
      </c>
      <c r="E100" s="39"/>
    </row>
    <row r="101" spans="1:5" ht="11.25">
      <c r="A101" s="77" t="s">
        <v>164</v>
      </c>
      <c r="B101" s="13">
        <f t="shared" si="3"/>
        <v>-1</v>
      </c>
      <c r="C101" s="13"/>
      <c r="D101" s="13">
        <f t="shared" si="7"/>
        <v>-1</v>
      </c>
      <c r="E101" s="39"/>
    </row>
    <row r="102" spans="1:5" ht="12" thickBot="1">
      <c r="A102" s="78" t="s">
        <v>149</v>
      </c>
      <c r="B102" s="29">
        <f t="shared" si="3"/>
        <v>-1</v>
      </c>
      <c r="C102" s="29"/>
      <c r="D102" s="29">
        <f t="shared" si="7"/>
        <v>-1</v>
      </c>
      <c r="E102" s="46"/>
    </row>
    <row r="103" spans="1:5" ht="11.25">
      <c r="A103" s="7"/>
      <c r="B103" s="7"/>
      <c r="C103" s="7"/>
      <c r="D103" s="7"/>
      <c r="E103" s="7"/>
    </row>
  </sheetData>
  <printOptions/>
  <pageMargins left="0.75" right="0.75" top="1" bottom="1" header="0.512" footer="0.512"/>
  <pageSetup fitToHeight="1" fitToWidth="1"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11125">
    <pageSetUpPr fitToPage="1"/>
  </sheetPr>
  <dimension ref="A1:K103"/>
  <sheetViews>
    <sheetView showGridLines="0" workbookViewId="0" topLeftCell="A1">
      <selection activeCell="A1" sqref="A1:A16"/>
    </sheetView>
  </sheetViews>
  <sheetFormatPr defaultColWidth="9.33203125" defaultRowHeight="11.25"/>
  <cols>
    <col min="1" max="9" width="10.66015625" style="3" customWidth="1"/>
    <col min="10" max="10" width="10.66015625" style="4" customWidth="1"/>
    <col min="11" max="16384" width="10.66015625" style="3" customWidth="1"/>
  </cols>
  <sheetData>
    <row r="1" spans="1:7" ht="12">
      <c r="A1" s="10" t="str">
        <f>"【"&amp;join(A18:Q18,"・")&amp;"】"</f>
        <v>【アーサー・キング・8lvパラディン】</v>
      </c>
      <c r="B1" s="2"/>
      <c r="C1" s="2"/>
      <c r="D1" s="2"/>
      <c r="E1" s="2"/>
      <c r="F1" s="2"/>
      <c r="G1" s="2"/>
    </row>
    <row r="2" spans="1:7" ht="12">
      <c r="A2" s="10" t="str">
        <f>D19&amp;"サイズの"&amp;E19</f>
        <v>中型サイズの人間</v>
      </c>
      <c r="B2" s="2"/>
      <c r="C2" s="2"/>
      <c r="D2" s="2"/>
      <c r="E2" s="2"/>
      <c r="F2" s="2"/>
      <c r="G2" s="2"/>
    </row>
    <row r="3" spans="1:7" ht="12">
      <c r="A3" s="10" t="str">
        <f>"ヒットダイス："&amp;dicecode(B23,B42,B24)&amp;"("&amp;B25&amp;"hp)"</f>
        <v>ヒットダイス：8d10+24(89hp)</v>
      </c>
      <c r="B3" s="2"/>
      <c r="C3" s="2"/>
      <c r="D3" s="2"/>
      <c r="E3" s="2"/>
      <c r="F3" s="2"/>
      <c r="G3" s="2"/>
    </row>
    <row r="4" spans="1:7" ht="12">
      <c r="A4" s="10" t="str">
        <f>"移動速度："&amp;B43&amp;"フィート（"&amp;B44&amp;"）"</f>
        <v>移動速度：20フィート（4マス）</v>
      </c>
      <c r="B4" s="2"/>
      <c r="C4" s="2"/>
      <c r="D4" s="2"/>
      <c r="E4" s="2"/>
      <c r="F4" s="2"/>
      <c r="G4" s="2"/>
    </row>
    <row r="5" spans="1:7" ht="12">
      <c r="A5" s="10" t="str">
        <f>"アーマークラス："&amp;B22&amp;"（"&amp;ac(C22:N22)&amp;"）"</f>
        <v>アーマークラス：31（+10基本+0サイズ+0敏捷+2外皮+1反発+5盾+13鎧）</v>
      </c>
      <c r="B5" s="2"/>
      <c r="C5" s="2"/>
      <c r="D5" s="2"/>
      <c r="E5" s="2"/>
      <c r="F5" s="2"/>
      <c r="G5" s="2"/>
    </row>
    <row r="6" spans="1:7" ht="12">
      <c r="A6" s="10" t="str">
        <f>"基本攻撃／組み付き：+"&amp;B26&amp;"/+"&amp;B27</f>
        <v>基本攻撃／組み付き：+8/+12</v>
      </c>
      <c r="B6" s="2"/>
      <c r="C6" s="2"/>
      <c r="D6" s="2"/>
      <c r="E6" s="2"/>
      <c r="F6" s="2"/>
      <c r="G6" s="2"/>
    </row>
    <row r="7" spans="1:7" ht="12">
      <c r="A7" s="10" t="str">
        <f>"攻撃："&amp;攻撃(B45:L50,B28,B29,C33)</f>
        <v>攻撃：ロングソード＋１＝ +12近接(1d8+4)</v>
      </c>
      <c r="B7" s="2"/>
      <c r="C7" s="2"/>
      <c r="D7" s="2"/>
      <c r="E7" s="2"/>
      <c r="F7" s="2"/>
      <c r="G7" s="2"/>
    </row>
    <row r="8" spans="1:7" ht="12">
      <c r="A8" s="10" t="str">
        <f>"全力攻撃："&amp;全力攻撃(B45:K50,B28,B29,C33)</f>
        <v>全力攻撃：ロングソード＋１＝ +12近接(1d8+4)、冷鉄製ランス（高品質）＝ +12近接(1d8+4)</v>
      </c>
      <c r="B8" s="2"/>
      <c r="C8" s="2"/>
      <c r="D8" s="2"/>
      <c r="E8" s="2"/>
      <c r="F8" s="2"/>
      <c r="G8" s="2"/>
    </row>
    <row r="9" spans="1:7" ht="12">
      <c r="A9" s="10" t="str">
        <f>"接敵面／間合い："&amp;B51&amp;"フィート/"&amp;B52&amp;"フィート"</f>
        <v>接敵面／間合い：5フィート/5フィート</v>
      </c>
      <c r="B9" s="2"/>
      <c r="C9" s="2"/>
      <c r="D9" s="2"/>
      <c r="E9" s="2"/>
      <c r="F9" s="2"/>
      <c r="G9" s="2"/>
    </row>
    <row r="10" spans="1:7" ht="12">
      <c r="A10" s="10" t="str">
        <f>"特殊攻撃："&amp;join(B54:AK54,"、")</f>
        <v>特殊攻撃：悪を討つ一撃、呪文使用（1lv x2,2lvx1）</v>
      </c>
      <c r="B10" s="2"/>
      <c r="C10" s="2"/>
      <c r="D10" s="2"/>
      <c r="E10" s="2"/>
      <c r="F10" s="2"/>
      <c r="G10" s="2"/>
    </row>
    <row r="11" spans="1:7" ht="12">
      <c r="A11" s="10" t="str">
        <f>"その他の特殊能力："&amp;join(B55:AI55,"、")</f>
        <v>その他の特殊能力：善のオーラ、ディテクト・イーヴル、信仰の恩寵、癒しの手、勇気のオーラ、健全なる肉体、アンデッド退散、特別な乗騎（ダイアウルフ）、リムーブ・ディシーズ（１回/週）</v>
      </c>
      <c r="B11" s="2"/>
      <c r="C11" s="2"/>
      <c r="D11" s="2"/>
      <c r="E11" s="2"/>
      <c r="F11" s="2"/>
      <c r="G11" s="2"/>
    </row>
    <row r="12" spans="1:7" ht="12">
      <c r="A12" s="10" t="str">
        <f>"セーヴ：頑健+"&amp;B30&amp;"、反応+"&amp;B31&amp;"、意思+"&amp;B32</f>
        <v>セーヴ：頑健+9、反応+2、意思+4</v>
      </c>
      <c r="B12" s="2"/>
      <c r="C12" s="2"/>
      <c r="D12" s="2"/>
      <c r="E12" s="2"/>
      <c r="F12" s="2"/>
      <c r="G12" s="2"/>
    </row>
    <row r="13" spans="1:7" ht="12">
      <c r="A13" s="10" t="str">
        <f>"能力値：【筋】"&amp;B33&amp;"【敏】"&amp;B34&amp;"【耐】"&amp;B35&amp;"【知】"&amp;B36&amp;"【判】"&amp;B37&amp;"【魅】"&amp;B38</f>
        <v>能力値：【筋】18【敏】10【耐】16【知】14【判】14【魅】18</v>
      </c>
      <c r="B13" s="2"/>
      <c r="C13" s="2"/>
      <c r="D13" s="2"/>
      <c r="E13" s="2"/>
      <c r="F13" s="2"/>
      <c r="G13" s="2"/>
    </row>
    <row r="14" spans="1:7" ht="12">
      <c r="A14" s="11" t="str">
        <f>"技能："&amp;skill(A59:C102)</f>
        <v>技能：〈知識(貴族&amp;王族)〉+7、〈知識(次元界)〉+4、〈知識(宗教)〉+9、〈聞き耳〉+6、〈視認〉+6、〈真意看破〉+7、〈騎乗〉+9、〈交渉〉+17</v>
      </c>
      <c r="B14" s="2"/>
      <c r="C14" s="2"/>
      <c r="D14" s="2"/>
      <c r="E14" s="2"/>
      <c r="F14" s="2"/>
      <c r="G14" s="2"/>
    </row>
    <row r="15" spans="1:7" ht="12">
      <c r="A15" s="10" t="str">
        <f>"特技："&amp;feat(B53:U53)</f>
        <v>特技：《強打》《一撃追加》《鋼の意思》《持久力》</v>
      </c>
      <c r="B15" s="2"/>
      <c r="C15" s="2"/>
      <c r="D15" s="2"/>
      <c r="E15" s="2"/>
      <c r="F15" s="2"/>
      <c r="G15" s="2"/>
    </row>
    <row r="16" spans="1:7" ht="12">
      <c r="A16" s="10" t="str">
        <f>"装備："&amp;join(B56:AC56,"、")</f>
        <v>装備：ロングソード＋１、ドワーブンストーン＋３、ウィングドシールド、アミュレットオブナチュラルアーマー＋２、クロークオブカリスマ＋４、リングオブプロテクション＋１</v>
      </c>
      <c r="B16" s="2"/>
      <c r="C16" s="2"/>
      <c r="D16" s="2"/>
      <c r="E16" s="2"/>
      <c r="F16" s="2"/>
      <c r="G16" s="2"/>
    </row>
    <row r="17" spans="1:7" ht="12.75" thickBot="1">
      <c r="A17" s="10" t="s">
        <v>542</v>
      </c>
      <c r="B17" s="2"/>
      <c r="C17" s="2"/>
      <c r="D17" s="2"/>
      <c r="E17" s="2"/>
      <c r="F17" s="2"/>
      <c r="G17" s="2"/>
    </row>
    <row r="18" spans="1:11" s="81" customFormat="1" ht="11.25">
      <c r="A18" s="90" t="s">
        <v>550</v>
      </c>
      <c r="B18" s="91"/>
      <c r="C18" s="91"/>
      <c r="D18" s="91"/>
      <c r="E18" s="91"/>
      <c r="F18" s="92"/>
      <c r="G18" s="92"/>
      <c r="H18" s="92"/>
      <c r="I18" s="92" t="s">
        <v>551</v>
      </c>
      <c r="J18" s="93"/>
      <c r="K18" s="94"/>
    </row>
    <row r="19" spans="1:11" s="81" customFormat="1" ht="11.25">
      <c r="A19" s="68"/>
      <c r="B19" s="69"/>
      <c r="C19" s="69"/>
      <c r="D19" s="69" t="str">
        <f>B41</f>
        <v>中型</v>
      </c>
      <c r="E19" s="69" t="s">
        <v>573</v>
      </c>
      <c r="F19" s="70"/>
      <c r="G19" s="70"/>
      <c r="H19" s="70"/>
      <c r="I19" s="70"/>
      <c r="J19" s="71"/>
      <c r="K19" s="72"/>
    </row>
    <row r="20" spans="1:11" s="81" customFormat="1" ht="11.25">
      <c r="A20" s="36"/>
      <c r="B20" s="16" t="s">
        <v>5</v>
      </c>
      <c r="C20" s="16" t="s">
        <v>6</v>
      </c>
      <c r="D20" s="16" t="s">
        <v>7</v>
      </c>
      <c r="E20" s="16" t="s">
        <v>8</v>
      </c>
      <c r="F20" s="16" t="s">
        <v>9</v>
      </c>
      <c r="G20" s="16" t="s">
        <v>3</v>
      </c>
      <c r="H20" s="16" t="s">
        <v>3</v>
      </c>
      <c r="I20" s="16" t="s">
        <v>380</v>
      </c>
      <c r="J20" s="16" t="s">
        <v>227</v>
      </c>
      <c r="K20" s="37" t="s">
        <v>385</v>
      </c>
    </row>
    <row r="21" spans="1:11" s="81" customFormat="1" ht="12">
      <c r="A21" s="38" t="s">
        <v>59</v>
      </c>
      <c r="B21" s="13"/>
      <c r="C21" s="75" t="s">
        <v>379</v>
      </c>
      <c r="D21" s="75" t="s">
        <v>7</v>
      </c>
      <c r="E21" s="75" t="s">
        <v>241</v>
      </c>
      <c r="F21" s="13" t="s">
        <v>108</v>
      </c>
      <c r="G21" s="13" t="s">
        <v>307</v>
      </c>
      <c r="H21" s="13"/>
      <c r="I21" s="13"/>
      <c r="J21" s="13" t="s">
        <v>401</v>
      </c>
      <c r="K21" s="39" t="s">
        <v>400</v>
      </c>
    </row>
    <row r="22" spans="1:11" s="81" customFormat="1" ht="12.75" thickBot="1">
      <c r="A22" s="40" t="s">
        <v>18</v>
      </c>
      <c r="B22" s="22">
        <f>SUM(C22:M22)</f>
        <v>31</v>
      </c>
      <c r="C22" s="22">
        <v>10</v>
      </c>
      <c r="D22" s="73">
        <f>sizep(D19)</f>
        <v>0</v>
      </c>
      <c r="E22" s="73">
        <f>C34</f>
        <v>0</v>
      </c>
      <c r="F22" s="23">
        <v>2</v>
      </c>
      <c r="G22" s="23">
        <v>1</v>
      </c>
      <c r="H22" s="23"/>
      <c r="I22" s="23"/>
      <c r="J22" s="23">
        <v>5</v>
      </c>
      <c r="K22" s="41">
        <v>13</v>
      </c>
    </row>
    <row r="23" spans="1:11" s="81" customFormat="1" ht="12">
      <c r="A23" s="42" t="s">
        <v>11</v>
      </c>
      <c r="B23" s="26">
        <f>SUM(C23:M23)</f>
        <v>8</v>
      </c>
      <c r="C23" s="26"/>
      <c r="D23" s="82"/>
      <c r="E23" s="27"/>
      <c r="F23" s="27"/>
      <c r="G23" s="27"/>
      <c r="H23" s="27"/>
      <c r="I23" s="27">
        <v>8</v>
      </c>
      <c r="J23" s="27"/>
      <c r="K23" s="43"/>
    </row>
    <row r="24" spans="1:11" s="81" customFormat="1" ht="11.25">
      <c r="A24" s="44" t="s">
        <v>65</v>
      </c>
      <c r="B24" s="14">
        <f>SUM(C24:M24)</f>
        <v>24</v>
      </c>
      <c r="C24" s="14">
        <f>B23*C35</f>
        <v>24</v>
      </c>
      <c r="D24" s="74"/>
      <c r="E24" s="13"/>
      <c r="F24" s="13"/>
      <c r="G24" s="13"/>
      <c r="H24" s="13"/>
      <c r="I24" s="13"/>
      <c r="J24" s="13"/>
      <c r="K24" s="39"/>
    </row>
    <row r="25" spans="1:11" s="81" customFormat="1" ht="12" thickBot="1">
      <c r="A25" s="45" t="s">
        <v>12</v>
      </c>
      <c r="B25" s="28">
        <v>89</v>
      </c>
      <c r="C25" s="28"/>
      <c r="D25" s="80"/>
      <c r="E25" s="29"/>
      <c r="F25" s="29"/>
      <c r="G25" s="29"/>
      <c r="H25" s="29"/>
      <c r="I25" s="29"/>
      <c r="J25" s="29"/>
      <c r="K25" s="46"/>
    </row>
    <row r="26" spans="1:11" s="81" customFormat="1" ht="12">
      <c r="A26" s="47" t="s">
        <v>19</v>
      </c>
      <c r="B26" s="24">
        <f aca="true" t="shared" si="0" ref="B26:B32">SUM(C26:M26)</f>
        <v>8</v>
      </c>
      <c r="C26" s="83"/>
      <c r="D26" s="83"/>
      <c r="E26" s="25"/>
      <c r="F26" s="25"/>
      <c r="G26" s="25"/>
      <c r="H26" s="25"/>
      <c r="I26" s="25">
        <v>8</v>
      </c>
      <c r="J26" s="25"/>
      <c r="K26" s="48"/>
    </row>
    <row r="27" spans="1:11" s="81" customFormat="1" ht="12">
      <c r="A27" s="38" t="s">
        <v>20</v>
      </c>
      <c r="B27" s="14">
        <f t="shared" si="0"/>
        <v>12</v>
      </c>
      <c r="C27" s="14">
        <f>C33</f>
        <v>4</v>
      </c>
      <c r="D27" s="74">
        <f>sizeb(D19)</f>
        <v>0</v>
      </c>
      <c r="E27" s="13"/>
      <c r="F27" s="25"/>
      <c r="G27" s="13"/>
      <c r="H27" s="13"/>
      <c r="I27" s="13">
        <v>8</v>
      </c>
      <c r="J27" s="13"/>
      <c r="K27" s="39"/>
    </row>
    <row r="28" spans="1:11" s="81" customFormat="1" ht="12">
      <c r="A28" s="38" t="s">
        <v>225</v>
      </c>
      <c r="B28" s="14">
        <f t="shared" si="0"/>
        <v>12</v>
      </c>
      <c r="C28" s="14">
        <f>C33</f>
        <v>4</v>
      </c>
      <c r="D28" s="74">
        <f>sizep(D19)</f>
        <v>0</v>
      </c>
      <c r="E28" s="13"/>
      <c r="F28" s="25"/>
      <c r="G28" s="13"/>
      <c r="H28" s="13"/>
      <c r="I28" s="13">
        <v>8</v>
      </c>
      <c r="J28" s="13"/>
      <c r="K28" s="39"/>
    </row>
    <row r="29" spans="1:11" s="81" customFormat="1" ht="12.75" thickBot="1">
      <c r="A29" s="49" t="s">
        <v>226</v>
      </c>
      <c r="B29" s="14">
        <f t="shared" si="0"/>
        <v>8</v>
      </c>
      <c r="C29" s="14">
        <f>C34</f>
        <v>0</v>
      </c>
      <c r="D29" s="74">
        <f>sizep(D19)</f>
        <v>0</v>
      </c>
      <c r="E29" s="29"/>
      <c r="F29" s="25"/>
      <c r="G29" s="29"/>
      <c r="H29" s="29"/>
      <c r="I29" s="29">
        <v>8</v>
      </c>
      <c r="J29" s="29"/>
      <c r="K29" s="46"/>
    </row>
    <row r="30" spans="1:11" s="81" customFormat="1" ht="12">
      <c r="A30" s="42" t="s">
        <v>43</v>
      </c>
      <c r="B30" s="26">
        <f t="shared" si="0"/>
        <v>9</v>
      </c>
      <c r="C30" s="26">
        <f>C35</f>
        <v>3</v>
      </c>
      <c r="D30" s="82"/>
      <c r="E30" s="27"/>
      <c r="F30" s="27"/>
      <c r="G30" s="27"/>
      <c r="H30" s="27"/>
      <c r="I30" s="27">
        <v>6</v>
      </c>
      <c r="J30" s="27"/>
      <c r="K30" s="43"/>
    </row>
    <row r="31" spans="1:11" s="81" customFormat="1" ht="12">
      <c r="A31" s="38" t="s">
        <v>44</v>
      </c>
      <c r="B31" s="14">
        <f t="shared" si="0"/>
        <v>2</v>
      </c>
      <c r="C31" s="14">
        <f>C34</f>
        <v>0</v>
      </c>
      <c r="D31" s="74"/>
      <c r="E31" s="13"/>
      <c r="F31" s="13"/>
      <c r="G31" s="13"/>
      <c r="H31" s="13"/>
      <c r="I31" s="13">
        <v>2</v>
      </c>
      <c r="J31" s="13"/>
      <c r="K31" s="39"/>
    </row>
    <row r="32" spans="1:11" s="81" customFormat="1" ht="12.75" thickBot="1">
      <c r="A32" s="49" t="s">
        <v>45</v>
      </c>
      <c r="B32" s="28">
        <f t="shared" si="0"/>
        <v>4</v>
      </c>
      <c r="C32" s="28">
        <f>C37</f>
        <v>2</v>
      </c>
      <c r="D32" s="80"/>
      <c r="E32" s="29"/>
      <c r="F32" s="29"/>
      <c r="G32" s="29"/>
      <c r="H32" s="29"/>
      <c r="I32" s="29">
        <v>2</v>
      </c>
      <c r="J32" s="29"/>
      <c r="K32" s="46"/>
    </row>
    <row r="33" spans="1:11" s="81" customFormat="1" ht="12">
      <c r="A33" s="47" t="s">
        <v>46</v>
      </c>
      <c r="B33" s="24">
        <f aca="true" t="shared" si="1" ref="B33:B38">SUM(D33:M33)</f>
        <v>18</v>
      </c>
      <c r="C33" s="24">
        <f aca="true" t="shared" si="2" ref="C33:C38">INT((B33-10)/2)</f>
        <v>4</v>
      </c>
      <c r="D33" s="83"/>
      <c r="E33" s="25">
        <v>18</v>
      </c>
      <c r="F33" s="25"/>
      <c r="G33" s="25"/>
      <c r="H33" s="25"/>
      <c r="I33" s="25"/>
      <c r="J33" s="25"/>
      <c r="K33" s="48"/>
    </row>
    <row r="34" spans="1:11" s="81" customFormat="1" ht="12">
      <c r="A34" s="38" t="s">
        <v>15</v>
      </c>
      <c r="B34" s="14">
        <f t="shared" si="1"/>
        <v>10</v>
      </c>
      <c r="C34" s="14">
        <f t="shared" si="2"/>
        <v>0</v>
      </c>
      <c r="D34" s="74"/>
      <c r="E34" s="13">
        <v>10</v>
      </c>
      <c r="F34" s="13"/>
      <c r="G34" s="13"/>
      <c r="H34" s="13"/>
      <c r="I34" s="13"/>
      <c r="J34" s="13"/>
      <c r="K34" s="39"/>
    </row>
    <row r="35" spans="1:11" s="81" customFormat="1" ht="12">
      <c r="A35" s="38" t="s">
        <v>47</v>
      </c>
      <c r="B35" s="14">
        <f t="shared" si="1"/>
        <v>16</v>
      </c>
      <c r="C35" s="14">
        <f t="shared" si="2"/>
        <v>3</v>
      </c>
      <c r="D35" s="74"/>
      <c r="E35" s="13">
        <v>16</v>
      </c>
      <c r="F35" s="13"/>
      <c r="G35" s="13"/>
      <c r="H35" s="13"/>
      <c r="I35" s="13"/>
      <c r="J35" s="13"/>
      <c r="K35" s="39"/>
    </row>
    <row r="36" spans="1:11" s="81" customFormat="1" ht="12">
      <c r="A36" s="38" t="s">
        <v>48</v>
      </c>
      <c r="B36" s="14">
        <f t="shared" si="1"/>
        <v>14</v>
      </c>
      <c r="C36" s="14">
        <f t="shared" si="2"/>
        <v>2</v>
      </c>
      <c r="D36" s="74"/>
      <c r="E36" s="13">
        <v>14</v>
      </c>
      <c r="F36" s="13"/>
      <c r="G36" s="13"/>
      <c r="H36" s="13"/>
      <c r="I36" s="13"/>
      <c r="J36" s="13"/>
      <c r="K36" s="39"/>
    </row>
    <row r="37" spans="1:11" s="81" customFormat="1" ht="12">
      <c r="A37" s="38" t="s">
        <v>49</v>
      </c>
      <c r="B37" s="14">
        <f t="shared" si="1"/>
        <v>14</v>
      </c>
      <c r="C37" s="14">
        <f t="shared" si="2"/>
        <v>2</v>
      </c>
      <c r="D37" s="74"/>
      <c r="E37" s="13">
        <v>14</v>
      </c>
      <c r="F37" s="13"/>
      <c r="G37" s="13"/>
      <c r="H37" s="13"/>
      <c r="I37" s="13"/>
      <c r="J37" s="13"/>
      <c r="K37" s="39"/>
    </row>
    <row r="38" spans="1:11" s="81" customFormat="1" ht="12">
      <c r="A38" s="38" t="s">
        <v>50</v>
      </c>
      <c r="B38" s="14">
        <f t="shared" si="1"/>
        <v>18</v>
      </c>
      <c r="C38" s="14">
        <f t="shared" si="2"/>
        <v>4</v>
      </c>
      <c r="D38" s="74"/>
      <c r="E38" s="13">
        <v>18</v>
      </c>
      <c r="F38" s="13"/>
      <c r="G38" s="13"/>
      <c r="H38" s="13"/>
      <c r="I38" s="13"/>
      <c r="J38" s="13"/>
      <c r="K38" s="39"/>
    </row>
    <row r="39" spans="1:11" s="81" customFormat="1" ht="12.75" thickBot="1">
      <c r="A39" s="49" t="s">
        <v>27</v>
      </c>
      <c r="B39" s="28">
        <f>SUM(C39:M39)</f>
        <v>0</v>
      </c>
      <c r="C39" s="80"/>
      <c r="D39" s="80"/>
      <c r="E39" s="29"/>
      <c r="F39" s="29"/>
      <c r="G39" s="29"/>
      <c r="H39" s="29"/>
      <c r="I39" s="29"/>
      <c r="J39" s="29"/>
      <c r="K39" s="46"/>
    </row>
    <row r="40" spans="1:2" ht="12.75" thickBot="1">
      <c r="A40" s="6"/>
      <c r="B40" s="8"/>
    </row>
    <row r="41" spans="1:11" ht="12">
      <c r="A41" s="42" t="s">
        <v>543</v>
      </c>
      <c r="B41" s="27" t="s">
        <v>424</v>
      </c>
      <c r="C41" s="27"/>
      <c r="D41" s="27"/>
      <c r="E41" s="27"/>
      <c r="F41" s="27"/>
      <c r="G41" s="27"/>
      <c r="H41" s="27"/>
      <c r="I41" s="27"/>
      <c r="J41" s="50"/>
      <c r="K41" s="43"/>
    </row>
    <row r="42" spans="1:11" ht="12">
      <c r="A42" s="38" t="s">
        <v>66</v>
      </c>
      <c r="B42" s="13">
        <v>10</v>
      </c>
      <c r="C42" s="13"/>
      <c r="D42" s="13"/>
      <c r="E42" s="13"/>
      <c r="F42" s="13"/>
      <c r="G42" s="13"/>
      <c r="H42" s="13"/>
      <c r="I42" s="13"/>
      <c r="J42" s="18"/>
      <c r="K42" s="39"/>
    </row>
    <row r="43" spans="1:11" ht="12">
      <c r="A43" s="38" t="s">
        <v>13</v>
      </c>
      <c r="B43" s="13">
        <v>20</v>
      </c>
      <c r="C43" s="13"/>
      <c r="D43" s="13"/>
      <c r="E43" s="13"/>
      <c r="F43" s="13"/>
      <c r="G43" s="13"/>
      <c r="H43" s="13"/>
      <c r="I43" s="13"/>
      <c r="J43" s="18"/>
      <c r="K43" s="39"/>
    </row>
    <row r="44" spans="1:11" ht="12">
      <c r="A44" s="38" t="s">
        <v>14</v>
      </c>
      <c r="B44" s="13" t="s">
        <v>544</v>
      </c>
      <c r="C44" s="13"/>
      <c r="D44" s="13"/>
      <c r="E44" s="13"/>
      <c r="F44" s="13"/>
      <c r="G44" s="13"/>
      <c r="H44" s="13"/>
      <c r="I44" s="13"/>
      <c r="J44" s="18"/>
      <c r="K44" s="39"/>
    </row>
    <row r="45" spans="1:11" ht="12">
      <c r="A45" s="38" t="s">
        <v>53</v>
      </c>
      <c r="B45" s="13" t="s">
        <v>552</v>
      </c>
      <c r="C45" s="13" t="s">
        <v>553</v>
      </c>
      <c r="D45" s="13"/>
      <c r="E45" s="13"/>
      <c r="F45" s="13"/>
      <c r="G45" s="13"/>
      <c r="H45" s="13"/>
      <c r="I45" s="13"/>
      <c r="J45" s="18"/>
      <c r="K45" s="39"/>
    </row>
    <row r="46" spans="1:11" ht="12">
      <c r="A46" s="38" t="s">
        <v>54</v>
      </c>
      <c r="B46" s="13">
        <v>1</v>
      </c>
      <c r="C46" s="13">
        <v>1</v>
      </c>
      <c r="D46" s="13"/>
      <c r="E46" s="13"/>
      <c r="F46" s="13"/>
      <c r="G46" s="13"/>
      <c r="H46" s="13"/>
      <c r="I46" s="13"/>
      <c r="J46" s="18"/>
      <c r="K46" s="39"/>
    </row>
    <row r="47" spans="1:11" ht="12">
      <c r="A47" s="38" t="s">
        <v>56</v>
      </c>
      <c r="B47" s="13" t="s">
        <v>225</v>
      </c>
      <c r="C47" s="13" t="s">
        <v>225</v>
      </c>
      <c r="D47" s="13"/>
      <c r="E47" s="13"/>
      <c r="F47" s="13"/>
      <c r="G47" s="13"/>
      <c r="H47" s="13"/>
      <c r="I47" s="13"/>
      <c r="J47" s="18"/>
      <c r="K47" s="39"/>
    </row>
    <row r="48" spans="1:11" ht="12">
      <c r="A48" s="38" t="s">
        <v>57</v>
      </c>
      <c r="B48" s="13" t="s">
        <v>554</v>
      </c>
      <c r="C48" s="13" t="s">
        <v>554</v>
      </c>
      <c r="D48" s="13"/>
      <c r="E48" s="13"/>
      <c r="F48" s="13"/>
      <c r="G48" s="13"/>
      <c r="H48" s="13"/>
      <c r="I48" s="13"/>
      <c r="J48" s="18"/>
      <c r="K48" s="39"/>
    </row>
    <row r="49" spans="1:11" ht="12">
      <c r="A49" s="38" t="s">
        <v>61</v>
      </c>
      <c r="B49" s="13">
        <v>1</v>
      </c>
      <c r="C49" s="13">
        <v>1</v>
      </c>
      <c r="D49" s="13"/>
      <c r="E49" s="13"/>
      <c r="F49" s="13"/>
      <c r="G49" s="13"/>
      <c r="H49" s="13"/>
      <c r="I49" s="13"/>
      <c r="J49" s="18"/>
      <c r="K49" s="39"/>
    </row>
    <row r="50" spans="1:11" ht="12">
      <c r="A50" s="38" t="s">
        <v>62</v>
      </c>
      <c r="B50" s="15"/>
      <c r="C50" s="15"/>
      <c r="D50" s="13"/>
      <c r="E50" s="13"/>
      <c r="F50" s="13"/>
      <c r="G50" s="13"/>
      <c r="H50" s="13"/>
      <c r="I50" s="13"/>
      <c r="J50" s="18"/>
      <c r="K50" s="39"/>
    </row>
    <row r="51" spans="1:11" ht="11.25">
      <c r="A51" s="44" t="s">
        <v>24</v>
      </c>
      <c r="B51" s="19">
        <v>5</v>
      </c>
      <c r="C51" s="13"/>
      <c r="D51" s="13"/>
      <c r="E51" s="13"/>
      <c r="F51" s="13"/>
      <c r="G51" s="13"/>
      <c r="H51" s="13"/>
      <c r="I51" s="13"/>
      <c r="J51" s="18"/>
      <c r="K51" s="39"/>
    </row>
    <row r="52" spans="1:11" ht="11.25">
      <c r="A52" s="44" t="s">
        <v>25</v>
      </c>
      <c r="B52" s="19">
        <v>5</v>
      </c>
      <c r="C52" s="13"/>
      <c r="D52" s="13"/>
      <c r="E52" s="13"/>
      <c r="F52" s="13"/>
      <c r="G52" s="13"/>
      <c r="H52" s="13"/>
      <c r="I52" s="13"/>
      <c r="J52" s="18"/>
      <c r="K52" s="39"/>
    </row>
    <row r="53" spans="1:11" ht="12">
      <c r="A53" s="38" t="s">
        <v>29</v>
      </c>
      <c r="B53" s="95" t="s">
        <v>300</v>
      </c>
      <c r="C53" s="95" t="s">
        <v>555</v>
      </c>
      <c r="D53" s="95" t="s">
        <v>118</v>
      </c>
      <c r="E53" s="95" t="s">
        <v>556</v>
      </c>
      <c r="F53" s="95"/>
      <c r="G53" s="95"/>
      <c r="H53" s="96"/>
      <c r="I53" s="96"/>
      <c r="J53" s="96"/>
      <c r="K53" s="97"/>
    </row>
    <row r="54" spans="1:11" s="7" customFormat="1" ht="12">
      <c r="A54" s="51" t="s">
        <v>33</v>
      </c>
      <c r="B54" s="95" t="s">
        <v>557</v>
      </c>
      <c r="C54" s="95" t="s">
        <v>572</v>
      </c>
      <c r="D54" s="95"/>
      <c r="E54" s="95"/>
      <c r="F54" s="95"/>
      <c r="G54" s="95"/>
      <c r="H54" s="96"/>
      <c r="I54" s="96"/>
      <c r="J54" s="96"/>
      <c r="K54" s="97"/>
    </row>
    <row r="55" spans="1:11" s="7" customFormat="1" ht="24">
      <c r="A55" s="51" t="s">
        <v>35</v>
      </c>
      <c r="B55" s="95" t="s">
        <v>558</v>
      </c>
      <c r="C55" s="95" t="s">
        <v>559</v>
      </c>
      <c r="D55" s="95" t="s">
        <v>560</v>
      </c>
      <c r="E55" s="96" t="s">
        <v>561</v>
      </c>
      <c r="F55" s="98" t="s">
        <v>562</v>
      </c>
      <c r="G55" s="95" t="s">
        <v>563</v>
      </c>
      <c r="H55" s="96" t="s">
        <v>564</v>
      </c>
      <c r="I55" s="96" t="s">
        <v>565</v>
      </c>
      <c r="J55" s="96" t="s">
        <v>566</v>
      </c>
      <c r="K55" s="97"/>
    </row>
    <row r="56" spans="1:11" ht="12.75" thickBot="1">
      <c r="A56" s="49" t="s">
        <v>41</v>
      </c>
      <c r="B56" s="29" t="s">
        <v>552</v>
      </c>
      <c r="C56" s="29" t="s">
        <v>567</v>
      </c>
      <c r="D56" s="29" t="s">
        <v>568</v>
      </c>
      <c r="E56" s="29" t="s">
        <v>569</v>
      </c>
      <c r="F56" s="29" t="s">
        <v>570</v>
      </c>
      <c r="G56" s="29" t="s">
        <v>571</v>
      </c>
      <c r="H56" s="29"/>
      <c r="I56" s="29"/>
      <c r="J56" s="53"/>
      <c r="K56" s="46"/>
    </row>
    <row r="57" ht="12.75" thickBot="1">
      <c r="A57" s="6"/>
    </row>
    <row r="58" spans="1:5" ht="12">
      <c r="A58" s="42" t="s">
        <v>177</v>
      </c>
      <c r="B58" s="27" t="s">
        <v>178</v>
      </c>
      <c r="C58" s="27" t="s">
        <v>545</v>
      </c>
      <c r="D58" s="27" t="s">
        <v>180</v>
      </c>
      <c r="E58" s="43" t="s">
        <v>181</v>
      </c>
    </row>
    <row r="59" spans="1:5" ht="11.25">
      <c r="A59" s="77" t="s">
        <v>546</v>
      </c>
      <c r="B59" s="13">
        <f aca="true" t="shared" si="3" ref="B59:B102">SUM(C59:K59)</f>
        <v>4</v>
      </c>
      <c r="C59" s="13"/>
      <c r="D59" s="13">
        <f>C$33</f>
        <v>4</v>
      </c>
      <c r="E59" s="39"/>
    </row>
    <row r="60" spans="1:5" ht="11.25">
      <c r="A60" s="77" t="s">
        <v>170</v>
      </c>
      <c r="B60" s="13">
        <f t="shared" si="3"/>
        <v>4</v>
      </c>
      <c r="C60" s="13"/>
      <c r="D60" s="13">
        <f>C$33</f>
        <v>4</v>
      </c>
      <c r="E60" s="39"/>
    </row>
    <row r="61" spans="1:5" ht="11.25">
      <c r="A61" s="77" t="s">
        <v>172</v>
      </c>
      <c r="B61" s="13">
        <f t="shared" si="3"/>
        <v>4</v>
      </c>
      <c r="C61" s="13"/>
      <c r="D61" s="13">
        <f>C$33</f>
        <v>4</v>
      </c>
      <c r="E61" s="39"/>
    </row>
    <row r="62" spans="1:5" ht="11.25">
      <c r="A62" s="77" t="s">
        <v>158</v>
      </c>
      <c r="B62" s="13">
        <f t="shared" si="3"/>
        <v>3</v>
      </c>
      <c r="C62" s="13"/>
      <c r="D62" s="13">
        <f>C35</f>
        <v>3</v>
      </c>
      <c r="E62" s="39"/>
    </row>
    <row r="63" spans="1:5" ht="11.25">
      <c r="A63" s="77" t="s">
        <v>135</v>
      </c>
      <c r="B63" s="13">
        <f t="shared" si="3"/>
        <v>2</v>
      </c>
      <c r="C63" s="13"/>
      <c r="D63" s="13">
        <f aca="true" t="shared" si="4" ref="D63:D79">C$36</f>
        <v>2</v>
      </c>
      <c r="E63" s="39"/>
    </row>
    <row r="64" spans="1:5" ht="11.25">
      <c r="A64" s="77" t="s">
        <v>150</v>
      </c>
      <c r="B64" s="13">
        <f t="shared" si="3"/>
        <v>2</v>
      </c>
      <c r="C64" s="13"/>
      <c r="D64" s="13">
        <f t="shared" si="4"/>
        <v>2</v>
      </c>
      <c r="E64" s="39"/>
    </row>
    <row r="65" spans="1:5" ht="11.25">
      <c r="A65" s="77" t="s">
        <v>153</v>
      </c>
      <c r="B65" s="13">
        <f t="shared" si="3"/>
        <v>2</v>
      </c>
      <c r="C65" s="13"/>
      <c r="D65" s="13">
        <f t="shared" si="4"/>
        <v>2</v>
      </c>
      <c r="E65" s="39"/>
    </row>
    <row r="66" spans="1:5" ht="11.25">
      <c r="A66" s="77" t="s">
        <v>136</v>
      </c>
      <c r="B66" s="13">
        <f t="shared" si="3"/>
        <v>2</v>
      </c>
      <c r="C66" s="13"/>
      <c r="D66" s="13">
        <f t="shared" si="4"/>
        <v>2</v>
      </c>
      <c r="E66" s="39"/>
    </row>
    <row r="67" spans="1:5" ht="11.25">
      <c r="A67" s="77" t="s">
        <v>547</v>
      </c>
      <c r="B67" s="13">
        <f t="shared" si="3"/>
        <v>2</v>
      </c>
      <c r="C67" s="13"/>
      <c r="D67" s="13">
        <f t="shared" si="4"/>
        <v>2</v>
      </c>
      <c r="E67" s="39"/>
    </row>
    <row r="68" spans="1:5" ht="11.25">
      <c r="A68" s="77" t="s">
        <v>160</v>
      </c>
      <c r="B68" s="13">
        <f t="shared" si="3"/>
        <v>2</v>
      </c>
      <c r="C68" s="13"/>
      <c r="D68" s="13">
        <f t="shared" si="4"/>
        <v>2</v>
      </c>
      <c r="E68" s="39"/>
    </row>
    <row r="69" spans="1:5" ht="11.25">
      <c r="A69" s="77" t="s">
        <v>137</v>
      </c>
      <c r="B69" s="13">
        <f t="shared" si="3"/>
        <v>2</v>
      </c>
      <c r="C69" s="13"/>
      <c r="D69" s="13">
        <f t="shared" si="4"/>
        <v>2</v>
      </c>
      <c r="E69" s="39"/>
    </row>
    <row r="70" spans="1:5" ht="11.25">
      <c r="A70" s="77" t="s">
        <v>138</v>
      </c>
      <c r="B70" s="13">
        <f t="shared" si="3"/>
        <v>7</v>
      </c>
      <c r="C70" s="13">
        <v>5</v>
      </c>
      <c r="D70" s="13">
        <f t="shared" si="4"/>
        <v>2</v>
      </c>
      <c r="E70" s="39"/>
    </row>
    <row r="71" spans="1:5" ht="11.25">
      <c r="A71" s="77" t="s">
        <v>139</v>
      </c>
      <c r="B71" s="13">
        <f t="shared" si="3"/>
        <v>2</v>
      </c>
      <c r="C71" s="13"/>
      <c r="D71" s="13">
        <f t="shared" si="4"/>
        <v>2</v>
      </c>
      <c r="E71" s="39"/>
    </row>
    <row r="72" spans="1:5" ht="11.25">
      <c r="A72" s="77" t="s">
        <v>140</v>
      </c>
      <c r="B72" s="13">
        <f t="shared" si="3"/>
        <v>4</v>
      </c>
      <c r="C72" s="13">
        <v>2</v>
      </c>
      <c r="D72" s="13">
        <f t="shared" si="4"/>
        <v>2</v>
      </c>
      <c r="E72" s="39"/>
    </row>
    <row r="73" spans="1:5" ht="11.25">
      <c r="A73" s="77" t="s">
        <v>141</v>
      </c>
      <c r="B73" s="13">
        <f t="shared" si="3"/>
        <v>2</v>
      </c>
      <c r="C73" s="13"/>
      <c r="D73" s="13">
        <f t="shared" si="4"/>
        <v>2</v>
      </c>
      <c r="E73" s="39"/>
    </row>
    <row r="74" spans="1:5" ht="11.25">
      <c r="A74" s="77" t="s">
        <v>142</v>
      </c>
      <c r="B74" s="13">
        <f t="shared" si="3"/>
        <v>9</v>
      </c>
      <c r="C74" s="13">
        <v>7</v>
      </c>
      <c r="D74" s="13">
        <f t="shared" si="4"/>
        <v>2</v>
      </c>
      <c r="E74" s="39"/>
    </row>
    <row r="75" spans="1:5" ht="11.25">
      <c r="A75" s="77" t="s">
        <v>143</v>
      </c>
      <c r="B75" s="13">
        <f t="shared" si="3"/>
        <v>2</v>
      </c>
      <c r="C75" s="13"/>
      <c r="D75" s="13">
        <f t="shared" si="4"/>
        <v>2</v>
      </c>
      <c r="E75" s="39"/>
    </row>
    <row r="76" spans="1:5" ht="11.25">
      <c r="A76" s="77" t="s">
        <v>144</v>
      </c>
      <c r="B76" s="13">
        <f t="shared" si="3"/>
        <v>2</v>
      </c>
      <c r="C76" s="13"/>
      <c r="D76" s="13">
        <f t="shared" si="4"/>
        <v>2</v>
      </c>
      <c r="E76" s="39"/>
    </row>
    <row r="77" spans="1:5" ht="11.25">
      <c r="A77" s="77" t="s">
        <v>145</v>
      </c>
      <c r="B77" s="13">
        <f t="shared" si="3"/>
        <v>2</v>
      </c>
      <c r="C77" s="13"/>
      <c r="D77" s="13">
        <f t="shared" si="4"/>
        <v>2</v>
      </c>
      <c r="E77" s="39"/>
    </row>
    <row r="78" spans="1:5" ht="11.25">
      <c r="A78" s="77" t="s">
        <v>146</v>
      </c>
      <c r="B78" s="13">
        <f t="shared" si="3"/>
        <v>2</v>
      </c>
      <c r="C78" s="13"/>
      <c r="D78" s="13">
        <f t="shared" si="4"/>
        <v>2</v>
      </c>
      <c r="E78" s="39"/>
    </row>
    <row r="79" spans="1:5" ht="11.25">
      <c r="A79" s="77" t="s">
        <v>147</v>
      </c>
      <c r="B79" s="13">
        <f t="shared" si="3"/>
        <v>2</v>
      </c>
      <c r="C79" s="13"/>
      <c r="D79" s="13">
        <f t="shared" si="4"/>
        <v>2</v>
      </c>
      <c r="E79" s="39"/>
    </row>
    <row r="80" spans="1:5" ht="11.25">
      <c r="A80" s="77" t="s">
        <v>151</v>
      </c>
      <c r="B80" s="13">
        <f t="shared" si="3"/>
        <v>6</v>
      </c>
      <c r="C80" s="13">
        <v>4</v>
      </c>
      <c r="D80" s="13">
        <f aca="true" t="shared" si="5" ref="D80:D85">C$37</f>
        <v>2</v>
      </c>
      <c r="E80" s="39"/>
    </row>
    <row r="81" spans="1:5" ht="11.25">
      <c r="A81" s="77" t="s">
        <v>155</v>
      </c>
      <c r="B81" s="13">
        <f t="shared" si="3"/>
        <v>6</v>
      </c>
      <c r="C81" s="13">
        <v>4</v>
      </c>
      <c r="D81" s="13">
        <f t="shared" si="5"/>
        <v>2</v>
      </c>
      <c r="E81" s="39"/>
    </row>
    <row r="82" spans="1:5" ht="11.25">
      <c r="A82" s="77" t="s">
        <v>548</v>
      </c>
      <c r="B82" s="13">
        <f t="shared" si="3"/>
        <v>2</v>
      </c>
      <c r="C82" s="13"/>
      <c r="D82" s="13">
        <f t="shared" si="5"/>
        <v>2</v>
      </c>
      <c r="E82" s="39"/>
    </row>
    <row r="83" spans="1:5" ht="11.25">
      <c r="A83" s="77" t="s">
        <v>157</v>
      </c>
      <c r="B83" s="13">
        <f t="shared" si="3"/>
        <v>7</v>
      </c>
      <c r="C83" s="13">
        <v>5</v>
      </c>
      <c r="D83" s="13">
        <f t="shared" si="5"/>
        <v>2</v>
      </c>
      <c r="E83" s="39"/>
    </row>
    <row r="84" spans="1:5" ht="11.25">
      <c r="A84" s="77" t="s">
        <v>159</v>
      </c>
      <c r="B84" s="13">
        <f t="shared" si="3"/>
        <v>2</v>
      </c>
      <c r="C84" s="13"/>
      <c r="D84" s="13">
        <f t="shared" si="5"/>
        <v>2</v>
      </c>
      <c r="E84" s="39"/>
    </row>
    <row r="85" spans="1:5" ht="11.25">
      <c r="A85" s="77" t="s">
        <v>161</v>
      </c>
      <c r="B85" s="13">
        <f t="shared" si="3"/>
        <v>2</v>
      </c>
      <c r="C85" s="13"/>
      <c r="D85" s="13">
        <f t="shared" si="5"/>
        <v>2</v>
      </c>
      <c r="E85" s="39"/>
    </row>
    <row r="86" spans="1:5" ht="11.25">
      <c r="A86" s="77" t="s">
        <v>134</v>
      </c>
      <c r="B86" s="13">
        <f t="shared" si="3"/>
        <v>0</v>
      </c>
      <c r="C86" s="13"/>
      <c r="D86" s="13">
        <f aca="true" t="shared" si="6" ref="D86:D94">C$34</f>
        <v>0</v>
      </c>
      <c r="E86" s="39"/>
    </row>
    <row r="87" spans="1:5" ht="11.25">
      <c r="A87" s="77" t="s">
        <v>166</v>
      </c>
      <c r="B87" s="13">
        <f t="shared" si="3"/>
        <v>0</v>
      </c>
      <c r="C87" s="13"/>
      <c r="D87" s="13">
        <f t="shared" si="6"/>
        <v>0</v>
      </c>
      <c r="E87" s="39"/>
    </row>
    <row r="88" spans="1:5" ht="11.25">
      <c r="A88" s="77" t="s">
        <v>167</v>
      </c>
      <c r="B88" s="13">
        <f t="shared" si="3"/>
        <v>0</v>
      </c>
      <c r="C88" s="13"/>
      <c r="D88" s="13">
        <f t="shared" si="6"/>
        <v>0</v>
      </c>
      <c r="E88" s="39"/>
    </row>
    <row r="89" spans="1:5" ht="11.25">
      <c r="A89" s="77" t="s">
        <v>152</v>
      </c>
      <c r="B89" s="13">
        <f t="shared" si="3"/>
        <v>9</v>
      </c>
      <c r="C89" s="13">
        <v>9</v>
      </c>
      <c r="D89" s="13">
        <f t="shared" si="6"/>
        <v>0</v>
      </c>
      <c r="E89" s="39"/>
    </row>
    <row r="90" spans="1:5" ht="11.25">
      <c r="A90" s="77" t="s">
        <v>168</v>
      </c>
      <c r="B90" s="13">
        <f t="shared" si="3"/>
        <v>0</v>
      </c>
      <c r="C90" s="13"/>
      <c r="D90" s="13">
        <f t="shared" si="6"/>
        <v>0</v>
      </c>
      <c r="E90" s="39"/>
    </row>
    <row r="91" spans="1:5" ht="11.25">
      <c r="A91" s="77" t="s">
        <v>169</v>
      </c>
      <c r="B91" s="13">
        <f t="shared" si="3"/>
        <v>0</v>
      </c>
      <c r="C91" s="13"/>
      <c r="D91" s="13">
        <f t="shared" si="6"/>
        <v>0</v>
      </c>
      <c r="E91" s="39"/>
    </row>
    <row r="92" spans="1:5" ht="11.25">
      <c r="A92" s="77" t="s">
        <v>171</v>
      </c>
      <c r="B92" s="13">
        <f t="shared" si="3"/>
        <v>0</v>
      </c>
      <c r="C92" s="13"/>
      <c r="D92" s="13">
        <f t="shared" si="6"/>
        <v>0</v>
      </c>
      <c r="E92" s="39"/>
    </row>
    <row r="93" spans="1:5" ht="11.25">
      <c r="A93" s="77" t="s">
        <v>162</v>
      </c>
      <c r="B93" s="13">
        <f t="shared" si="3"/>
        <v>0</v>
      </c>
      <c r="C93" s="13"/>
      <c r="D93" s="13">
        <f t="shared" si="6"/>
        <v>0</v>
      </c>
      <c r="E93" s="39"/>
    </row>
    <row r="94" spans="1:5" ht="11.25">
      <c r="A94" s="77" t="s">
        <v>173</v>
      </c>
      <c r="B94" s="13">
        <f t="shared" si="3"/>
        <v>0</v>
      </c>
      <c r="C94" s="13"/>
      <c r="D94" s="13">
        <f t="shared" si="6"/>
        <v>0</v>
      </c>
      <c r="E94" s="39"/>
    </row>
    <row r="95" spans="1:5" ht="11.25">
      <c r="A95" s="77" t="s">
        <v>165</v>
      </c>
      <c r="B95" s="13">
        <f t="shared" si="3"/>
        <v>4</v>
      </c>
      <c r="C95" s="13"/>
      <c r="D95" s="13">
        <f aca="true" t="shared" si="7" ref="D95:D102">C$38</f>
        <v>4</v>
      </c>
      <c r="E95" s="39"/>
    </row>
    <row r="96" spans="1:5" ht="11.25">
      <c r="A96" s="77" t="s">
        <v>549</v>
      </c>
      <c r="B96" s="13">
        <f t="shared" si="3"/>
        <v>4</v>
      </c>
      <c r="C96" s="13"/>
      <c r="D96" s="13">
        <f t="shared" si="7"/>
        <v>4</v>
      </c>
      <c r="E96" s="39"/>
    </row>
    <row r="97" spans="1:5" ht="11.25">
      <c r="A97" s="77" t="s">
        <v>154</v>
      </c>
      <c r="B97" s="13">
        <f t="shared" si="3"/>
        <v>17</v>
      </c>
      <c r="C97" s="13">
        <v>9</v>
      </c>
      <c r="D97" s="13">
        <f t="shared" si="7"/>
        <v>4</v>
      </c>
      <c r="E97" s="39">
        <v>4</v>
      </c>
    </row>
    <row r="98" spans="1:5" ht="11.25">
      <c r="A98" s="77" t="s">
        <v>156</v>
      </c>
      <c r="B98" s="13">
        <f t="shared" si="3"/>
        <v>4</v>
      </c>
      <c r="C98" s="13"/>
      <c r="D98" s="13">
        <f t="shared" si="7"/>
        <v>4</v>
      </c>
      <c r="E98" s="39"/>
    </row>
    <row r="99" spans="1:5" ht="11.25">
      <c r="A99" s="77" t="s">
        <v>148</v>
      </c>
      <c r="B99" s="13">
        <f t="shared" si="3"/>
        <v>4</v>
      </c>
      <c r="C99" s="13"/>
      <c r="D99" s="13">
        <f t="shared" si="7"/>
        <v>4</v>
      </c>
      <c r="E99" s="39"/>
    </row>
    <row r="100" spans="1:5" ht="11.25">
      <c r="A100" s="77" t="s">
        <v>163</v>
      </c>
      <c r="B100" s="13">
        <f t="shared" si="3"/>
        <v>4</v>
      </c>
      <c r="C100" s="13"/>
      <c r="D100" s="13">
        <f t="shared" si="7"/>
        <v>4</v>
      </c>
      <c r="E100" s="39"/>
    </row>
    <row r="101" spans="1:5" ht="11.25">
      <c r="A101" s="77" t="s">
        <v>164</v>
      </c>
      <c r="B101" s="13">
        <f t="shared" si="3"/>
        <v>4</v>
      </c>
      <c r="C101" s="13"/>
      <c r="D101" s="13">
        <f t="shared" si="7"/>
        <v>4</v>
      </c>
      <c r="E101" s="39"/>
    </row>
    <row r="102" spans="1:5" ht="12" thickBot="1">
      <c r="A102" s="78" t="s">
        <v>149</v>
      </c>
      <c r="B102" s="29">
        <f t="shared" si="3"/>
        <v>4</v>
      </c>
      <c r="C102" s="29"/>
      <c r="D102" s="29">
        <f t="shared" si="7"/>
        <v>4</v>
      </c>
      <c r="E102" s="46"/>
    </row>
    <row r="103" spans="1:5" ht="11.25">
      <c r="A103" s="7"/>
      <c r="B103" s="7"/>
      <c r="C103" s="7"/>
      <c r="D103" s="7"/>
      <c r="E103" s="7"/>
    </row>
  </sheetData>
  <printOptions/>
  <pageMargins left="0.75" right="0.75" top="1" bottom="1" header="0.512" footer="0.512"/>
  <pageSetup fitToHeight="1" fitToWidth="1"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1126">
    <pageSetUpPr fitToPage="1"/>
  </sheetPr>
  <dimension ref="A1:K103"/>
  <sheetViews>
    <sheetView showGridLines="0" workbookViewId="0" topLeftCell="A1">
      <selection activeCell="B26" sqref="B26"/>
    </sheetView>
  </sheetViews>
  <sheetFormatPr defaultColWidth="9.33203125" defaultRowHeight="11.25"/>
  <cols>
    <col min="1" max="9" width="10.66015625" style="3" customWidth="1"/>
    <col min="10" max="10" width="10.66015625" style="4" customWidth="1"/>
    <col min="11" max="16384" width="10.66015625" style="3" customWidth="1"/>
  </cols>
  <sheetData>
    <row r="1" spans="1:7" ht="12">
      <c r="A1" s="10" t="str">
        <f>"【"&amp;join(A18:Q18,"・")&amp;"】"</f>
        <v>【キクチヨ・ダイアウルフ・特別な乗騎】</v>
      </c>
      <c r="B1" s="2"/>
      <c r="C1" s="2"/>
      <c r="D1" s="2"/>
      <c r="E1" s="2"/>
      <c r="F1" s="2"/>
      <c r="G1" s="2"/>
    </row>
    <row r="2" spans="1:7" ht="12">
      <c r="A2" s="10" t="str">
        <f>D19&amp;"サイズの"&amp;E19</f>
        <v>大型サイズの魔獣</v>
      </c>
      <c r="B2" s="2"/>
      <c r="C2" s="2"/>
      <c r="D2" s="2"/>
      <c r="E2" s="2"/>
      <c r="F2" s="2"/>
      <c r="G2" s="2"/>
    </row>
    <row r="3" spans="1:7" ht="12">
      <c r="A3" s="10" t="str">
        <f>"ヒットダイス："&amp;dicecode(B23,B42,B24)&amp;"("&amp;B25&amp;"hp)"</f>
        <v>ヒットダイス：8d8+32(96hp)</v>
      </c>
      <c r="B3" s="2"/>
      <c r="C3" s="2"/>
      <c r="D3" s="2"/>
      <c r="E3" s="2"/>
      <c r="F3" s="2"/>
      <c r="G3" s="2"/>
    </row>
    <row r="4" spans="1:7" ht="12">
      <c r="A4" s="10" t="str">
        <f>"移動速度："&amp;B43&amp;"フィート（"&amp;B44&amp;"）"</f>
        <v>移動速度：50フィート（10マス）</v>
      </c>
      <c r="B4" s="2"/>
      <c r="C4" s="2"/>
      <c r="D4" s="2"/>
      <c r="E4" s="2"/>
      <c r="F4" s="2"/>
      <c r="G4" s="2"/>
    </row>
    <row r="5" spans="1:7" ht="12">
      <c r="A5" s="10" t="str">
        <f>"アーマークラス："&amp;B22&amp;"（"&amp;ac(C22:N22)&amp;"）"</f>
        <v>アーマークラス：20（+10基本-1サイズ+2敏捷+7外皮+1判断+1モンク）</v>
      </c>
      <c r="B5" s="2"/>
      <c r="C5" s="2"/>
      <c r="D5" s="2"/>
      <c r="E5" s="2"/>
      <c r="F5" s="2"/>
      <c r="G5" s="2"/>
    </row>
    <row r="6" spans="1:7" ht="12">
      <c r="A6" s="10" t="str">
        <f>"基本攻撃／組み付き：+"&amp;B26&amp;"/+"&amp;B27</f>
        <v>基本攻撃／組み付き：+6/+18</v>
      </c>
      <c r="B6" s="2"/>
      <c r="C6" s="2"/>
      <c r="D6" s="2"/>
      <c r="E6" s="2"/>
      <c r="F6" s="2"/>
      <c r="G6" s="2"/>
    </row>
    <row r="7" spans="1:7" ht="12">
      <c r="A7" s="10" t="str">
        <f>"攻撃："&amp;攻撃(B45:L50,B28,B29,C33)</f>
        <v>攻撃：噛み付き＝ +13近接(1d8+12/足払い)</v>
      </c>
      <c r="B7" s="2"/>
      <c r="C7" s="2"/>
      <c r="D7" s="2"/>
      <c r="E7" s="2"/>
      <c r="F7" s="2"/>
      <c r="G7" s="2"/>
    </row>
    <row r="8" spans="1:7" ht="12">
      <c r="A8" s="10" t="str">
        <f>"全力攻撃："&amp;全力攻撃(B45:K50,B28,B29,C33)</f>
        <v>全力攻撃：噛み付き＝ +13近接(1d8+12/足払い)、爪(x2)＝ +13近接(2d6+8)</v>
      </c>
      <c r="B8" s="2"/>
      <c r="C8" s="2"/>
      <c r="D8" s="2"/>
      <c r="E8" s="2"/>
      <c r="F8" s="2"/>
      <c r="G8" s="2"/>
    </row>
    <row r="9" spans="1:7" ht="12">
      <c r="A9" s="10" t="str">
        <f>"接敵面／間合い："&amp;B51&amp;"フィート/"&amp;B52&amp;"フィート"</f>
        <v>接敵面／間合い：10フィート/5フィート</v>
      </c>
      <c r="B9" s="2"/>
      <c r="C9" s="2"/>
      <c r="D9" s="2"/>
      <c r="E9" s="2"/>
      <c r="F9" s="2"/>
      <c r="G9" s="2"/>
    </row>
    <row r="10" spans="1:7" ht="12">
      <c r="A10" s="10" t="str">
        <f>"特殊攻撃："&amp;join(B54:AK54,"、")</f>
        <v>特殊攻撃：足払い</v>
      </c>
      <c r="B10" s="2"/>
      <c r="C10" s="2"/>
      <c r="D10" s="2"/>
      <c r="E10" s="2"/>
      <c r="F10" s="2"/>
      <c r="G10" s="2"/>
    </row>
    <row r="11" spans="1:7" ht="12">
      <c r="A11" s="10" t="str">
        <f>"その他の特殊能力："&amp;join(B55:AI55,"、")</f>
        <v>その他の特殊能力：鋭敏嗅覚、夜目、共感的リンク、身かわし強化、呪文共有、セーヴィングスロー共有</v>
      </c>
      <c r="B11" s="2"/>
      <c r="C11" s="2"/>
      <c r="D11" s="2"/>
      <c r="E11" s="2"/>
      <c r="F11" s="2"/>
      <c r="G11" s="2"/>
    </row>
    <row r="12" spans="1:7" ht="12">
      <c r="A12" s="10" t="str">
        <f>"セーヴ：頑健+"&amp;B30&amp;"、反応+"&amp;B31&amp;"、意思+"&amp;B32</f>
        <v>セーヴ：頑健+10、反応+8、意思+7</v>
      </c>
      <c r="B12" s="2"/>
      <c r="C12" s="2"/>
      <c r="D12" s="2"/>
      <c r="E12" s="2"/>
      <c r="F12" s="2"/>
      <c r="G12" s="2"/>
    </row>
    <row r="13" spans="1:7" ht="12">
      <c r="A13" s="10" t="str">
        <f>"能力値：【筋】"&amp;B33&amp;"【敏】"&amp;B34&amp;"【耐】"&amp;B35&amp;"【知】"&amp;B36&amp;"【判】"&amp;B37&amp;"【魅】"&amp;B38</f>
        <v>能力値：【筋】26【敏】15【耐】18【知】6【判】12【魅】10</v>
      </c>
      <c r="B13" s="2"/>
      <c r="C13" s="2"/>
      <c r="D13" s="2"/>
      <c r="E13" s="2"/>
      <c r="F13" s="2"/>
      <c r="G13" s="2"/>
    </row>
    <row r="14" spans="1:7" ht="12">
      <c r="A14" s="11" t="str">
        <f>"技能："&amp;skill(A59:C102)</f>
        <v>技能：〈聞き耳〉+8、〈視認〉+8、〈生存〉+3、〈隠れ身〉+0</v>
      </c>
      <c r="B14" s="2"/>
      <c r="C14" s="2"/>
      <c r="D14" s="2"/>
      <c r="E14" s="2"/>
      <c r="F14" s="2"/>
      <c r="G14" s="2"/>
    </row>
    <row r="15" spans="1:7" ht="12">
      <c r="A15" s="10" t="str">
        <f>"特技："&amp;feat(B53:U53)</f>
        <v>特技：《鋭敏感覚》《疾走》《追跡》《武器熟練：噛み付き》</v>
      </c>
      <c r="B15" s="2"/>
      <c r="C15" s="2"/>
      <c r="D15" s="2"/>
      <c r="E15" s="2"/>
      <c r="F15" s="2"/>
      <c r="G15" s="2"/>
    </row>
    <row r="16" spans="1:7" ht="12">
      <c r="A16" s="10" t="str">
        <f>"装備："&amp;join(B56:AC56,"、")</f>
        <v>装備：モンクスベルト</v>
      </c>
      <c r="B16" s="2"/>
      <c r="C16" s="2"/>
      <c r="D16" s="2"/>
      <c r="E16" s="2"/>
      <c r="F16" s="2"/>
      <c r="G16" s="2"/>
    </row>
    <row r="17" spans="1:7" ht="12.75" thickBot="1">
      <c r="A17" s="10" t="s">
        <v>574</v>
      </c>
      <c r="B17" s="2"/>
      <c r="C17" s="2"/>
      <c r="D17" s="2"/>
      <c r="E17" s="2"/>
      <c r="F17" s="2"/>
      <c r="G17" s="2"/>
    </row>
    <row r="18" spans="1:11" s="81" customFormat="1" ht="11.25">
      <c r="A18" s="90" t="s">
        <v>577</v>
      </c>
      <c r="B18" s="91"/>
      <c r="C18" s="91"/>
      <c r="D18" s="91"/>
      <c r="E18" s="91"/>
      <c r="F18" s="92" t="s">
        <v>578</v>
      </c>
      <c r="G18" s="92"/>
      <c r="H18" s="92"/>
      <c r="I18" s="92" t="s">
        <v>579</v>
      </c>
      <c r="J18" s="93"/>
      <c r="K18" s="94"/>
    </row>
    <row r="19" spans="1:11" s="81" customFormat="1" ht="11.25">
      <c r="A19" s="68"/>
      <c r="B19" s="69"/>
      <c r="C19" s="69"/>
      <c r="D19" s="69" t="str">
        <f>B41</f>
        <v>大型</v>
      </c>
      <c r="E19" s="69" t="s">
        <v>107</v>
      </c>
      <c r="F19" s="70"/>
      <c r="G19" s="70"/>
      <c r="H19" s="70"/>
      <c r="I19" s="70"/>
      <c r="J19" s="71"/>
      <c r="K19" s="72"/>
    </row>
    <row r="20" spans="1:11" s="81" customFormat="1" ht="11.25">
      <c r="A20" s="36"/>
      <c r="B20" s="16" t="s">
        <v>5</v>
      </c>
      <c r="C20" s="16" t="s">
        <v>6</v>
      </c>
      <c r="D20" s="16" t="s">
        <v>7</v>
      </c>
      <c r="E20" s="16" t="s">
        <v>8</v>
      </c>
      <c r="F20" s="16" t="s">
        <v>9</v>
      </c>
      <c r="G20" s="16" t="s">
        <v>3</v>
      </c>
      <c r="H20" s="16" t="s">
        <v>3</v>
      </c>
      <c r="I20" s="16" t="s">
        <v>380</v>
      </c>
      <c r="J20" s="16" t="s">
        <v>227</v>
      </c>
      <c r="K20" s="37" t="s">
        <v>385</v>
      </c>
    </row>
    <row r="21" spans="1:11" s="81" customFormat="1" ht="12">
      <c r="A21" s="38" t="s">
        <v>59</v>
      </c>
      <c r="B21" s="13"/>
      <c r="C21" s="75" t="s">
        <v>379</v>
      </c>
      <c r="D21" s="75" t="s">
        <v>7</v>
      </c>
      <c r="E21" s="75" t="s">
        <v>241</v>
      </c>
      <c r="F21" s="13" t="s">
        <v>108</v>
      </c>
      <c r="G21" s="13" t="s">
        <v>244</v>
      </c>
      <c r="H21" s="13" t="s">
        <v>590</v>
      </c>
      <c r="I21" s="13"/>
      <c r="J21" s="13"/>
      <c r="K21" s="39"/>
    </row>
    <row r="22" spans="1:11" s="81" customFormat="1" ht="12.75" thickBot="1">
      <c r="A22" s="40" t="s">
        <v>18</v>
      </c>
      <c r="B22" s="22">
        <f>SUM(C22:M22)</f>
        <v>20</v>
      </c>
      <c r="C22" s="22">
        <v>10</v>
      </c>
      <c r="D22" s="73">
        <f>sizep(D19)</f>
        <v>-1</v>
      </c>
      <c r="E22" s="73">
        <f>C34</f>
        <v>2</v>
      </c>
      <c r="F22" s="23">
        <v>7</v>
      </c>
      <c r="G22" s="23">
        <v>1</v>
      </c>
      <c r="H22" s="23">
        <v>1</v>
      </c>
      <c r="I22" s="23"/>
      <c r="J22" s="23"/>
      <c r="K22" s="41"/>
    </row>
    <row r="23" spans="1:11" s="81" customFormat="1" ht="12">
      <c r="A23" s="42" t="s">
        <v>11</v>
      </c>
      <c r="B23" s="26">
        <f>SUM(C23:M23)</f>
        <v>8</v>
      </c>
      <c r="C23" s="26"/>
      <c r="D23" s="82"/>
      <c r="E23" s="27"/>
      <c r="F23" s="27">
        <v>8</v>
      </c>
      <c r="G23" s="27"/>
      <c r="H23" s="27"/>
      <c r="I23" s="27"/>
      <c r="J23" s="27"/>
      <c r="K23" s="43"/>
    </row>
    <row r="24" spans="1:11" s="81" customFormat="1" ht="11.25">
      <c r="A24" s="44" t="s">
        <v>65</v>
      </c>
      <c r="B24" s="14">
        <f>SUM(C24:M24)</f>
        <v>32</v>
      </c>
      <c r="C24" s="14">
        <f>B23*C35</f>
        <v>32</v>
      </c>
      <c r="D24" s="74"/>
      <c r="E24" s="13"/>
      <c r="F24" s="13"/>
      <c r="G24" s="13"/>
      <c r="H24" s="13"/>
      <c r="I24" s="13"/>
      <c r="J24" s="13"/>
      <c r="K24" s="39"/>
    </row>
    <row r="25" spans="1:11" s="81" customFormat="1" ht="12" thickBot="1">
      <c r="A25" s="45" t="s">
        <v>12</v>
      </c>
      <c r="B25" s="28">
        <f>B24+B23*B42</f>
        <v>96</v>
      </c>
      <c r="C25" s="28"/>
      <c r="D25" s="80"/>
      <c r="E25" s="29"/>
      <c r="F25" s="29"/>
      <c r="G25" s="29"/>
      <c r="H25" s="29"/>
      <c r="I25" s="29"/>
      <c r="J25" s="29"/>
      <c r="K25" s="46"/>
    </row>
    <row r="26" spans="1:11" s="81" customFormat="1" ht="12">
      <c r="A26" s="47" t="s">
        <v>19</v>
      </c>
      <c r="B26" s="24">
        <f aca="true" t="shared" si="0" ref="B26:B32">SUM(C26:M26)</f>
        <v>6</v>
      </c>
      <c r="C26" s="83"/>
      <c r="D26" s="83"/>
      <c r="E26" s="25"/>
      <c r="F26" s="25">
        <v>6</v>
      </c>
      <c r="G26" s="25"/>
      <c r="H26" s="25"/>
      <c r="I26" s="25"/>
      <c r="J26" s="25"/>
      <c r="K26" s="48"/>
    </row>
    <row r="27" spans="1:11" s="81" customFormat="1" ht="12">
      <c r="A27" s="38" t="s">
        <v>20</v>
      </c>
      <c r="B27" s="14">
        <f t="shared" si="0"/>
        <v>18</v>
      </c>
      <c r="C27" s="14">
        <f>C33</f>
        <v>8</v>
      </c>
      <c r="D27" s="74">
        <f>sizeb(D19)</f>
        <v>4</v>
      </c>
      <c r="E27" s="13"/>
      <c r="F27" s="25">
        <v>6</v>
      </c>
      <c r="G27" s="13"/>
      <c r="H27" s="13"/>
      <c r="I27" s="13"/>
      <c r="J27" s="13"/>
      <c r="K27" s="39"/>
    </row>
    <row r="28" spans="1:11" s="81" customFormat="1" ht="12">
      <c r="A28" s="38" t="s">
        <v>225</v>
      </c>
      <c r="B28" s="14">
        <f t="shared" si="0"/>
        <v>13</v>
      </c>
      <c r="C28" s="14">
        <f>C33</f>
        <v>8</v>
      </c>
      <c r="D28" s="74">
        <f>sizep(D19)</f>
        <v>-1</v>
      </c>
      <c r="E28" s="13"/>
      <c r="F28" s="25">
        <v>6</v>
      </c>
      <c r="G28" s="13"/>
      <c r="H28" s="13"/>
      <c r="I28" s="13"/>
      <c r="J28" s="13"/>
      <c r="K28" s="39"/>
    </row>
    <row r="29" spans="1:11" s="81" customFormat="1" ht="12.75" thickBot="1">
      <c r="A29" s="49" t="s">
        <v>226</v>
      </c>
      <c r="B29" s="14">
        <f t="shared" si="0"/>
        <v>7</v>
      </c>
      <c r="C29" s="14">
        <f>C34</f>
        <v>2</v>
      </c>
      <c r="D29" s="74">
        <f>sizep(D19)</f>
        <v>-1</v>
      </c>
      <c r="E29" s="29"/>
      <c r="F29" s="25">
        <v>6</v>
      </c>
      <c r="G29" s="29"/>
      <c r="H29" s="29"/>
      <c r="I29" s="29"/>
      <c r="J29" s="29"/>
      <c r="K29" s="46"/>
    </row>
    <row r="30" spans="1:11" s="81" customFormat="1" ht="12">
      <c r="A30" s="42" t="s">
        <v>43</v>
      </c>
      <c r="B30" s="26">
        <f t="shared" si="0"/>
        <v>10</v>
      </c>
      <c r="C30" s="26">
        <f>C35</f>
        <v>4</v>
      </c>
      <c r="D30" s="82"/>
      <c r="E30" s="27"/>
      <c r="F30" s="27">
        <v>6</v>
      </c>
      <c r="G30" s="27"/>
      <c r="H30" s="27"/>
      <c r="I30" s="27"/>
      <c r="J30" s="27"/>
      <c r="K30" s="43"/>
    </row>
    <row r="31" spans="1:11" s="81" customFormat="1" ht="12">
      <c r="A31" s="38" t="s">
        <v>44</v>
      </c>
      <c r="B31" s="14">
        <f t="shared" si="0"/>
        <v>8</v>
      </c>
      <c r="C31" s="14">
        <f>C34</f>
        <v>2</v>
      </c>
      <c r="D31" s="74"/>
      <c r="E31" s="13"/>
      <c r="F31" s="13">
        <v>6</v>
      </c>
      <c r="G31" s="13"/>
      <c r="H31" s="13"/>
      <c r="I31" s="13"/>
      <c r="J31" s="13"/>
      <c r="K31" s="39"/>
    </row>
    <row r="32" spans="1:11" s="81" customFormat="1" ht="12.75" thickBot="1">
      <c r="A32" s="49" t="s">
        <v>45</v>
      </c>
      <c r="B32" s="28">
        <f t="shared" si="0"/>
        <v>7</v>
      </c>
      <c r="C32" s="28">
        <f>C37</f>
        <v>1</v>
      </c>
      <c r="D32" s="80"/>
      <c r="E32" s="29"/>
      <c r="F32" s="29">
        <v>6</v>
      </c>
      <c r="G32" s="29"/>
      <c r="H32" s="29"/>
      <c r="I32" s="29"/>
      <c r="J32" s="29"/>
      <c r="K32" s="46"/>
    </row>
    <row r="33" spans="1:11" s="81" customFormat="1" ht="12">
      <c r="A33" s="47" t="s">
        <v>46</v>
      </c>
      <c r="B33" s="24">
        <f aca="true" t="shared" si="1" ref="B33:B38">SUM(D33:M33)</f>
        <v>26</v>
      </c>
      <c r="C33" s="24">
        <f aca="true" t="shared" si="2" ref="C33:C38">INT((B33-10)/2)</f>
        <v>8</v>
      </c>
      <c r="D33" s="83"/>
      <c r="E33" s="25">
        <v>26</v>
      </c>
      <c r="F33" s="25"/>
      <c r="G33" s="25"/>
      <c r="H33" s="25"/>
      <c r="I33" s="25"/>
      <c r="J33" s="25"/>
      <c r="K33" s="48"/>
    </row>
    <row r="34" spans="1:11" s="81" customFormat="1" ht="12">
      <c r="A34" s="38" t="s">
        <v>15</v>
      </c>
      <c r="B34" s="14">
        <f t="shared" si="1"/>
        <v>15</v>
      </c>
      <c r="C34" s="14">
        <f t="shared" si="2"/>
        <v>2</v>
      </c>
      <c r="D34" s="74"/>
      <c r="E34" s="13">
        <v>15</v>
      </c>
      <c r="F34" s="13"/>
      <c r="G34" s="13"/>
      <c r="H34" s="13"/>
      <c r="I34" s="13"/>
      <c r="J34" s="13"/>
      <c r="K34" s="39"/>
    </row>
    <row r="35" spans="1:11" s="81" customFormat="1" ht="12">
      <c r="A35" s="38" t="s">
        <v>47</v>
      </c>
      <c r="B35" s="14">
        <f t="shared" si="1"/>
        <v>18</v>
      </c>
      <c r="C35" s="14">
        <f t="shared" si="2"/>
        <v>4</v>
      </c>
      <c r="D35" s="74"/>
      <c r="E35" s="13">
        <v>18</v>
      </c>
      <c r="F35" s="13"/>
      <c r="G35" s="13"/>
      <c r="H35" s="13"/>
      <c r="I35" s="13"/>
      <c r="J35" s="13"/>
      <c r="K35" s="39"/>
    </row>
    <row r="36" spans="1:11" s="81" customFormat="1" ht="12">
      <c r="A36" s="38" t="s">
        <v>48</v>
      </c>
      <c r="B36" s="14">
        <f t="shared" si="1"/>
        <v>6</v>
      </c>
      <c r="C36" s="14">
        <f t="shared" si="2"/>
        <v>-2</v>
      </c>
      <c r="D36" s="74"/>
      <c r="E36" s="13">
        <v>6</v>
      </c>
      <c r="F36" s="13"/>
      <c r="G36" s="13"/>
      <c r="H36" s="13"/>
      <c r="I36" s="13"/>
      <c r="J36" s="13"/>
      <c r="K36" s="39"/>
    </row>
    <row r="37" spans="1:11" s="81" customFormat="1" ht="12">
      <c r="A37" s="38" t="s">
        <v>49</v>
      </c>
      <c r="B37" s="14">
        <f t="shared" si="1"/>
        <v>12</v>
      </c>
      <c r="C37" s="14">
        <f t="shared" si="2"/>
        <v>1</v>
      </c>
      <c r="D37" s="74"/>
      <c r="E37" s="13">
        <v>12</v>
      </c>
      <c r="F37" s="13"/>
      <c r="G37" s="13"/>
      <c r="H37" s="13"/>
      <c r="I37" s="13"/>
      <c r="J37" s="13"/>
      <c r="K37" s="39"/>
    </row>
    <row r="38" spans="1:11" s="81" customFormat="1" ht="12">
      <c r="A38" s="38" t="s">
        <v>50</v>
      </c>
      <c r="B38" s="14">
        <f t="shared" si="1"/>
        <v>10</v>
      </c>
      <c r="C38" s="14">
        <f t="shared" si="2"/>
        <v>0</v>
      </c>
      <c r="D38" s="74"/>
      <c r="E38" s="13">
        <v>10</v>
      </c>
      <c r="F38" s="13"/>
      <c r="G38" s="13"/>
      <c r="H38" s="13"/>
      <c r="I38" s="13"/>
      <c r="J38" s="13"/>
      <c r="K38" s="39"/>
    </row>
    <row r="39" spans="1:11" s="81" customFormat="1" ht="12.75" thickBot="1">
      <c r="A39" s="49" t="s">
        <v>27</v>
      </c>
      <c r="B39" s="28">
        <f>SUM(C39:M39)</f>
        <v>0</v>
      </c>
      <c r="C39" s="80"/>
      <c r="D39" s="80"/>
      <c r="E39" s="29"/>
      <c r="F39" s="29"/>
      <c r="G39" s="29"/>
      <c r="H39" s="29"/>
      <c r="I39" s="29"/>
      <c r="J39" s="29"/>
      <c r="K39" s="46"/>
    </row>
    <row r="40" spans="1:2" ht="12.75" thickBot="1">
      <c r="A40" s="6"/>
      <c r="B40" s="8"/>
    </row>
    <row r="41" spans="1:11" ht="12">
      <c r="A41" s="42" t="s">
        <v>575</v>
      </c>
      <c r="B41" s="27" t="s">
        <v>106</v>
      </c>
      <c r="C41" s="27"/>
      <c r="D41" s="27"/>
      <c r="E41" s="27"/>
      <c r="F41" s="27"/>
      <c r="G41" s="27"/>
      <c r="H41" s="27"/>
      <c r="I41" s="27"/>
      <c r="J41" s="50"/>
      <c r="K41" s="43"/>
    </row>
    <row r="42" spans="1:11" ht="12">
      <c r="A42" s="38" t="s">
        <v>66</v>
      </c>
      <c r="B42" s="13">
        <v>8</v>
      </c>
      <c r="C42" s="13"/>
      <c r="D42" s="13"/>
      <c r="E42" s="13"/>
      <c r="F42" s="13"/>
      <c r="G42" s="13"/>
      <c r="H42" s="13"/>
      <c r="I42" s="13"/>
      <c r="J42" s="18"/>
      <c r="K42" s="39"/>
    </row>
    <row r="43" spans="1:11" ht="12">
      <c r="A43" s="38" t="s">
        <v>13</v>
      </c>
      <c r="B43" s="13">
        <v>50</v>
      </c>
      <c r="C43" s="13"/>
      <c r="D43" s="13"/>
      <c r="E43" s="13"/>
      <c r="F43" s="13"/>
      <c r="G43" s="13"/>
      <c r="H43" s="13"/>
      <c r="I43" s="13"/>
      <c r="J43" s="18"/>
      <c r="K43" s="39"/>
    </row>
    <row r="44" spans="1:11" ht="12">
      <c r="A44" s="38" t="s">
        <v>14</v>
      </c>
      <c r="B44" s="13" t="s">
        <v>580</v>
      </c>
      <c r="C44" s="13"/>
      <c r="D44" s="13"/>
      <c r="E44" s="13"/>
      <c r="F44" s="13"/>
      <c r="G44" s="13"/>
      <c r="H44" s="13"/>
      <c r="I44" s="13"/>
      <c r="J44" s="18"/>
      <c r="K44" s="39"/>
    </row>
    <row r="45" spans="1:11" ht="12">
      <c r="A45" s="38" t="s">
        <v>53</v>
      </c>
      <c r="B45" s="13" t="s">
        <v>121</v>
      </c>
      <c r="C45" s="13" t="s">
        <v>252</v>
      </c>
      <c r="D45" s="13"/>
      <c r="E45" s="13"/>
      <c r="F45" s="13"/>
      <c r="G45" s="13"/>
      <c r="H45" s="13"/>
      <c r="I45" s="13"/>
      <c r="J45" s="18"/>
      <c r="K45" s="39"/>
    </row>
    <row r="46" spans="1:11" ht="12">
      <c r="A46" s="38" t="s">
        <v>54</v>
      </c>
      <c r="B46" s="13">
        <v>1</v>
      </c>
      <c r="C46" s="13">
        <v>2</v>
      </c>
      <c r="D46" s="13"/>
      <c r="E46" s="13"/>
      <c r="F46" s="13"/>
      <c r="G46" s="13"/>
      <c r="H46" s="13"/>
      <c r="I46" s="13"/>
      <c r="J46" s="18"/>
      <c r="K46" s="39"/>
    </row>
    <row r="47" spans="1:11" ht="12">
      <c r="A47" s="38" t="s">
        <v>56</v>
      </c>
      <c r="B47" s="13" t="s">
        <v>225</v>
      </c>
      <c r="C47" s="13" t="s">
        <v>225</v>
      </c>
      <c r="D47" s="13"/>
      <c r="E47" s="13"/>
      <c r="F47" s="13"/>
      <c r="G47" s="13"/>
      <c r="H47" s="13"/>
      <c r="I47" s="13"/>
      <c r="J47" s="18"/>
      <c r="K47" s="39"/>
    </row>
    <row r="48" spans="1:11" ht="12">
      <c r="A48" s="38" t="s">
        <v>57</v>
      </c>
      <c r="B48" s="13" t="s">
        <v>576</v>
      </c>
      <c r="C48" s="13" t="s">
        <v>591</v>
      </c>
      <c r="D48" s="13"/>
      <c r="E48" s="13"/>
      <c r="F48" s="13"/>
      <c r="G48" s="13"/>
      <c r="H48" s="13"/>
      <c r="I48" s="13"/>
      <c r="J48" s="18"/>
      <c r="K48" s="39"/>
    </row>
    <row r="49" spans="1:11" ht="12">
      <c r="A49" s="38" t="s">
        <v>61</v>
      </c>
      <c r="B49" s="13">
        <v>1.5</v>
      </c>
      <c r="C49" s="13">
        <v>1</v>
      </c>
      <c r="D49" s="13"/>
      <c r="E49" s="13"/>
      <c r="F49" s="13"/>
      <c r="G49" s="13"/>
      <c r="H49" s="13"/>
      <c r="I49" s="13"/>
      <c r="J49" s="18"/>
      <c r="K49" s="39"/>
    </row>
    <row r="50" spans="1:11" ht="12">
      <c r="A50" s="38" t="s">
        <v>62</v>
      </c>
      <c r="B50" s="15" t="s">
        <v>581</v>
      </c>
      <c r="C50" s="15"/>
      <c r="D50" s="13"/>
      <c r="E50" s="13"/>
      <c r="F50" s="13"/>
      <c r="G50" s="13"/>
      <c r="H50" s="13"/>
      <c r="I50" s="13"/>
      <c r="J50" s="18"/>
      <c r="K50" s="39"/>
    </row>
    <row r="51" spans="1:11" ht="11.25">
      <c r="A51" s="44" t="s">
        <v>24</v>
      </c>
      <c r="B51" s="19">
        <v>10</v>
      </c>
      <c r="C51" s="13"/>
      <c r="D51" s="13"/>
      <c r="E51" s="13"/>
      <c r="F51" s="13"/>
      <c r="G51" s="13"/>
      <c r="H51" s="13"/>
      <c r="I51" s="13"/>
      <c r="J51" s="18"/>
      <c r="K51" s="39"/>
    </row>
    <row r="52" spans="1:11" ht="11.25">
      <c r="A52" s="44" t="s">
        <v>25</v>
      </c>
      <c r="B52" s="19">
        <v>5</v>
      </c>
      <c r="C52" s="13"/>
      <c r="D52" s="13"/>
      <c r="E52" s="13"/>
      <c r="F52" s="13"/>
      <c r="G52" s="13"/>
      <c r="H52" s="13"/>
      <c r="I52" s="13"/>
      <c r="J52" s="18"/>
      <c r="K52" s="39"/>
    </row>
    <row r="53" spans="1:11" ht="12">
      <c r="A53" s="38" t="s">
        <v>29</v>
      </c>
      <c r="B53" s="95" t="s">
        <v>114</v>
      </c>
      <c r="C53" s="95" t="s">
        <v>584</v>
      </c>
      <c r="D53" s="95" t="s">
        <v>334</v>
      </c>
      <c r="E53" s="95" t="s">
        <v>585</v>
      </c>
      <c r="F53" s="95"/>
      <c r="G53" s="95"/>
      <c r="H53" s="96"/>
      <c r="I53" s="96"/>
      <c r="J53" s="96"/>
      <c r="K53" s="97"/>
    </row>
    <row r="54" spans="1:11" s="7" customFormat="1" ht="12">
      <c r="A54" s="51" t="s">
        <v>33</v>
      </c>
      <c r="B54" s="95" t="s">
        <v>581</v>
      </c>
      <c r="C54" s="95"/>
      <c r="D54" s="95"/>
      <c r="E54" s="95"/>
      <c r="F54" s="95"/>
      <c r="G54" s="95"/>
      <c r="H54" s="96"/>
      <c r="I54" s="96"/>
      <c r="J54" s="96"/>
      <c r="K54" s="97"/>
    </row>
    <row r="55" spans="1:11" s="7" customFormat="1" ht="24">
      <c r="A55" s="51" t="s">
        <v>35</v>
      </c>
      <c r="B55" s="95" t="s">
        <v>583</v>
      </c>
      <c r="C55" s="95" t="s">
        <v>508</v>
      </c>
      <c r="D55" s="95" t="s">
        <v>586</v>
      </c>
      <c r="E55" s="96" t="s">
        <v>587</v>
      </c>
      <c r="F55" s="98" t="s">
        <v>588</v>
      </c>
      <c r="G55" s="95" t="s">
        <v>589</v>
      </c>
      <c r="H55" s="96"/>
      <c r="I55" s="96"/>
      <c r="J55" s="96"/>
      <c r="K55" s="97"/>
    </row>
    <row r="56" spans="1:11" ht="12.75" thickBot="1">
      <c r="A56" s="49" t="s">
        <v>41</v>
      </c>
      <c r="B56" s="29" t="s">
        <v>582</v>
      </c>
      <c r="C56" s="29"/>
      <c r="D56" s="29"/>
      <c r="E56" s="29"/>
      <c r="F56" s="29"/>
      <c r="G56" s="29"/>
      <c r="H56" s="29"/>
      <c r="I56" s="29"/>
      <c r="J56" s="53"/>
      <c r="K56" s="46"/>
    </row>
    <row r="57" ht="12.75" thickBot="1">
      <c r="A57" s="6"/>
    </row>
    <row r="58" spans="1:5" ht="12">
      <c r="A58" s="42" t="s">
        <v>177</v>
      </c>
      <c r="B58" s="27" t="s">
        <v>178</v>
      </c>
      <c r="C58" s="27" t="s">
        <v>545</v>
      </c>
      <c r="D58" s="27" t="s">
        <v>180</v>
      </c>
      <c r="E58" s="43" t="s">
        <v>181</v>
      </c>
    </row>
    <row r="59" spans="1:5" ht="11.25">
      <c r="A59" s="77" t="s">
        <v>546</v>
      </c>
      <c r="B59" s="13">
        <f aca="true" t="shared" si="3" ref="B59:B102">SUM(C59:K59)</f>
        <v>8</v>
      </c>
      <c r="C59" s="13"/>
      <c r="D59" s="13">
        <f>C$33</f>
        <v>8</v>
      </c>
      <c r="E59" s="39"/>
    </row>
    <row r="60" spans="1:5" ht="11.25">
      <c r="A60" s="77" t="s">
        <v>170</v>
      </c>
      <c r="B60" s="13">
        <f t="shared" si="3"/>
        <v>8</v>
      </c>
      <c r="C60" s="13"/>
      <c r="D60" s="13">
        <f>C$33</f>
        <v>8</v>
      </c>
      <c r="E60" s="39"/>
    </row>
    <row r="61" spans="1:5" ht="11.25">
      <c r="A61" s="77" t="s">
        <v>172</v>
      </c>
      <c r="B61" s="13">
        <f t="shared" si="3"/>
        <v>8</v>
      </c>
      <c r="C61" s="13"/>
      <c r="D61" s="13">
        <f>C$33</f>
        <v>8</v>
      </c>
      <c r="E61" s="39"/>
    </row>
    <row r="62" spans="1:5" ht="11.25">
      <c r="A62" s="77" t="s">
        <v>158</v>
      </c>
      <c r="B62" s="13">
        <f t="shared" si="3"/>
        <v>4</v>
      </c>
      <c r="C62" s="13"/>
      <c r="D62" s="13">
        <f>C35</f>
        <v>4</v>
      </c>
      <c r="E62" s="39"/>
    </row>
    <row r="63" spans="1:5" ht="11.25">
      <c r="A63" s="77" t="s">
        <v>135</v>
      </c>
      <c r="B63" s="13">
        <f t="shared" si="3"/>
        <v>-2</v>
      </c>
      <c r="C63" s="13"/>
      <c r="D63" s="13">
        <f aca="true" t="shared" si="4" ref="D63:D79">C$36</f>
        <v>-2</v>
      </c>
      <c r="E63" s="39"/>
    </row>
    <row r="64" spans="1:5" ht="11.25">
      <c r="A64" s="77" t="s">
        <v>150</v>
      </c>
      <c r="B64" s="13">
        <f t="shared" si="3"/>
        <v>-2</v>
      </c>
      <c r="C64" s="13"/>
      <c r="D64" s="13">
        <f t="shared" si="4"/>
        <v>-2</v>
      </c>
      <c r="E64" s="39"/>
    </row>
    <row r="65" spans="1:5" ht="11.25">
      <c r="A65" s="77" t="s">
        <v>153</v>
      </c>
      <c r="B65" s="13">
        <f t="shared" si="3"/>
        <v>-2</v>
      </c>
      <c r="C65" s="13"/>
      <c r="D65" s="13">
        <f t="shared" si="4"/>
        <v>-2</v>
      </c>
      <c r="E65" s="39"/>
    </row>
    <row r="66" spans="1:5" ht="11.25">
      <c r="A66" s="77" t="s">
        <v>136</v>
      </c>
      <c r="B66" s="13">
        <f t="shared" si="3"/>
        <v>-2</v>
      </c>
      <c r="C66" s="13"/>
      <c r="D66" s="13">
        <f t="shared" si="4"/>
        <v>-2</v>
      </c>
      <c r="E66" s="39"/>
    </row>
    <row r="67" spans="1:5" ht="11.25">
      <c r="A67" s="77" t="s">
        <v>547</v>
      </c>
      <c r="B67" s="13">
        <f t="shared" si="3"/>
        <v>-2</v>
      </c>
      <c r="C67" s="13"/>
      <c r="D67" s="13">
        <f t="shared" si="4"/>
        <v>-2</v>
      </c>
      <c r="E67" s="39"/>
    </row>
    <row r="68" spans="1:5" ht="11.25">
      <c r="A68" s="77" t="s">
        <v>160</v>
      </c>
      <c r="B68" s="13">
        <f t="shared" si="3"/>
        <v>-2</v>
      </c>
      <c r="C68" s="13"/>
      <c r="D68" s="13">
        <f t="shared" si="4"/>
        <v>-2</v>
      </c>
      <c r="E68" s="39"/>
    </row>
    <row r="69" spans="1:5" ht="11.25">
      <c r="A69" s="77" t="s">
        <v>137</v>
      </c>
      <c r="B69" s="13">
        <f t="shared" si="3"/>
        <v>-2</v>
      </c>
      <c r="C69" s="13"/>
      <c r="D69" s="13">
        <f t="shared" si="4"/>
        <v>-2</v>
      </c>
      <c r="E69" s="39"/>
    </row>
    <row r="70" spans="1:5" ht="11.25">
      <c r="A70" s="77" t="s">
        <v>138</v>
      </c>
      <c r="B70" s="13">
        <f t="shared" si="3"/>
        <v>-2</v>
      </c>
      <c r="C70" s="13"/>
      <c r="D70" s="13">
        <f t="shared" si="4"/>
        <v>-2</v>
      </c>
      <c r="E70" s="39"/>
    </row>
    <row r="71" spans="1:5" ht="11.25">
      <c r="A71" s="77" t="s">
        <v>139</v>
      </c>
      <c r="B71" s="13">
        <f t="shared" si="3"/>
        <v>-2</v>
      </c>
      <c r="C71" s="13"/>
      <c r="D71" s="13">
        <f t="shared" si="4"/>
        <v>-2</v>
      </c>
      <c r="E71" s="39"/>
    </row>
    <row r="72" spans="1:5" ht="11.25">
      <c r="A72" s="77" t="s">
        <v>140</v>
      </c>
      <c r="B72" s="13">
        <f t="shared" si="3"/>
        <v>-2</v>
      </c>
      <c r="C72" s="13"/>
      <c r="D72" s="13">
        <f t="shared" si="4"/>
        <v>-2</v>
      </c>
      <c r="E72" s="39"/>
    </row>
    <row r="73" spans="1:5" ht="11.25">
      <c r="A73" s="77" t="s">
        <v>141</v>
      </c>
      <c r="B73" s="13">
        <f t="shared" si="3"/>
        <v>-2</v>
      </c>
      <c r="C73" s="13"/>
      <c r="D73" s="13">
        <f t="shared" si="4"/>
        <v>-2</v>
      </c>
      <c r="E73" s="39"/>
    </row>
    <row r="74" spans="1:5" ht="11.25">
      <c r="A74" s="77" t="s">
        <v>142</v>
      </c>
      <c r="B74" s="13">
        <f t="shared" si="3"/>
        <v>-2</v>
      </c>
      <c r="C74" s="13"/>
      <c r="D74" s="13">
        <f t="shared" si="4"/>
        <v>-2</v>
      </c>
      <c r="E74" s="39"/>
    </row>
    <row r="75" spans="1:5" ht="11.25">
      <c r="A75" s="77" t="s">
        <v>143</v>
      </c>
      <c r="B75" s="13">
        <f t="shared" si="3"/>
        <v>-2</v>
      </c>
      <c r="C75" s="13"/>
      <c r="D75" s="13">
        <f t="shared" si="4"/>
        <v>-2</v>
      </c>
      <c r="E75" s="39"/>
    </row>
    <row r="76" spans="1:5" ht="11.25">
      <c r="A76" s="77" t="s">
        <v>144</v>
      </c>
      <c r="B76" s="13">
        <f t="shared" si="3"/>
        <v>-2</v>
      </c>
      <c r="C76" s="13"/>
      <c r="D76" s="13">
        <f t="shared" si="4"/>
        <v>-2</v>
      </c>
      <c r="E76" s="39"/>
    </row>
    <row r="77" spans="1:5" ht="11.25">
      <c r="A77" s="77" t="s">
        <v>145</v>
      </c>
      <c r="B77" s="13">
        <f t="shared" si="3"/>
        <v>-2</v>
      </c>
      <c r="C77" s="13"/>
      <c r="D77" s="13">
        <f t="shared" si="4"/>
        <v>-2</v>
      </c>
      <c r="E77" s="39"/>
    </row>
    <row r="78" spans="1:5" ht="11.25">
      <c r="A78" s="77" t="s">
        <v>146</v>
      </c>
      <c r="B78" s="13">
        <f t="shared" si="3"/>
        <v>-2</v>
      </c>
      <c r="C78" s="13"/>
      <c r="D78" s="13">
        <f t="shared" si="4"/>
        <v>-2</v>
      </c>
      <c r="E78" s="39"/>
    </row>
    <row r="79" spans="1:5" ht="11.25">
      <c r="A79" s="77" t="s">
        <v>147</v>
      </c>
      <c r="B79" s="13">
        <f t="shared" si="3"/>
        <v>-2</v>
      </c>
      <c r="C79" s="13"/>
      <c r="D79" s="13">
        <f t="shared" si="4"/>
        <v>-2</v>
      </c>
      <c r="E79" s="39"/>
    </row>
    <row r="80" spans="1:5" ht="11.25">
      <c r="A80" s="77" t="s">
        <v>151</v>
      </c>
      <c r="B80" s="13">
        <f t="shared" si="3"/>
        <v>8</v>
      </c>
      <c r="C80" s="13">
        <v>5</v>
      </c>
      <c r="D80" s="13">
        <f aca="true" t="shared" si="5" ref="D80:D85">C$37</f>
        <v>1</v>
      </c>
      <c r="E80" s="39">
        <v>2</v>
      </c>
    </row>
    <row r="81" spans="1:5" ht="11.25">
      <c r="A81" s="77" t="s">
        <v>155</v>
      </c>
      <c r="B81" s="13">
        <f t="shared" si="3"/>
        <v>8</v>
      </c>
      <c r="C81" s="13">
        <v>5</v>
      </c>
      <c r="D81" s="13">
        <f t="shared" si="5"/>
        <v>1</v>
      </c>
      <c r="E81" s="39">
        <v>2</v>
      </c>
    </row>
    <row r="82" spans="1:5" ht="11.25">
      <c r="A82" s="77" t="s">
        <v>548</v>
      </c>
      <c r="B82" s="13">
        <f t="shared" si="3"/>
        <v>1</v>
      </c>
      <c r="C82" s="13"/>
      <c r="D82" s="13">
        <f t="shared" si="5"/>
        <v>1</v>
      </c>
      <c r="E82" s="39"/>
    </row>
    <row r="83" spans="1:5" ht="11.25">
      <c r="A83" s="77" t="s">
        <v>157</v>
      </c>
      <c r="B83" s="13">
        <f t="shared" si="3"/>
        <v>1</v>
      </c>
      <c r="C83" s="13"/>
      <c r="D83" s="13">
        <f t="shared" si="5"/>
        <v>1</v>
      </c>
      <c r="E83" s="39"/>
    </row>
    <row r="84" spans="1:5" ht="11.25">
      <c r="A84" s="77" t="s">
        <v>159</v>
      </c>
      <c r="B84" s="13">
        <f t="shared" si="3"/>
        <v>3</v>
      </c>
      <c r="C84" s="13">
        <v>2</v>
      </c>
      <c r="D84" s="13">
        <f t="shared" si="5"/>
        <v>1</v>
      </c>
      <c r="E84" s="39"/>
    </row>
    <row r="85" spans="1:5" ht="11.25">
      <c r="A85" s="77" t="s">
        <v>161</v>
      </c>
      <c r="B85" s="13">
        <f t="shared" si="3"/>
        <v>5</v>
      </c>
      <c r="C85" s="13"/>
      <c r="D85" s="13">
        <f t="shared" si="5"/>
        <v>1</v>
      </c>
      <c r="E85" s="39">
        <v>4</v>
      </c>
    </row>
    <row r="86" spans="1:5" ht="11.25">
      <c r="A86" s="77" t="s">
        <v>134</v>
      </c>
      <c r="B86" s="13">
        <f t="shared" si="3"/>
        <v>2</v>
      </c>
      <c r="C86" s="13"/>
      <c r="D86" s="13">
        <f aca="true" t="shared" si="6" ref="D86:D94">C$34</f>
        <v>2</v>
      </c>
      <c r="E86" s="39"/>
    </row>
    <row r="87" spans="1:5" ht="11.25">
      <c r="A87" s="77" t="s">
        <v>166</v>
      </c>
      <c r="B87" s="13">
        <f t="shared" si="3"/>
        <v>0</v>
      </c>
      <c r="C87" s="13">
        <v>2</v>
      </c>
      <c r="D87" s="13">
        <f t="shared" si="6"/>
        <v>2</v>
      </c>
      <c r="E87" s="39">
        <v>-4</v>
      </c>
    </row>
    <row r="88" spans="1:5" ht="11.25">
      <c r="A88" s="77" t="s">
        <v>167</v>
      </c>
      <c r="B88" s="13">
        <f t="shared" si="3"/>
        <v>2</v>
      </c>
      <c r="C88" s="13"/>
      <c r="D88" s="13">
        <f t="shared" si="6"/>
        <v>2</v>
      </c>
      <c r="E88" s="39"/>
    </row>
    <row r="89" spans="1:5" ht="11.25">
      <c r="A89" s="77" t="s">
        <v>152</v>
      </c>
      <c r="B89" s="13">
        <f t="shared" si="3"/>
        <v>2</v>
      </c>
      <c r="C89" s="13"/>
      <c r="D89" s="13">
        <f t="shared" si="6"/>
        <v>2</v>
      </c>
      <c r="E89" s="39"/>
    </row>
    <row r="90" spans="1:5" ht="11.25">
      <c r="A90" s="77" t="s">
        <v>168</v>
      </c>
      <c r="B90" s="13">
        <f t="shared" si="3"/>
        <v>2</v>
      </c>
      <c r="C90" s="13"/>
      <c r="D90" s="13">
        <f t="shared" si="6"/>
        <v>2</v>
      </c>
      <c r="E90" s="39"/>
    </row>
    <row r="91" spans="1:5" ht="11.25">
      <c r="A91" s="77" t="s">
        <v>169</v>
      </c>
      <c r="B91" s="13">
        <f t="shared" si="3"/>
        <v>2</v>
      </c>
      <c r="C91" s="13"/>
      <c r="D91" s="13">
        <f t="shared" si="6"/>
        <v>2</v>
      </c>
      <c r="E91" s="39"/>
    </row>
    <row r="92" spans="1:5" ht="11.25">
      <c r="A92" s="77" t="s">
        <v>171</v>
      </c>
      <c r="B92" s="13">
        <f t="shared" si="3"/>
        <v>2</v>
      </c>
      <c r="C92" s="13"/>
      <c r="D92" s="13">
        <f t="shared" si="6"/>
        <v>2</v>
      </c>
      <c r="E92" s="39"/>
    </row>
    <row r="93" spans="1:5" ht="11.25">
      <c r="A93" s="77" t="s">
        <v>162</v>
      </c>
      <c r="B93" s="13">
        <f t="shared" si="3"/>
        <v>2</v>
      </c>
      <c r="C93" s="13"/>
      <c r="D93" s="13">
        <f t="shared" si="6"/>
        <v>2</v>
      </c>
      <c r="E93" s="39"/>
    </row>
    <row r="94" spans="1:5" ht="11.25">
      <c r="A94" s="77" t="s">
        <v>173</v>
      </c>
      <c r="B94" s="13">
        <f t="shared" si="3"/>
        <v>2</v>
      </c>
      <c r="C94" s="13"/>
      <c r="D94" s="13">
        <f t="shared" si="6"/>
        <v>2</v>
      </c>
      <c r="E94" s="39"/>
    </row>
    <row r="95" spans="1:5" ht="11.25">
      <c r="A95" s="77" t="s">
        <v>165</v>
      </c>
      <c r="B95" s="13">
        <f t="shared" si="3"/>
        <v>0</v>
      </c>
      <c r="C95" s="13"/>
      <c r="D95" s="13">
        <f aca="true" t="shared" si="7" ref="D95:D102">C$38</f>
        <v>0</v>
      </c>
      <c r="E95" s="39"/>
    </row>
    <row r="96" spans="1:5" ht="11.25">
      <c r="A96" s="77" t="s">
        <v>549</v>
      </c>
      <c r="B96" s="13">
        <f t="shared" si="3"/>
        <v>0</v>
      </c>
      <c r="C96" s="13"/>
      <c r="D96" s="13">
        <f t="shared" si="7"/>
        <v>0</v>
      </c>
      <c r="E96" s="39"/>
    </row>
    <row r="97" spans="1:5" ht="11.25">
      <c r="A97" s="77" t="s">
        <v>154</v>
      </c>
      <c r="B97" s="13">
        <f t="shared" si="3"/>
        <v>0</v>
      </c>
      <c r="C97" s="13"/>
      <c r="D97" s="13">
        <f t="shared" si="7"/>
        <v>0</v>
      </c>
      <c r="E97" s="39"/>
    </row>
    <row r="98" spans="1:5" ht="11.25">
      <c r="A98" s="77" t="s">
        <v>156</v>
      </c>
      <c r="B98" s="13">
        <f t="shared" si="3"/>
        <v>0</v>
      </c>
      <c r="C98" s="13"/>
      <c r="D98" s="13">
        <f t="shared" si="7"/>
        <v>0</v>
      </c>
      <c r="E98" s="39"/>
    </row>
    <row r="99" spans="1:5" ht="11.25">
      <c r="A99" s="77" t="s">
        <v>148</v>
      </c>
      <c r="B99" s="13">
        <f t="shared" si="3"/>
        <v>0</v>
      </c>
      <c r="C99" s="13"/>
      <c r="D99" s="13">
        <f t="shared" si="7"/>
        <v>0</v>
      </c>
      <c r="E99" s="39"/>
    </row>
    <row r="100" spans="1:5" ht="11.25">
      <c r="A100" s="77" t="s">
        <v>163</v>
      </c>
      <c r="B100" s="13">
        <f t="shared" si="3"/>
        <v>0</v>
      </c>
      <c r="C100" s="13"/>
      <c r="D100" s="13">
        <f t="shared" si="7"/>
        <v>0</v>
      </c>
      <c r="E100" s="39"/>
    </row>
    <row r="101" spans="1:5" ht="11.25">
      <c r="A101" s="77" t="s">
        <v>164</v>
      </c>
      <c r="B101" s="13">
        <f t="shared" si="3"/>
        <v>0</v>
      </c>
      <c r="C101" s="13"/>
      <c r="D101" s="13">
        <f t="shared" si="7"/>
        <v>0</v>
      </c>
      <c r="E101" s="39"/>
    </row>
    <row r="102" spans="1:5" ht="12" thickBot="1">
      <c r="A102" s="78" t="s">
        <v>149</v>
      </c>
      <c r="B102" s="29">
        <f t="shared" si="3"/>
        <v>0</v>
      </c>
      <c r="C102" s="29"/>
      <c r="D102" s="29">
        <f t="shared" si="7"/>
        <v>0</v>
      </c>
      <c r="E102" s="46"/>
    </row>
    <row r="103" spans="1:5" ht="11.25">
      <c r="A103" s="7"/>
      <c r="B103" s="7"/>
      <c r="C103" s="7"/>
      <c r="D103" s="7"/>
      <c r="E103" s="7"/>
    </row>
  </sheetData>
  <printOptions/>
  <pageMargins left="0.75" right="0.75" top="1" bottom="1" header="0.512" footer="0.512"/>
  <pageSetup fitToHeight="1" fitToWidth="1"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"/>
  <dimension ref="H18:M21"/>
  <sheetViews>
    <sheetView workbookViewId="0" topLeftCell="A1">
      <selection activeCell="J10" sqref="J10"/>
    </sheetView>
  </sheetViews>
  <sheetFormatPr defaultColWidth="9.33203125" defaultRowHeight="11.25"/>
  <sheetData>
    <row r="18" spans="8:13" ht="11.25">
      <c r="H18">
        <v>-8</v>
      </c>
      <c r="I18">
        <v>6</v>
      </c>
      <c r="J18">
        <v>-2</v>
      </c>
      <c r="K18">
        <v>-2</v>
      </c>
      <c r="L18">
        <v>6</v>
      </c>
      <c r="M18">
        <v>-6</v>
      </c>
    </row>
    <row r="19" spans="8:10" ht="11.25">
      <c r="H19">
        <v>8</v>
      </c>
      <c r="I19">
        <v>-4</v>
      </c>
      <c r="J19">
        <v>2</v>
      </c>
    </row>
    <row r="21" spans="8:13" ht="11.25">
      <c r="H21">
        <f aca="true" t="shared" si="0" ref="H21:M21">SUM(H18:H20)</f>
        <v>0</v>
      </c>
      <c r="I21">
        <f t="shared" si="0"/>
        <v>2</v>
      </c>
      <c r="J21">
        <f t="shared" si="0"/>
        <v>0</v>
      </c>
      <c r="K21">
        <f t="shared" si="0"/>
        <v>-2</v>
      </c>
      <c r="L21">
        <f t="shared" si="0"/>
        <v>6</v>
      </c>
      <c r="M21">
        <f t="shared" si="0"/>
        <v>-6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78"/>
  <sheetViews>
    <sheetView workbookViewId="0" topLeftCell="A31">
      <selection activeCell="H73" sqref="H73"/>
    </sheetView>
  </sheetViews>
  <sheetFormatPr defaultColWidth="9.33203125" defaultRowHeight="11.25"/>
  <cols>
    <col min="1" max="16384" width="9" style="58" customWidth="1"/>
  </cols>
  <sheetData>
    <row r="1" spans="1:2" s="57" customFormat="1" ht="14.25">
      <c r="A1" s="84" t="s">
        <v>69</v>
      </c>
      <c r="B1" s="64"/>
    </row>
    <row r="2" spans="1:2" ht="11.25">
      <c r="A2" s="65" t="s">
        <v>71</v>
      </c>
      <c r="B2" s="65" t="s">
        <v>68</v>
      </c>
    </row>
    <row r="3" spans="1:2" ht="11.25">
      <c r="A3" s="66">
        <v>2</v>
      </c>
      <c r="B3" s="66">
        <v>2</v>
      </c>
    </row>
    <row r="4" spans="1:2" ht="11.25">
      <c r="A4" s="66">
        <v>5</v>
      </c>
      <c r="B4" s="66">
        <v>3</v>
      </c>
    </row>
    <row r="5" spans="1:2" ht="11.25">
      <c r="A5" s="66">
        <v>10</v>
      </c>
      <c r="B5" s="66">
        <v>4</v>
      </c>
    </row>
    <row r="6" spans="1:2" ht="11.25">
      <c r="A6" s="66">
        <v>20</v>
      </c>
      <c r="B6" s="66">
        <v>5</v>
      </c>
    </row>
    <row r="7" spans="1:2" ht="11.25">
      <c r="A7" s="66">
        <v>36</v>
      </c>
      <c r="B7" s="66">
        <v>6</v>
      </c>
    </row>
    <row r="8" spans="1:2" ht="11.25">
      <c r="A8" s="66"/>
      <c r="B8" s="66"/>
    </row>
    <row r="9" spans="1:2" ht="14.25">
      <c r="A9" s="84" t="s">
        <v>72</v>
      </c>
      <c r="B9" s="66"/>
    </row>
    <row r="10" spans="1:2" ht="11.25">
      <c r="A10" s="59" t="s">
        <v>71</v>
      </c>
      <c r="B10" s="59" t="s">
        <v>68</v>
      </c>
    </row>
    <row r="11" spans="1:2" ht="11.25">
      <c r="A11" s="63" t="s">
        <v>75</v>
      </c>
      <c r="B11" s="61" t="s">
        <v>73</v>
      </c>
    </row>
    <row r="12" spans="1:2" ht="12">
      <c r="A12" s="60">
        <v>1</v>
      </c>
      <c r="B12" s="62" t="s">
        <v>74</v>
      </c>
    </row>
    <row r="13" spans="1:2" ht="12">
      <c r="A13" s="60">
        <v>2</v>
      </c>
      <c r="B13" s="62" t="s">
        <v>75</v>
      </c>
    </row>
    <row r="14" spans="1:2" ht="11.25">
      <c r="A14" s="60">
        <v>4</v>
      </c>
      <c r="B14" s="60">
        <v>1</v>
      </c>
    </row>
    <row r="15" spans="1:2" ht="11.25">
      <c r="A15" s="60">
        <v>6</v>
      </c>
      <c r="B15" s="60">
        <v>2</v>
      </c>
    </row>
    <row r="16" spans="1:2" ht="11.25">
      <c r="A16" s="66">
        <v>10</v>
      </c>
      <c r="B16" s="60">
        <v>3</v>
      </c>
    </row>
    <row r="17" spans="1:2" ht="11.25">
      <c r="A17" s="66">
        <v>14</v>
      </c>
      <c r="B17" s="60">
        <v>4</v>
      </c>
    </row>
    <row r="18" spans="1:2" ht="11.25">
      <c r="A18" s="66">
        <v>16</v>
      </c>
      <c r="B18" s="60">
        <v>5</v>
      </c>
    </row>
    <row r="19" spans="1:2" ht="11.25">
      <c r="A19" s="66">
        <v>20</v>
      </c>
      <c r="B19" s="60">
        <v>6</v>
      </c>
    </row>
    <row r="21" ht="14.25">
      <c r="A21" s="84" t="s">
        <v>78</v>
      </c>
    </row>
    <row r="22" spans="1:6" ht="12">
      <c r="A22" s="59" t="s">
        <v>71</v>
      </c>
      <c r="B22" s="59" t="s">
        <v>68</v>
      </c>
      <c r="D22" s="9" t="s">
        <v>64</v>
      </c>
      <c r="E22" s="9" t="s">
        <v>82</v>
      </c>
      <c r="F22" s="65" t="s">
        <v>95</v>
      </c>
    </row>
    <row r="23" spans="1:6" ht="12.75">
      <c r="A23" s="55" t="s">
        <v>70</v>
      </c>
      <c r="B23" s="56" t="s">
        <v>76</v>
      </c>
      <c r="D23" s="66" t="s">
        <v>85</v>
      </c>
      <c r="E23" s="66">
        <v>0</v>
      </c>
      <c r="F23" s="66" t="s">
        <v>88</v>
      </c>
    </row>
    <row r="24" spans="1:6" ht="12">
      <c r="A24" s="1">
        <v>1</v>
      </c>
      <c r="B24" s="56" t="s">
        <v>77</v>
      </c>
      <c r="D24" s="66" t="s">
        <v>83</v>
      </c>
      <c r="E24" s="66">
        <v>1</v>
      </c>
      <c r="F24" s="66" t="s">
        <v>89</v>
      </c>
    </row>
    <row r="25" spans="1:6" ht="12">
      <c r="A25" s="66">
        <v>3</v>
      </c>
      <c r="B25" s="1">
        <v>1</v>
      </c>
      <c r="D25" s="66" t="s">
        <v>86</v>
      </c>
      <c r="E25" s="66">
        <v>2</v>
      </c>
      <c r="F25" s="66" t="s">
        <v>90</v>
      </c>
    </row>
    <row r="26" spans="1:6" ht="12">
      <c r="A26" s="66">
        <v>5</v>
      </c>
      <c r="B26" s="1">
        <v>2</v>
      </c>
      <c r="D26" s="66" t="s">
        <v>67</v>
      </c>
      <c r="E26" s="66">
        <v>2</v>
      </c>
      <c r="F26" s="66" t="s">
        <v>91</v>
      </c>
    </row>
    <row r="27" spans="1:6" ht="12">
      <c r="A27" s="66">
        <v>7</v>
      </c>
      <c r="B27" s="1">
        <v>3</v>
      </c>
      <c r="D27" s="66" t="s">
        <v>87</v>
      </c>
      <c r="E27" s="66">
        <v>3</v>
      </c>
      <c r="F27" s="66" t="s">
        <v>92</v>
      </c>
    </row>
    <row r="28" spans="1:6" ht="12">
      <c r="A28" s="66">
        <v>9</v>
      </c>
      <c r="B28" s="1">
        <v>4</v>
      </c>
      <c r="D28" s="66" t="s">
        <v>79</v>
      </c>
      <c r="E28" s="66">
        <v>6</v>
      </c>
      <c r="F28" s="66" t="s">
        <v>93</v>
      </c>
    </row>
    <row r="29" spans="1:6" ht="12">
      <c r="A29" s="66">
        <v>11</v>
      </c>
      <c r="B29" s="1">
        <v>5</v>
      </c>
      <c r="D29" s="66" t="s">
        <v>84</v>
      </c>
      <c r="E29" s="66">
        <v>10</v>
      </c>
      <c r="F29" s="66" t="s">
        <v>94</v>
      </c>
    </row>
    <row r="30" spans="1:2" ht="12">
      <c r="A30" s="66">
        <v>14</v>
      </c>
      <c r="B30" s="1">
        <v>6</v>
      </c>
    </row>
    <row r="31" spans="1:4" ht="12">
      <c r="A31" s="66">
        <v>17</v>
      </c>
      <c r="B31" s="1">
        <v>7</v>
      </c>
      <c r="D31" s="58" t="s">
        <v>229</v>
      </c>
    </row>
    <row r="32" spans="1:4" ht="12">
      <c r="A32" s="66">
        <v>20</v>
      </c>
      <c r="B32" s="1">
        <v>8</v>
      </c>
      <c r="D32" s="58" t="s">
        <v>222</v>
      </c>
    </row>
    <row r="34" ht="14.25">
      <c r="A34" s="84" t="s">
        <v>210</v>
      </c>
    </row>
    <row r="35" spans="1:7" ht="12">
      <c r="A35" s="59" t="s">
        <v>71</v>
      </c>
      <c r="B35" s="59" t="s">
        <v>68</v>
      </c>
      <c r="D35" s="9" t="s">
        <v>64</v>
      </c>
      <c r="E35" s="9" t="s">
        <v>82</v>
      </c>
      <c r="F35" s="65" t="s">
        <v>95</v>
      </c>
      <c r="G35" s="65" t="s">
        <v>218</v>
      </c>
    </row>
    <row r="36" spans="1:7" ht="12.75">
      <c r="A36" s="55" t="s">
        <v>70</v>
      </c>
      <c r="B36" s="56" t="s">
        <v>77</v>
      </c>
      <c r="D36" s="66" t="s">
        <v>85</v>
      </c>
      <c r="E36" s="66">
        <v>6</v>
      </c>
      <c r="F36" s="66" t="s">
        <v>211</v>
      </c>
      <c r="G36" s="66">
        <v>0</v>
      </c>
    </row>
    <row r="37" spans="1:7" ht="12">
      <c r="A37" s="1">
        <v>1</v>
      </c>
      <c r="B37" s="1">
        <v>1</v>
      </c>
      <c r="D37" s="66" t="s">
        <v>83</v>
      </c>
      <c r="E37" s="66">
        <v>9</v>
      </c>
      <c r="F37" s="66" t="s">
        <v>212</v>
      </c>
      <c r="G37" s="66">
        <v>10</v>
      </c>
    </row>
    <row r="38" spans="1:7" ht="12">
      <c r="A38" s="66">
        <v>3</v>
      </c>
      <c r="B38" s="1">
        <v>2</v>
      </c>
      <c r="D38" s="66" t="s">
        <v>86</v>
      </c>
      <c r="E38" s="66">
        <v>12</v>
      </c>
      <c r="F38" s="66" t="s">
        <v>213</v>
      </c>
      <c r="G38" s="66">
        <v>20</v>
      </c>
    </row>
    <row r="39" spans="1:7" ht="12">
      <c r="A39" s="66">
        <v>5</v>
      </c>
      <c r="B39" s="1">
        <v>3</v>
      </c>
      <c r="D39" s="66" t="s">
        <v>67</v>
      </c>
      <c r="E39" s="66">
        <v>15</v>
      </c>
      <c r="F39" s="66" t="s">
        <v>214</v>
      </c>
      <c r="G39" s="66">
        <v>30</v>
      </c>
    </row>
    <row r="40" spans="1:7" ht="12">
      <c r="A40" s="66">
        <v>7</v>
      </c>
      <c r="B40" s="1">
        <v>4</v>
      </c>
      <c r="D40" s="66" t="s">
        <v>87</v>
      </c>
      <c r="E40" s="66">
        <v>18</v>
      </c>
      <c r="F40" s="66" t="s">
        <v>215</v>
      </c>
      <c r="G40" s="66">
        <v>40</v>
      </c>
    </row>
    <row r="41" spans="1:7" ht="12">
      <c r="A41" s="66">
        <v>9</v>
      </c>
      <c r="B41" s="1">
        <v>5</v>
      </c>
      <c r="D41" s="66" t="s">
        <v>79</v>
      </c>
      <c r="E41" s="66">
        <v>24</v>
      </c>
      <c r="F41" s="66" t="s">
        <v>216</v>
      </c>
      <c r="G41" s="66">
        <v>60</v>
      </c>
    </row>
    <row r="42" spans="1:7" ht="12">
      <c r="A42" s="66">
        <v>11</v>
      </c>
      <c r="B42" s="1">
        <v>6</v>
      </c>
      <c r="D42" s="66" t="s">
        <v>84</v>
      </c>
      <c r="E42" s="66">
        <v>30</v>
      </c>
      <c r="F42" s="66" t="s">
        <v>217</v>
      </c>
      <c r="G42" s="66">
        <v>80</v>
      </c>
    </row>
    <row r="43" spans="1:2" ht="12">
      <c r="A43" s="66">
        <v>14</v>
      </c>
      <c r="B43" s="1">
        <v>7</v>
      </c>
    </row>
    <row r="44" spans="1:7" ht="12">
      <c r="A44" s="66">
        <v>17</v>
      </c>
      <c r="B44" s="1">
        <v>8</v>
      </c>
      <c r="D44" s="67" t="s">
        <v>219</v>
      </c>
      <c r="G44" s="58" t="s">
        <v>221</v>
      </c>
    </row>
    <row r="45" spans="1:7" ht="12">
      <c r="A45" s="66">
        <v>20</v>
      </c>
      <c r="B45" s="1">
        <v>9</v>
      </c>
      <c r="D45" s="67" t="s">
        <v>220</v>
      </c>
      <c r="G45" s="58" t="s">
        <v>222</v>
      </c>
    </row>
    <row r="46" ht="11.25">
      <c r="D46" s="58" t="s">
        <v>230</v>
      </c>
    </row>
    <row r="48" ht="14.25">
      <c r="A48" s="84" t="s">
        <v>231</v>
      </c>
    </row>
    <row r="49" spans="1:2" ht="11.25">
      <c r="A49" s="58" t="s">
        <v>232</v>
      </c>
      <c r="B49" s="85" t="s">
        <v>233</v>
      </c>
    </row>
    <row r="50" spans="1:2" ht="11.25">
      <c r="A50" s="58" t="s">
        <v>250</v>
      </c>
      <c r="B50" s="58" t="s">
        <v>234</v>
      </c>
    </row>
    <row r="51" spans="1:2" ht="11.25">
      <c r="A51" s="58" t="s">
        <v>251</v>
      </c>
      <c r="B51" s="58" t="s">
        <v>234</v>
      </c>
    </row>
    <row r="52" spans="1:2" ht="11.25">
      <c r="A52" s="58" t="s">
        <v>177</v>
      </c>
      <c r="B52" s="58" t="s">
        <v>234</v>
      </c>
    </row>
    <row r="53" spans="1:4" ht="11.25">
      <c r="A53" s="58" t="s">
        <v>238</v>
      </c>
      <c r="B53" s="58" t="s">
        <v>234</v>
      </c>
      <c r="C53" s="58" t="s">
        <v>236</v>
      </c>
      <c r="D53" s="58" t="s">
        <v>235</v>
      </c>
    </row>
    <row r="54" spans="1:3" ht="11.25">
      <c r="A54" s="58" t="s">
        <v>237</v>
      </c>
      <c r="B54" s="58" t="s">
        <v>234</v>
      </c>
      <c r="C54" s="58" t="s">
        <v>239</v>
      </c>
    </row>
    <row r="55" spans="1:2" ht="11.25">
      <c r="A55" s="58" t="s">
        <v>227</v>
      </c>
      <c r="B55" s="58" t="s">
        <v>117</v>
      </c>
    </row>
    <row r="56" spans="1:2" ht="11.25">
      <c r="A56" s="58" t="s">
        <v>240</v>
      </c>
      <c r="B56" s="58" t="s">
        <v>246</v>
      </c>
    </row>
    <row r="57" spans="1:2" ht="11.25">
      <c r="A57" s="58" t="s">
        <v>241</v>
      </c>
      <c r="B57" s="67" t="s">
        <v>246</v>
      </c>
    </row>
    <row r="58" spans="1:2" ht="11.25">
      <c r="A58" s="58" t="s">
        <v>242</v>
      </c>
      <c r="B58" s="67" t="s">
        <v>113</v>
      </c>
    </row>
    <row r="59" spans="1:2" ht="11.25">
      <c r="A59" s="58" t="s">
        <v>243</v>
      </c>
      <c r="B59" s="67">
        <v>1</v>
      </c>
    </row>
    <row r="60" spans="1:2" ht="11.25">
      <c r="A60" s="58" t="s">
        <v>244</v>
      </c>
      <c r="B60" s="67">
        <v>10</v>
      </c>
    </row>
    <row r="61" spans="1:2" ht="11.25">
      <c r="A61" s="58" t="s">
        <v>245</v>
      </c>
      <c r="B61" s="67">
        <v>1</v>
      </c>
    </row>
    <row r="62" spans="1:2" ht="11.25">
      <c r="A62" s="58" t="s">
        <v>247</v>
      </c>
      <c r="B62" s="85" t="s">
        <v>248</v>
      </c>
    </row>
    <row r="64" ht="14.25">
      <c r="A64" s="84" t="s">
        <v>249</v>
      </c>
    </row>
    <row r="65" spans="1:7" ht="12">
      <c r="A65" s="58" t="s">
        <v>232</v>
      </c>
      <c r="B65" s="85" t="s">
        <v>233</v>
      </c>
      <c r="E65" s="9" t="s">
        <v>64</v>
      </c>
      <c r="F65" s="9" t="s">
        <v>253</v>
      </c>
      <c r="G65" s="65" t="s">
        <v>252</v>
      </c>
    </row>
    <row r="66" spans="1:7" ht="11.25">
      <c r="A66" s="58" t="s">
        <v>250</v>
      </c>
      <c r="B66" s="58" t="s">
        <v>234</v>
      </c>
      <c r="E66" s="66" t="s">
        <v>85</v>
      </c>
      <c r="F66" s="66" t="s">
        <v>255</v>
      </c>
      <c r="G66" s="66" t="s">
        <v>254</v>
      </c>
    </row>
    <row r="67" spans="1:7" ht="11.25">
      <c r="A67" s="58" t="s">
        <v>251</v>
      </c>
      <c r="B67" s="58" t="s">
        <v>234</v>
      </c>
      <c r="E67" s="66" t="s">
        <v>83</v>
      </c>
      <c r="F67" s="66" t="s">
        <v>256</v>
      </c>
      <c r="G67" s="66" t="s">
        <v>255</v>
      </c>
    </row>
    <row r="68" spans="1:7" ht="11.25">
      <c r="A68" s="58" t="s">
        <v>177</v>
      </c>
      <c r="B68" s="58" t="s">
        <v>234</v>
      </c>
      <c r="E68" s="66" t="s">
        <v>86</v>
      </c>
      <c r="F68" s="66" t="s">
        <v>257</v>
      </c>
      <c r="G68" s="66" t="s">
        <v>256</v>
      </c>
    </row>
    <row r="69" spans="1:7" ht="11.25">
      <c r="A69" s="58" t="s">
        <v>238</v>
      </c>
      <c r="B69" s="58" t="s">
        <v>234</v>
      </c>
      <c r="C69" s="58" t="s">
        <v>262</v>
      </c>
      <c r="D69" s="58" t="s">
        <v>131</v>
      </c>
      <c r="E69" s="66" t="s">
        <v>67</v>
      </c>
      <c r="F69" s="66" t="s">
        <v>258</v>
      </c>
      <c r="G69" s="66" t="s">
        <v>257</v>
      </c>
    </row>
    <row r="70" spans="1:7" ht="11.25">
      <c r="A70" s="58" t="s">
        <v>237</v>
      </c>
      <c r="B70" s="58" t="s">
        <v>234</v>
      </c>
      <c r="C70" s="58" t="s">
        <v>263</v>
      </c>
      <c r="E70" s="66" t="s">
        <v>87</v>
      </c>
      <c r="F70" s="66" t="s">
        <v>259</v>
      </c>
      <c r="G70" s="66" t="s">
        <v>258</v>
      </c>
    </row>
    <row r="71" spans="1:7" ht="11.25">
      <c r="A71" s="58" t="s">
        <v>227</v>
      </c>
      <c r="B71" s="58" t="s">
        <v>264</v>
      </c>
      <c r="E71" s="66" t="s">
        <v>79</v>
      </c>
      <c r="F71" s="66" t="s">
        <v>260</v>
      </c>
      <c r="G71" s="66" t="s">
        <v>259</v>
      </c>
    </row>
    <row r="72" spans="1:7" ht="11.25">
      <c r="A72" s="58" t="s">
        <v>240</v>
      </c>
      <c r="B72" s="87">
        <v>2</v>
      </c>
      <c r="E72" s="66" t="s">
        <v>84</v>
      </c>
      <c r="F72" s="66" t="s">
        <v>261</v>
      </c>
      <c r="G72" s="66" t="s">
        <v>260</v>
      </c>
    </row>
    <row r="73" spans="1:2" ht="11.25">
      <c r="A73" s="58" t="s">
        <v>241</v>
      </c>
      <c r="B73" s="87">
        <v>4</v>
      </c>
    </row>
    <row r="74" spans="1:2" ht="11.25">
      <c r="A74" s="58" t="s">
        <v>242</v>
      </c>
      <c r="B74" s="87" t="s">
        <v>113</v>
      </c>
    </row>
    <row r="75" spans="1:2" ht="11.25">
      <c r="A75" s="58" t="s">
        <v>243</v>
      </c>
      <c r="B75" s="87">
        <v>2</v>
      </c>
    </row>
    <row r="76" spans="1:2" ht="11.25">
      <c r="A76" s="58" t="s">
        <v>244</v>
      </c>
      <c r="B76" s="87">
        <v>4</v>
      </c>
    </row>
    <row r="77" spans="1:2" ht="11.25">
      <c r="A77" s="58" t="s">
        <v>245</v>
      </c>
      <c r="B77" s="87">
        <v>2</v>
      </c>
    </row>
    <row r="78" spans="1:2" ht="11.25">
      <c r="A78" s="58" t="s">
        <v>247</v>
      </c>
      <c r="B78" s="86" t="s">
        <v>248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1121">
    <pageSetUpPr fitToPage="1"/>
  </sheetPr>
  <dimension ref="A1:K103"/>
  <sheetViews>
    <sheetView showGridLines="0" workbookViewId="0" topLeftCell="A1">
      <selection activeCell="B45" sqref="B45"/>
    </sheetView>
  </sheetViews>
  <sheetFormatPr defaultColWidth="9.33203125" defaultRowHeight="11.25"/>
  <cols>
    <col min="1" max="9" width="10.66015625" style="3" customWidth="1"/>
    <col min="10" max="10" width="10.66015625" style="4" customWidth="1"/>
    <col min="11" max="16384" width="10.66015625" style="3" customWidth="1"/>
  </cols>
  <sheetData>
    <row r="1" spans="1:7" ht="12">
      <c r="A1" s="10" t="str">
        <f>"【"&amp;join(A18:Q18,"・")&amp;"】"</f>
        <v>【トルカゼ・グレイエルフ・セイジ・ゴースト・スペルシーフ】</v>
      </c>
      <c r="B1" s="2"/>
      <c r="C1" s="2"/>
      <c r="D1" s="2"/>
      <c r="E1" s="2"/>
      <c r="F1" s="2"/>
      <c r="G1" s="2"/>
    </row>
    <row r="2" spans="1:7" ht="12">
      <c r="A2" s="10" t="str">
        <f>D19&amp;"サイズの"&amp;E19</f>
        <v>中型サイズのアンデッド</v>
      </c>
      <c r="B2" s="2"/>
      <c r="C2" s="2"/>
      <c r="D2" s="2"/>
      <c r="E2" s="2"/>
      <c r="F2" s="2"/>
      <c r="G2" s="2"/>
    </row>
    <row r="3" spans="1:7" ht="12">
      <c r="A3" s="10" t="str">
        <f>"ヒットダイス："&amp;dicecode(B23,B42,B24)&amp;"("&amp;B25&amp;"hp)"</f>
        <v>ヒットダイス：1d12(12hp)</v>
      </c>
      <c r="B3" s="2"/>
      <c r="C3" s="2"/>
      <c r="D3" s="2"/>
      <c r="E3" s="2"/>
      <c r="F3" s="2"/>
      <c r="G3" s="2"/>
    </row>
    <row r="4" spans="1:7" ht="12">
      <c r="A4" s="10" t="str">
        <f>"移動速度："&amp;B43&amp;"フィート（"&amp;B44&amp;"）"</f>
        <v>移動速度：30フィート（飛行・完璧）</v>
      </c>
      <c r="B4" s="2"/>
      <c r="C4" s="2"/>
      <c r="D4" s="2"/>
      <c r="E4" s="2"/>
      <c r="F4" s="2"/>
      <c r="G4" s="2"/>
    </row>
    <row r="5" spans="1:7" ht="12">
      <c r="A5" s="10" t="str">
        <f>"アーマークラス："&amp;B22&amp;"（"&amp;ac(C22:N22)&amp;"）"</f>
        <v>アーマークラス：17（+10基本+0サイズ+4敏捷+3反発）</v>
      </c>
      <c r="B5" s="2"/>
      <c r="C5" s="2"/>
      <c r="D5" s="2"/>
      <c r="E5" s="2"/>
      <c r="F5" s="2"/>
      <c r="G5" s="2"/>
    </row>
    <row r="6" spans="1:7" ht="12">
      <c r="A6" s="10" t="str">
        <f>"基本攻撃／組み付き：+"&amp;B26&amp;"/+"&amp;B27</f>
        <v>基本攻撃／組み付き：+0/+0</v>
      </c>
      <c r="B6" s="2"/>
      <c r="C6" s="2"/>
      <c r="D6" s="2"/>
      <c r="E6" s="2"/>
      <c r="F6" s="2"/>
      <c r="G6" s="2"/>
    </row>
    <row r="7" spans="1:7" ht="12">
      <c r="A7" s="10" t="str">
        <f>"攻撃："&amp;攻撃(B45:L50,B28,B29,C33)</f>
        <v>攻撃：</v>
      </c>
      <c r="B7" s="2"/>
      <c r="C7" s="2"/>
      <c r="D7" s="2"/>
      <c r="E7" s="2"/>
      <c r="F7" s="2"/>
      <c r="G7" s="2"/>
    </row>
    <row r="8" spans="1:7" ht="12">
      <c r="A8" s="10" t="str">
        <f>"全力攻撃："&amp;全力攻撃(B45:K50,B28,B29,C33)</f>
        <v>全力攻撃：</v>
      </c>
      <c r="B8" s="2"/>
      <c r="C8" s="2"/>
      <c r="D8" s="2"/>
      <c r="E8" s="2"/>
      <c r="F8" s="2"/>
      <c r="G8" s="2"/>
    </row>
    <row r="9" spans="1:7" ht="12">
      <c r="A9" s="10" t="str">
        <f>"接敵面／間合い："&amp;B51&amp;"フィート/"&amp;B52&amp;"フィート"</f>
        <v>接敵面／間合い：5フィート/5フィート</v>
      </c>
      <c r="B9" s="2"/>
      <c r="C9" s="2"/>
      <c r="D9" s="2"/>
      <c r="E9" s="2"/>
      <c r="F9" s="2"/>
      <c r="G9" s="2"/>
    </row>
    <row r="10" spans="1:7" ht="12">
      <c r="A10" s="10" t="str">
        <f>"特殊攻撃："&amp;join(B54:AK54,"、")</f>
        <v>特殊攻撃：</v>
      </c>
      <c r="B10" s="2"/>
      <c r="C10" s="2"/>
      <c r="D10" s="2"/>
      <c r="E10" s="2"/>
      <c r="F10" s="2"/>
      <c r="G10" s="2"/>
    </row>
    <row r="11" spans="1:7" ht="12">
      <c r="A11" s="10" t="str">
        <f>"その他の特殊能力："&amp;join(B55:AI55,"、")</f>
        <v>その他の特殊能力：エーテル体、非実体装備、顕現、アンデッドの種別特徴、伝承</v>
      </c>
      <c r="B11" s="2"/>
      <c r="C11" s="2"/>
      <c r="D11" s="2"/>
      <c r="E11" s="2"/>
      <c r="F11" s="2"/>
      <c r="G11" s="2"/>
    </row>
    <row r="12" spans="1:7" ht="12">
      <c r="A12" s="10" t="str">
        <f>"セーヴ：頑健+"&amp;B30&amp;"、反応+"&amp;B31&amp;"、意思+"&amp;B32</f>
        <v>セーヴ：頑健+3、反応+4、意思+2</v>
      </c>
      <c r="B12" s="2"/>
      <c r="C12" s="2"/>
      <c r="D12" s="2"/>
      <c r="E12" s="2"/>
      <c r="F12" s="2"/>
      <c r="G12" s="2"/>
    </row>
    <row r="13" spans="1:7" ht="12">
      <c r="A13" s="10" t="str">
        <f>"能力値：【筋】"&amp;B33&amp;"【敏】"&amp;B34&amp;"【耐】"&amp;B35&amp;"【知】"&amp;B36&amp;"【判】"&amp;B37&amp;"【魅】"&amp;B38</f>
        <v>能力値：【筋】11【敏】18【耐】-【知】20【判】14【魅】16</v>
      </c>
      <c r="B13" s="2"/>
      <c r="C13" s="2"/>
      <c r="D13" s="2"/>
      <c r="E13" s="2"/>
      <c r="F13" s="2"/>
      <c r="G13" s="2"/>
    </row>
    <row r="14" spans="1:7" ht="12">
      <c r="A14" s="11" t="str">
        <f>"技能："&amp;skill(A59:C102)</f>
        <v>技能：〈捜索〉+13、〈装置無力化〉+11、〈知識(貴族&amp;王族)〉+8、〈知識(建築術&amp;工学)〉+8、〈知識(次元界)〉+15、〈地域(自然)〉+15、〈知識(宗教)〉+15、〈知識(神秘学)〉+15、〈知識(ダンジョン探検)〉+8、〈知識(地域)〉+15、〈知識(地理学)〉+8、〈知識(歴史学)〉+8、〈聞き耳〉+12、〈視認〉+10、〈解錠〉+10、〈隠れ身〉+10</v>
      </c>
      <c r="B14" s="2"/>
      <c r="C14" s="2"/>
      <c r="D14" s="2"/>
      <c r="E14" s="2"/>
      <c r="F14" s="2"/>
      <c r="G14" s="2"/>
    </row>
    <row r="15" spans="1:7" ht="12">
      <c r="A15" s="10" t="str">
        <f>"特技："&amp;feat(B53:U53)</f>
        <v>特技：《Ghostly Grasp》《Education》《flaw:code of arms》《flaw:Murky-Eyed》</v>
      </c>
      <c r="B15" s="2"/>
      <c r="C15" s="2"/>
      <c r="D15" s="2"/>
      <c r="E15" s="2"/>
      <c r="F15" s="2"/>
      <c r="G15" s="2"/>
    </row>
    <row r="16" spans="1:7" ht="12">
      <c r="A16" s="10" t="str">
        <f>"装備："&amp;join(B56:AC56,"、")</f>
        <v>装備：共通語、エルフ語、竜語、オーク語、ゴブリン語、ノール語、森語</v>
      </c>
      <c r="B16" s="2"/>
      <c r="C16" s="2"/>
      <c r="D16" s="2"/>
      <c r="E16" s="2"/>
      <c r="F16" s="2"/>
      <c r="G16" s="2"/>
    </row>
    <row r="17" spans="1:7" ht="12.75" thickBot="1">
      <c r="A17" s="10" t="s">
        <v>412</v>
      </c>
      <c r="B17" s="2"/>
      <c r="C17" s="2"/>
      <c r="D17" s="2"/>
      <c r="E17" s="2"/>
      <c r="F17" s="2"/>
      <c r="G17" s="2"/>
    </row>
    <row r="18" spans="1:11" s="81" customFormat="1" ht="11.25">
      <c r="A18" s="90" t="s">
        <v>413</v>
      </c>
      <c r="B18" s="91"/>
      <c r="C18" s="91"/>
      <c r="D18" s="91"/>
      <c r="E18" s="91"/>
      <c r="F18" s="92" t="s">
        <v>422</v>
      </c>
      <c r="G18" s="92" t="s">
        <v>425</v>
      </c>
      <c r="H18" s="92"/>
      <c r="I18" s="92" t="s">
        <v>426</v>
      </c>
      <c r="J18" s="93"/>
      <c r="K18" s="94"/>
    </row>
    <row r="19" spans="1:11" s="81" customFormat="1" ht="11.25">
      <c r="A19" s="68"/>
      <c r="B19" s="69"/>
      <c r="C19" s="69"/>
      <c r="D19" s="69" t="str">
        <f>B41</f>
        <v>中型</v>
      </c>
      <c r="E19" s="69" t="s">
        <v>423</v>
      </c>
      <c r="F19" s="70"/>
      <c r="G19" s="70"/>
      <c r="H19" s="70"/>
      <c r="I19" s="70"/>
      <c r="J19" s="71"/>
      <c r="K19" s="72"/>
    </row>
    <row r="20" spans="1:11" s="81" customFormat="1" ht="11.25">
      <c r="A20" s="36"/>
      <c r="B20" s="16" t="s">
        <v>5</v>
      </c>
      <c r="C20" s="16" t="s">
        <v>6</v>
      </c>
      <c r="D20" s="16" t="s">
        <v>7</v>
      </c>
      <c r="E20" s="16" t="s">
        <v>8</v>
      </c>
      <c r="F20" s="16" t="s">
        <v>9</v>
      </c>
      <c r="G20" s="16" t="s">
        <v>3</v>
      </c>
      <c r="H20" s="16" t="s">
        <v>3</v>
      </c>
      <c r="I20" s="16" t="s">
        <v>380</v>
      </c>
      <c r="J20" s="16" t="s">
        <v>227</v>
      </c>
      <c r="K20" s="37" t="s">
        <v>385</v>
      </c>
    </row>
    <row r="21" spans="1:11" s="81" customFormat="1" ht="12">
      <c r="A21" s="38" t="s">
        <v>59</v>
      </c>
      <c r="B21" s="13"/>
      <c r="C21" s="75" t="s">
        <v>379</v>
      </c>
      <c r="D21" s="75" t="s">
        <v>7</v>
      </c>
      <c r="E21" s="75" t="s">
        <v>241</v>
      </c>
      <c r="F21" s="13"/>
      <c r="G21" s="13" t="s">
        <v>307</v>
      </c>
      <c r="H21" s="13"/>
      <c r="I21" s="13"/>
      <c r="J21" s="13"/>
      <c r="K21" s="39"/>
    </row>
    <row r="22" spans="1:11" s="81" customFormat="1" ht="12.75" thickBot="1">
      <c r="A22" s="40" t="s">
        <v>18</v>
      </c>
      <c r="B22" s="22">
        <f>SUM(C22:M22)</f>
        <v>17</v>
      </c>
      <c r="C22" s="22">
        <v>10</v>
      </c>
      <c r="D22" s="73">
        <f>sizep(D19)</f>
        <v>0</v>
      </c>
      <c r="E22" s="73">
        <f>C34</f>
        <v>4</v>
      </c>
      <c r="F22" s="23"/>
      <c r="G22" s="23">
        <v>3</v>
      </c>
      <c r="H22" s="23"/>
      <c r="I22" s="23"/>
      <c r="J22" s="23"/>
      <c r="K22" s="41"/>
    </row>
    <row r="23" spans="1:11" s="81" customFormat="1" ht="12">
      <c r="A23" s="42" t="s">
        <v>11</v>
      </c>
      <c r="B23" s="26">
        <f>SUM(C23:M23)</f>
        <v>1</v>
      </c>
      <c r="C23" s="26"/>
      <c r="D23" s="82"/>
      <c r="E23" s="27"/>
      <c r="F23" s="27">
        <v>1</v>
      </c>
      <c r="G23" s="27"/>
      <c r="H23" s="27"/>
      <c r="I23" s="27"/>
      <c r="J23" s="27"/>
      <c r="K23" s="43"/>
    </row>
    <row r="24" spans="1:11" s="81" customFormat="1" ht="11.25">
      <c r="A24" s="44" t="s">
        <v>65</v>
      </c>
      <c r="B24" s="14">
        <f>SUM(C24:M24)</f>
        <v>0</v>
      </c>
      <c r="C24" s="14"/>
      <c r="D24" s="74"/>
      <c r="E24" s="13"/>
      <c r="F24" s="13"/>
      <c r="G24" s="13"/>
      <c r="H24" s="13"/>
      <c r="I24" s="13"/>
      <c r="J24" s="13"/>
      <c r="K24" s="39"/>
    </row>
    <row r="25" spans="1:11" s="81" customFormat="1" ht="12" thickBot="1">
      <c r="A25" s="45" t="s">
        <v>12</v>
      </c>
      <c r="B25" s="28">
        <f>INT(B23*B42)+B24</f>
        <v>12</v>
      </c>
      <c r="C25" s="28"/>
      <c r="D25" s="80"/>
      <c r="E25" s="29"/>
      <c r="F25" s="29"/>
      <c r="G25" s="29"/>
      <c r="H25" s="29"/>
      <c r="I25" s="29"/>
      <c r="J25" s="29"/>
      <c r="K25" s="46"/>
    </row>
    <row r="26" spans="1:11" s="81" customFormat="1" ht="12">
      <c r="A26" s="47" t="s">
        <v>19</v>
      </c>
      <c r="B26" s="24">
        <f aca="true" t="shared" si="0" ref="B26:B32">SUM(C26:M26)</f>
        <v>0</v>
      </c>
      <c r="C26" s="83"/>
      <c r="D26" s="83"/>
      <c r="E26" s="25"/>
      <c r="F26" s="25"/>
      <c r="G26" s="25"/>
      <c r="H26" s="25"/>
      <c r="I26" s="25"/>
      <c r="J26" s="25"/>
      <c r="K26" s="48"/>
    </row>
    <row r="27" spans="1:11" s="81" customFormat="1" ht="12">
      <c r="A27" s="38" t="s">
        <v>20</v>
      </c>
      <c r="B27" s="14">
        <f t="shared" si="0"/>
        <v>0</v>
      </c>
      <c r="C27" s="14">
        <f>C33</f>
        <v>0</v>
      </c>
      <c r="D27" s="74">
        <f>sizeb(D19)</f>
        <v>0</v>
      </c>
      <c r="E27" s="13"/>
      <c r="F27" s="25"/>
      <c r="G27" s="13"/>
      <c r="H27" s="13"/>
      <c r="I27" s="13"/>
      <c r="J27" s="13"/>
      <c r="K27" s="39"/>
    </row>
    <row r="28" spans="1:11" s="81" customFormat="1" ht="12">
      <c r="A28" s="38" t="s">
        <v>225</v>
      </c>
      <c r="B28" s="14">
        <f t="shared" si="0"/>
        <v>0</v>
      </c>
      <c r="C28" s="14">
        <f>C33</f>
        <v>0</v>
      </c>
      <c r="D28" s="74">
        <f>sizep(D19)</f>
        <v>0</v>
      </c>
      <c r="E28" s="13"/>
      <c r="F28" s="25"/>
      <c r="G28" s="13"/>
      <c r="H28" s="13"/>
      <c r="I28" s="13"/>
      <c r="J28" s="13"/>
      <c r="K28" s="39"/>
    </row>
    <row r="29" spans="1:11" s="81" customFormat="1" ht="12.75" thickBot="1">
      <c r="A29" s="49" t="s">
        <v>226</v>
      </c>
      <c r="B29" s="14">
        <f t="shared" si="0"/>
        <v>4</v>
      </c>
      <c r="C29" s="14">
        <f>C34</f>
        <v>4</v>
      </c>
      <c r="D29" s="74">
        <f>sizep(D19)</f>
        <v>0</v>
      </c>
      <c r="E29" s="29"/>
      <c r="F29" s="25"/>
      <c r="G29" s="29"/>
      <c r="H29" s="29"/>
      <c r="I29" s="29"/>
      <c r="J29" s="29"/>
      <c r="K29" s="46"/>
    </row>
    <row r="30" spans="1:11" s="81" customFormat="1" ht="12">
      <c r="A30" s="42" t="s">
        <v>43</v>
      </c>
      <c r="B30" s="26">
        <f t="shared" si="0"/>
        <v>3</v>
      </c>
      <c r="C30" s="26">
        <f>C35</f>
        <v>0</v>
      </c>
      <c r="D30" s="82"/>
      <c r="E30" s="27"/>
      <c r="F30" s="27">
        <v>3</v>
      </c>
      <c r="G30" s="27"/>
      <c r="H30" s="27"/>
      <c r="I30" s="27"/>
      <c r="J30" s="27"/>
      <c r="K30" s="43"/>
    </row>
    <row r="31" spans="1:11" s="81" customFormat="1" ht="12">
      <c r="A31" s="38" t="s">
        <v>44</v>
      </c>
      <c r="B31" s="14">
        <f t="shared" si="0"/>
        <v>4</v>
      </c>
      <c r="C31" s="14">
        <f>C34</f>
        <v>4</v>
      </c>
      <c r="D31" s="74"/>
      <c r="E31" s="13"/>
      <c r="F31" s="13">
        <v>0</v>
      </c>
      <c r="G31" s="13"/>
      <c r="H31" s="13"/>
      <c r="I31" s="13"/>
      <c r="J31" s="13"/>
      <c r="K31" s="39"/>
    </row>
    <row r="32" spans="1:11" s="81" customFormat="1" ht="12.75" thickBot="1">
      <c r="A32" s="49" t="s">
        <v>45</v>
      </c>
      <c r="B32" s="28">
        <f t="shared" si="0"/>
        <v>2</v>
      </c>
      <c r="C32" s="28">
        <f>C37</f>
        <v>2</v>
      </c>
      <c r="D32" s="80"/>
      <c r="E32" s="29"/>
      <c r="F32" s="29">
        <v>0</v>
      </c>
      <c r="G32" s="29"/>
      <c r="H32" s="29"/>
      <c r="I32" s="29"/>
      <c r="J32" s="29"/>
      <c r="K32" s="46"/>
    </row>
    <row r="33" spans="1:11" s="81" customFormat="1" ht="12">
      <c r="A33" s="47" t="s">
        <v>46</v>
      </c>
      <c r="B33" s="24">
        <f aca="true" t="shared" si="1" ref="B33:B38">SUM(D33:M33)</f>
        <v>11</v>
      </c>
      <c r="C33" s="24">
        <f aca="true" t="shared" si="2" ref="C33:C38">INT((B33-10)/2)</f>
        <v>0</v>
      </c>
      <c r="D33" s="83"/>
      <c r="E33" s="25">
        <v>13</v>
      </c>
      <c r="F33" s="25">
        <v>-2</v>
      </c>
      <c r="G33" s="25"/>
      <c r="H33" s="25"/>
      <c r="I33" s="25"/>
      <c r="J33" s="25"/>
      <c r="K33" s="48"/>
    </row>
    <row r="34" spans="1:11" s="81" customFormat="1" ht="12">
      <c r="A34" s="38" t="s">
        <v>15</v>
      </c>
      <c r="B34" s="14">
        <f t="shared" si="1"/>
        <v>18</v>
      </c>
      <c r="C34" s="14">
        <f t="shared" si="2"/>
        <v>4</v>
      </c>
      <c r="D34" s="74"/>
      <c r="E34" s="13">
        <v>16</v>
      </c>
      <c r="F34" s="13">
        <v>2</v>
      </c>
      <c r="G34" s="13"/>
      <c r="H34" s="13"/>
      <c r="I34" s="13"/>
      <c r="J34" s="13"/>
      <c r="K34" s="39"/>
    </row>
    <row r="35" spans="1:11" s="81" customFormat="1" ht="12">
      <c r="A35" s="38" t="s">
        <v>47</v>
      </c>
      <c r="B35" s="14" t="s">
        <v>113</v>
      </c>
      <c r="C35" s="14"/>
      <c r="D35" s="74"/>
      <c r="E35" s="13">
        <v>12</v>
      </c>
      <c r="F35" s="13">
        <v>-2</v>
      </c>
      <c r="G35" s="13"/>
      <c r="H35" s="13"/>
      <c r="I35" s="13"/>
      <c r="J35" s="13"/>
      <c r="K35" s="39"/>
    </row>
    <row r="36" spans="1:11" s="81" customFormat="1" ht="12">
      <c r="A36" s="38" t="s">
        <v>48</v>
      </c>
      <c r="B36" s="14">
        <f t="shared" si="1"/>
        <v>20</v>
      </c>
      <c r="C36" s="14">
        <f t="shared" si="2"/>
        <v>5</v>
      </c>
      <c r="D36" s="74"/>
      <c r="E36" s="13">
        <v>18</v>
      </c>
      <c r="F36" s="13">
        <v>2</v>
      </c>
      <c r="G36" s="13"/>
      <c r="H36" s="13"/>
      <c r="I36" s="13"/>
      <c r="J36" s="13"/>
      <c r="K36" s="39"/>
    </row>
    <row r="37" spans="1:11" s="81" customFormat="1" ht="12">
      <c r="A37" s="38" t="s">
        <v>49</v>
      </c>
      <c r="B37" s="14">
        <f t="shared" si="1"/>
        <v>14</v>
      </c>
      <c r="C37" s="14">
        <f t="shared" si="2"/>
        <v>2</v>
      </c>
      <c r="D37" s="74"/>
      <c r="E37" s="13">
        <v>14</v>
      </c>
      <c r="F37" s="13"/>
      <c r="G37" s="13"/>
      <c r="H37" s="13"/>
      <c r="I37" s="13"/>
      <c r="J37" s="13"/>
      <c r="K37" s="39"/>
    </row>
    <row r="38" spans="1:11" s="81" customFormat="1" ht="12">
      <c r="A38" s="38" t="s">
        <v>50</v>
      </c>
      <c r="B38" s="14">
        <f t="shared" si="1"/>
        <v>16</v>
      </c>
      <c r="C38" s="14">
        <f t="shared" si="2"/>
        <v>3</v>
      </c>
      <c r="D38" s="74"/>
      <c r="E38" s="13">
        <v>16</v>
      </c>
      <c r="F38" s="13"/>
      <c r="G38" s="13"/>
      <c r="H38" s="13"/>
      <c r="I38" s="13"/>
      <c r="J38" s="13"/>
      <c r="K38" s="39"/>
    </row>
    <row r="39" spans="1:11" s="81" customFormat="1" ht="12.75" thickBot="1">
      <c r="A39" s="49" t="s">
        <v>27</v>
      </c>
      <c r="B39" s="28">
        <f>SUM(C39:M39)</f>
        <v>0</v>
      </c>
      <c r="C39" s="80"/>
      <c r="D39" s="80"/>
      <c r="E39" s="29"/>
      <c r="F39" s="29"/>
      <c r="G39" s="29"/>
      <c r="H39" s="29"/>
      <c r="I39" s="29"/>
      <c r="J39" s="29"/>
      <c r="K39" s="46"/>
    </row>
    <row r="40" spans="1:2" ht="12.75" thickBot="1">
      <c r="A40" s="6"/>
      <c r="B40" s="8"/>
    </row>
    <row r="41" spans="1:11" ht="12">
      <c r="A41" s="42" t="s">
        <v>414</v>
      </c>
      <c r="B41" s="27" t="s">
        <v>424</v>
      </c>
      <c r="C41" s="27"/>
      <c r="D41" s="27"/>
      <c r="E41" s="27"/>
      <c r="F41" s="27"/>
      <c r="G41" s="27"/>
      <c r="H41" s="27"/>
      <c r="I41" s="27"/>
      <c r="J41" s="50"/>
      <c r="K41" s="43"/>
    </row>
    <row r="42" spans="1:11" ht="12">
      <c r="A42" s="38" t="s">
        <v>66</v>
      </c>
      <c r="B42" s="13">
        <v>12</v>
      </c>
      <c r="C42" s="13"/>
      <c r="D42" s="13"/>
      <c r="E42" s="13"/>
      <c r="F42" s="13"/>
      <c r="G42" s="13"/>
      <c r="H42" s="13"/>
      <c r="I42" s="13"/>
      <c r="J42" s="18"/>
      <c r="K42" s="39"/>
    </row>
    <row r="43" spans="1:11" ht="12">
      <c r="A43" s="38" t="s">
        <v>13</v>
      </c>
      <c r="B43" s="13">
        <v>30</v>
      </c>
      <c r="C43" s="13"/>
      <c r="D43" s="13"/>
      <c r="E43" s="13"/>
      <c r="F43" s="13"/>
      <c r="G43" s="13"/>
      <c r="H43" s="13"/>
      <c r="I43" s="13"/>
      <c r="J43" s="18"/>
      <c r="K43" s="39"/>
    </row>
    <row r="44" spans="1:11" ht="12">
      <c r="A44" s="38" t="s">
        <v>14</v>
      </c>
      <c r="B44" s="13" t="s">
        <v>274</v>
      </c>
      <c r="C44" s="13"/>
      <c r="D44" s="13"/>
      <c r="E44" s="13"/>
      <c r="F44" s="13"/>
      <c r="G44" s="13"/>
      <c r="H44" s="13"/>
      <c r="I44" s="13"/>
      <c r="J44" s="18"/>
      <c r="K44" s="39"/>
    </row>
    <row r="45" spans="1:11" ht="12">
      <c r="A45" s="38" t="s">
        <v>53</v>
      </c>
      <c r="B45" s="13"/>
      <c r="C45" s="13"/>
      <c r="D45" s="13"/>
      <c r="E45" s="13"/>
      <c r="F45" s="13"/>
      <c r="G45" s="13"/>
      <c r="H45" s="13"/>
      <c r="I45" s="13"/>
      <c r="J45" s="18"/>
      <c r="K45" s="39"/>
    </row>
    <row r="46" spans="1:11" ht="12">
      <c r="A46" s="38" t="s">
        <v>54</v>
      </c>
      <c r="B46" s="13"/>
      <c r="C46" s="13"/>
      <c r="D46" s="13"/>
      <c r="E46" s="13"/>
      <c r="F46" s="13"/>
      <c r="G46" s="13"/>
      <c r="H46" s="13"/>
      <c r="I46" s="13"/>
      <c r="J46" s="18"/>
      <c r="K46" s="39"/>
    </row>
    <row r="47" spans="1:11" ht="12">
      <c r="A47" s="38" t="s">
        <v>56</v>
      </c>
      <c r="B47" s="13"/>
      <c r="C47" s="13"/>
      <c r="D47" s="13"/>
      <c r="E47" s="13"/>
      <c r="F47" s="13"/>
      <c r="G47" s="13"/>
      <c r="H47" s="13"/>
      <c r="I47" s="13"/>
      <c r="J47" s="18"/>
      <c r="K47" s="39"/>
    </row>
    <row r="48" spans="1:11" ht="12">
      <c r="A48" s="38" t="s">
        <v>57</v>
      </c>
      <c r="B48" s="13"/>
      <c r="C48" s="13"/>
      <c r="D48" s="13"/>
      <c r="E48" s="13"/>
      <c r="F48" s="13"/>
      <c r="G48" s="13"/>
      <c r="H48" s="13"/>
      <c r="I48" s="13"/>
      <c r="J48" s="18"/>
      <c r="K48" s="39"/>
    </row>
    <row r="49" spans="1:11" ht="12">
      <c r="A49" s="38" t="s">
        <v>61</v>
      </c>
      <c r="B49" s="13"/>
      <c r="C49" s="13"/>
      <c r="D49" s="13"/>
      <c r="E49" s="13"/>
      <c r="F49" s="13"/>
      <c r="G49" s="13"/>
      <c r="H49" s="13"/>
      <c r="I49" s="13"/>
      <c r="J49" s="18"/>
      <c r="K49" s="39"/>
    </row>
    <row r="50" spans="1:11" ht="12">
      <c r="A50" s="38" t="s">
        <v>62</v>
      </c>
      <c r="B50" s="15"/>
      <c r="C50" s="15"/>
      <c r="D50" s="13"/>
      <c r="E50" s="13"/>
      <c r="F50" s="13"/>
      <c r="G50" s="13"/>
      <c r="H50" s="13"/>
      <c r="I50" s="13"/>
      <c r="J50" s="18"/>
      <c r="K50" s="39"/>
    </row>
    <row r="51" spans="1:11" ht="11.25">
      <c r="A51" s="44" t="s">
        <v>24</v>
      </c>
      <c r="B51" s="19">
        <v>5</v>
      </c>
      <c r="C51" s="13"/>
      <c r="D51" s="13"/>
      <c r="E51" s="13"/>
      <c r="F51" s="13"/>
      <c r="G51" s="13"/>
      <c r="H51" s="13"/>
      <c r="I51" s="13"/>
      <c r="J51" s="18"/>
      <c r="K51" s="39"/>
    </row>
    <row r="52" spans="1:11" ht="11.25">
      <c r="A52" s="44" t="s">
        <v>25</v>
      </c>
      <c r="B52" s="19">
        <v>5</v>
      </c>
      <c r="C52" s="13"/>
      <c r="D52" s="13"/>
      <c r="E52" s="13"/>
      <c r="F52" s="13"/>
      <c r="G52" s="13"/>
      <c r="H52" s="13"/>
      <c r="I52" s="13"/>
      <c r="J52" s="18"/>
      <c r="K52" s="39"/>
    </row>
    <row r="53" spans="1:11" ht="12">
      <c r="A53" s="38" t="s">
        <v>29</v>
      </c>
      <c r="B53" s="95" t="s">
        <v>427</v>
      </c>
      <c r="C53" s="95" t="s">
        <v>428</v>
      </c>
      <c r="D53" s="95"/>
      <c r="E53" s="95" t="s">
        <v>415</v>
      </c>
      <c r="F53" s="95" t="s">
        <v>416</v>
      </c>
      <c r="G53" s="95"/>
      <c r="H53" s="96"/>
      <c r="I53" s="96"/>
      <c r="J53" s="96"/>
      <c r="K53" s="97"/>
    </row>
    <row r="54" spans="1:11" s="7" customFormat="1" ht="12">
      <c r="A54" s="51" t="s">
        <v>33</v>
      </c>
      <c r="B54" s="95"/>
      <c r="C54" s="95"/>
      <c r="D54" s="95"/>
      <c r="E54" s="95"/>
      <c r="F54" s="95"/>
      <c r="G54" s="95"/>
      <c r="H54" s="96"/>
      <c r="I54" s="96"/>
      <c r="J54" s="96"/>
      <c r="K54" s="97"/>
    </row>
    <row r="55" spans="1:11" s="7" customFormat="1" ht="24">
      <c r="A55" s="51" t="s">
        <v>35</v>
      </c>
      <c r="B55" s="95" t="s">
        <v>429</v>
      </c>
      <c r="C55" s="95" t="s">
        <v>430</v>
      </c>
      <c r="D55" s="95" t="s">
        <v>431</v>
      </c>
      <c r="E55" s="96" t="s">
        <v>432</v>
      </c>
      <c r="F55" s="98" t="s">
        <v>435</v>
      </c>
      <c r="G55" s="95"/>
      <c r="H55" s="96"/>
      <c r="I55" s="96"/>
      <c r="J55" s="96"/>
      <c r="K55" s="97"/>
    </row>
    <row r="56" spans="1:11" ht="12.75" thickBot="1">
      <c r="A56" s="49" t="s">
        <v>41</v>
      </c>
      <c r="B56" s="29" t="s">
        <v>399</v>
      </c>
      <c r="C56" s="29" t="s">
        <v>439</v>
      </c>
      <c r="D56" s="29" t="s">
        <v>433</v>
      </c>
      <c r="E56" s="29" t="s">
        <v>434</v>
      </c>
      <c r="F56" s="29" t="s">
        <v>440</v>
      </c>
      <c r="G56" s="29" t="s">
        <v>441</v>
      </c>
      <c r="H56" s="29" t="s">
        <v>442</v>
      </c>
      <c r="I56" s="29"/>
      <c r="J56" s="53"/>
      <c r="K56" s="46"/>
    </row>
    <row r="57" spans="1:4" ht="12.75" thickBot="1">
      <c r="A57" s="6"/>
      <c r="C57" s="3">
        <f>SUM(C59:C102)</f>
        <v>49</v>
      </c>
      <c r="D57" s="3">
        <f>(8+C36)*4</f>
        <v>52</v>
      </c>
    </row>
    <row r="58" spans="1:8" ht="12">
      <c r="A58" s="42" t="s">
        <v>177</v>
      </c>
      <c r="B58" s="27" t="s">
        <v>178</v>
      </c>
      <c r="C58" s="27" t="s">
        <v>417</v>
      </c>
      <c r="D58" s="27" t="s">
        <v>180</v>
      </c>
      <c r="E58" s="43" t="s">
        <v>436</v>
      </c>
      <c r="F58" s="3" t="s">
        <v>437</v>
      </c>
      <c r="G58" s="3" t="s">
        <v>227</v>
      </c>
      <c r="H58" s="3" t="s">
        <v>438</v>
      </c>
    </row>
    <row r="59" spans="1:5" ht="11.25">
      <c r="A59" s="77" t="s">
        <v>418</v>
      </c>
      <c r="B59" s="13">
        <f aca="true" t="shared" si="3" ref="B59:B102">SUM(C59:K59)</f>
        <v>0</v>
      </c>
      <c r="C59" s="13"/>
      <c r="D59" s="13">
        <f>C$33</f>
        <v>0</v>
      </c>
      <c r="E59" s="39"/>
    </row>
    <row r="60" spans="1:5" ht="11.25">
      <c r="A60" s="77" t="s">
        <v>170</v>
      </c>
      <c r="B60" s="13">
        <f t="shared" si="3"/>
        <v>0</v>
      </c>
      <c r="C60" s="13"/>
      <c r="D60" s="13">
        <f>C$33</f>
        <v>0</v>
      </c>
      <c r="E60" s="39"/>
    </row>
    <row r="61" spans="1:5" ht="11.25">
      <c r="A61" s="77" t="s">
        <v>172</v>
      </c>
      <c r="B61" s="13">
        <f t="shared" si="3"/>
        <v>0</v>
      </c>
      <c r="C61" s="13"/>
      <c r="D61" s="13">
        <f>C$33</f>
        <v>0</v>
      </c>
      <c r="E61" s="39"/>
    </row>
    <row r="62" spans="1:5" ht="11.25">
      <c r="A62" s="77" t="s">
        <v>158</v>
      </c>
      <c r="B62" s="13">
        <f t="shared" si="3"/>
        <v>0</v>
      </c>
      <c r="C62" s="13"/>
      <c r="D62" s="13">
        <f>C35</f>
        <v>0</v>
      </c>
      <c r="E62" s="39"/>
    </row>
    <row r="63" spans="1:5" ht="11.25">
      <c r="A63" s="77" t="s">
        <v>135</v>
      </c>
      <c r="B63" s="13">
        <f t="shared" si="3"/>
        <v>5</v>
      </c>
      <c r="C63" s="13"/>
      <c r="D63" s="13">
        <f aca="true" t="shared" si="4" ref="D63:D79">C$36</f>
        <v>5</v>
      </c>
      <c r="E63" s="39"/>
    </row>
    <row r="64" spans="1:5" ht="11.25">
      <c r="A64" s="77" t="s">
        <v>150</v>
      </c>
      <c r="B64" s="13">
        <f t="shared" si="3"/>
        <v>5</v>
      </c>
      <c r="C64" s="13"/>
      <c r="D64" s="13">
        <f t="shared" si="4"/>
        <v>5</v>
      </c>
      <c r="E64" s="39"/>
    </row>
    <row r="65" spans="1:5" ht="11.25">
      <c r="A65" s="77" t="s">
        <v>153</v>
      </c>
      <c r="B65" s="13">
        <f t="shared" si="3"/>
        <v>5</v>
      </c>
      <c r="C65" s="13"/>
      <c r="D65" s="13">
        <f t="shared" si="4"/>
        <v>5</v>
      </c>
      <c r="E65" s="39"/>
    </row>
    <row r="66" spans="1:5" ht="11.25">
      <c r="A66" s="77" t="s">
        <v>136</v>
      </c>
      <c r="B66" s="13">
        <f t="shared" si="3"/>
        <v>5</v>
      </c>
      <c r="C66" s="13"/>
      <c r="D66" s="13">
        <f t="shared" si="4"/>
        <v>5</v>
      </c>
      <c r="E66" s="39"/>
    </row>
    <row r="67" spans="1:5" ht="11.25">
      <c r="A67" s="77" t="s">
        <v>419</v>
      </c>
      <c r="B67" s="13">
        <f t="shared" si="3"/>
        <v>5</v>
      </c>
      <c r="C67" s="13"/>
      <c r="D67" s="13">
        <f t="shared" si="4"/>
        <v>5</v>
      </c>
      <c r="E67" s="39"/>
    </row>
    <row r="68" spans="1:6" ht="11.25">
      <c r="A68" s="77" t="s">
        <v>160</v>
      </c>
      <c r="B68" s="13">
        <f t="shared" si="3"/>
        <v>13</v>
      </c>
      <c r="C68" s="13">
        <v>4</v>
      </c>
      <c r="D68" s="13">
        <f t="shared" si="4"/>
        <v>5</v>
      </c>
      <c r="E68" s="39">
        <v>2</v>
      </c>
      <c r="F68" s="3">
        <v>2</v>
      </c>
    </row>
    <row r="69" spans="1:8" ht="11.25">
      <c r="A69" s="77" t="s">
        <v>137</v>
      </c>
      <c r="B69" s="13">
        <f t="shared" si="3"/>
        <v>11</v>
      </c>
      <c r="C69" s="13">
        <v>4</v>
      </c>
      <c r="D69" s="13">
        <f t="shared" si="4"/>
        <v>5</v>
      </c>
      <c r="E69" s="39"/>
      <c r="H69" s="3">
        <v>2</v>
      </c>
    </row>
    <row r="70" spans="1:7" ht="11.25">
      <c r="A70" s="77" t="s">
        <v>138</v>
      </c>
      <c r="B70" s="13">
        <f t="shared" si="3"/>
        <v>8</v>
      </c>
      <c r="C70" s="13">
        <v>1</v>
      </c>
      <c r="D70" s="13">
        <f t="shared" si="4"/>
        <v>5</v>
      </c>
      <c r="E70" s="39"/>
      <c r="G70" s="3">
        <v>2</v>
      </c>
    </row>
    <row r="71" spans="1:7" ht="11.25">
      <c r="A71" s="77" t="s">
        <v>139</v>
      </c>
      <c r="B71" s="13">
        <f t="shared" si="3"/>
        <v>8</v>
      </c>
      <c r="C71" s="13">
        <v>1</v>
      </c>
      <c r="D71" s="13">
        <f t="shared" si="4"/>
        <v>5</v>
      </c>
      <c r="E71" s="39"/>
      <c r="G71" s="3">
        <v>2</v>
      </c>
    </row>
    <row r="72" spans="1:7" ht="11.25">
      <c r="A72" s="77" t="s">
        <v>140</v>
      </c>
      <c r="B72" s="13">
        <f t="shared" si="3"/>
        <v>15</v>
      </c>
      <c r="C72" s="13">
        <v>4</v>
      </c>
      <c r="D72" s="13">
        <f t="shared" si="4"/>
        <v>5</v>
      </c>
      <c r="E72" s="39">
        <v>4</v>
      </c>
      <c r="G72" s="3">
        <v>2</v>
      </c>
    </row>
    <row r="73" spans="1:7" ht="11.25">
      <c r="A73" s="77" t="s">
        <v>141</v>
      </c>
      <c r="B73" s="13">
        <f t="shared" si="3"/>
        <v>15</v>
      </c>
      <c r="C73" s="13">
        <v>4</v>
      </c>
      <c r="D73" s="13">
        <f t="shared" si="4"/>
        <v>5</v>
      </c>
      <c r="E73" s="39">
        <v>4</v>
      </c>
      <c r="G73" s="3">
        <v>2</v>
      </c>
    </row>
    <row r="74" spans="1:7" ht="11.25">
      <c r="A74" s="77" t="s">
        <v>142</v>
      </c>
      <c r="B74" s="13">
        <f t="shared" si="3"/>
        <v>15</v>
      </c>
      <c r="C74" s="13">
        <v>4</v>
      </c>
      <c r="D74" s="13">
        <f t="shared" si="4"/>
        <v>5</v>
      </c>
      <c r="E74" s="39">
        <v>4</v>
      </c>
      <c r="G74" s="3">
        <v>2</v>
      </c>
    </row>
    <row r="75" spans="1:7" ht="11.25">
      <c r="A75" s="77" t="s">
        <v>143</v>
      </c>
      <c r="B75" s="13">
        <f t="shared" si="3"/>
        <v>15</v>
      </c>
      <c r="C75" s="13">
        <v>4</v>
      </c>
      <c r="D75" s="13">
        <f t="shared" si="4"/>
        <v>5</v>
      </c>
      <c r="E75" s="39">
        <v>4</v>
      </c>
      <c r="G75" s="3">
        <v>2</v>
      </c>
    </row>
    <row r="76" spans="1:7" ht="11.25">
      <c r="A76" s="77" t="s">
        <v>144</v>
      </c>
      <c r="B76" s="13">
        <f t="shared" si="3"/>
        <v>8</v>
      </c>
      <c r="C76" s="13">
        <v>1</v>
      </c>
      <c r="D76" s="13">
        <f t="shared" si="4"/>
        <v>5</v>
      </c>
      <c r="E76" s="39"/>
      <c r="G76" s="3">
        <v>2</v>
      </c>
    </row>
    <row r="77" spans="1:7" ht="11.25">
      <c r="A77" s="77" t="s">
        <v>145</v>
      </c>
      <c r="B77" s="13">
        <f t="shared" si="3"/>
        <v>15</v>
      </c>
      <c r="C77" s="13">
        <v>4</v>
      </c>
      <c r="D77" s="13">
        <f t="shared" si="4"/>
        <v>5</v>
      </c>
      <c r="E77" s="39">
        <v>4</v>
      </c>
      <c r="G77" s="3">
        <v>2</v>
      </c>
    </row>
    <row r="78" spans="1:7" ht="11.25">
      <c r="A78" s="77" t="s">
        <v>146</v>
      </c>
      <c r="B78" s="13">
        <f t="shared" si="3"/>
        <v>8</v>
      </c>
      <c r="C78" s="13">
        <v>1</v>
      </c>
      <c r="D78" s="13">
        <f t="shared" si="4"/>
        <v>5</v>
      </c>
      <c r="E78" s="39"/>
      <c r="G78" s="3">
        <v>2</v>
      </c>
    </row>
    <row r="79" spans="1:7" ht="11.25">
      <c r="A79" s="77" t="s">
        <v>147</v>
      </c>
      <c r="B79" s="13">
        <f t="shared" si="3"/>
        <v>8</v>
      </c>
      <c r="C79" s="13">
        <v>1</v>
      </c>
      <c r="D79" s="13">
        <f t="shared" si="4"/>
        <v>5</v>
      </c>
      <c r="E79" s="39"/>
      <c r="G79" s="3">
        <v>2</v>
      </c>
    </row>
    <row r="80" spans="1:8" ht="11.25">
      <c r="A80" s="77" t="s">
        <v>151</v>
      </c>
      <c r="B80" s="13">
        <f t="shared" si="3"/>
        <v>12</v>
      </c>
      <c r="C80" s="13">
        <v>4</v>
      </c>
      <c r="D80" s="13">
        <f aca="true" t="shared" si="5" ref="D80:D85">C$37</f>
        <v>2</v>
      </c>
      <c r="E80" s="39">
        <v>2</v>
      </c>
      <c r="F80" s="3">
        <v>2</v>
      </c>
      <c r="H80" s="3">
        <v>2</v>
      </c>
    </row>
    <row r="81" spans="1:6" ht="11.25">
      <c r="A81" s="77" t="s">
        <v>155</v>
      </c>
      <c r="B81" s="13">
        <f t="shared" si="3"/>
        <v>10</v>
      </c>
      <c r="C81" s="13">
        <v>4</v>
      </c>
      <c r="D81" s="13">
        <f t="shared" si="5"/>
        <v>2</v>
      </c>
      <c r="E81" s="39">
        <v>2</v>
      </c>
      <c r="F81" s="3">
        <v>2</v>
      </c>
    </row>
    <row r="82" spans="1:5" ht="11.25">
      <c r="A82" s="77" t="s">
        <v>420</v>
      </c>
      <c r="B82" s="13">
        <f t="shared" si="3"/>
        <v>2</v>
      </c>
      <c r="C82" s="13"/>
      <c r="D82" s="13">
        <f t="shared" si="5"/>
        <v>2</v>
      </c>
      <c r="E82" s="39"/>
    </row>
    <row r="83" spans="1:5" ht="11.25">
      <c r="A83" s="77" t="s">
        <v>157</v>
      </c>
      <c r="B83" s="13">
        <f t="shared" si="3"/>
        <v>2</v>
      </c>
      <c r="C83" s="13"/>
      <c r="D83" s="13">
        <f t="shared" si="5"/>
        <v>2</v>
      </c>
      <c r="E83" s="39"/>
    </row>
    <row r="84" spans="1:5" ht="11.25">
      <c r="A84" s="77" t="s">
        <v>159</v>
      </c>
      <c r="B84" s="13">
        <f t="shared" si="3"/>
        <v>2</v>
      </c>
      <c r="C84" s="13"/>
      <c r="D84" s="13">
        <f t="shared" si="5"/>
        <v>2</v>
      </c>
      <c r="E84" s="39"/>
    </row>
    <row r="85" spans="1:5" ht="11.25">
      <c r="A85" s="77" t="s">
        <v>161</v>
      </c>
      <c r="B85" s="13">
        <f t="shared" si="3"/>
        <v>2</v>
      </c>
      <c r="C85" s="13"/>
      <c r="D85" s="13">
        <f t="shared" si="5"/>
        <v>2</v>
      </c>
      <c r="E85" s="39"/>
    </row>
    <row r="86" spans="1:8" ht="11.25">
      <c r="A86" s="77" t="s">
        <v>134</v>
      </c>
      <c r="B86" s="13">
        <f t="shared" si="3"/>
        <v>10</v>
      </c>
      <c r="C86" s="13">
        <v>4</v>
      </c>
      <c r="D86" s="13">
        <f aca="true" t="shared" si="6" ref="D86:D94">C$34</f>
        <v>4</v>
      </c>
      <c r="E86" s="39"/>
      <c r="H86" s="3">
        <v>2</v>
      </c>
    </row>
    <row r="87" spans="1:5" ht="11.25">
      <c r="A87" s="77" t="s">
        <v>166</v>
      </c>
      <c r="B87" s="13">
        <f t="shared" si="3"/>
        <v>10</v>
      </c>
      <c r="C87" s="13">
        <v>4</v>
      </c>
      <c r="D87" s="13">
        <f t="shared" si="6"/>
        <v>4</v>
      </c>
      <c r="E87" s="39">
        <v>2</v>
      </c>
    </row>
    <row r="88" spans="1:5" ht="11.25">
      <c r="A88" s="77" t="s">
        <v>167</v>
      </c>
      <c r="B88" s="13">
        <f t="shared" si="3"/>
        <v>4</v>
      </c>
      <c r="C88" s="13"/>
      <c r="D88" s="13">
        <f t="shared" si="6"/>
        <v>4</v>
      </c>
      <c r="E88" s="39"/>
    </row>
    <row r="89" spans="1:5" ht="11.25">
      <c r="A89" s="77" t="s">
        <v>152</v>
      </c>
      <c r="B89" s="13">
        <f t="shared" si="3"/>
        <v>4</v>
      </c>
      <c r="C89" s="13"/>
      <c r="D89" s="13">
        <f t="shared" si="6"/>
        <v>4</v>
      </c>
      <c r="E89" s="39"/>
    </row>
    <row r="90" spans="1:5" ht="11.25">
      <c r="A90" s="77" t="s">
        <v>168</v>
      </c>
      <c r="B90" s="13">
        <f t="shared" si="3"/>
        <v>4</v>
      </c>
      <c r="C90" s="13"/>
      <c r="D90" s="13">
        <f t="shared" si="6"/>
        <v>4</v>
      </c>
      <c r="E90" s="39"/>
    </row>
    <row r="91" spans="1:5" ht="11.25">
      <c r="A91" s="77" t="s">
        <v>169</v>
      </c>
      <c r="B91" s="13">
        <f t="shared" si="3"/>
        <v>4</v>
      </c>
      <c r="C91" s="13"/>
      <c r="D91" s="13">
        <f t="shared" si="6"/>
        <v>4</v>
      </c>
      <c r="E91" s="39"/>
    </row>
    <row r="92" spans="1:5" ht="11.25">
      <c r="A92" s="77" t="s">
        <v>171</v>
      </c>
      <c r="B92" s="13">
        <f t="shared" si="3"/>
        <v>4</v>
      </c>
      <c r="C92" s="13"/>
      <c r="D92" s="13">
        <f t="shared" si="6"/>
        <v>4</v>
      </c>
      <c r="E92" s="39"/>
    </row>
    <row r="93" spans="1:5" ht="11.25">
      <c r="A93" s="77" t="s">
        <v>162</v>
      </c>
      <c r="B93" s="13">
        <f t="shared" si="3"/>
        <v>4</v>
      </c>
      <c r="C93" s="13"/>
      <c r="D93" s="13">
        <f t="shared" si="6"/>
        <v>4</v>
      </c>
      <c r="E93" s="39"/>
    </row>
    <row r="94" spans="1:5" ht="11.25">
      <c r="A94" s="77" t="s">
        <v>173</v>
      </c>
      <c r="B94" s="13">
        <f t="shared" si="3"/>
        <v>4</v>
      </c>
      <c r="C94" s="13"/>
      <c r="D94" s="13">
        <f t="shared" si="6"/>
        <v>4</v>
      </c>
      <c r="E94" s="39"/>
    </row>
    <row r="95" spans="1:5" ht="11.25">
      <c r="A95" s="77" t="s">
        <v>165</v>
      </c>
      <c r="B95" s="13">
        <f t="shared" si="3"/>
        <v>3</v>
      </c>
      <c r="C95" s="13"/>
      <c r="D95" s="13">
        <f aca="true" t="shared" si="7" ref="D95:D102">C$38</f>
        <v>3</v>
      </c>
      <c r="E95" s="39"/>
    </row>
    <row r="96" spans="1:5" ht="11.25">
      <c r="A96" s="77" t="s">
        <v>421</v>
      </c>
      <c r="B96" s="13">
        <f t="shared" si="3"/>
        <v>3</v>
      </c>
      <c r="C96" s="13"/>
      <c r="D96" s="13">
        <f t="shared" si="7"/>
        <v>3</v>
      </c>
      <c r="E96" s="39"/>
    </row>
    <row r="97" spans="1:5" ht="11.25">
      <c r="A97" s="77" t="s">
        <v>154</v>
      </c>
      <c r="B97" s="13">
        <f t="shared" si="3"/>
        <v>3</v>
      </c>
      <c r="C97" s="13"/>
      <c r="D97" s="13">
        <f t="shared" si="7"/>
        <v>3</v>
      </c>
      <c r="E97" s="39"/>
    </row>
    <row r="98" spans="1:5" ht="11.25">
      <c r="A98" s="77" t="s">
        <v>156</v>
      </c>
      <c r="B98" s="13">
        <f t="shared" si="3"/>
        <v>3</v>
      </c>
      <c r="C98" s="13"/>
      <c r="D98" s="13">
        <f t="shared" si="7"/>
        <v>3</v>
      </c>
      <c r="E98" s="39"/>
    </row>
    <row r="99" spans="1:5" ht="11.25">
      <c r="A99" s="77" t="s">
        <v>148</v>
      </c>
      <c r="B99" s="13">
        <f t="shared" si="3"/>
        <v>3</v>
      </c>
      <c r="C99" s="13"/>
      <c r="D99" s="13">
        <f t="shared" si="7"/>
        <v>3</v>
      </c>
      <c r="E99" s="39"/>
    </row>
    <row r="100" spans="1:5" ht="11.25">
      <c r="A100" s="77" t="s">
        <v>163</v>
      </c>
      <c r="B100" s="13">
        <f t="shared" si="3"/>
        <v>3</v>
      </c>
      <c r="C100" s="13"/>
      <c r="D100" s="13">
        <f t="shared" si="7"/>
        <v>3</v>
      </c>
      <c r="E100" s="39"/>
    </row>
    <row r="101" spans="1:5" ht="11.25">
      <c r="A101" s="77" t="s">
        <v>164</v>
      </c>
      <c r="B101" s="13">
        <f t="shared" si="3"/>
        <v>3</v>
      </c>
      <c r="C101" s="13"/>
      <c r="D101" s="13">
        <f t="shared" si="7"/>
        <v>3</v>
      </c>
      <c r="E101" s="39"/>
    </row>
    <row r="102" spans="1:5" ht="12" thickBot="1">
      <c r="A102" s="78" t="s">
        <v>149</v>
      </c>
      <c r="B102" s="29">
        <f t="shared" si="3"/>
        <v>3</v>
      </c>
      <c r="C102" s="29"/>
      <c r="D102" s="29">
        <f t="shared" si="7"/>
        <v>3</v>
      </c>
      <c r="E102" s="46"/>
    </row>
    <row r="103" spans="1:5" ht="11.25">
      <c r="A103" s="7"/>
      <c r="B103" s="7"/>
      <c r="C103" s="7"/>
      <c r="D103" s="7"/>
      <c r="E103" s="7"/>
    </row>
  </sheetData>
  <printOptions/>
  <pageMargins left="0.75" right="0.75" top="1" bottom="1" header="0.512" footer="0.512"/>
  <pageSetup fitToHeight="1" fitToWidth="1" horizontalDpi="600" verticalDpi="600" orientation="portrait" paperSize="9" scale="3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11122"/>
  <dimension ref="A1:O103"/>
  <sheetViews>
    <sheetView showGridLines="0" workbookViewId="0" topLeftCell="A1">
      <selection activeCell="G101" sqref="G101"/>
    </sheetView>
  </sheetViews>
  <sheetFormatPr defaultColWidth="9.33203125" defaultRowHeight="11.25"/>
  <cols>
    <col min="1" max="9" width="10.66015625" style="3" customWidth="1"/>
    <col min="10" max="10" width="10.66015625" style="4" customWidth="1"/>
    <col min="11" max="16384" width="10.66015625" style="3" customWidth="1"/>
  </cols>
  <sheetData>
    <row r="1" spans="1:7" ht="12">
      <c r="A1" s="10" t="str">
        <f>"【"&amp;join(A18:Q18,"・")&amp;"】"</f>
        <v>【チビカゼ・エラン・セイジ・ゴースト・ミニチュア・ニンジャ１・サイオン・シーア３】</v>
      </c>
      <c r="B1" s="2"/>
      <c r="C1" s="2"/>
      <c r="D1" s="2"/>
      <c r="E1" s="2"/>
      <c r="F1" s="2"/>
      <c r="G1" s="2"/>
    </row>
    <row r="2" spans="1:7" ht="12">
      <c r="A2" s="10" t="str">
        <f>D19&amp;"サイズの"&amp;E19</f>
        <v>極小サイズのアンデッド</v>
      </c>
      <c r="B2" s="2"/>
      <c r="C2" s="2"/>
      <c r="D2" s="2"/>
      <c r="E2" s="2"/>
      <c r="F2" s="2"/>
      <c r="G2" s="2"/>
    </row>
    <row r="3" spans="1:7" ht="12">
      <c r="A3" s="10" t="str">
        <f>"ヒットダイス："&amp;dicecode(B23,B42,B24)&amp;"("&amp;B25&amp;"hp)"</f>
        <v>ヒットダイス：4d12(6hp)</v>
      </c>
      <c r="B3" s="2"/>
      <c r="C3" s="2"/>
      <c r="D3" s="2"/>
      <c r="E3" s="2"/>
      <c r="F3" s="2"/>
      <c r="G3" s="2"/>
    </row>
    <row r="4" spans="1:7" ht="12">
      <c r="A4" s="10" t="str">
        <f>"移動速度："&amp;B43&amp;"フィート（"&amp;B44&amp;"）"</f>
        <v>移動速度：15フィート（飛行・完璧）</v>
      </c>
      <c r="B4" s="2"/>
      <c r="C4" s="2"/>
      <c r="D4" s="2"/>
      <c r="E4" s="2"/>
      <c r="F4" s="2"/>
      <c r="G4" s="2"/>
    </row>
    <row r="5" spans="1:7" ht="12">
      <c r="A5" s="10" t="str">
        <f>"アーマークラス："&amp;B22&amp;"（"&amp;ac(C22:N22)&amp;"）"</f>
        <v>アーマークラス：30（+10基本+8サイズ+6敏捷+4反発+2洞察）</v>
      </c>
      <c r="B5" s="2"/>
      <c r="C5" s="2"/>
      <c r="D5" s="2"/>
      <c r="E5" s="2"/>
      <c r="F5" s="2"/>
      <c r="G5" s="2"/>
    </row>
    <row r="6" spans="1:7" ht="12">
      <c r="A6" s="10" t="str">
        <f>"基本攻撃／組み付き：+"&amp;B26&amp;"/+"&amp;B27</f>
        <v>基本攻撃／組み付き：+2/+-20</v>
      </c>
      <c r="B6" s="2"/>
      <c r="C6" s="2"/>
      <c r="D6" s="2"/>
      <c r="E6" s="2"/>
      <c r="F6" s="2"/>
      <c r="G6" s="2"/>
    </row>
    <row r="7" spans="1:7" ht="12">
      <c r="A7" s="10" t="str">
        <f>"攻撃："&amp;攻撃(B45:L50,B28,B29,C33)</f>
        <v>攻撃：</v>
      </c>
      <c r="B7" s="2"/>
      <c r="C7" s="2"/>
      <c r="D7" s="2"/>
      <c r="E7" s="2"/>
      <c r="F7" s="2"/>
      <c r="G7" s="2"/>
    </row>
    <row r="8" spans="1:7" ht="12">
      <c r="A8" s="10" t="str">
        <f>"全力攻撃："&amp;全力攻撃(B45:K50,B28,B29,C33)</f>
        <v>全力攻撃：</v>
      </c>
      <c r="B8" s="2"/>
      <c r="C8" s="2"/>
      <c r="D8" s="2"/>
      <c r="E8" s="2"/>
      <c r="F8" s="2"/>
      <c r="G8" s="2"/>
    </row>
    <row r="9" spans="1:7" ht="12">
      <c r="A9" s="10" t="str">
        <f>"接敵面／間合い："&amp;B51&amp;"フィート/"&amp;B52&amp;"フィート"</f>
        <v>接敵面／間合い：0.5フィート/0フィート</v>
      </c>
      <c r="B9" s="2"/>
      <c r="C9" s="2"/>
      <c r="D9" s="2"/>
      <c r="E9" s="2"/>
      <c r="F9" s="2"/>
      <c r="G9" s="2"/>
    </row>
    <row r="10" spans="1:7" ht="12">
      <c r="A10" s="10" t="str">
        <f>"特殊攻撃："&amp;join(B54:AK54,"、")</f>
        <v>特殊攻撃：パワーポイント（16）、習得パワー（１ｓｔ：ヴィゴー、コール・トゥ・マインド、アストラルコンストラクト、シネシート、イナーシャルアーマー、エゴ・ウィップ）、テレキネシス、抵抗力（超常）、ダメージ軽減（超常）、不食（超常）</v>
      </c>
      <c r="B10" s="2"/>
      <c r="C10" s="2"/>
      <c r="D10" s="2"/>
      <c r="E10" s="2"/>
      <c r="F10" s="2"/>
      <c r="G10" s="2"/>
    </row>
    <row r="11" spans="1:7" ht="12">
      <c r="A11" s="10" t="str">
        <f>"その他の特殊能力："&amp;join(B55:AI55,"、")</f>
        <v>その他の特殊能力：エーテル体、非実体装備、顕現、アンデッドの種別特徴、伝承</v>
      </c>
      <c r="B11" s="2"/>
      <c r="C11" s="2"/>
      <c r="D11" s="2"/>
      <c r="E11" s="2"/>
      <c r="F11" s="2"/>
      <c r="G11" s="2"/>
    </row>
    <row r="12" spans="1:7" ht="12">
      <c r="A12" s="10" t="str">
        <f>"セーヴ：頑健+"&amp;B30&amp;"、反応+"&amp;B31&amp;"、意思+"&amp;B32</f>
        <v>セーヴ：頑健+1、反応+9、意思+7</v>
      </c>
      <c r="B12" s="2"/>
      <c r="C12" s="2"/>
      <c r="D12" s="2"/>
      <c r="E12" s="2"/>
      <c r="F12" s="2"/>
      <c r="G12" s="2"/>
    </row>
    <row r="13" spans="1:7" ht="12">
      <c r="A13" s="10" t="str">
        <f>"能力値：【筋】"&amp;B33&amp;"【敏】"&amp;B34&amp;"【耐】"&amp;B35&amp;"【知】"&amp;B36&amp;"【判】"&amp;B37&amp;"【魅】"&amp;B38</f>
        <v>能力値：【筋】2【敏】23【耐】-【知】12【判】14【魅】18</v>
      </c>
      <c r="B13" s="2"/>
      <c r="C13" s="2"/>
      <c r="D13" s="2"/>
      <c r="E13" s="2"/>
      <c r="F13" s="2"/>
      <c r="G13" s="2"/>
    </row>
    <row r="14" spans="1:7" ht="12">
      <c r="A14" s="11" t="str">
        <f>"技能："&amp;skill(A59:C102)</f>
        <v>技能：〈捜索〉+9、〈装置無力化〉+7、〈知識(次元界)〉+11、〈地域(自然)〉+4、〈知識(宗教)〉+11、〈知識(神秘学)〉+11、〈知識(地域)〉+4、〈聞き耳〉+12、〈視認〉+10、〈解錠〉+12、〈情報収集〉+10、〈はったり〉+10</v>
      </c>
      <c r="B14" s="2"/>
      <c r="C14" s="2"/>
      <c r="D14" s="2"/>
      <c r="E14" s="2"/>
      <c r="F14" s="2"/>
      <c r="G14" s="2"/>
    </row>
    <row r="15" spans="1:7" ht="12">
      <c r="A15" s="10" t="str">
        <f>"特技："&amp;feat(B53:U53)</f>
        <v>特技：《Ghostly Grasp》《教育》《思考の如き速さ》《弱点:code of arms》《弱点:Murky-Eyed》</v>
      </c>
      <c r="B15" s="2"/>
      <c r="C15" s="2"/>
      <c r="D15" s="2"/>
      <c r="E15" s="2"/>
      <c r="F15" s="2"/>
      <c r="G15" s="2"/>
    </row>
    <row r="16" spans="1:7" ht="12">
      <c r="A16" s="10" t="str">
        <f>"装備："&amp;join(B56:AC56,"、")</f>
        <v>装備：共通語、エルフ語、竜語</v>
      </c>
      <c r="B16" s="2"/>
      <c r="C16" s="2"/>
      <c r="D16" s="2"/>
      <c r="E16" s="2"/>
      <c r="F16" s="2"/>
      <c r="G16" s="2"/>
    </row>
    <row r="17" spans="1:7" ht="12.75" thickBot="1">
      <c r="A17" s="10" t="str">
        <f>"脅威度："&amp;B39</f>
        <v>脅威度：2</v>
      </c>
      <c r="B17" s="2"/>
      <c r="C17" s="2"/>
      <c r="D17" s="2"/>
      <c r="E17" s="2"/>
      <c r="F17" s="2"/>
      <c r="G17" s="2"/>
    </row>
    <row r="18" spans="1:11" s="81" customFormat="1" ht="11.25">
      <c r="A18" s="90" t="s">
        <v>453</v>
      </c>
      <c r="B18" s="91"/>
      <c r="C18" s="91"/>
      <c r="D18" s="91"/>
      <c r="E18" s="91"/>
      <c r="F18" s="92" t="s">
        <v>470</v>
      </c>
      <c r="G18" s="92" t="s">
        <v>443</v>
      </c>
      <c r="H18" s="92" t="s">
        <v>454</v>
      </c>
      <c r="I18" s="92" t="s">
        <v>471</v>
      </c>
      <c r="J18" s="93" t="s">
        <v>473</v>
      </c>
      <c r="K18" s="94"/>
    </row>
    <row r="19" spans="1:11" s="81" customFormat="1" ht="11.25">
      <c r="A19" s="68"/>
      <c r="B19" s="69"/>
      <c r="C19" s="69"/>
      <c r="D19" s="69" t="str">
        <f>B41</f>
        <v>極小</v>
      </c>
      <c r="E19" s="69" t="s">
        <v>444</v>
      </c>
      <c r="F19" s="70"/>
      <c r="G19" s="70"/>
      <c r="H19" s="70"/>
      <c r="I19" s="70"/>
      <c r="J19" s="71"/>
      <c r="K19" s="72"/>
    </row>
    <row r="20" spans="1:11" s="81" customFormat="1" ht="11.25">
      <c r="A20" s="36"/>
      <c r="B20" s="16" t="s">
        <v>5</v>
      </c>
      <c r="C20" s="16" t="s">
        <v>6</v>
      </c>
      <c r="D20" s="16" t="s">
        <v>7</v>
      </c>
      <c r="E20" s="16" t="s">
        <v>8</v>
      </c>
      <c r="F20" s="16" t="s">
        <v>9</v>
      </c>
      <c r="G20" s="16" t="s">
        <v>3</v>
      </c>
      <c r="H20" s="16" t="s">
        <v>3</v>
      </c>
      <c r="I20" s="16" t="s">
        <v>380</v>
      </c>
      <c r="J20" s="16" t="s">
        <v>227</v>
      </c>
      <c r="K20" s="37" t="s">
        <v>385</v>
      </c>
    </row>
    <row r="21" spans="1:11" s="81" customFormat="1" ht="12">
      <c r="A21" s="38" t="s">
        <v>59</v>
      </c>
      <c r="B21" s="13"/>
      <c r="C21" s="75" t="s">
        <v>379</v>
      </c>
      <c r="D21" s="75" t="s">
        <v>7</v>
      </c>
      <c r="E21" s="75" t="s">
        <v>241</v>
      </c>
      <c r="F21" s="13"/>
      <c r="G21" s="13" t="s">
        <v>307</v>
      </c>
      <c r="H21" s="13"/>
      <c r="I21" s="13" t="s">
        <v>456</v>
      </c>
      <c r="J21" s="13"/>
      <c r="K21" s="39"/>
    </row>
    <row r="22" spans="1:11" s="81" customFormat="1" ht="12.75" thickBot="1">
      <c r="A22" s="40" t="s">
        <v>18</v>
      </c>
      <c r="B22" s="22">
        <f>SUM(C22:M22)</f>
        <v>30</v>
      </c>
      <c r="C22" s="22">
        <v>10</v>
      </c>
      <c r="D22" s="73">
        <f>sizep(D19)</f>
        <v>8</v>
      </c>
      <c r="E22" s="73">
        <f>C34</f>
        <v>6</v>
      </c>
      <c r="F22" s="23"/>
      <c r="G22" s="23">
        <f>C38</f>
        <v>4</v>
      </c>
      <c r="H22" s="23"/>
      <c r="I22" s="23">
        <f>C37</f>
        <v>2</v>
      </c>
      <c r="J22" s="23"/>
      <c r="K22" s="41"/>
    </row>
    <row r="23" spans="1:11" s="81" customFormat="1" ht="12">
      <c r="A23" s="42" t="s">
        <v>11</v>
      </c>
      <c r="B23" s="26">
        <f>SUM(C23:M23)</f>
        <v>4</v>
      </c>
      <c r="C23" s="26"/>
      <c r="D23" s="82"/>
      <c r="E23" s="27"/>
      <c r="F23" s="27"/>
      <c r="G23" s="27"/>
      <c r="H23" s="27"/>
      <c r="I23" s="27">
        <v>1</v>
      </c>
      <c r="J23" s="27">
        <v>3</v>
      </c>
      <c r="K23" s="43"/>
    </row>
    <row r="24" spans="1:11" s="81" customFormat="1" ht="11.25">
      <c r="A24" s="44" t="s">
        <v>65</v>
      </c>
      <c r="B24" s="14">
        <f>SUM(C24:M24)</f>
        <v>0</v>
      </c>
      <c r="C24" s="14"/>
      <c r="D24" s="74"/>
      <c r="E24" s="13"/>
      <c r="F24" s="13"/>
      <c r="G24" s="13"/>
      <c r="H24" s="13"/>
      <c r="I24" s="13"/>
      <c r="J24" s="13"/>
      <c r="K24" s="39"/>
    </row>
    <row r="25" spans="1:11" s="81" customFormat="1" ht="12" thickBot="1">
      <c r="A25" s="45" t="s">
        <v>12</v>
      </c>
      <c r="B25" s="28">
        <v>6</v>
      </c>
      <c r="C25" s="28"/>
      <c r="D25" s="80"/>
      <c r="E25" s="29"/>
      <c r="F25" s="29"/>
      <c r="G25" s="29"/>
      <c r="H25" s="29"/>
      <c r="I25" s="29"/>
      <c r="J25" s="29"/>
      <c r="K25" s="46"/>
    </row>
    <row r="26" spans="1:11" s="81" customFormat="1" ht="12">
      <c r="A26" s="47" t="s">
        <v>19</v>
      </c>
      <c r="B26" s="24">
        <f aca="true" t="shared" si="0" ref="B26:B32">SUM(C26:M26)</f>
        <v>2</v>
      </c>
      <c r="C26" s="83"/>
      <c r="D26" s="83"/>
      <c r="E26" s="25"/>
      <c r="F26" s="25"/>
      <c r="G26" s="25"/>
      <c r="H26" s="25"/>
      <c r="I26" s="25">
        <v>1</v>
      </c>
      <c r="J26" s="25">
        <v>1</v>
      </c>
      <c r="K26" s="48"/>
    </row>
    <row r="27" spans="1:11" s="81" customFormat="1" ht="12">
      <c r="A27" s="38" t="s">
        <v>20</v>
      </c>
      <c r="B27" s="14">
        <f t="shared" si="0"/>
        <v>-20</v>
      </c>
      <c r="C27" s="14">
        <f>C33</f>
        <v>-4</v>
      </c>
      <c r="D27" s="74">
        <f>sizeb(D19)</f>
        <v>-16</v>
      </c>
      <c r="E27" s="13"/>
      <c r="F27" s="25"/>
      <c r="G27" s="13"/>
      <c r="H27" s="13"/>
      <c r="I27" s="13"/>
      <c r="J27" s="13"/>
      <c r="K27" s="39"/>
    </row>
    <row r="28" spans="1:11" s="81" customFormat="1" ht="12">
      <c r="A28" s="38" t="s">
        <v>225</v>
      </c>
      <c r="B28" s="14">
        <f t="shared" si="0"/>
        <v>4</v>
      </c>
      <c r="C28" s="14">
        <f>C33</f>
        <v>-4</v>
      </c>
      <c r="D28" s="74">
        <f>sizep(D19)</f>
        <v>8</v>
      </c>
      <c r="E28" s="13"/>
      <c r="F28" s="25"/>
      <c r="G28" s="13"/>
      <c r="H28" s="13"/>
      <c r="I28" s="13"/>
      <c r="J28" s="13"/>
      <c r="K28" s="39"/>
    </row>
    <row r="29" spans="1:11" s="81" customFormat="1" ht="12.75" thickBot="1">
      <c r="A29" s="49" t="s">
        <v>226</v>
      </c>
      <c r="B29" s="14">
        <f t="shared" si="0"/>
        <v>14</v>
      </c>
      <c r="C29" s="14">
        <f>C34</f>
        <v>6</v>
      </c>
      <c r="D29" s="74">
        <f>sizep(D19)</f>
        <v>8</v>
      </c>
      <c r="E29" s="29"/>
      <c r="F29" s="25"/>
      <c r="G29" s="29"/>
      <c r="H29" s="29"/>
      <c r="I29" s="29"/>
      <c r="J29" s="29"/>
      <c r="K29" s="46"/>
    </row>
    <row r="30" spans="1:11" s="81" customFormat="1" ht="12">
      <c r="A30" s="42" t="s">
        <v>43</v>
      </c>
      <c r="B30" s="26">
        <f t="shared" si="0"/>
        <v>1</v>
      </c>
      <c r="C30" s="26">
        <f>C35</f>
        <v>0</v>
      </c>
      <c r="D30" s="82"/>
      <c r="E30" s="27"/>
      <c r="F30" s="27"/>
      <c r="G30" s="27"/>
      <c r="H30" s="27"/>
      <c r="I30" s="27"/>
      <c r="J30" s="27">
        <v>1</v>
      </c>
      <c r="K30" s="43"/>
    </row>
    <row r="31" spans="1:11" s="81" customFormat="1" ht="12">
      <c r="A31" s="38" t="s">
        <v>44</v>
      </c>
      <c r="B31" s="14">
        <f t="shared" si="0"/>
        <v>9</v>
      </c>
      <c r="C31" s="14">
        <f>C34</f>
        <v>6</v>
      </c>
      <c r="D31" s="74"/>
      <c r="E31" s="13"/>
      <c r="F31" s="13"/>
      <c r="G31" s="13"/>
      <c r="H31" s="13"/>
      <c r="I31" s="13">
        <v>2</v>
      </c>
      <c r="J31" s="13">
        <v>1</v>
      </c>
      <c r="K31" s="39"/>
    </row>
    <row r="32" spans="1:11" s="81" customFormat="1" ht="12.75" thickBot="1">
      <c r="A32" s="49" t="s">
        <v>45</v>
      </c>
      <c r="B32" s="28">
        <f t="shared" si="0"/>
        <v>7</v>
      </c>
      <c r="C32" s="28">
        <f>C37</f>
        <v>2</v>
      </c>
      <c r="D32" s="80"/>
      <c r="E32" s="29"/>
      <c r="F32" s="29"/>
      <c r="G32" s="29"/>
      <c r="H32" s="29"/>
      <c r="I32" s="29">
        <v>2</v>
      </c>
      <c r="J32" s="29">
        <v>3</v>
      </c>
      <c r="K32" s="46"/>
    </row>
    <row r="33" spans="1:11" s="81" customFormat="1" ht="12">
      <c r="A33" s="47" t="s">
        <v>46</v>
      </c>
      <c r="B33" s="24">
        <f>SUM(D33:M33)</f>
        <v>2</v>
      </c>
      <c r="C33" s="24">
        <f>INT((B33-10)/2)</f>
        <v>-4</v>
      </c>
      <c r="D33" s="83"/>
      <c r="E33" s="25">
        <v>12</v>
      </c>
      <c r="F33" s="25"/>
      <c r="G33" s="25"/>
      <c r="H33" s="25">
        <v>-10</v>
      </c>
      <c r="I33" s="25"/>
      <c r="J33" s="25"/>
      <c r="K33" s="48"/>
    </row>
    <row r="34" spans="1:11" s="81" customFormat="1" ht="12">
      <c r="A34" s="38" t="s">
        <v>15</v>
      </c>
      <c r="B34" s="14">
        <f>SUM(D34:M34)</f>
        <v>23</v>
      </c>
      <c r="C34" s="14">
        <f>INT((B34-10)/2)</f>
        <v>6</v>
      </c>
      <c r="D34" s="74"/>
      <c r="E34" s="13">
        <v>15</v>
      </c>
      <c r="F34" s="13"/>
      <c r="G34" s="13"/>
      <c r="H34" s="13">
        <v>8</v>
      </c>
      <c r="I34" s="13"/>
      <c r="J34" s="13"/>
      <c r="K34" s="39"/>
    </row>
    <row r="35" spans="1:11" s="81" customFormat="1" ht="12">
      <c r="A35" s="38" t="s">
        <v>47</v>
      </c>
      <c r="B35" s="14" t="s">
        <v>445</v>
      </c>
      <c r="C35" s="14"/>
      <c r="D35" s="74"/>
      <c r="E35" s="13">
        <v>7</v>
      </c>
      <c r="F35" s="13"/>
      <c r="G35" s="13"/>
      <c r="H35" s="13"/>
      <c r="I35" s="13"/>
      <c r="J35" s="13"/>
      <c r="K35" s="39"/>
    </row>
    <row r="36" spans="1:11" s="81" customFormat="1" ht="12">
      <c r="A36" s="38" t="s">
        <v>48</v>
      </c>
      <c r="B36" s="14">
        <f>SUM(D36:M36)</f>
        <v>12</v>
      </c>
      <c r="C36" s="14">
        <f>INT((B36-10)/2)</f>
        <v>1</v>
      </c>
      <c r="D36" s="74"/>
      <c r="E36" s="13">
        <v>12</v>
      </c>
      <c r="F36" s="13"/>
      <c r="G36" s="13"/>
      <c r="H36" s="13"/>
      <c r="I36" s="13"/>
      <c r="J36" s="13"/>
      <c r="K36" s="39"/>
    </row>
    <row r="37" spans="1:11" s="81" customFormat="1" ht="12">
      <c r="A37" s="38" t="s">
        <v>49</v>
      </c>
      <c r="B37" s="14">
        <f>SUM(D37:M37)</f>
        <v>14</v>
      </c>
      <c r="C37" s="14">
        <f>INT((B37-10)/2)</f>
        <v>2</v>
      </c>
      <c r="D37" s="74"/>
      <c r="E37" s="13">
        <v>14</v>
      </c>
      <c r="F37" s="13"/>
      <c r="G37" s="13"/>
      <c r="H37" s="13"/>
      <c r="I37" s="13"/>
      <c r="J37" s="13"/>
      <c r="K37" s="39"/>
    </row>
    <row r="38" spans="1:11" s="81" customFormat="1" ht="12">
      <c r="A38" s="38" t="s">
        <v>50</v>
      </c>
      <c r="B38" s="14">
        <f>SUM(D38:M38)</f>
        <v>18</v>
      </c>
      <c r="C38" s="14">
        <f>INT((B38-10)/2)</f>
        <v>4</v>
      </c>
      <c r="D38" s="74"/>
      <c r="E38" s="13">
        <v>18</v>
      </c>
      <c r="F38" s="13">
        <v>-2</v>
      </c>
      <c r="G38" s="13">
        <v>2</v>
      </c>
      <c r="H38" s="13"/>
      <c r="I38" s="13"/>
      <c r="J38" s="13"/>
      <c r="K38" s="39"/>
    </row>
    <row r="39" spans="1:11" s="81" customFormat="1" ht="12.75" thickBot="1">
      <c r="A39" s="49" t="s">
        <v>27</v>
      </c>
      <c r="B39" s="28">
        <f>SUM(C39:M39)</f>
        <v>2</v>
      </c>
      <c r="C39" s="80"/>
      <c r="D39" s="80"/>
      <c r="E39" s="29"/>
      <c r="F39" s="29">
        <v>0</v>
      </c>
      <c r="G39" s="29">
        <v>2</v>
      </c>
      <c r="H39" s="29">
        <v>-4</v>
      </c>
      <c r="I39" s="29">
        <v>1</v>
      </c>
      <c r="J39" s="29">
        <v>2</v>
      </c>
      <c r="K39" s="46">
        <v>1</v>
      </c>
    </row>
    <row r="40" spans="1:2" ht="12.75" thickBot="1">
      <c r="A40" s="6"/>
      <c r="B40" s="8"/>
    </row>
    <row r="41" spans="1:11" ht="12">
      <c r="A41" s="42" t="s">
        <v>446</v>
      </c>
      <c r="B41" s="27" t="s">
        <v>457</v>
      </c>
      <c r="C41" s="27"/>
      <c r="D41" s="27"/>
      <c r="E41" s="27"/>
      <c r="F41" s="27"/>
      <c r="G41" s="27"/>
      <c r="H41" s="27"/>
      <c r="I41" s="27"/>
      <c r="J41" s="50"/>
      <c r="K41" s="43"/>
    </row>
    <row r="42" spans="1:11" ht="12">
      <c r="A42" s="38" t="s">
        <v>66</v>
      </c>
      <c r="B42" s="13">
        <v>12</v>
      </c>
      <c r="C42" s="13"/>
      <c r="D42" s="13"/>
      <c r="E42" s="13"/>
      <c r="F42" s="13"/>
      <c r="G42" s="13"/>
      <c r="H42" s="13"/>
      <c r="I42" s="13"/>
      <c r="J42" s="18"/>
      <c r="K42" s="39"/>
    </row>
    <row r="43" spans="1:11" ht="12">
      <c r="A43" s="38" t="s">
        <v>13</v>
      </c>
      <c r="B43" s="13">
        <v>15</v>
      </c>
      <c r="C43" s="13"/>
      <c r="D43" s="13"/>
      <c r="E43" s="13"/>
      <c r="F43" s="13"/>
      <c r="G43" s="13"/>
      <c r="H43" s="13"/>
      <c r="I43" s="13"/>
      <c r="J43" s="18"/>
      <c r="K43" s="39"/>
    </row>
    <row r="44" spans="1:11" ht="12">
      <c r="A44" s="38" t="s">
        <v>14</v>
      </c>
      <c r="B44" s="13" t="s">
        <v>274</v>
      </c>
      <c r="C44" s="13"/>
      <c r="D44" s="13"/>
      <c r="E44" s="13"/>
      <c r="F44" s="13"/>
      <c r="G44" s="13"/>
      <c r="H44" s="13"/>
      <c r="I44" s="13"/>
      <c r="J44" s="18"/>
      <c r="K44" s="39"/>
    </row>
    <row r="45" spans="1:11" ht="12">
      <c r="A45" s="38" t="s">
        <v>53</v>
      </c>
      <c r="B45" s="13"/>
      <c r="C45" s="13"/>
      <c r="D45" s="13"/>
      <c r="E45" s="13"/>
      <c r="F45" s="13"/>
      <c r="G45" s="13"/>
      <c r="H45" s="13"/>
      <c r="I45" s="13"/>
      <c r="J45" s="18"/>
      <c r="K45" s="39"/>
    </row>
    <row r="46" spans="1:11" ht="12">
      <c r="A46" s="38" t="s">
        <v>54</v>
      </c>
      <c r="B46" s="13"/>
      <c r="C46" s="13"/>
      <c r="D46" s="13"/>
      <c r="E46" s="13"/>
      <c r="F46" s="13"/>
      <c r="G46" s="13"/>
      <c r="H46" s="13"/>
      <c r="I46" s="13"/>
      <c r="J46" s="18"/>
      <c r="K46" s="39"/>
    </row>
    <row r="47" spans="1:11" ht="12">
      <c r="A47" s="38" t="s">
        <v>56</v>
      </c>
      <c r="B47" s="13"/>
      <c r="C47" s="13"/>
      <c r="D47" s="13"/>
      <c r="E47" s="13"/>
      <c r="F47" s="13"/>
      <c r="G47" s="13"/>
      <c r="H47" s="13"/>
      <c r="I47" s="13"/>
      <c r="J47" s="18"/>
      <c r="K47" s="39"/>
    </row>
    <row r="48" spans="1:11" ht="12">
      <c r="A48" s="38" t="s">
        <v>57</v>
      </c>
      <c r="B48" s="13"/>
      <c r="C48" s="13"/>
      <c r="D48" s="13"/>
      <c r="E48" s="13"/>
      <c r="F48" s="13"/>
      <c r="G48" s="13"/>
      <c r="H48" s="13"/>
      <c r="I48" s="13"/>
      <c r="J48" s="18"/>
      <c r="K48" s="39"/>
    </row>
    <row r="49" spans="1:11" ht="12">
      <c r="A49" s="38" t="s">
        <v>61</v>
      </c>
      <c r="B49" s="13"/>
      <c r="C49" s="13"/>
      <c r="D49" s="13"/>
      <c r="E49" s="13"/>
      <c r="F49" s="13"/>
      <c r="G49" s="13"/>
      <c r="H49" s="13"/>
      <c r="I49" s="13"/>
      <c r="J49" s="18"/>
      <c r="K49" s="39"/>
    </row>
    <row r="50" spans="1:11" ht="12">
      <c r="A50" s="38" t="s">
        <v>62</v>
      </c>
      <c r="B50" s="15"/>
      <c r="C50" s="15"/>
      <c r="D50" s="13"/>
      <c r="E50" s="13"/>
      <c r="F50" s="13"/>
      <c r="G50" s="13"/>
      <c r="H50" s="13"/>
      <c r="I50" s="13"/>
      <c r="J50" s="18"/>
      <c r="K50" s="39"/>
    </row>
    <row r="51" spans="1:11" ht="11.25">
      <c r="A51" s="44" t="s">
        <v>24</v>
      </c>
      <c r="B51" s="19">
        <v>0.5</v>
      </c>
      <c r="C51" s="13"/>
      <c r="D51" s="13"/>
      <c r="E51" s="13"/>
      <c r="F51" s="13"/>
      <c r="G51" s="13"/>
      <c r="H51" s="13"/>
      <c r="I51" s="13"/>
      <c r="J51" s="18"/>
      <c r="K51" s="39"/>
    </row>
    <row r="52" spans="1:15" ht="11.25">
      <c r="A52" s="44" t="s">
        <v>25</v>
      </c>
      <c r="B52" s="19">
        <v>0</v>
      </c>
      <c r="C52" s="13"/>
      <c r="D52" s="13"/>
      <c r="E52" s="13"/>
      <c r="F52" s="13"/>
      <c r="G52" s="13"/>
      <c r="H52" s="13"/>
      <c r="I52" s="13"/>
      <c r="J52" s="18"/>
      <c r="K52" s="39"/>
      <c r="O52" s="102"/>
    </row>
    <row r="53" spans="1:11" ht="12">
      <c r="A53" s="38" t="s">
        <v>29</v>
      </c>
      <c r="B53" s="19" t="s">
        <v>458</v>
      </c>
      <c r="C53" s="19" t="s">
        <v>468</v>
      </c>
      <c r="E53" s="19"/>
      <c r="F53" s="19" t="s">
        <v>459</v>
      </c>
      <c r="G53" s="19"/>
      <c r="H53" s="19" t="s">
        <v>460</v>
      </c>
      <c r="I53" s="19" t="s">
        <v>461</v>
      </c>
      <c r="J53" s="21"/>
      <c r="K53" s="52"/>
    </row>
    <row r="54" spans="1:11" s="7" customFormat="1" ht="12">
      <c r="A54" s="51" t="s">
        <v>33</v>
      </c>
      <c r="B54" s="95" t="s">
        <v>472</v>
      </c>
      <c r="C54" s="95" t="s">
        <v>474</v>
      </c>
      <c r="D54" s="95" t="s">
        <v>464</v>
      </c>
      <c r="E54" s="95" t="s">
        <v>465</v>
      </c>
      <c r="F54" s="95" t="s">
        <v>466</v>
      </c>
      <c r="G54" s="95" t="s">
        <v>467</v>
      </c>
      <c r="H54" s="96"/>
      <c r="I54" s="96"/>
      <c r="J54" s="96"/>
      <c r="K54" s="97"/>
    </row>
    <row r="55" spans="1:11" s="7" customFormat="1" ht="24">
      <c r="A55" s="51" t="s">
        <v>35</v>
      </c>
      <c r="B55" s="19" t="s">
        <v>429</v>
      </c>
      <c r="C55" s="19" t="s">
        <v>430</v>
      </c>
      <c r="D55" s="19" t="s">
        <v>431</v>
      </c>
      <c r="E55" s="21" t="s">
        <v>432</v>
      </c>
      <c r="F55" s="7" t="s">
        <v>435</v>
      </c>
      <c r="G55" s="19"/>
      <c r="H55" s="21"/>
      <c r="I55" s="21"/>
      <c r="J55" s="21"/>
      <c r="K55" s="52"/>
    </row>
    <row r="56" spans="1:11" ht="12.75" thickBot="1">
      <c r="A56" s="49" t="s">
        <v>41</v>
      </c>
      <c r="B56" s="29" t="s">
        <v>399</v>
      </c>
      <c r="C56" s="29" t="s">
        <v>439</v>
      </c>
      <c r="D56" s="29" t="s">
        <v>433</v>
      </c>
      <c r="E56" s="29"/>
      <c r="F56" s="29"/>
      <c r="G56" s="29"/>
      <c r="H56" s="29"/>
      <c r="I56" s="29"/>
      <c r="J56" s="53"/>
      <c r="K56" s="46"/>
    </row>
    <row r="57" spans="1:11" ht="12.75" thickBot="1">
      <c r="A57" s="6"/>
      <c r="C57" s="3">
        <f>SUM(C59:C102)</f>
        <v>46</v>
      </c>
      <c r="D57" s="3">
        <f>(8+C36)*4</f>
        <v>36</v>
      </c>
      <c r="I57" s="3">
        <v>32</v>
      </c>
      <c r="J57" s="4">
        <v>5</v>
      </c>
      <c r="K57" s="3">
        <v>5</v>
      </c>
    </row>
    <row r="58" spans="1:13" ht="12">
      <c r="A58" s="42" t="s">
        <v>177</v>
      </c>
      <c r="B58" s="27" t="s">
        <v>178</v>
      </c>
      <c r="C58" s="27" t="s">
        <v>447</v>
      </c>
      <c r="D58" s="27" t="s">
        <v>180</v>
      </c>
      <c r="E58" s="99" t="s">
        <v>436</v>
      </c>
      <c r="F58" s="13" t="s">
        <v>448</v>
      </c>
      <c r="G58" s="13" t="s">
        <v>462</v>
      </c>
      <c r="H58" s="13" t="s">
        <v>438</v>
      </c>
      <c r="I58" s="13" t="s">
        <v>455</v>
      </c>
      <c r="J58" s="18" t="s">
        <v>463</v>
      </c>
      <c r="K58" s="13" t="s">
        <v>463</v>
      </c>
      <c r="L58" s="13" t="s">
        <v>224</v>
      </c>
      <c r="M58" s="13" t="s">
        <v>469</v>
      </c>
    </row>
    <row r="59" spans="1:13" ht="11.25">
      <c r="A59" s="77" t="s">
        <v>449</v>
      </c>
      <c r="B59" s="13">
        <f>SUM(D59:P59)</f>
        <v>-4</v>
      </c>
      <c r="C59" s="13">
        <f>SUM(I59:K59)</f>
        <v>0</v>
      </c>
      <c r="D59" s="13">
        <f>C$33</f>
        <v>-4</v>
      </c>
      <c r="E59" s="100"/>
      <c r="F59" s="13"/>
      <c r="G59" s="13"/>
      <c r="H59" s="13"/>
      <c r="I59" s="13"/>
      <c r="J59" s="18"/>
      <c r="K59" s="13"/>
      <c r="L59" s="13"/>
      <c r="M59" s="13"/>
    </row>
    <row r="60" spans="1:13" ht="11.25">
      <c r="A60" s="77" t="s">
        <v>170</v>
      </c>
      <c r="B60" s="13">
        <f aca="true" t="shared" si="1" ref="B60:B102">SUM(D60:P60)</f>
        <v>-4</v>
      </c>
      <c r="C60" s="13">
        <f aca="true" t="shared" si="2" ref="C60:C102">SUM(I60:K60)</f>
        <v>0</v>
      </c>
      <c r="D60" s="13">
        <f>C$33</f>
        <v>-4</v>
      </c>
      <c r="E60" s="100"/>
      <c r="F60" s="13"/>
      <c r="G60" s="13"/>
      <c r="H60" s="13"/>
      <c r="I60" s="13"/>
      <c r="J60" s="18"/>
      <c r="K60" s="13"/>
      <c r="L60" s="13"/>
      <c r="M60" s="13"/>
    </row>
    <row r="61" spans="1:13" ht="11.25">
      <c r="A61" s="77" t="s">
        <v>172</v>
      </c>
      <c r="B61" s="13">
        <f t="shared" si="1"/>
        <v>-4</v>
      </c>
      <c r="C61" s="13">
        <f t="shared" si="2"/>
        <v>0</v>
      </c>
      <c r="D61" s="13">
        <f>C$33</f>
        <v>-4</v>
      </c>
      <c r="E61" s="100"/>
      <c r="F61" s="13"/>
      <c r="G61" s="13"/>
      <c r="H61" s="13"/>
      <c r="I61" s="13"/>
      <c r="J61" s="18"/>
      <c r="K61" s="13"/>
      <c r="L61" s="13"/>
      <c r="M61" s="13"/>
    </row>
    <row r="62" spans="1:13" ht="11.25">
      <c r="A62" s="77" t="s">
        <v>158</v>
      </c>
      <c r="B62" s="13">
        <f t="shared" si="1"/>
        <v>0</v>
      </c>
      <c r="C62" s="13">
        <f t="shared" si="2"/>
        <v>0</v>
      </c>
      <c r="D62" s="13">
        <f>C35</f>
        <v>0</v>
      </c>
      <c r="E62" s="100"/>
      <c r="F62" s="13"/>
      <c r="G62" s="13"/>
      <c r="H62" s="13"/>
      <c r="I62" s="13"/>
      <c r="J62" s="18"/>
      <c r="K62" s="13"/>
      <c r="L62" s="13"/>
      <c r="M62" s="13"/>
    </row>
    <row r="63" spans="1:13" ht="11.25">
      <c r="A63" s="77" t="s">
        <v>135</v>
      </c>
      <c r="B63" s="13">
        <f t="shared" si="1"/>
        <v>1</v>
      </c>
      <c r="C63" s="13">
        <f t="shared" si="2"/>
        <v>0</v>
      </c>
      <c r="D63" s="13">
        <f aca="true" t="shared" si="3" ref="D63:D79">C$36</f>
        <v>1</v>
      </c>
      <c r="E63" s="100"/>
      <c r="F63" s="13"/>
      <c r="G63" s="13"/>
      <c r="H63" s="13"/>
      <c r="I63" s="13"/>
      <c r="J63" s="18"/>
      <c r="K63" s="13"/>
      <c r="L63" s="13"/>
      <c r="M63" s="13"/>
    </row>
    <row r="64" spans="1:13" ht="11.25">
      <c r="A64" s="77" t="s">
        <v>150</v>
      </c>
      <c r="B64" s="13">
        <f t="shared" si="1"/>
        <v>1</v>
      </c>
      <c r="C64" s="13">
        <f t="shared" si="2"/>
        <v>0</v>
      </c>
      <c r="D64" s="13">
        <f t="shared" si="3"/>
        <v>1</v>
      </c>
      <c r="E64" s="100"/>
      <c r="F64" s="13"/>
      <c r="G64" s="13"/>
      <c r="H64" s="13"/>
      <c r="I64" s="13"/>
      <c r="J64" s="18"/>
      <c r="K64" s="13"/>
      <c r="L64" s="13"/>
      <c r="M64" s="13"/>
    </row>
    <row r="65" spans="1:13" ht="11.25">
      <c r="A65" s="77" t="s">
        <v>153</v>
      </c>
      <c r="B65" s="13">
        <f t="shared" si="1"/>
        <v>1</v>
      </c>
      <c r="C65" s="13">
        <f t="shared" si="2"/>
        <v>0</v>
      </c>
      <c r="D65" s="13">
        <f t="shared" si="3"/>
        <v>1</v>
      </c>
      <c r="E65" s="100"/>
      <c r="F65" s="13"/>
      <c r="G65" s="13"/>
      <c r="H65" s="13"/>
      <c r="I65" s="13"/>
      <c r="J65" s="18"/>
      <c r="K65" s="13"/>
      <c r="L65" s="13"/>
      <c r="M65" s="13"/>
    </row>
    <row r="66" spans="1:13" ht="11.25">
      <c r="A66" s="77" t="s">
        <v>136</v>
      </c>
      <c r="B66" s="13">
        <f t="shared" si="1"/>
        <v>1</v>
      </c>
      <c r="C66" s="13">
        <f t="shared" si="2"/>
        <v>0</v>
      </c>
      <c r="D66" s="13">
        <f t="shared" si="3"/>
        <v>1</v>
      </c>
      <c r="E66" s="100"/>
      <c r="F66" s="13"/>
      <c r="G66" s="13"/>
      <c r="H66" s="13"/>
      <c r="I66" s="13"/>
      <c r="J66" s="18"/>
      <c r="K66" s="13"/>
      <c r="L66" s="13"/>
      <c r="M66" s="13"/>
    </row>
    <row r="67" spans="1:13" ht="11.25">
      <c r="A67" s="77" t="s">
        <v>450</v>
      </c>
      <c r="B67" s="13">
        <f t="shared" si="1"/>
        <v>1</v>
      </c>
      <c r="C67" s="13">
        <f t="shared" si="2"/>
        <v>0</v>
      </c>
      <c r="D67" s="13">
        <f t="shared" si="3"/>
        <v>1</v>
      </c>
      <c r="E67" s="100"/>
      <c r="F67" s="13"/>
      <c r="G67" s="13"/>
      <c r="H67" s="13"/>
      <c r="I67" s="13"/>
      <c r="J67" s="18"/>
      <c r="K67" s="13"/>
      <c r="L67" s="13"/>
      <c r="M67" s="13"/>
    </row>
    <row r="68" spans="1:13" ht="11.25">
      <c r="A68" s="77" t="s">
        <v>160</v>
      </c>
      <c r="B68" s="13">
        <f t="shared" si="1"/>
        <v>9</v>
      </c>
      <c r="C68" s="13">
        <f t="shared" si="2"/>
        <v>4</v>
      </c>
      <c r="D68" s="13">
        <f t="shared" si="3"/>
        <v>1</v>
      </c>
      <c r="E68" s="100">
        <v>2</v>
      </c>
      <c r="F68" s="13">
        <v>2</v>
      </c>
      <c r="G68" s="13"/>
      <c r="H68" s="13"/>
      <c r="I68" s="13">
        <v>4</v>
      </c>
      <c r="J68" s="18"/>
      <c r="K68" s="13"/>
      <c r="L68" s="13"/>
      <c r="M68" s="13"/>
    </row>
    <row r="69" spans="1:13" ht="11.25">
      <c r="A69" s="77" t="s">
        <v>137</v>
      </c>
      <c r="B69" s="13">
        <f t="shared" si="1"/>
        <v>7</v>
      </c>
      <c r="C69" s="13">
        <f t="shared" si="2"/>
        <v>4</v>
      </c>
      <c r="D69" s="13">
        <f t="shared" si="3"/>
        <v>1</v>
      </c>
      <c r="E69" s="100"/>
      <c r="F69" s="13"/>
      <c r="G69" s="13"/>
      <c r="H69" s="13">
        <v>2</v>
      </c>
      <c r="I69" s="13">
        <v>4</v>
      </c>
      <c r="J69" s="18"/>
      <c r="K69" s="13"/>
      <c r="L69" s="13"/>
      <c r="M69" s="13"/>
    </row>
    <row r="70" spans="1:13" ht="11.25">
      <c r="A70" s="77" t="s">
        <v>138</v>
      </c>
      <c r="B70" s="13">
        <f t="shared" si="1"/>
        <v>3</v>
      </c>
      <c r="C70" s="13">
        <f t="shared" si="2"/>
        <v>0</v>
      </c>
      <c r="D70" s="13">
        <f t="shared" si="3"/>
        <v>1</v>
      </c>
      <c r="E70" s="100"/>
      <c r="F70" s="13"/>
      <c r="G70" s="13"/>
      <c r="H70" s="13"/>
      <c r="I70" s="13"/>
      <c r="J70" s="18"/>
      <c r="K70" s="13"/>
      <c r="L70" s="13"/>
      <c r="M70" s="13">
        <v>2</v>
      </c>
    </row>
    <row r="71" spans="1:13" ht="11.25">
      <c r="A71" s="77" t="s">
        <v>139</v>
      </c>
      <c r="B71" s="13">
        <f t="shared" si="1"/>
        <v>3</v>
      </c>
      <c r="C71" s="13">
        <f t="shared" si="2"/>
        <v>0</v>
      </c>
      <c r="D71" s="13">
        <f t="shared" si="3"/>
        <v>1</v>
      </c>
      <c r="E71" s="100"/>
      <c r="F71" s="13"/>
      <c r="G71" s="13"/>
      <c r="H71" s="13"/>
      <c r="I71" s="13"/>
      <c r="J71" s="18"/>
      <c r="K71" s="13"/>
      <c r="L71" s="13"/>
      <c r="M71" s="13">
        <v>2</v>
      </c>
    </row>
    <row r="72" spans="1:13" ht="11.25">
      <c r="A72" s="77" t="s">
        <v>140</v>
      </c>
      <c r="B72" s="13">
        <f t="shared" si="1"/>
        <v>11</v>
      </c>
      <c r="C72" s="13">
        <f t="shared" si="2"/>
        <v>4</v>
      </c>
      <c r="D72" s="13">
        <f t="shared" si="3"/>
        <v>1</v>
      </c>
      <c r="E72" s="100">
        <v>4</v>
      </c>
      <c r="F72" s="13"/>
      <c r="G72" s="13"/>
      <c r="H72" s="13"/>
      <c r="I72" s="13">
        <v>2</v>
      </c>
      <c r="J72" s="18">
        <v>1</v>
      </c>
      <c r="K72" s="13">
        <v>1</v>
      </c>
      <c r="L72" s="13"/>
      <c r="M72" s="13">
        <v>2</v>
      </c>
    </row>
    <row r="73" spans="1:13" ht="11.25">
      <c r="A73" s="77" t="s">
        <v>141</v>
      </c>
      <c r="B73" s="13">
        <f t="shared" si="1"/>
        <v>4</v>
      </c>
      <c r="C73" s="13">
        <f t="shared" si="2"/>
        <v>1</v>
      </c>
      <c r="D73" s="13">
        <f t="shared" si="3"/>
        <v>1</v>
      </c>
      <c r="E73" s="100"/>
      <c r="F73" s="13"/>
      <c r="G73" s="13"/>
      <c r="H73" s="13"/>
      <c r="I73" s="13">
        <v>1</v>
      </c>
      <c r="J73" s="18"/>
      <c r="K73" s="13"/>
      <c r="L73" s="13"/>
      <c r="M73" s="13">
        <v>2</v>
      </c>
    </row>
    <row r="74" spans="1:13" ht="11.25">
      <c r="A74" s="77" t="s">
        <v>142</v>
      </c>
      <c r="B74" s="13">
        <f t="shared" si="1"/>
        <v>11</v>
      </c>
      <c r="C74" s="13">
        <f t="shared" si="2"/>
        <v>4</v>
      </c>
      <c r="D74" s="13">
        <f t="shared" si="3"/>
        <v>1</v>
      </c>
      <c r="E74" s="100">
        <v>4</v>
      </c>
      <c r="F74" s="13"/>
      <c r="G74" s="13"/>
      <c r="H74" s="13"/>
      <c r="I74" s="13">
        <v>2</v>
      </c>
      <c r="J74" s="18">
        <v>1</v>
      </c>
      <c r="K74" s="13">
        <v>1</v>
      </c>
      <c r="L74" s="13"/>
      <c r="M74" s="13">
        <v>2</v>
      </c>
    </row>
    <row r="75" spans="1:13" ht="11.25">
      <c r="A75" s="77" t="s">
        <v>143</v>
      </c>
      <c r="B75" s="13">
        <f t="shared" si="1"/>
        <v>11</v>
      </c>
      <c r="C75" s="13">
        <f t="shared" si="2"/>
        <v>4</v>
      </c>
      <c r="D75" s="13">
        <f t="shared" si="3"/>
        <v>1</v>
      </c>
      <c r="E75" s="100">
        <v>4</v>
      </c>
      <c r="F75" s="13"/>
      <c r="G75" s="13"/>
      <c r="H75" s="13"/>
      <c r="I75" s="13">
        <v>2</v>
      </c>
      <c r="J75" s="18">
        <v>1</v>
      </c>
      <c r="K75" s="13">
        <v>1</v>
      </c>
      <c r="L75" s="13"/>
      <c r="M75" s="13">
        <v>2</v>
      </c>
    </row>
    <row r="76" spans="1:13" ht="11.25">
      <c r="A76" s="77" t="s">
        <v>144</v>
      </c>
      <c r="B76" s="13">
        <f t="shared" si="1"/>
        <v>3</v>
      </c>
      <c r="C76" s="13">
        <f t="shared" si="2"/>
        <v>0</v>
      </c>
      <c r="D76" s="13">
        <f t="shared" si="3"/>
        <v>1</v>
      </c>
      <c r="E76" s="100"/>
      <c r="F76" s="13"/>
      <c r="G76" s="13"/>
      <c r="H76" s="13"/>
      <c r="I76" s="13"/>
      <c r="J76" s="18"/>
      <c r="K76" s="13"/>
      <c r="L76" s="13"/>
      <c r="M76" s="13">
        <v>2</v>
      </c>
    </row>
    <row r="77" spans="1:13" ht="11.25">
      <c r="A77" s="77" t="s">
        <v>145</v>
      </c>
      <c r="B77" s="13">
        <f t="shared" si="1"/>
        <v>4</v>
      </c>
      <c r="C77" s="13">
        <f t="shared" si="2"/>
        <v>1</v>
      </c>
      <c r="D77" s="13">
        <f t="shared" si="3"/>
        <v>1</v>
      </c>
      <c r="E77" s="100"/>
      <c r="F77" s="13"/>
      <c r="G77" s="13"/>
      <c r="H77" s="13"/>
      <c r="I77" s="13">
        <v>1</v>
      </c>
      <c r="J77" s="18"/>
      <c r="K77" s="13"/>
      <c r="L77" s="13"/>
      <c r="M77" s="13">
        <v>2</v>
      </c>
    </row>
    <row r="78" spans="1:13" ht="11.25">
      <c r="A78" s="77" t="s">
        <v>146</v>
      </c>
      <c r="B78" s="13">
        <f t="shared" si="1"/>
        <v>3</v>
      </c>
      <c r="C78" s="13">
        <f t="shared" si="2"/>
        <v>0</v>
      </c>
      <c r="D78" s="13">
        <f t="shared" si="3"/>
        <v>1</v>
      </c>
      <c r="E78" s="100"/>
      <c r="F78" s="13"/>
      <c r="G78" s="13"/>
      <c r="H78" s="13"/>
      <c r="I78" s="13"/>
      <c r="J78" s="18"/>
      <c r="K78" s="13"/>
      <c r="L78" s="13"/>
      <c r="M78" s="13">
        <v>2</v>
      </c>
    </row>
    <row r="79" spans="1:13" ht="11.25">
      <c r="A79" s="77" t="s">
        <v>147</v>
      </c>
      <c r="B79" s="13">
        <f t="shared" si="1"/>
        <v>3</v>
      </c>
      <c r="C79" s="13">
        <f t="shared" si="2"/>
        <v>0</v>
      </c>
      <c r="D79" s="13">
        <f t="shared" si="3"/>
        <v>1</v>
      </c>
      <c r="E79" s="100"/>
      <c r="F79" s="13"/>
      <c r="G79" s="13"/>
      <c r="H79" s="13"/>
      <c r="I79" s="13"/>
      <c r="J79" s="18"/>
      <c r="K79" s="13"/>
      <c r="L79" s="13"/>
      <c r="M79" s="13">
        <v>2</v>
      </c>
    </row>
    <row r="80" spans="1:13" ht="11.25">
      <c r="A80" s="77" t="s">
        <v>151</v>
      </c>
      <c r="B80" s="13">
        <f t="shared" si="1"/>
        <v>12</v>
      </c>
      <c r="C80" s="13">
        <f t="shared" si="2"/>
        <v>4</v>
      </c>
      <c r="D80" s="13">
        <f aca="true" t="shared" si="4" ref="D80:D85">C$37</f>
        <v>2</v>
      </c>
      <c r="E80" s="100">
        <v>2</v>
      </c>
      <c r="F80" s="13">
        <v>2</v>
      </c>
      <c r="G80" s="13"/>
      <c r="H80" s="13">
        <v>2</v>
      </c>
      <c r="I80" s="13">
        <v>4</v>
      </c>
      <c r="J80" s="18"/>
      <c r="K80" s="13"/>
      <c r="L80" s="13"/>
      <c r="M80" s="13"/>
    </row>
    <row r="81" spans="1:13" ht="11.25">
      <c r="A81" s="77" t="s">
        <v>155</v>
      </c>
      <c r="B81" s="13">
        <f t="shared" si="1"/>
        <v>10</v>
      </c>
      <c r="C81" s="13">
        <f t="shared" si="2"/>
        <v>4</v>
      </c>
      <c r="D81" s="13">
        <f t="shared" si="4"/>
        <v>2</v>
      </c>
      <c r="E81" s="100">
        <v>2</v>
      </c>
      <c r="F81" s="13">
        <v>2</v>
      </c>
      <c r="G81" s="13"/>
      <c r="H81" s="13"/>
      <c r="I81" s="13">
        <v>4</v>
      </c>
      <c r="J81" s="18"/>
      <c r="K81" s="13"/>
      <c r="L81" s="13"/>
      <c r="M81" s="13"/>
    </row>
    <row r="82" spans="1:13" ht="11.25">
      <c r="A82" s="77" t="s">
        <v>451</v>
      </c>
      <c r="B82" s="13">
        <f t="shared" si="1"/>
        <v>2</v>
      </c>
      <c r="C82" s="13">
        <f t="shared" si="2"/>
        <v>0</v>
      </c>
      <c r="D82" s="13">
        <f t="shared" si="4"/>
        <v>2</v>
      </c>
      <c r="E82" s="100"/>
      <c r="F82" s="13"/>
      <c r="G82" s="13"/>
      <c r="H82" s="13"/>
      <c r="I82" s="13"/>
      <c r="J82" s="18"/>
      <c r="K82" s="13"/>
      <c r="L82" s="13"/>
      <c r="M82" s="13"/>
    </row>
    <row r="83" spans="1:13" ht="11.25">
      <c r="A83" s="77" t="s">
        <v>157</v>
      </c>
      <c r="B83" s="13">
        <f t="shared" si="1"/>
        <v>2</v>
      </c>
      <c r="C83" s="13">
        <f t="shared" si="2"/>
        <v>0</v>
      </c>
      <c r="D83" s="13">
        <f t="shared" si="4"/>
        <v>2</v>
      </c>
      <c r="E83" s="100"/>
      <c r="F83" s="13"/>
      <c r="G83" s="13"/>
      <c r="H83" s="13"/>
      <c r="I83" s="13"/>
      <c r="J83" s="18"/>
      <c r="K83" s="13"/>
      <c r="L83" s="13"/>
      <c r="M83" s="13"/>
    </row>
    <row r="84" spans="1:13" ht="11.25">
      <c r="A84" s="77" t="s">
        <v>159</v>
      </c>
      <c r="B84" s="13">
        <f t="shared" si="1"/>
        <v>2</v>
      </c>
      <c r="C84" s="13">
        <f t="shared" si="2"/>
        <v>0</v>
      </c>
      <c r="D84" s="13">
        <f t="shared" si="4"/>
        <v>2</v>
      </c>
      <c r="E84" s="100"/>
      <c r="F84" s="13"/>
      <c r="G84" s="13"/>
      <c r="H84" s="13"/>
      <c r="I84" s="13"/>
      <c r="J84" s="18"/>
      <c r="K84" s="13"/>
      <c r="L84" s="13"/>
      <c r="M84" s="13"/>
    </row>
    <row r="85" spans="1:13" ht="11.25">
      <c r="A85" s="77" t="s">
        <v>161</v>
      </c>
      <c r="B85" s="13">
        <f t="shared" si="1"/>
        <v>2</v>
      </c>
      <c r="C85" s="13">
        <f t="shared" si="2"/>
        <v>0</v>
      </c>
      <c r="D85" s="13">
        <f t="shared" si="4"/>
        <v>2</v>
      </c>
      <c r="E85" s="100"/>
      <c r="F85" s="13"/>
      <c r="G85" s="13"/>
      <c r="H85" s="13"/>
      <c r="I85" s="13"/>
      <c r="J85" s="18"/>
      <c r="K85" s="13"/>
      <c r="L85" s="13"/>
      <c r="M85" s="13"/>
    </row>
    <row r="86" spans="1:13" ht="11.25">
      <c r="A86" s="77" t="s">
        <v>134</v>
      </c>
      <c r="B86" s="13">
        <f t="shared" si="1"/>
        <v>12</v>
      </c>
      <c r="C86" s="13">
        <f t="shared" si="2"/>
        <v>4</v>
      </c>
      <c r="D86" s="13">
        <f aca="true" t="shared" si="5" ref="D86:D94">C$34</f>
        <v>6</v>
      </c>
      <c r="E86" s="100"/>
      <c r="F86" s="13"/>
      <c r="G86" s="13"/>
      <c r="H86" s="13">
        <v>2</v>
      </c>
      <c r="I86" s="13">
        <v>4</v>
      </c>
      <c r="J86" s="18"/>
      <c r="K86" s="13"/>
      <c r="L86" s="13"/>
      <c r="M86" s="13"/>
    </row>
    <row r="87" spans="1:13" ht="11.25">
      <c r="A87" s="77" t="s">
        <v>166</v>
      </c>
      <c r="B87" s="13">
        <f t="shared" si="1"/>
        <v>24</v>
      </c>
      <c r="C87" s="13">
        <f t="shared" si="2"/>
        <v>0</v>
      </c>
      <c r="D87" s="13">
        <f t="shared" si="5"/>
        <v>6</v>
      </c>
      <c r="E87" s="100">
        <v>2</v>
      </c>
      <c r="F87" s="13"/>
      <c r="G87" s="13"/>
      <c r="H87" s="13"/>
      <c r="I87" s="13"/>
      <c r="J87" s="18"/>
      <c r="K87" s="13"/>
      <c r="L87" s="13">
        <v>16</v>
      </c>
      <c r="M87" s="13"/>
    </row>
    <row r="88" spans="1:13" ht="11.25">
      <c r="A88" s="77" t="s">
        <v>167</v>
      </c>
      <c r="B88" s="13">
        <f t="shared" si="1"/>
        <v>6</v>
      </c>
      <c r="C88" s="13">
        <f t="shared" si="2"/>
        <v>0</v>
      </c>
      <c r="D88" s="13">
        <f t="shared" si="5"/>
        <v>6</v>
      </c>
      <c r="E88" s="100"/>
      <c r="F88" s="13"/>
      <c r="G88" s="13"/>
      <c r="H88" s="13"/>
      <c r="I88" s="13"/>
      <c r="J88" s="18"/>
      <c r="K88" s="13"/>
      <c r="L88" s="13"/>
      <c r="M88" s="13"/>
    </row>
    <row r="89" spans="1:13" ht="11.25">
      <c r="A89" s="77" t="s">
        <v>152</v>
      </c>
      <c r="B89" s="13">
        <f t="shared" si="1"/>
        <v>6</v>
      </c>
      <c r="C89" s="13">
        <f t="shared" si="2"/>
        <v>0</v>
      </c>
      <c r="D89" s="13">
        <f t="shared" si="5"/>
        <v>6</v>
      </c>
      <c r="E89" s="100"/>
      <c r="F89" s="13"/>
      <c r="G89" s="13"/>
      <c r="H89" s="13"/>
      <c r="I89" s="13"/>
      <c r="J89" s="18"/>
      <c r="K89" s="13"/>
      <c r="L89" s="13"/>
      <c r="M89" s="13"/>
    </row>
    <row r="90" spans="1:13" ht="11.25">
      <c r="A90" s="77" t="s">
        <v>168</v>
      </c>
      <c r="B90" s="13">
        <f t="shared" si="1"/>
        <v>6</v>
      </c>
      <c r="C90" s="13">
        <f t="shared" si="2"/>
        <v>0</v>
      </c>
      <c r="D90" s="13">
        <f t="shared" si="5"/>
        <v>6</v>
      </c>
      <c r="E90" s="100"/>
      <c r="F90" s="13"/>
      <c r="G90" s="13"/>
      <c r="H90" s="13"/>
      <c r="I90" s="13"/>
      <c r="J90" s="18"/>
      <c r="K90" s="13"/>
      <c r="L90" s="13"/>
      <c r="M90" s="13"/>
    </row>
    <row r="91" spans="1:13" ht="11.25">
      <c r="A91" s="77" t="s">
        <v>169</v>
      </c>
      <c r="B91" s="13">
        <f t="shared" si="1"/>
        <v>6</v>
      </c>
      <c r="C91" s="13">
        <f t="shared" si="2"/>
        <v>0</v>
      </c>
      <c r="D91" s="13">
        <f t="shared" si="5"/>
        <v>6</v>
      </c>
      <c r="E91" s="100"/>
      <c r="F91" s="13"/>
      <c r="G91" s="13"/>
      <c r="H91" s="13"/>
      <c r="I91" s="13"/>
      <c r="J91" s="18"/>
      <c r="K91" s="13"/>
      <c r="L91" s="13"/>
      <c r="M91" s="13"/>
    </row>
    <row r="92" spans="1:13" ht="11.25">
      <c r="A92" s="77" t="s">
        <v>171</v>
      </c>
      <c r="B92" s="13">
        <f t="shared" si="1"/>
        <v>6</v>
      </c>
      <c r="C92" s="13">
        <f t="shared" si="2"/>
        <v>0</v>
      </c>
      <c r="D92" s="13">
        <f t="shared" si="5"/>
        <v>6</v>
      </c>
      <c r="E92" s="100"/>
      <c r="F92" s="13"/>
      <c r="G92" s="13"/>
      <c r="H92" s="13"/>
      <c r="I92" s="13"/>
      <c r="J92" s="18"/>
      <c r="K92" s="13"/>
      <c r="L92" s="13"/>
      <c r="M92" s="13"/>
    </row>
    <row r="93" spans="1:13" ht="11.25">
      <c r="A93" s="77" t="s">
        <v>162</v>
      </c>
      <c r="B93" s="13">
        <f t="shared" si="1"/>
        <v>6</v>
      </c>
      <c r="C93" s="13">
        <f t="shared" si="2"/>
        <v>0</v>
      </c>
      <c r="D93" s="13">
        <f t="shared" si="5"/>
        <v>6</v>
      </c>
      <c r="E93" s="100"/>
      <c r="F93" s="13"/>
      <c r="G93" s="13"/>
      <c r="H93" s="13"/>
      <c r="I93" s="13"/>
      <c r="J93" s="18"/>
      <c r="K93" s="13"/>
      <c r="L93" s="13"/>
      <c r="M93" s="13"/>
    </row>
    <row r="94" spans="1:13" ht="11.25">
      <c r="A94" s="77" t="s">
        <v>173</v>
      </c>
      <c r="B94" s="13">
        <f t="shared" si="1"/>
        <v>6</v>
      </c>
      <c r="C94" s="13">
        <f t="shared" si="2"/>
        <v>0</v>
      </c>
      <c r="D94" s="13">
        <f t="shared" si="5"/>
        <v>6</v>
      </c>
      <c r="E94" s="100"/>
      <c r="F94" s="13"/>
      <c r="G94" s="13"/>
      <c r="H94" s="13"/>
      <c r="I94" s="13"/>
      <c r="J94" s="18"/>
      <c r="K94" s="13"/>
      <c r="L94" s="13"/>
      <c r="M94" s="13"/>
    </row>
    <row r="95" spans="1:13" ht="11.25">
      <c r="A95" s="77" t="s">
        <v>165</v>
      </c>
      <c r="B95" s="13">
        <f t="shared" si="1"/>
        <v>4</v>
      </c>
      <c r="C95" s="13">
        <f t="shared" si="2"/>
        <v>0</v>
      </c>
      <c r="D95" s="13">
        <f aca="true" t="shared" si="6" ref="D95:D102">C$38</f>
        <v>4</v>
      </c>
      <c r="E95" s="100"/>
      <c r="F95" s="13"/>
      <c r="G95" s="13"/>
      <c r="H95" s="13"/>
      <c r="I95" s="13"/>
      <c r="J95" s="18"/>
      <c r="K95" s="13"/>
      <c r="L95" s="13"/>
      <c r="M95" s="13"/>
    </row>
    <row r="96" spans="1:13" ht="11.25">
      <c r="A96" s="77" t="s">
        <v>452</v>
      </c>
      <c r="B96" s="13">
        <f t="shared" si="1"/>
        <v>4</v>
      </c>
      <c r="C96" s="13">
        <f t="shared" si="2"/>
        <v>0</v>
      </c>
      <c r="D96" s="13">
        <f t="shared" si="6"/>
        <v>4</v>
      </c>
      <c r="E96" s="100"/>
      <c r="F96" s="13"/>
      <c r="G96" s="13"/>
      <c r="H96" s="13"/>
      <c r="I96" s="13"/>
      <c r="J96" s="18"/>
      <c r="K96" s="13"/>
      <c r="L96" s="13"/>
      <c r="M96" s="13"/>
    </row>
    <row r="97" spans="1:13" ht="11.25">
      <c r="A97" s="77" t="s">
        <v>154</v>
      </c>
      <c r="B97" s="13">
        <f t="shared" si="1"/>
        <v>4</v>
      </c>
      <c r="C97" s="13">
        <f t="shared" si="2"/>
        <v>0</v>
      </c>
      <c r="D97" s="13">
        <f t="shared" si="6"/>
        <v>4</v>
      </c>
      <c r="E97" s="100"/>
      <c r="F97" s="13"/>
      <c r="G97" s="13"/>
      <c r="H97" s="13"/>
      <c r="I97" s="13"/>
      <c r="J97" s="18"/>
      <c r="K97" s="13"/>
      <c r="L97" s="13"/>
      <c r="M97" s="13"/>
    </row>
    <row r="98" spans="1:13" ht="11.25">
      <c r="A98" s="77" t="s">
        <v>156</v>
      </c>
      <c r="B98" s="13">
        <f t="shared" si="1"/>
        <v>10</v>
      </c>
      <c r="C98" s="13">
        <f t="shared" si="2"/>
        <v>6</v>
      </c>
      <c r="D98" s="13">
        <f t="shared" si="6"/>
        <v>4</v>
      </c>
      <c r="E98" s="100"/>
      <c r="F98" s="13"/>
      <c r="G98" s="13"/>
      <c r="H98" s="13"/>
      <c r="I98" s="13">
        <v>4</v>
      </c>
      <c r="J98" s="18">
        <v>1</v>
      </c>
      <c r="K98" s="13">
        <v>1</v>
      </c>
      <c r="L98" s="13"/>
      <c r="M98" s="13"/>
    </row>
    <row r="99" spans="1:13" ht="11.25">
      <c r="A99" s="77" t="s">
        <v>148</v>
      </c>
      <c r="B99" s="13">
        <f t="shared" si="1"/>
        <v>4</v>
      </c>
      <c r="C99" s="13">
        <f t="shared" si="2"/>
        <v>0</v>
      </c>
      <c r="D99" s="13">
        <f t="shared" si="6"/>
        <v>4</v>
      </c>
      <c r="E99" s="100"/>
      <c r="F99" s="13"/>
      <c r="G99" s="13"/>
      <c r="H99" s="13"/>
      <c r="I99" s="13"/>
      <c r="J99" s="18"/>
      <c r="K99" s="13"/>
      <c r="L99" s="13"/>
      <c r="M99" s="13"/>
    </row>
    <row r="100" spans="1:13" ht="11.25">
      <c r="A100" s="77" t="s">
        <v>163</v>
      </c>
      <c r="B100" s="13">
        <f t="shared" si="1"/>
        <v>10</v>
      </c>
      <c r="C100" s="13">
        <f t="shared" si="2"/>
        <v>6</v>
      </c>
      <c r="D100" s="13">
        <f t="shared" si="6"/>
        <v>4</v>
      </c>
      <c r="E100" s="100"/>
      <c r="F100" s="13"/>
      <c r="G100" s="13"/>
      <c r="H100" s="13"/>
      <c r="I100" s="13">
        <v>4</v>
      </c>
      <c r="J100" s="18">
        <v>1</v>
      </c>
      <c r="K100" s="13">
        <v>1</v>
      </c>
      <c r="L100" s="13"/>
      <c r="M100" s="13"/>
    </row>
    <row r="101" spans="1:13" ht="11.25">
      <c r="A101" s="77" t="s">
        <v>164</v>
      </c>
      <c r="B101" s="13">
        <f t="shared" si="1"/>
        <v>4</v>
      </c>
      <c r="C101" s="13">
        <f t="shared" si="2"/>
        <v>0</v>
      </c>
      <c r="D101" s="13">
        <f t="shared" si="6"/>
        <v>4</v>
      </c>
      <c r="E101" s="100"/>
      <c r="F101" s="13"/>
      <c r="G101" s="13"/>
      <c r="H101" s="13"/>
      <c r="I101" s="13"/>
      <c r="J101" s="18"/>
      <c r="K101" s="13"/>
      <c r="L101" s="13"/>
      <c r="M101" s="13"/>
    </row>
    <row r="102" spans="1:13" ht="12" thickBot="1">
      <c r="A102" s="78" t="s">
        <v>149</v>
      </c>
      <c r="B102" s="13">
        <f t="shared" si="1"/>
        <v>4</v>
      </c>
      <c r="C102" s="13">
        <f t="shared" si="2"/>
        <v>0</v>
      </c>
      <c r="D102" s="29">
        <f t="shared" si="6"/>
        <v>4</v>
      </c>
      <c r="E102" s="101"/>
      <c r="F102" s="13"/>
      <c r="G102" s="13"/>
      <c r="H102" s="13"/>
      <c r="I102" s="13"/>
      <c r="J102" s="18"/>
      <c r="K102" s="13"/>
      <c r="L102" s="13"/>
      <c r="M102" s="13"/>
    </row>
    <row r="103" spans="1:11" ht="11.25">
      <c r="A103" s="7"/>
      <c r="B103" s="7"/>
      <c r="C103" s="7"/>
      <c r="D103" s="7"/>
      <c r="E103" s="7"/>
      <c r="I103" s="3">
        <f>SUM(I68:I102)</f>
        <v>36</v>
      </c>
      <c r="J103" s="4">
        <f>SUM(J68:J102)</f>
        <v>5</v>
      </c>
      <c r="K103" s="3">
        <f>SUM(K68:K102)</f>
        <v>5</v>
      </c>
    </row>
  </sheetData>
  <printOptions/>
  <pageMargins left="0.75" right="0.18" top="1" bottom="1" header="0.512" footer="0.512"/>
  <pageSetup horizontalDpi="600" verticalDpi="600" orientation="portrait" paperSize="9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11130"/>
  <dimension ref="A1:O106"/>
  <sheetViews>
    <sheetView showGridLines="0" tabSelected="1" workbookViewId="0" topLeftCell="A25">
      <selection activeCell="C56" sqref="C56"/>
    </sheetView>
  </sheetViews>
  <sheetFormatPr defaultColWidth="9.33203125" defaultRowHeight="11.25"/>
  <cols>
    <col min="1" max="9" width="10.66015625" style="3" customWidth="1"/>
    <col min="10" max="10" width="10.66015625" style="4" customWidth="1"/>
    <col min="11" max="16384" width="10.66015625" style="3" customWidth="1"/>
  </cols>
  <sheetData>
    <row r="1" spans="1:7" ht="12">
      <c r="A1" s="10" t="str">
        <f>"【"&amp;join(A19:Q19,"・")&amp;"】"</f>
        <v>【ヴァイト中尉・ティーフリング・ゲシュタルト・バーバリアン３・ウィザード（コンジャラーヴァリアント）３】</v>
      </c>
      <c r="B1" s="2"/>
      <c r="C1" s="2"/>
      <c r="D1" s="2"/>
      <c r="E1" s="2"/>
      <c r="F1" s="2"/>
      <c r="G1" s="2"/>
    </row>
    <row r="2" spans="1:7" ht="12">
      <c r="A2" s="10" t="str">
        <f>D20&amp;"サイズの"&amp;E20</f>
        <v>中型サイズの来訪者</v>
      </c>
      <c r="B2" s="2"/>
      <c r="C2" s="2"/>
      <c r="D2" s="2"/>
      <c r="E2" s="2"/>
      <c r="F2" s="2"/>
      <c r="G2" s="2"/>
    </row>
    <row r="3" spans="1:7" ht="12">
      <c r="A3" s="10" t="str">
        <f>"ヒットダイス："&amp;dicecode(B24,B43,B25)&amp;"("&amp;B26&amp;"hp)"</f>
        <v>ヒットダイス：3d12+9(28hp)</v>
      </c>
      <c r="B3" s="2"/>
      <c r="C3" s="2"/>
      <c r="D3" s="2"/>
      <c r="E3" s="2"/>
      <c r="F3" s="2"/>
      <c r="G3" s="2"/>
    </row>
    <row r="4" spans="1:7" ht="12">
      <c r="A4" s="10" t="str">
        <f>"移動速度："&amp;B44&amp;"フィート（"&amp;B45&amp;"）"</f>
        <v>移動速度：40フィート（）</v>
      </c>
      <c r="B4" s="2"/>
      <c r="C4" s="2"/>
      <c r="D4" s="2"/>
      <c r="E4" s="2"/>
      <c r="F4" s="2"/>
      <c r="G4" s="2"/>
    </row>
    <row r="5" spans="1:7" ht="12">
      <c r="A5" s="10" t="str">
        <f>"アーマークラス："&amp;B23&amp;"（"&amp;ac(C23:N23)&amp;"）"</f>
        <v>アーマークラス：25（+10基本+0サイズ+3敏捷+5シールドオヴフェイス+4バークスキン+3鎧）</v>
      </c>
      <c r="B5" s="2"/>
      <c r="C5" s="2"/>
      <c r="D5" s="2"/>
      <c r="E5" s="2"/>
      <c r="F5" s="2"/>
      <c r="G5" s="2"/>
    </row>
    <row r="6" spans="1:7" ht="12">
      <c r="A6" s="10" t="str">
        <f>"基本攻撃／組み付き：+"&amp;B27&amp;"/+"&amp;B28</f>
        <v>基本攻撃／組み付き：+3/+5</v>
      </c>
      <c r="B6" s="2"/>
      <c r="C6" s="2"/>
      <c r="D6" s="2"/>
      <c r="E6" s="2"/>
      <c r="F6" s="2"/>
      <c r="G6" s="2"/>
    </row>
    <row r="7" spans="1:7" ht="12">
      <c r="A7" s="10" t="str">
        <f>"攻撃："&amp;攻撃(B46:L51,B29,B30,C34)</f>
        <v>攻撃：スパイクドチェイン＝ +5近接(2d4+3)</v>
      </c>
      <c r="B7" s="2"/>
      <c r="C7" s="2"/>
      <c r="D7" s="2"/>
      <c r="E7" s="2"/>
      <c r="F7" s="2"/>
      <c r="G7" s="2"/>
    </row>
    <row r="8" spans="1:7" ht="12">
      <c r="A8" s="10" t="str">
        <f>"全力攻撃："&amp;全力攻撃(B46:K51,B29,B30,C34)</f>
        <v>全力攻撃：スパイクドチェイン＝ +5近接(2d4+3)</v>
      </c>
      <c r="B8" s="2"/>
      <c r="C8" s="2"/>
      <c r="D8" s="2"/>
      <c r="E8" s="2"/>
      <c r="F8" s="2"/>
      <c r="G8" s="2"/>
    </row>
    <row r="9" spans="1:7" ht="12">
      <c r="A9" s="10" t="str">
        <f>"接敵面／間合い："&amp;B52&amp;"フィート/"&amp;B53&amp;"フィート"</f>
        <v>接敵面／間合い：1フィート/1フィート</v>
      </c>
      <c r="B9" s="2"/>
      <c r="C9" s="2"/>
      <c r="D9" s="2"/>
      <c r="E9" s="2"/>
      <c r="F9" s="2"/>
      <c r="G9" s="2"/>
    </row>
    <row r="10" spans="1:7" ht="12">
      <c r="A10" s="10" t="str">
        <f>"特殊攻撃："&amp;join(B55:AK55,"、")</f>
        <v>特殊攻撃：２レベル呪文：ウェブ、メルフズ・アシッドアロー、サモンモンスター２、１レベル：マジックミサイル、グリース、マジックウェポン、エクスペディシャスリトリート、激怒、高速移動、直感回避</v>
      </c>
      <c r="B10" s="2"/>
      <c r="C10" s="2"/>
      <c r="D10" s="2"/>
      <c r="E10" s="2"/>
      <c r="F10" s="2"/>
      <c r="G10" s="2"/>
    </row>
    <row r="11" spans="1:7" ht="12">
      <c r="A11" s="10" t="str">
        <f>"その他の特殊能力："&amp;join(B56:AI56,"、")</f>
        <v>その他の特殊能力：ダメージ減少2/-、２点を非致傷ダメージに変換、AP１点</v>
      </c>
      <c r="B11" s="2"/>
      <c r="C11" s="2"/>
      <c r="D11" s="2"/>
      <c r="E11" s="2"/>
      <c r="F11" s="2"/>
      <c r="G11" s="2"/>
    </row>
    <row r="12" spans="1:7" ht="12">
      <c r="A12" s="10" t="str">
        <f>"セーヴ：頑健+"&amp;B31&amp;"、反応+"&amp;B32&amp;"、意思+"&amp;B33</f>
        <v>セーヴ：頑健+6、反応+4、意思+0</v>
      </c>
      <c r="B12" s="2"/>
      <c r="C12" s="2"/>
      <c r="D12" s="2"/>
      <c r="E12" s="2"/>
      <c r="F12" s="2"/>
      <c r="G12" s="2"/>
    </row>
    <row r="13" spans="1:7" ht="12">
      <c r="A13" s="10" t="str">
        <f>"能力値：【筋】"&amp;B34&amp;"【敏】"&amp;B35&amp;"【耐】"&amp;B36&amp;"【知】"&amp;B37&amp;"【判】"&amp;B38&amp;"【魅】"&amp;B39</f>
        <v>能力値：【筋】14【敏】16【耐】16【知】18【判】8【魅】6</v>
      </c>
      <c r="B13" s="2"/>
      <c r="C13" s="2"/>
      <c r="D13" s="2"/>
      <c r="E13" s="2"/>
      <c r="F13" s="2"/>
      <c r="G13" s="2"/>
    </row>
    <row r="14" spans="1:7" ht="12">
      <c r="A14" s="11" t="str">
        <f>"技能："&amp;skill(A62:C105)</f>
        <v>技能：〈精神集中〉+8、〈聞き耳〉+6、〈視認〉+6、〈隠れ身〉+8、〈軽業〉+8、〈忍び足〉+8</v>
      </c>
      <c r="B14" s="2"/>
      <c r="C14" s="2"/>
      <c r="D14" s="2"/>
      <c r="E14" s="2"/>
      <c r="F14" s="2"/>
      <c r="G14" s="2"/>
    </row>
    <row r="15" spans="1:7" ht="12">
      <c r="A15" s="10" t="str">
        <f>"特技："&amp;feat(B54:U54)</f>
        <v>特技：《巻物作成》《迎え撃ち》《攻防一体》《武器熟練：スパイクドチェイン》《足払い強化》《弱点:非力》《弱点:貧弱》</v>
      </c>
      <c r="B15" s="2"/>
      <c r="C15" s="2"/>
      <c r="D15" s="2"/>
      <c r="E15" s="2"/>
      <c r="F15" s="2"/>
      <c r="G15" s="2"/>
    </row>
    <row r="16" spans="1:7" ht="12">
      <c r="A16" s="10" t="str">
        <f>"装備："&amp;join(B57:AC57,"、")</f>
        <v>装備：バークスキン＋４（ポーション）、シールドオブフェイス（ポーション）、ミスラルチェイン＋１</v>
      </c>
      <c r="B16" s="2"/>
      <c r="C16" s="2"/>
      <c r="D16" s="2"/>
      <c r="E16" s="2"/>
      <c r="F16" s="2"/>
      <c r="G16" s="2"/>
    </row>
    <row r="17" spans="1:7" ht="12">
      <c r="A17" s="10" t="str">
        <f>"邪悪点："&amp;join(B58:AC58,"、")</f>
        <v>邪悪点：UnearthedArcana(1)、3000gp(2)</v>
      </c>
      <c r="B17" s="2"/>
      <c r="C17" s="2"/>
      <c r="D17" s="2"/>
      <c r="E17" s="2"/>
      <c r="F17" s="2"/>
      <c r="G17" s="2"/>
    </row>
    <row r="18" spans="1:7" ht="12.75" thickBot="1">
      <c r="A18" s="10" t="str">
        <f>"脅威度："&amp;B40</f>
        <v>脅威度：3</v>
      </c>
      <c r="B18" s="2"/>
      <c r="C18" s="2"/>
      <c r="D18" s="2"/>
      <c r="E18" s="2"/>
      <c r="F18" s="2"/>
      <c r="G18" s="2"/>
    </row>
    <row r="19" spans="1:11" s="81" customFormat="1" ht="11.25">
      <c r="A19" s="90" t="s">
        <v>699</v>
      </c>
      <c r="B19" s="91"/>
      <c r="C19" s="91"/>
      <c r="D19" s="91"/>
      <c r="E19" s="91"/>
      <c r="F19" s="92" t="s">
        <v>691</v>
      </c>
      <c r="G19" s="92" t="s">
        <v>692</v>
      </c>
      <c r="H19" s="92" t="s">
        <v>693</v>
      </c>
      <c r="I19" s="92" t="s">
        <v>700</v>
      </c>
      <c r="J19" s="93"/>
      <c r="K19" s="94"/>
    </row>
    <row r="20" spans="1:11" s="81" customFormat="1" ht="11.25">
      <c r="A20" s="68"/>
      <c r="B20" s="69"/>
      <c r="C20" s="69"/>
      <c r="D20" s="69" t="str">
        <f>B42</f>
        <v>中型</v>
      </c>
      <c r="E20" s="69" t="s">
        <v>194</v>
      </c>
      <c r="F20" s="70"/>
      <c r="G20" s="70"/>
      <c r="H20" s="70"/>
      <c r="I20" s="70"/>
      <c r="J20" s="71"/>
      <c r="K20" s="72"/>
    </row>
    <row r="21" spans="1:11" s="81" customFormat="1" ht="11.25">
      <c r="A21" s="36"/>
      <c r="B21" s="16" t="s">
        <v>5</v>
      </c>
      <c r="C21" s="16" t="s">
        <v>6</v>
      </c>
      <c r="D21" s="16" t="s">
        <v>7</v>
      </c>
      <c r="E21" s="16" t="s">
        <v>8</v>
      </c>
      <c r="F21" s="16" t="s">
        <v>9</v>
      </c>
      <c r="G21" s="16" t="s">
        <v>3</v>
      </c>
      <c r="H21" s="16" t="s">
        <v>3</v>
      </c>
      <c r="I21" s="16" t="s">
        <v>380</v>
      </c>
      <c r="J21" s="16" t="s">
        <v>227</v>
      </c>
      <c r="K21" s="37" t="s">
        <v>385</v>
      </c>
    </row>
    <row r="22" spans="1:11" s="81" customFormat="1" ht="12">
      <c r="A22" s="38" t="s">
        <v>59</v>
      </c>
      <c r="B22" s="13"/>
      <c r="C22" s="75" t="s">
        <v>379</v>
      </c>
      <c r="D22" s="75" t="s">
        <v>7</v>
      </c>
      <c r="E22" s="75" t="s">
        <v>241</v>
      </c>
      <c r="F22" s="13"/>
      <c r="G22" s="13" t="s">
        <v>710</v>
      </c>
      <c r="H22" s="13" t="s">
        <v>709</v>
      </c>
      <c r="I22" s="13" t="s">
        <v>400</v>
      </c>
      <c r="J22" s="13"/>
      <c r="K22" s="39"/>
    </row>
    <row r="23" spans="1:11" s="81" customFormat="1" ht="12.75" thickBot="1">
      <c r="A23" s="40" t="s">
        <v>18</v>
      </c>
      <c r="B23" s="22">
        <f>SUM(C23:M23)</f>
        <v>25</v>
      </c>
      <c r="C23" s="22">
        <v>10</v>
      </c>
      <c r="D23" s="73">
        <f>sizep(D20)</f>
        <v>0</v>
      </c>
      <c r="E23" s="73">
        <f>C35</f>
        <v>3</v>
      </c>
      <c r="F23" s="23"/>
      <c r="G23" s="23">
        <v>5</v>
      </c>
      <c r="H23" s="23">
        <v>4</v>
      </c>
      <c r="I23" s="23">
        <v>3</v>
      </c>
      <c r="J23" s="23"/>
      <c r="K23" s="41"/>
    </row>
    <row r="24" spans="1:11" s="81" customFormat="1" ht="12">
      <c r="A24" s="42" t="s">
        <v>11</v>
      </c>
      <c r="B24" s="26">
        <f>SUM(C24:M24)</f>
        <v>3</v>
      </c>
      <c r="C24" s="26"/>
      <c r="D24" s="82"/>
      <c r="E24" s="27"/>
      <c r="F24" s="27"/>
      <c r="G24" s="27"/>
      <c r="H24" s="27">
        <v>3</v>
      </c>
      <c r="I24" s="27"/>
      <c r="J24" s="27"/>
      <c r="K24" s="43"/>
    </row>
    <row r="25" spans="1:11" s="81" customFormat="1" ht="11.25">
      <c r="A25" s="44" t="s">
        <v>65</v>
      </c>
      <c r="B25" s="14">
        <f>B24*C36</f>
        <v>9</v>
      </c>
      <c r="C25" s="14"/>
      <c r="D25" s="74"/>
      <c r="E25" s="13"/>
      <c r="F25" s="13"/>
      <c r="G25" s="13"/>
      <c r="H25" s="13"/>
      <c r="I25" s="13"/>
      <c r="J25" s="13"/>
      <c r="K25" s="39"/>
    </row>
    <row r="26" spans="1:11" s="81" customFormat="1" ht="12" thickBot="1">
      <c r="A26" s="45" t="s">
        <v>12</v>
      </c>
      <c r="B26" s="28">
        <f>INT(B24*((B43+1)/2))+B25</f>
        <v>28</v>
      </c>
      <c r="C26" s="28"/>
      <c r="D26" s="80"/>
      <c r="E26" s="29"/>
      <c r="F26" s="29"/>
      <c r="G26" s="29"/>
      <c r="H26" s="29"/>
      <c r="I26" s="29"/>
      <c r="J26" s="29"/>
      <c r="K26" s="46"/>
    </row>
    <row r="27" spans="1:11" s="81" customFormat="1" ht="12">
      <c r="A27" s="47" t="s">
        <v>19</v>
      </c>
      <c r="B27" s="24">
        <f aca="true" t="shared" si="0" ref="B27:B33">SUM(C27:M27)</f>
        <v>3</v>
      </c>
      <c r="C27" s="83"/>
      <c r="D27" s="83"/>
      <c r="E27" s="25"/>
      <c r="F27" s="25"/>
      <c r="G27" s="25"/>
      <c r="H27" s="25">
        <v>3</v>
      </c>
      <c r="I27" s="25"/>
      <c r="J27" s="25"/>
      <c r="K27" s="48"/>
    </row>
    <row r="28" spans="1:11" s="81" customFormat="1" ht="12">
      <c r="A28" s="38" t="s">
        <v>20</v>
      </c>
      <c r="B28" s="14">
        <f t="shared" si="0"/>
        <v>5</v>
      </c>
      <c r="C28" s="14">
        <f>C34</f>
        <v>2</v>
      </c>
      <c r="D28" s="74">
        <f>sizeb(D20)</f>
        <v>0</v>
      </c>
      <c r="E28" s="13"/>
      <c r="F28" s="25"/>
      <c r="G28" s="13"/>
      <c r="H28" s="13">
        <v>3</v>
      </c>
      <c r="I28" s="13"/>
      <c r="J28" s="13"/>
      <c r="K28" s="39"/>
    </row>
    <row r="29" spans="1:11" s="81" customFormat="1" ht="12">
      <c r="A29" s="38" t="s">
        <v>225</v>
      </c>
      <c r="B29" s="14">
        <f t="shared" si="0"/>
        <v>5</v>
      </c>
      <c r="C29" s="14">
        <f>C34</f>
        <v>2</v>
      </c>
      <c r="D29" s="74">
        <f>sizep(D20)</f>
        <v>0</v>
      </c>
      <c r="E29" s="13"/>
      <c r="F29" s="25"/>
      <c r="G29" s="13"/>
      <c r="H29" s="13">
        <v>3</v>
      </c>
      <c r="I29" s="13"/>
      <c r="J29" s="13"/>
      <c r="K29" s="39"/>
    </row>
    <row r="30" spans="1:11" s="81" customFormat="1" ht="12.75" thickBot="1">
      <c r="A30" s="49" t="s">
        <v>226</v>
      </c>
      <c r="B30" s="14">
        <f t="shared" si="0"/>
        <v>6</v>
      </c>
      <c r="C30" s="14">
        <f>C35</f>
        <v>3</v>
      </c>
      <c r="D30" s="74">
        <f>sizep(D20)</f>
        <v>0</v>
      </c>
      <c r="E30" s="29"/>
      <c r="F30" s="25"/>
      <c r="G30" s="29"/>
      <c r="H30" s="29">
        <v>3</v>
      </c>
      <c r="I30" s="29"/>
      <c r="J30" s="29"/>
      <c r="K30" s="46"/>
    </row>
    <row r="31" spans="1:11" s="81" customFormat="1" ht="12">
      <c r="A31" s="42" t="s">
        <v>43</v>
      </c>
      <c r="B31" s="26">
        <f t="shared" si="0"/>
        <v>6</v>
      </c>
      <c r="C31" s="26">
        <f>C36</f>
        <v>3</v>
      </c>
      <c r="D31" s="82"/>
      <c r="E31" s="27"/>
      <c r="F31" s="27"/>
      <c r="G31" s="27"/>
      <c r="H31" s="27">
        <v>3</v>
      </c>
      <c r="I31" s="27"/>
      <c r="J31" s="27"/>
      <c r="K31" s="43"/>
    </row>
    <row r="32" spans="1:11" s="81" customFormat="1" ht="12">
      <c r="A32" s="38" t="s">
        <v>44</v>
      </c>
      <c r="B32" s="14">
        <f t="shared" si="0"/>
        <v>4</v>
      </c>
      <c r="C32" s="14">
        <f>C35</f>
        <v>3</v>
      </c>
      <c r="D32" s="74"/>
      <c r="E32" s="13"/>
      <c r="F32" s="13"/>
      <c r="G32" s="13"/>
      <c r="H32" s="13">
        <v>1</v>
      </c>
      <c r="I32" s="13"/>
      <c r="J32" s="13"/>
      <c r="K32" s="39"/>
    </row>
    <row r="33" spans="1:11" s="81" customFormat="1" ht="12.75" thickBot="1">
      <c r="A33" s="49" t="s">
        <v>45</v>
      </c>
      <c r="B33" s="28">
        <f t="shared" si="0"/>
        <v>0</v>
      </c>
      <c r="C33" s="28">
        <f>C38</f>
        <v>-1</v>
      </c>
      <c r="D33" s="80"/>
      <c r="E33" s="29"/>
      <c r="F33" s="29"/>
      <c r="G33" s="29"/>
      <c r="H33" s="29">
        <v>3</v>
      </c>
      <c r="I33" s="29"/>
      <c r="J33" s="29">
        <v>-2</v>
      </c>
      <c r="K33" s="46"/>
    </row>
    <row r="34" spans="1:11" s="81" customFormat="1" ht="12">
      <c r="A34" s="47" t="s">
        <v>46</v>
      </c>
      <c r="B34" s="24">
        <f>SUM(D34:M34)</f>
        <v>14</v>
      </c>
      <c r="C34" s="24">
        <f>INT((B34-10)/2)</f>
        <v>2</v>
      </c>
      <c r="D34" s="83"/>
      <c r="E34" s="25">
        <v>14</v>
      </c>
      <c r="F34" s="25"/>
      <c r="G34" s="25"/>
      <c r="H34" s="25"/>
      <c r="I34" s="25"/>
      <c r="J34" s="25"/>
      <c r="K34" s="48"/>
    </row>
    <row r="35" spans="1:11" s="81" customFormat="1" ht="12">
      <c r="A35" s="38" t="s">
        <v>15</v>
      </c>
      <c r="B35" s="14">
        <f>SUM(D35:M35)</f>
        <v>16</v>
      </c>
      <c r="C35" s="14">
        <f>INT((B35-10)/2)</f>
        <v>3</v>
      </c>
      <c r="D35" s="74"/>
      <c r="E35" s="13">
        <v>14</v>
      </c>
      <c r="F35" s="13"/>
      <c r="G35" s="13">
        <v>2</v>
      </c>
      <c r="H35" s="13"/>
      <c r="I35" s="13"/>
      <c r="J35" s="13"/>
      <c r="K35" s="39"/>
    </row>
    <row r="36" spans="1:11" s="81" customFormat="1" ht="12">
      <c r="A36" s="38" t="s">
        <v>47</v>
      </c>
      <c r="B36" s="14">
        <f>SUM(D36:M36)</f>
        <v>16</v>
      </c>
      <c r="C36" s="14">
        <f>INT((B36-10)/2)</f>
        <v>3</v>
      </c>
      <c r="D36" s="74"/>
      <c r="E36" s="13">
        <v>16</v>
      </c>
      <c r="F36" s="13"/>
      <c r="G36" s="13"/>
      <c r="H36" s="13"/>
      <c r="I36" s="13"/>
      <c r="J36" s="13"/>
      <c r="K36" s="39"/>
    </row>
    <row r="37" spans="1:11" s="81" customFormat="1" ht="12">
      <c r="A37" s="38" t="s">
        <v>48</v>
      </c>
      <c r="B37" s="14">
        <f>SUM(D37:M37)</f>
        <v>18</v>
      </c>
      <c r="C37" s="14">
        <f>INT((B37-10)/2)</f>
        <v>4</v>
      </c>
      <c r="D37" s="74"/>
      <c r="E37" s="13">
        <v>16</v>
      </c>
      <c r="F37" s="13"/>
      <c r="G37" s="13">
        <v>2</v>
      </c>
      <c r="H37" s="13"/>
      <c r="I37" s="13"/>
      <c r="J37" s="13"/>
      <c r="K37" s="39"/>
    </row>
    <row r="38" spans="1:11" s="81" customFormat="1" ht="12">
      <c r="A38" s="38" t="s">
        <v>49</v>
      </c>
      <c r="B38" s="14">
        <f>SUM(D38:M38)</f>
        <v>8</v>
      </c>
      <c r="C38" s="14">
        <f>INT((B38-10)/2)</f>
        <v>-1</v>
      </c>
      <c r="D38" s="74"/>
      <c r="E38" s="13">
        <v>8</v>
      </c>
      <c r="F38" s="13"/>
      <c r="G38" s="13"/>
      <c r="H38" s="13"/>
      <c r="I38" s="13"/>
      <c r="J38" s="13"/>
      <c r="K38" s="39"/>
    </row>
    <row r="39" spans="1:11" s="81" customFormat="1" ht="12">
      <c r="A39" s="38" t="s">
        <v>50</v>
      </c>
      <c r="B39" s="14">
        <f>SUM(D39:M39)</f>
        <v>6</v>
      </c>
      <c r="C39" s="14">
        <f>INT((B39-10)/2)</f>
        <v>-2</v>
      </c>
      <c r="D39" s="74"/>
      <c r="E39" s="13">
        <v>8</v>
      </c>
      <c r="F39" s="13"/>
      <c r="G39" s="13">
        <v>-2</v>
      </c>
      <c r="H39" s="13"/>
      <c r="I39" s="13"/>
      <c r="J39" s="13"/>
      <c r="K39" s="39"/>
    </row>
    <row r="40" spans="1:11" s="81" customFormat="1" ht="12.75" thickBot="1">
      <c r="A40" s="49" t="s">
        <v>27</v>
      </c>
      <c r="B40" s="28">
        <f>SUM(C40:M40)</f>
        <v>3</v>
      </c>
      <c r="C40" s="80"/>
      <c r="D40" s="80"/>
      <c r="E40" s="29"/>
      <c r="F40" s="29"/>
      <c r="G40" s="29"/>
      <c r="H40" s="29">
        <v>3</v>
      </c>
      <c r="I40" s="29"/>
      <c r="J40" s="29"/>
      <c r="K40" s="46"/>
    </row>
    <row r="41" spans="1:2" ht="12.75" thickBot="1">
      <c r="A41" s="6"/>
      <c r="B41" s="8"/>
    </row>
    <row r="42" spans="1:11" ht="12">
      <c r="A42" s="42" t="s">
        <v>543</v>
      </c>
      <c r="B42" s="27" t="s">
        <v>424</v>
      </c>
      <c r="C42" s="27"/>
      <c r="D42" s="27"/>
      <c r="E42" s="27"/>
      <c r="F42" s="27"/>
      <c r="G42" s="27"/>
      <c r="H42" s="27"/>
      <c r="I42" s="27"/>
      <c r="J42" s="50"/>
      <c r="K42" s="43"/>
    </row>
    <row r="43" spans="1:11" ht="12">
      <c r="A43" s="38" t="s">
        <v>66</v>
      </c>
      <c r="B43" s="13">
        <v>12</v>
      </c>
      <c r="C43" s="13"/>
      <c r="D43" s="13"/>
      <c r="E43" s="13"/>
      <c r="F43" s="13"/>
      <c r="G43" s="13"/>
      <c r="H43" s="13"/>
      <c r="I43" s="13"/>
      <c r="J43" s="18"/>
      <c r="K43" s="39"/>
    </row>
    <row r="44" spans="1:11" ht="12">
      <c r="A44" s="38" t="s">
        <v>13</v>
      </c>
      <c r="B44" s="13">
        <v>40</v>
      </c>
      <c r="C44" s="13"/>
      <c r="D44" s="13"/>
      <c r="E44" s="13"/>
      <c r="F44" s="13"/>
      <c r="G44" s="13"/>
      <c r="H44" s="13"/>
      <c r="I44" s="13"/>
      <c r="J44" s="18"/>
      <c r="K44" s="39"/>
    </row>
    <row r="45" spans="1:11" ht="12">
      <c r="A45" s="38" t="s">
        <v>14</v>
      </c>
      <c r="B45" s="13"/>
      <c r="C45" s="13"/>
      <c r="D45" s="13"/>
      <c r="E45" s="13"/>
      <c r="F45" s="13"/>
      <c r="G45" s="13"/>
      <c r="H45" s="13"/>
      <c r="I45" s="13"/>
      <c r="J45" s="18"/>
      <c r="K45" s="39"/>
    </row>
    <row r="46" spans="1:11" ht="12">
      <c r="A46" s="38" t="s">
        <v>53</v>
      </c>
      <c r="B46" s="13" t="s">
        <v>706</v>
      </c>
      <c r="C46" s="13"/>
      <c r="D46" s="13"/>
      <c r="E46" s="13"/>
      <c r="F46" s="13"/>
      <c r="G46" s="13"/>
      <c r="H46" s="13"/>
      <c r="I46" s="13"/>
      <c r="J46" s="18"/>
      <c r="K46" s="39"/>
    </row>
    <row r="47" spans="1:11" ht="12">
      <c r="A47" s="38" t="s">
        <v>54</v>
      </c>
      <c r="B47" s="13">
        <v>1</v>
      </c>
      <c r="C47" s="13"/>
      <c r="D47" s="13"/>
      <c r="E47" s="13"/>
      <c r="F47" s="13"/>
      <c r="G47" s="13"/>
      <c r="H47" s="13"/>
      <c r="I47" s="13"/>
      <c r="J47" s="18"/>
      <c r="K47" s="39"/>
    </row>
    <row r="48" spans="1:11" ht="12">
      <c r="A48" s="38" t="s">
        <v>56</v>
      </c>
      <c r="B48" s="13" t="s">
        <v>225</v>
      </c>
      <c r="C48" s="13"/>
      <c r="D48" s="13"/>
      <c r="E48" s="13"/>
      <c r="F48" s="13"/>
      <c r="G48" s="13"/>
      <c r="H48" s="13"/>
      <c r="I48" s="13"/>
      <c r="J48" s="18"/>
      <c r="K48" s="39"/>
    </row>
    <row r="49" spans="1:11" ht="12">
      <c r="A49" s="38" t="s">
        <v>57</v>
      </c>
      <c r="B49" s="13" t="s">
        <v>381</v>
      </c>
      <c r="C49" s="13"/>
      <c r="D49" s="13"/>
      <c r="E49" s="13"/>
      <c r="F49" s="13"/>
      <c r="G49" s="13"/>
      <c r="H49" s="13"/>
      <c r="I49" s="13"/>
      <c r="J49" s="18"/>
      <c r="K49" s="39"/>
    </row>
    <row r="50" spans="1:11" ht="12">
      <c r="A50" s="38" t="s">
        <v>61</v>
      </c>
      <c r="B50" s="13">
        <v>1.5</v>
      </c>
      <c r="C50" s="13"/>
      <c r="D50" s="13"/>
      <c r="E50" s="13"/>
      <c r="F50" s="13"/>
      <c r="G50" s="13"/>
      <c r="H50" s="13"/>
      <c r="I50" s="13"/>
      <c r="J50" s="18"/>
      <c r="K50" s="39"/>
    </row>
    <row r="51" spans="1:11" ht="12">
      <c r="A51" s="38" t="s">
        <v>62</v>
      </c>
      <c r="B51" s="15"/>
      <c r="C51" s="15"/>
      <c r="D51" s="13"/>
      <c r="E51" s="13"/>
      <c r="F51" s="13"/>
      <c r="G51" s="13"/>
      <c r="H51" s="13"/>
      <c r="I51" s="13"/>
      <c r="J51" s="18"/>
      <c r="K51" s="39"/>
    </row>
    <row r="52" spans="1:11" ht="11.25">
      <c r="A52" s="44" t="s">
        <v>24</v>
      </c>
      <c r="B52" s="19">
        <v>1</v>
      </c>
      <c r="C52" s="13"/>
      <c r="D52" s="13"/>
      <c r="E52" s="13"/>
      <c r="F52" s="13"/>
      <c r="G52" s="13"/>
      <c r="H52" s="13"/>
      <c r="I52" s="13"/>
      <c r="J52" s="18"/>
      <c r="K52" s="39"/>
    </row>
    <row r="53" spans="1:15" ht="11.25">
      <c r="A53" s="44" t="s">
        <v>25</v>
      </c>
      <c r="B53" s="19">
        <v>1</v>
      </c>
      <c r="C53" s="13"/>
      <c r="D53" s="13"/>
      <c r="E53" s="13"/>
      <c r="F53" s="13"/>
      <c r="G53" s="13"/>
      <c r="H53" s="13"/>
      <c r="I53" s="13"/>
      <c r="J53" s="18"/>
      <c r="K53" s="39"/>
      <c r="O53" s="105"/>
    </row>
    <row r="54" spans="1:11" ht="12">
      <c r="A54" s="38" t="s">
        <v>29</v>
      </c>
      <c r="B54" s="19" t="s">
        <v>705</v>
      </c>
      <c r="C54" s="19" t="s">
        <v>286</v>
      </c>
      <c r="D54" s="3" t="s">
        <v>503</v>
      </c>
      <c r="E54" s="19" t="s">
        <v>707</v>
      </c>
      <c r="F54" s="19" t="s">
        <v>500</v>
      </c>
      <c r="G54" s="19"/>
      <c r="H54" s="19" t="s">
        <v>697</v>
      </c>
      <c r="I54" s="19" t="s">
        <v>698</v>
      </c>
      <c r="J54" s="21"/>
      <c r="K54" s="52"/>
    </row>
    <row r="55" spans="1:11" s="7" customFormat="1" ht="12">
      <c r="A55" s="51" t="s">
        <v>33</v>
      </c>
      <c r="B55" s="95" t="s">
        <v>701</v>
      </c>
      <c r="C55" s="95" t="s">
        <v>716</v>
      </c>
      <c r="D55" s="95" t="s">
        <v>702</v>
      </c>
      <c r="E55" s="95" t="s">
        <v>703</v>
      </c>
      <c r="F55" s="95" t="s">
        <v>704</v>
      </c>
      <c r="G55" s="95"/>
      <c r="H55" s="96"/>
      <c r="I55" s="96"/>
      <c r="J55" s="96"/>
      <c r="K55" s="97"/>
    </row>
    <row r="56" spans="1:11" s="7" customFormat="1" ht="24">
      <c r="A56" s="51" t="s">
        <v>35</v>
      </c>
      <c r="B56" s="19" t="s">
        <v>713</v>
      </c>
      <c r="C56" s="19" t="s">
        <v>714</v>
      </c>
      <c r="D56" s="19" t="s">
        <v>715</v>
      </c>
      <c r="E56" s="21"/>
      <c r="G56" s="19"/>
      <c r="H56" s="21"/>
      <c r="I56" s="21"/>
      <c r="J56" s="21"/>
      <c r="K56" s="52"/>
    </row>
    <row r="57" spans="1:11" s="7" customFormat="1" ht="12">
      <c r="A57" s="109" t="s">
        <v>385</v>
      </c>
      <c r="B57" s="110" t="s">
        <v>711</v>
      </c>
      <c r="C57" s="110" t="s">
        <v>712</v>
      </c>
      <c r="D57" s="110" t="s">
        <v>708</v>
      </c>
      <c r="E57" s="111"/>
      <c r="G57" s="110"/>
      <c r="H57" s="111"/>
      <c r="I57" s="111"/>
      <c r="J57" s="111"/>
      <c r="K57" s="112"/>
    </row>
    <row r="58" spans="1:11" ht="12.75" thickBot="1">
      <c r="A58" s="49" t="s">
        <v>696</v>
      </c>
      <c r="B58" s="29" t="s">
        <v>694</v>
      </c>
      <c r="C58" s="29" t="s">
        <v>695</v>
      </c>
      <c r="D58" s="29"/>
      <c r="E58" s="29"/>
      <c r="F58" s="29"/>
      <c r="G58" s="29"/>
      <c r="H58" s="29"/>
      <c r="I58" s="29"/>
      <c r="J58" s="53"/>
      <c r="K58" s="46"/>
    </row>
    <row r="59" spans="1:11" ht="12">
      <c r="A59" s="106"/>
      <c r="B59" s="107"/>
      <c r="C59" s="107"/>
      <c r="D59" s="107"/>
      <c r="E59" s="107"/>
      <c r="F59" s="107"/>
      <c r="G59" s="107"/>
      <c r="H59" s="107"/>
      <c r="I59" s="107"/>
      <c r="J59" s="108"/>
      <c r="K59" s="107"/>
    </row>
    <row r="60" spans="1:11" ht="12.75" thickBot="1">
      <c r="A60" s="6"/>
      <c r="C60" s="3">
        <f>SUM(C62:C105)</f>
        <v>42</v>
      </c>
      <c r="D60" s="3">
        <f>(8+C37)*4</f>
        <v>48</v>
      </c>
      <c r="I60" s="3">
        <v>32</v>
      </c>
      <c r="J60" s="4">
        <v>5</v>
      </c>
      <c r="K60" s="3">
        <v>5</v>
      </c>
    </row>
    <row r="61" spans="1:13" ht="12">
      <c r="A61" s="42" t="s">
        <v>177</v>
      </c>
      <c r="B61" s="27" t="s">
        <v>178</v>
      </c>
      <c r="C61" s="27" t="s">
        <v>684</v>
      </c>
      <c r="D61" s="27" t="s">
        <v>180</v>
      </c>
      <c r="E61" s="99" t="s">
        <v>436</v>
      </c>
      <c r="F61" s="13" t="s">
        <v>685</v>
      </c>
      <c r="G61" s="13" t="s">
        <v>686</v>
      </c>
      <c r="H61" s="13" t="s">
        <v>438</v>
      </c>
      <c r="I61" s="13" t="s">
        <v>687</v>
      </c>
      <c r="J61" s="18" t="s">
        <v>688</v>
      </c>
      <c r="K61" s="13" t="s">
        <v>688</v>
      </c>
      <c r="L61" s="13" t="s">
        <v>689</v>
      </c>
      <c r="M61" s="13" t="s">
        <v>690</v>
      </c>
    </row>
    <row r="62" spans="1:13" ht="11.25">
      <c r="A62" s="77" t="s">
        <v>449</v>
      </c>
      <c r="B62" s="13">
        <f>SUM(C62:O62)</f>
        <v>0</v>
      </c>
      <c r="C62" s="13">
        <f aca="true" t="shared" si="1" ref="C62:C105">SUM(I62:K62)</f>
        <v>0</v>
      </c>
      <c r="D62" s="13">
        <f>C$34</f>
        <v>2</v>
      </c>
      <c r="E62" s="100">
        <v>-2</v>
      </c>
      <c r="F62" s="13"/>
      <c r="G62" s="13"/>
      <c r="H62" s="13"/>
      <c r="I62" s="13"/>
      <c r="J62" s="18"/>
      <c r="K62" s="13"/>
      <c r="L62" s="13"/>
      <c r="M62" s="13"/>
    </row>
    <row r="63" spans="1:13" ht="11.25">
      <c r="A63" s="77" t="s">
        <v>170</v>
      </c>
      <c r="B63" s="13">
        <f aca="true" t="shared" si="2" ref="B63:B105">SUM(C63:O63)</f>
        <v>0</v>
      </c>
      <c r="C63" s="13">
        <f t="shared" si="1"/>
        <v>0</v>
      </c>
      <c r="D63" s="13">
        <f>C$34</f>
        <v>2</v>
      </c>
      <c r="E63" s="100">
        <v>-2</v>
      </c>
      <c r="F63" s="13"/>
      <c r="G63" s="13"/>
      <c r="H63" s="13"/>
      <c r="I63" s="13"/>
      <c r="J63" s="18"/>
      <c r="K63" s="13"/>
      <c r="L63" s="13"/>
      <c r="M63" s="13"/>
    </row>
    <row r="64" spans="1:13" ht="11.25">
      <c r="A64" s="77" t="s">
        <v>172</v>
      </c>
      <c r="B64" s="13">
        <f t="shared" si="2"/>
        <v>0</v>
      </c>
      <c r="C64" s="13">
        <f t="shared" si="1"/>
        <v>0</v>
      </c>
      <c r="D64" s="13">
        <f>C$34</f>
        <v>2</v>
      </c>
      <c r="E64" s="100">
        <v>-2</v>
      </c>
      <c r="F64" s="13"/>
      <c r="G64" s="13"/>
      <c r="H64" s="13"/>
      <c r="I64" s="13"/>
      <c r="J64" s="18"/>
      <c r="K64" s="13"/>
      <c r="L64" s="13"/>
      <c r="M64" s="13"/>
    </row>
    <row r="65" spans="1:13" ht="11.25">
      <c r="A65" s="77" t="s">
        <v>158</v>
      </c>
      <c r="B65" s="13">
        <f t="shared" si="2"/>
        <v>8</v>
      </c>
      <c r="C65" s="13">
        <v>7</v>
      </c>
      <c r="D65" s="13">
        <f>C36</f>
        <v>3</v>
      </c>
      <c r="E65" s="100">
        <v>-2</v>
      </c>
      <c r="F65" s="13"/>
      <c r="G65" s="13"/>
      <c r="H65" s="13"/>
      <c r="I65" s="13"/>
      <c r="J65" s="18"/>
      <c r="K65" s="13"/>
      <c r="L65" s="13"/>
      <c r="M65" s="13"/>
    </row>
    <row r="66" spans="1:13" ht="11.25">
      <c r="A66" s="77" t="s">
        <v>135</v>
      </c>
      <c r="B66" s="13">
        <f t="shared" si="2"/>
        <v>4</v>
      </c>
      <c r="C66" s="13">
        <f t="shared" si="1"/>
        <v>0</v>
      </c>
      <c r="D66" s="13">
        <f aca="true" t="shared" si="3" ref="D66:D82">C$37</f>
        <v>4</v>
      </c>
      <c r="E66" s="100"/>
      <c r="F66" s="13"/>
      <c r="G66" s="13"/>
      <c r="H66" s="13"/>
      <c r="I66" s="13"/>
      <c r="J66" s="18"/>
      <c r="K66" s="13"/>
      <c r="L66" s="13"/>
      <c r="M66" s="13"/>
    </row>
    <row r="67" spans="1:13" ht="11.25">
      <c r="A67" s="77" t="s">
        <v>150</v>
      </c>
      <c r="B67" s="13">
        <f t="shared" si="2"/>
        <v>4</v>
      </c>
      <c r="C67" s="13">
        <f t="shared" si="1"/>
        <v>0</v>
      </c>
      <c r="D67" s="13">
        <f t="shared" si="3"/>
        <v>4</v>
      </c>
      <c r="E67" s="100"/>
      <c r="F67" s="13"/>
      <c r="G67" s="13"/>
      <c r="H67" s="13"/>
      <c r="I67" s="13"/>
      <c r="J67" s="18"/>
      <c r="K67" s="13"/>
      <c r="L67" s="13"/>
      <c r="M67" s="13"/>
    </row>
    <row r="68" spans="1:13" ht="11.25">
      <c r="A68" s="77" t="s">
        <v>153</v>
      </c>
      <c r="B68" s="13">
        <f t="shared" si="2"/>
        <v>4</v>
      </c>
      <c r="C68" s="13">
        <f t="shared" si="1"/>
        <v>0</v>
      </c>
      <c r="D68" s="13">
        <f t="shared" si="3"/>
        <v>4</v>
      </c>
      <c r="E68" s="100"/>
      <c r="F68" s="13"/>
      <c r="G68" s="13"/>
      <c r="H68" s="13"/>
      <c r="I68" s="13"/>
      <c r="J68" s="18"/>
      <c r="K68" s="13"/>
      <c r="L68" s="13"/>
      <c r="M68" s="13"/>
    </row>
    <row r="69" spans="1:13" ht="11.25">
      <c r="A69" s="77" t="s">
        <v>136</v>
      </c>
      <c r="B69" s="13">
        <f t="shared" si="2"/>
        <v>4</v>
      </c>
      <c r="C69" s="13">
        <f t="shared" si="1"/>
        <v>0</v>
      </c>
      <c r="D69" s="13">
        <f t="shared" si="3"/>
        <v>4</v>
      </c>
      <c r="E69" s="100"/>
      <c r="F69" s="13"/>
      <c r="G69" s="13"/>
      <c r="H69" s="13"/>
      <c r="I69" s="13"/>
      <c r="J69" s="18"/>
      <c r="K69" s="13"/>
      <c r="L69" s="13"/>
      <c r="M69" s="13"/>
    </row>
    <row r="70" spans="1:13" ht="11.25">
      <c r="A70" s="77" t="s">
        <v>450</v>
      </c>
      <c r="B70" s="13">
        <f t="shared" si="2"/>
        <v>4</v>
      </c>
      <c r="C70" s="13">
        <f t="shared" si="1"/>
        <v>0</v>
      </c>
      <c r="D70" s="13">
        <f t="shared" si="3"/>
        <v>4</v>
      </c>
      <c r="E70" s="100"/>
      <c r="F70" s="13"/>
      <c r="G70" s="13"/>
      <c r="H70" s="13"/>
      <c r="I70" s="13"/>
      <c r="J70" s="18"/>
      <c r="K70" s="13"/>
      <c r="L70" s="13"/>
      <c r="M70" s="13"/>
    </row>
    <row r="71" spans="1:13" ht="11.25">
      <c r="A71" s="77" t="s">
        <v>160</v>
      </c>
      <c r="B71" s="13">
        <f t="shared" si="2"/>
        <v>4</v>
      </c>
      <c r="C71" s="13">
        <f t="shared" si="1"/>
        <v>0</v>
      </c>
      <c r="D71" s="13">
        <f t="shared" si="3"/>
        <v>4</v>
      </c>
      <c r="E71" s="100"/>
      <c r="F71" s="13"/>
      <c r="G71" s="13"/>
      <c r="H71" s="13"/>
      <c r="I71" s="13"/>
      <c r="J71" s="18"/>
      <c r="K71" s="13"/>
      <c r="L71" s="13"/>
      <c r="M71" s="13"/>
    </row>
    <row r="72" spans="1:13" ht="11.25">
      <c r="A72" s="77" t="s">
        <v>137</v>
      </c>
      <c r="B72" s="13">
        <f t="shared" si="2"/>
        <v>4</v>
      </c>
      <c r="C72" s="13">
        <f t="shared" si="1"/>
        <v>0</v>
      </c>
      <c r="D72" s="13">
        <f t="shared" si="3"/>
        <v>4</v>
      </c>
      <c r="E72" s="100"/>
      <c r="F72" s="13"/>
      <c r="G72" s="13"/>
      <c r="H72" s="13"/>
      <c r="I72" s="13"/>
      <c r="J72" s="18"/>
      <c r="K72" s="13"/>
      <c r="L72" s="13"/>
      <c r="M72" s="13"/>
    </row>
    <row r="73" spans="1:13" ht="11.25">
      <c r="A73" s="77" t="s">
        <v>138</v>
      </c>
      <c r="B73" s="13">
        <f t="shared" si="2"/>
        <v>4</v>
      </c>
      <c r="C73" s="13">
        <f t="shared" si="1"/>
        <v>0</v>
      </c>
      <c r="D73" s="13">
        <f t="shared" si="3"/>
        <v>4</v>
      </c>
      <c r="E73" s="100"/>
      <c r="F73" s="13"/>
      <c r="G73" s="13"/>
      <c r="H73" s="13"/>
      <c r="I73" s="13"/>
      <c r="J73" s="18"/>
      <c r="K73" s="13"/>
      <c r="L73" s="13"/>
      <c r="M73" s="13"/>
    </row>
    <row r="74" spans="1:13" ht="11.25">
      <c r="A74" s="77" t="s">
        <v>139</v>
      </c>
      <c r="B74" s="13">
        <f t="shared" si="2"/>
        <v>4</v>
      </c>
      <c r="C74" s="13">
        <f t="shared" si="1"/>
        <v>0</v>
      </c>
      <c r="D74" s="13">
        <f t="shared" si="3"/>
        <v>4</v>
      </c>
      <c r="E74" s="100"/>
      <c r="F74" s="13"/>
      <c r="G74" s="13"/>
      <c r="H74" s="13"/>
      <c r="I74" s="13"/>
      <c r="J74" s="18"/>
      <c r="K74" s="13"/>
      <c r="L74" s="13"/>
      <c r="M74" s="13"/>
    </row>
    <row r="75" spans="1:13" ht="11.25">
      <c r="A75" s="77" t="s">
        <v>140</v>
      </c>
      <c r="B75" s="13">
        <f t="shared" si="2"/>
        <v>4</v>
      </c>
      <c r="C75" s="13">
        <f t="shared" si="1"/>
        <v>0</v>
      </c>
      <c r="D75" s="13">
        <f t="shared" si="3"/>
        <v>4</v>
      </c>
      <c r="E75" s="100"/>
      <c r="F75" s="13"/>
      <c r="G75" s="13"/>
      <c r="H75" s="13"/>
      <c r="I75" s="13"/>
      <c r="J75" s="18"/>
      <c r="K75" s="13"/>
      <c r="L75" s="13"/>
      <c r="M75" s="13"/>
    </row>
    <row r="76" spans="1:13" ht="11.25">
      <c r="A76" s="77" t="s">
        <v>141</v>
      </c>
      <c r="B76" s="13">
        <f t="shared" si="2"/>
        <v>4</v>
      </c>
      <c r="C76" s="13">
        <f t="shared" si="1"/>
        <v>0</v>
      </c>
      <c r="D76" s="13">
        <f t="shared" si="3"/>
        <v>4</v>
      </c>
      <c r="E76" s="100"/>
      <c r="F76" s="13"/>
      <c r="G76" s="13"/>
      <c r="H76" s="13"/>
      <c r="I76" s="13"/>
      <c r="J76" s="18"/>
      <c r="K76" s="13"/>
      <c r="L76" s="13"/>
      <c r="M76" s="13"/>
    </row>
    <row r="77" spans="1:13" ht="11.25">
      <c r="A77" s="77" t="s">
        <v>142</v>
      </c>
      <c r="B77" s="13">
        <f t="shared" si="2"/>
        <v>4</v>
      </c>
      <c r="C77" s="13">
        <f t="shared" si="1"/>
        <v>0</v>
      </c>
      <c r="D77" s="13">
        <f t="shared" si="3"/>
        <v>4</v>
      </c>
      <c r="E77" s="100"/>
      <c r="F77" s="13"/>
      <c r="G77" s="13"/>
      <c r="H77" s="13"/>
      <c r="I77" s="13"/>
      <c r="J77" s="18"/>
      <c r="K77" s="13"/>
      <c r="L77" s="13"/>
      <c r="M77" s="13"/>
    </row>
    <row r="78" spans="1:13" ht="11.25">
      <c r="A78" s="77" t="s">
        <v>143</v>
      </c>
      <c r="B78" s="13">
        <f t="shared" si="2"/>
        <v>4</v>
      </c>
      <c r="C78" s="13">
        <f t="shared" si="1"/>
        <v>0</v>
      </c>
      <c r="D78" s="13">
        <f t="shared" si="3"/>
        <v>4</v>
      </c>
      <c r="E78" s="100"/>
      <c r="F78" s="13"/>
      <c r="G78" s="13"/>
      <c r="H78" s="13"/>
      <c r="I78" s="13"/>
      <c r="J78" s="18"/>
      <c r="K78" s="13"/>
      <c r="L78" s="13"/>
      <c r="M78" s="13"/>
    </row>
    <row r="79" spans="1:13" ht="11.25">
      <c r="A79" s="77" t="s">
        <v>144</v>
      </c>
      <c r="B79" s="13">
        <f t="shared" si="2"/>
        <v>4</v>
      </c>
      <c r="C79" s="13">
        <f t="shared" si="1"/>
        <v>0</v>
      </c>
      <c r="D79" s="13">
        <f t="shared" si="3"/>
        <v>4</v>
      </c>
      <c r="E79" s="100"/>
      <c r="F79" s="13"/>
      <c r="G79" s="13"/>
      <c r="H79" s="13"/>
      <c r="I79" s="13"/>
      <c r="J79" s="18"/>
      <c r="K79" s="13"/>
      <c r="L79" s="13"/>
      <c r="M79" s="13"/>
    </row>
    <row r="80" spans="1:13" ht="11.25">
      <c r="A80" s="77" t="s">
        <v>145</v>
      </c>
      <c r="B80" s="13">
        <f t="shared" si="2"/>
        <v>4</v>
      </c>
      <c r="C80" s="13">
        <f t="shared" si="1"/>
        <v>0</v>
      </c>
      <c r="D80" s="13">
        <f t="shared" si="3"/>
        <v>4</v>
      </c>
      <c r="E80" s="100"/>
      <c r="F80" s="13"/>
      <c r="G80" s="13"/>
      <c r="H80" s="13"/>
      <c r="I80" s="13"/>
      <c r="J80" s="18"/>
      <c r="K80" s="13"/>
      <c r="L80" s="13"/>
      <c r="M80" s="13"/>
    </row>
    <row r="81" spans="1:13" ht="11.25">
      <c r="A81" s="77" t="s">
        <v>146</v>
      </c>
      <c r="B81" s="13">
        <f t="shared" si="2"/>
        <v>4</v>
      </c>
      <c r="C81" s="13">
        <f t="shared" si="1"/>
        <v>0</v>
      </c>
      <c r="D81" s="13">
        <f t="shared" si="3"/>
        <v>4</v>
      </c>
      <c r="E81" s="100"/>
      <c r="F81" s="13"/>
      <c r="G81" s="13"/>
      <c r="H81" s="13"/>
      <c r="I81" s="13"/>
      <c r="J81" s="18"/>
      <c r="K81" s="13"/>
      <c r="L81" s="13"/>
      <c r="M81" s="13"/>
    </row>
    <row r="82" spans="1:13" ht="11.25">
      <c r="A82" s="77" t="s">
        <v>147</v>
      </c>
      <c r="B82" s="13">
        <f t="shared" si="2"/>
        <v>4</v>
      </c>
      <c r="C82" s="13">
        <f t="shared" si="1"/>
        <v>0</v>
      </c>
      <c r="D82" s="13">
        <f t="shared" si="3"/>
        <v>4</v>
      </c>
      <c r="E82" s="100"/>
      <c r="F82" s="13"/>
      <c r="G82" s="13"/>
      <c r="H82" s="13"/>
      <c r="I82" s="13"/>
      <c r="J82" s="18"/>
      <c r="K82" s="13"/>
      <c r="L82" s="13"/>
      <c r="M82" s="13"/>
    </row>
    <row r="83" spans="1:13" ht="11.25">
      <c r="A83" s="77" t="s">
        <v>151</v>
      </c>
      <c r="B83" s="13">
        <f t="shared" si="2"/>
        <v>6</v>
      </c>
      <c r="C83" s="13">
        <v>7</v>
      </c>
      <c r="D83" s="13">
        <f aca="true" t="shared" si="4" ref="D83:D88">C$38</f>
        <v>-1</v>
      </c>
      <c r="E83" s="100"/>
      <c r="F83" s="13"/>
      <c r="G83" s="13"/>
      <c r="H83" s="13"/>
      <c r="I83" s="13"/>
      <c r="J83" s="18"/>
      <c r="K83" s="13"/>
      <c r="L83" s="13"/>
      <c r="M83" s="13"/>
    </row>
    <row r="84" spans="1:13" ht="11.25">
      <c r="A84" s="77" t="s">
        <v>155</v>
      </c>
      <c r="B84" s="13">
        <f t="shared" si="2"/>
        <v>6</v>
      </c>
      <c r="C84" s="13">
        <v>7</v>
      </c>
      <c r="D84" s="13">
        <f t="shared" si="4"/>
        <v>-1</v>
      </c>
      <c r="E84" s="100"/>
      <c r="F84" s="13"/>
      <c r="G84" s="13"/>
      <c r="H84" s="13"/>
      <c r="I84" s="13"/>
      <c r="J84" s="18"/>
      <c r="K84" s="13"/>
      <c r="L84" s="13"/>
      <c r="M84" s="13"/>
    </row>
    <row r="85" spans="1:13" ht="11.25">
      <c r="A85" s="77" t="s">
        <v>451</v>
      </c>
      <c r="B85" s="13">
        <f t="shared" si="2"/>
        <v>-1</v>
      </c>
      <c r="C85" s="13">
        <f t="shared" si="1"/>
        <v>0</v>
      </c>
      <c r="D85" s="13">
        <f t="shared" si="4"/>
        <v>-1</v>
      </c>
      <c r="E85" s="100"/>
      <c r="F85" s="13"/>
      <c r="G85" s="13"/>
      <c r="H85" s="13"/>
      <c r="I85" s="13"/>
      <c r="J85" s="18"/>
      <c r="K85" s="13"/>
      <c r="L85" s="13"/>
      <c r="M85" s="13"/>
    </row>
    <row r="86" spans="1:13" ht="11.25">
      <c r="A86" s="77" t="s">
        <v>157</v>
      </c>
      <c r="B86" s="13">
        <f t="shared" si="2"/>
        <v>-1</v>
      </c>
      <c r="C86" s="13">
        <f t="shared" si="1"/>
        <v>0</v>
      </c>
      <c r="D86" s="13">
        <f t="shared" si="4"/>
        <v>-1</v>
      </c>
      <c r="E86" s="100"/>
      <c r="F86" s="13"/>
      <c r="G86" s="13"/>
      <c r="H86" s="13"/>
      <c r="I86" s="13"/>
      <c r="J86" s="18"/>
      <c r="K86" s="13"/>
      <c r="L86" s="13"/>
      <c r="M86" s="13"/>
    </row>
    <row r="87" spans="1:13" ht="11.25">
      <c r="A87" s="77" t="s">
        <v>159</v>
      </c>
      <c r="B87" s="13">
        <f t="shared" si="2"/>
        <v>-1</v>
      </c>
      <c r="C87" s="13">
        <f t="shared" si="1"/>
        <v>0</v>
      </c>
      <c r="D87" s="13">
        <f t="shared" si="4"/>
        <v>-1</v>
      </c>
      <c r="E87" s="100"/>
      <c r="F87" s="13"/>
      <c r="G87" s="13"/>
      <c r="H87" s="13"/>
      <c r="I87" s="13"/>
      <c r="J87" s="18"/>
      <c r="K87" s="13"/>
      <c r="L87" s="13"/>
      <c r="M87" s="13"/>
    </row>
    <row r="88" spans="1:13" ht="11.25">
      <c r="A88" s="77" t="s">
        <v>161</v>
      </c>
      <c r="B88" s="13">
        <f t="shared" si="2"/>
        <v>-1</v>
      </c>
      <c r="C88" s="13">
        <f t="shared" si="1"/>
        <v>0</v>
      </c>
      <c r="D88" s="13">
        <f t="shared" si="4"/>
        <v>-1</v>
      </c>
      <c r="E88" s="100"/>
      <c r="F88" s="13"/>
      <c r="G88" s="13"/>
      <c r="H88" s="13"/>
      <c r="I88" s="13"/>
      <c r="J88" s="18"/>
      <c r="K88" s="13"/>
      <c r="L88" s="13"/>
      <c r="M88" s="13"/>
    </row>
    <row r="89" spans="1:13" ht="11.25">
      <c r="A89" s="77" t="s">
        <v>134</v>
      </c>
      <c r="B89" s="13">
        <f t="shared" si="2"/>
        <v>3</v>
      </c>
      <c r="C89" s="13">
        <f t="shared" si="1"/>
        <v>0</v>
      </c>
      <c r="D89" s="13">
        <f aca="true" t="shared" si="5" ref="D89:D97">C$35</f>
        <v>3</v>
      </c>
      <c r="E89" s="100"/>
      <c r="F89" s="13"/>
      <c r="G89" s="13"/>
      <c r="H89" s="13"/>
      <c r="I89" s="13"/>
      <c r="J89" s="18"/>
      <c r="K89" s="13"/>
      <c r="L89" s="13"/>
      <c r="M89" s="13"/>
    </row>
    <row r="90" spans="1:13" ht="11.25">
      <c r="A90" s="77" t="s">
        <v>166</v>
      </c>
      <c r="B90" s="13">
        <f t="shared" si="2"/>
        <v>8</v>
      </c>
      <c r="C90" s="13">
        <v>7</v>
      </c>
      <c r="D90" s="13">
        <f t="shared" si="5"/>
        <v>3</v>
      </c>
      <c r="E90" s="100">
        <v>-2</v>
      </c>
      <c r="F90" s="13"/>
      <c r="G90" s="13"/>
      <c r="H90" s="13"/>
      <c r="I90" s="13"/>
      <c r="J90" s="18"/>
      <c r="K90" s="13"/>
      <c r="L90" s="13"/>
      <c r="M90" s="13"/>
    </row>
    <row r="91" spans="1:13" ht="11.25">
      <c r="A91" s="77" t="s">
        <v>167</v>
      </c>
      <c r="B91" s="13">
        <f t="shared" si="2"/>
        <v>8</v>
      </c>
      <c r="C91" s="13">
        <v>7</v>
      </c>
      <c r="D91" s="13">
        <f t="shared" si="5"/>
        <v>3</v>
      </c>
      <c r="E91" s="100">
        <v>-2</v>
      </c>
      <c r="F91" s="13"/>
      <c r="G91" s="13"/>
      <c r="H91" s="13"/>
      <c r="I91" s="13"/>
      <c r="J91" s="18"/>
      <c r="K91" s="13"/>
      <c r="L91" s="13"/>
      <c r="M91" s="13"/>
    </row>
    <row r="92" spans="1:13" ht="11.25">
      <c r="A92" s="77" t="s">
        <v>152</v>
      </c>
      <c r="B92" s="13">
        <f t="shared" si="2"/>
        <v>1</v>
      </c>
      <c r="C92" s="13">
        <f t="shared" si="1"/>
        <v>0</v>
      </c>
      <c r="D92" s="13">
        <f t="shared" si="5"/>
        <v>3</v>
      </c>
      <c r="E92" s="100">
        <v>-2</v>
      </c>
      <c r="F92" s="13"/>
      <c r="G92" s="13"/>
      <c r="H92" s="13"/>
      <c r="I92" s="13"/>
      <c r="J92" s="18"/>
      <c r="K92" s="13"/>
      <c r="L92" s="13"/>
      <c r="M92" s="13"/>
    </row>
    <row r="93" spans="1:13" ht="11.25">
      <c r="A93" s="77" t="s">
        <v>168</v>
      </c>
      <c r="B93" s="13">
        <f t="shared" si="2"/>
        <v>8</v>
      </c>
      <c r="C93" s="13">
        <v>7</v>
      </c>
      <c r="D93" s="13">
        <f t="shared" si="5"/>
        <v>3</v>
      </c>
      <c r="E93" s="100">
        <v>-2</v>
      </c>
      <c r="F93" s="13"/>
      <c r="G93" s="13"/>
      <c r="H93" s="13"/>
      <c r="I93" s="13"/>
      <c r="J93" s="18"/>
      <c r="K93" s="13"/>
      <c r="L93" s="13"/>
      <c r="M93" s="13"/>
    </row>
    <row r="94" spans="1:13" ht="11.25">
      <c r="A94" s="77" t="s">
        <v>169</v>
      </c>
      <c r="B94" s="13">
        <f t="shared" si="2"/>
        <v>1</v>
      </c>
      <c r="C94" s="13">
        <f t="shared" si="1"/>
        <v>0</v>
      </c>
      <c r="D94" s="13">
        <f t="shared" si="5"/>
        <v>3</v>
      </c>
      <c r="E94" s="100">
        <v>-2</v>
      </c>
      <c r="F94" s="13"/>
      <c r="G94" s="13"/>
      <c r="H94" s="13"/>
      <c r="I94" s="13"/>
      <c r="J94" s="18"/>
      <c r="K94" s="13"/>
      <c r="L94" s="13"/>
      <c r="M94" s="13"/>
    </row>
    <row r="95" spans="1:13" ht="11.25">
      <c r="A95" s="77" t="s">
        <v>171</v>
      </c>
      <c r="B95" s="13">
        <f t="shared" si="2"/>
        <v>1</v>
      </c>
      <c r="C95" s="13">
        <f t="shared" si="1"/>
        <v>0</v>
      </c>
      <c r="D95" s="13">
        <f t="shared" si="5"/>
        <v>3</v>
      </c>
      <c r="E95" s="100">
        <v>-2</v>
      </c>
      <c r="F95" s="13"/>
      <c r="G95" s="13"/>
      <c r="H95" s="13"/>
      <c r="I95" s="13"/>
      <c r="J95" s="18"/>
      <c r="K95" s="13"/>
      <c r="L95" s="13"/>
      <c r="M95" s="13"/>
    </row>
    <row r="96" spans="1:13" ht="11.25">
      <c r="A96" s="77" t="s">
        <v>162</v>
      </c>
      <c r="B96" s="13">
        <f t="shared" si="2"/>
        <v>1</v>
      </c>
      <c r="C96" s="13">
        <f t="shared" si="1"/>
        <v>0</v>
      </c>
      <c r="D96" s="13">
        <f t="shared" si="5"/>
        <v>3</v>
      </c>
      <c r="E96" s="100">
        <v>-2</v>
      </c>
      <c r="F96" s="13"/>
      <c r="G96" s="13"/>
      <c r="H96" s="13"/>
      <c r="I96" s="13"/>
      <c r="J96" s="18"/>
      <c r="K96" s="13"/>
      <c r="L96" s="13"/>
      <c r="M96" s="13"/>
    </row>
    <row r="97" spans="1:13" ht="11.25">
      <c r="A97" s="77" t="s">
        <v>173</v>
      </c>
      <c r="B97" s="13">
        <f t="shared" si="2"/>
        <v>1</v>
      </c>
      <c r="C97" s="13">
        <f t="shared" si="1"/>
        <v>0</v>
      </c>
      <c r="D97" s="13">
        <f t="shared" si="5"/>
        <v>3</v>
      </c>
      <c r="E97" s="100">
        <v>-2</v>
      </c>
      <c r="F97" s="13"/>
      <c r="G97" s="13"/>
      <c r="H97" s="13"/>
      <c r="I97" s="13"/>
      <c r="J97" s="18"/>
      <c r="K97" s="13"/>
      <c r="L97" s="13"/>
      <c r="M97" s="13"/>
    </row>
    <row r="98" spans="1:13" ht="11.25">
      <c r="A98" s="77" t="s">
        <v>165</v>
      </c>
      <c r="B98" s="13">
        <f t="shared" si="2"/>
        <v>-2</v>
      </c>
      <c r="C98" s="13">
        <f t="shared" si="1"/>
        <v>0</v>
      </c>
      <c r="D98" s="13">
        <f aca="true" t="shared" si="6" ref="D98:D105">C$39</f>
        <v>-2</v>
      </c>
      <c r="E98" s="100"/>
      <c r="F98" s="13"/>
      <c r="G98" s="13"/>
      <c r="H98" s="13"/>
      <c r="I98" s="13"/>
      <c r="J98" s="18"/>
      <c r="K98" s="13"/>
      <c r="L98" s="13"/>
      <c r="M98" s="13"/>
    </row>
    <row r="99" spans="1:13" ht="11.25">
      <c r="A99" s="77" t="s">
        <v>452</v>
      </c>
      <c r="B99" s="13">
        <f t="shared" si="2"/>
        <v>-2</v>
      </c>
      <c r="C99" s="13">
        <f t="shared" si="1"/>
        <v>0</v>
      </c>
      <c r="D99" s="13">
        <f t="shared" si="6"/>
        <v>-2</v>
      </c>
      <c r="E99" s="100"/>
      <c r="F99" s="13"/>
      <c r="G99" s="13"/>
      <c r="H99" s="13"/>
      <c r="I99" s="13"/>
      <c r="J99" s="18"/>
      <c r="K99" s="13"/>
      <c r="L99" s="13"/>
      <c r="M99" s="13"/>
    </row>
    <row r="100" spans="1:13" ht="11.25">
      <c r="A100" s="77" t="s">
        <v>154</v>
      </c>
      <c r="B100" s="13">
        <f t="shared" si="2"/>
        <v>-2</v>
      </c>
      <c r="C100" s="13">
        <f t="shared" si="1"/>
        <v>0</v>
      </c>
      <c r="D100" s="13">
        <f t="shared" si="6"/>
        <v>-2</v>
      </c>
      <c r="E100" s="100"/>
      <c r="F100" s="13"/>
      <c r="G100" s="13"/>
      <c r="H100" s="13"/>
      <c r="I100" s="13"/>
      <c r="J100" s="18"/>
      <c r="K100" s="13"/>
      <c r="L100" s="13"/>
      <c r="M100" s="13"/>
    </row>
    <row r="101" spans="1:13" ht="11.25">
      <c r="A101" s="77" t="s">
        <v>156</v>
      </c>
      <c r="B101" s="13">
        <f t="shared" si="2"/>
        <v>-2</v>
      </c>
      <c r="C101" s="13">
        <f t="shared" si="1"/>
        <v>0</v>
      </c>
      <c r="D101" s="13">
        <f t="shared" si="6"/>
        <v>-2</v>
      </c>
      <c r="E101" s="100"/>
      <c r="F101" s="13"/>
      <c r="G101" s="13"/>
      <c r="H101" s="13"/>
      <c r="I101" s="13"/>
      <c r="J101" s="18"/>
      <c r="K101" s="13"/>
      <c r="L101" s="13"/>
      <c r="M101" s="13"/>
    </row>
    <row r="102" spans="1:13" ht="11.25">
      <c r="A102" s="77" t="s">
        <v>148</v>
      </c>
      <c r="B102" s="13">
        <f t="shared" si="2"/>
        <v>-2</v>
      </c>
      <c r="C102" s="13">
        <f t="shared" si="1"/>
        <v>0</v>
      </c>
      <c r="D102" s="13">
        <f t="shared" si="6"/>
        <v>-2</v>
      </c>
      <c r="E102" s="100"/>
      <c r="F102" s="13"/>
      <c r="G102" s="13"/>
      <c r="H102" s="13"/>
      <c r="I102" s="13"/>
      <c r="J102" s="18"/>
      <c r="K102" s="13"/>
      <c r="L102" s="13"/>
      <c r="M102" s="13"/>
    </row>
    <row r="103" spans="1:13" ht="11.25">
      <c r="A103" s="77" t="s">
        <v>163</v>
      </c>
      <c r="B103" s="13">
        <f t="shared" si="2"/>
        <v>-2</v>
      </c>
      <c r="C103" s="13">
        <f t="shared" si="1"/>
        <v>0</v>
      </c>
      <c r="D103" s="13">
        <f t="shared" si="6"/>
        <v>-2</v>
      </c>
      <c r="E103" s="100"/>
      <c r="F103" s="13"/>
      <c r="G103" s="13"/>
      <c r="H103" s="13"/>
      <c r="I103" s="13"/>
      <c r="J103" s="18"/>
      <c r="K103" s="13"/>
      <c r="L103" s="13"/>
      <c r="M103" s="13"/>
    </row>
    <row r="104" spans="1:13" ht="11.25">
      <c r="A104" s="77" t="s">
        <v>164</v>
      </c>
      <c r="B104" s="13">
        <f t="shared" si="2"/>
        <v>-2</v>
      </c>
      <c r="C104" s="13">
        <f t="shared" si="1"/>
        <v>0</v>
      </c>
      <c r="D104" s="13">
        <f t="shared" si="6"/>
        <v>-2</v>
      </c>
      <c r="E104" s="100"/>
      <c r="F104" s="13"/>
      <c r="G104" s="13"/>
      <c r="H104" s="13"/>
      <c r="I104" s="13"/>
      <c r="J104" s="18"/>
      <c r="K104" s="13"/>
      <c r="L104" s="13"/>
      <c r="M104" s="13"/>
    </row>
    <row r="105" spans="1:13" ht="12" thickBot="1">
      <c r="A105" s="78" t="s">
        <v>149</v>
      </c>
      <c r="B105" s="13">
        <f t="shared" si="2"/>
        <v>-2</v>
      </c>
      <c r="C105" s="13">
        <f t="shared" si="1"/>
        <v>0</v>
      </c>
      <c r="D105" s="29">
        <f t="shared" si="6"/>
        <v>-2</v>
      </c>
      <c r="E105" s="101"/>
      <c r="F105" s="13"/>
      <c r="G105" s="13"/>
      <c r="H105" s="13"/>
      <c r="I105" s="13"/>
      <c r="J105" s="18"/>
      <c r="K105" s="13"/>
      <c r="L105" s="13"/>
      <c r="M105" s="13"/>
    </row>
    <row r="106" spans="1:5" ht="11.25">
      <c r="A106" s="7"/>
      <c r="B106" s="7"/>
      <c r="C106" s="7"/>
      <c r="D106" s="7"/>
      <c r="E106" s="7"/>
    </row>
  </sheetData>
  <printOptions/>
  <pageMargins left="0.75" right="0.18" top="1" bottom="1" header="0.512" footer="0.512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45"/>
  <sheetViews>
    <sheetView workbookViewId="0" topLeftCell="A1">
      <selection activeCell="D41" sqref="D41"/>
    </sheetView>
  </sheetViews>
  <sheetFormatPr defaultColWidth="9.33203125" defaultRowHeight="11.25"/>
  <cols>
    <col min="1" max="1" width="20.5" style="0" bestFit="1" customWidth="1"/>
    <col min="2" max="2" width="4.66015625" style="0" bestFit="1" customWidth="1"/>
    <col min="3" max="3" width="8" style="0" bestFit="1" customWidth="1"/>
    <col min="4" max="4" width="25.5" style="0" bestFit="1" customWidth="1"/>
    <col min="5" max="5" width="6" style="0" bestFit="1" customWidth="1"/>
    <col min="6" max="6" width="8.33203125" style="0" bestFit="1" customWidth="1"/>
    <col min="7" max="16384" width="20.33203125" style="0" customWidth="1"/>
  </cols>
  <sheetData>
    <row r="1" spans="1:6" ht="11.25">
      <c r="A1" s="21"/>
      <c r="B1" s="21" t="s">
        <v>196</v>
      </c>
      <c r="C1" s="13" t="s">
        <v>197</v>
      </c>
      <c r="D1" s="79" t="s">
        <v>198</v>
      </c>
      <c r="E1" s="79" t="s">
        <v>177</v>
      </c>
      <c r="F1" s="79" t="s">
        <v>209</v>
      </c>
    </row>
    <row r="2" spans="1:6" ht="11.25">
      <c r="A2" s="21" t="s">
        <v>183</v>
      </c>
      <c r="B2" s="21">
        <v>12</v>
      </c>
      <c r="C2" s="13">
        <v>2</v>
      </c>
      <c r="D2" s="79" t="s">
        <v>199</v>
      </c>
      <c r="E2" s="79">
        <v>4</v>
      </c>
      <c r="F2" s="79">
        <v>4</v>
      </c>
    </row>
    <row r="3" spans="1:6" ht="11.25">
      <c r="A3" s="21" t="s">
        <v>184</v>
      </c>
      <c r="B3" s="21">
        <v>8</v>
      </c>
      <c r="C3" s="13">
        <v>3</v>
      </c>
      <c r="D3" s="79" t="s">
        <v>199</v>
      </c>
      <c r="E3" s="79">
        <v>2</v>
      </c>
      <c r="F3" s="79">
        <v>4</v>
      </c>
    </row>
    <row r="4" spans="1:6" ht="11.25">
      <c r="A4" s="21" t="s">
        <v>200</v>
      </c>
      <c r="B4" s="21">
        <v>8</v>
      </c>
      <c r="C4" s="13">
        <v>3</v>
      </c>
      <c r="D4" s="79" t="s">
        <v>202</v>
      </c>
      <c r="E4" s="79">
        <v>2</v>
      </c>
      <c r="F4" s="79">
        <v>4</v>
      </c>
    </row>
    <row r="5" spans="1:6" ht="11.25">
      <c r="A5" s="21" t="s">
        <v>201</v>
      </c>
      <c r="B5" s="21">
        <v>8</v>
      </c>
      <c r="C5" s="13">
        <v>3</v>
      </c>
      <c r="D5" s="79" t="s">
        <v>203</v>
      </c>
      <c r="E5" s="79">
        <v>2</v>
      </c>
      <c r="F5" s="79">
        <v>4</v>
      </c>
    </row>
    <row r="6" spans="1:6" ht="11.25">
      <c r="A6" s="21" t="s">
        <v>185</v>
      </c>
      <c r="B6" s="21">
        <v>8</v>
      </c>
      <c r="C6" s="13">
        <v>3</v>
      </c>
      <c r="D6" s="79" t="s">
        <v>203</v>
      </c>
      <c r="E6" s="79">
        <v>2</v>
      </c>
      <c r="F6" s="79">
        <v>4</v>
      </c>
    </row>
    <row r="7" spans="1:6" ht="11.25">
      <c r="A7" s="21" t="s">
        <v>186</v>
      </c>
      <c r="B7" s="21">
        <v>8</v>
      </c>
      <c r="C7" s="13">
        <v>3</v>
      </c>
      <c r="D7" s="79" t="s">
        <v>203</v>
      </c>
      <c r="E7" s="79">
        <v>2</v>
      </c>
      <c r="F7" s="79">
        <v>4</v>
      </c>
    </row>
    <row r="8" spans="1:6" ht="11.25">
      <c r="A8" s="21" t="s">
        <v>187</v>
      </c>
      <c r="B8" s="21">
        <v>8</v>
      </c>
      <c r="C8" s="13">
        <v>4</v>
      </c>
      <c r="D8" s="79"/>
      <c r="E8" s="79">
        <v>2</v>
      </c>
      <c r="F8" s="79">
        <v>4</v>
      </c>
    </row>
    <row r="9" spans="1:6" ht="11.25">
      <c r="A9" s="21" t="s">
        <v>188</v>
      </c>
      <c r="B9" s="21">
        <v>10</v>
      </c>
      <c r="C9" s="13">
        <v>3</v>
      </c>
      <c r="D9" s="79" t="s">
        <v>204</v>
      </c>
      <c r="E9" s="79">
        <v>2</v>
      </c>
      <c r="F9" s="79">
        <v>3</v>
      </c>
    </row>
    <row r="10" spans="1:6" ht="11.25">
      <c r="A10" s="21" t="s">
        <v>189</v>
      </c>
      <c r="B10" s="21">
        <v>8</v>
      </c>
      <c r="C10" s="13">
        <v>3</v>
      </c>
      <c r="D10" s="79" t="s">
        <v>205</v>
      </c>
      <c r="E10" s="79">
        <v>2</v>
      </c>
      <c r="F10" s="79">
        <v>3</v>
      </c>
    </row>
    <row r="11" spans="1:6" ht="11.25">
      <c r="A11" s="21" t="s">
        <v>190</v>
      </c>
      <c r="B11" s="21">
        <v>10</v>
      </c>
      <c r="C11" s="13">
        <v>3</v>
      </c>
      <c r="D11" s="79"/>
      <c r="E11" s="79">
        <v>2</v>
      </c>
      <c r="F11" s="79">
        <v>4</v>
      </c>
    </row>
    <row r="12" spans="1:6" ht="11.25">
      <c r="A12" s="21" t="s">
        <v>191</v>
      </c>
      <c r="B12" s="21">
        <v>8</v>
      </c>
      <c r="C12" s="13">
        <v>3</v>
      </c>
      <c r="D12" s="79" t="s">
        <v>206</v>
      </c>
      <c r="E12" s="79">
        <v>2</v>
      </c>
      <c r="F12" s="79">
        <v>4</v>
      </c>
    </row>
    <row r="13" spans="1:6" ht="11.25">
      <c r="A13" s="21" t="s">
        <v>192</v>
      </c>
      <c r="B13" s="21">
        <v>6</v>
      </c>
      <c r="C13" s="13">
        <v>2</v>
      </c>
      <c r="D13" s="79" t="s">
        <v>204</v>
      </c>
      <c r="E13" s="79">
        <v>6</v>
      </c>
      <c r="F13" s="79">
        <v>4</v>
      </c>
    </row>
    <row r="14" spans="1:6" ht="11.25">
      <c r="A14" s="21" t="s">
        <v>107</v>
      </c>
      <c r="B14" s="21">
        <v>10</v>
      </c>
      <c r="C14" s="13">
        <v>4</v>
      </c>
      <c r="D14" s="79" t="s">
        <v>207</v>
      </c>
      <c r="E14" s="79">
        <v>2</v>
      </c>
      <c r="F14" s="79">
        <v>3</v>
      </c>
    </row>
    <row r="15" spans="1:6" ht="11.25">
      <c r="A15" s="21" t="s">
        <v>193</v>
      </c>
      <c r="B15" s="21">
        <v>8</v>
      </c>
      <c r="C15" s="13">
        <v>3</v>
      </c>
      <c r="D15" s="79" t="s">
        <v>203</v>
      </c>
      <c r="E15" s="79">
        <v>2</v>
      </c>
      <c r="F15" s="79">
        <v>4</v>
      </c>
    </row>
    <row r="16" spans="1:6" ht="11.25">
      <c r="A16" s="21" t="s">
        <v>194</v>
      </c>
      <c r="B16" s="21">
        <v>8</v>
      </c>
      <c r="C16" s="13">
        <v>4</v>
      </c>
      <c r="D16" s="79" t="s">
        <v>208</v>
      </c>
      <c r="E16" s="79">
        <v>8</v>
      </c>
      <c r="F16" s="79">
        <v>2</v>
      </c>
    </row>
    <row r="17" spans="1:6" ht="11.25">
      <c r="A17" s="21" t="s">
        <v>195</v>
      </c>
      <c r="B17" s="21">
        <v>12</v>
      </c>
      <c r="C17" s="13">
        <v>4</v>
      </c>
      <c r="D17" s="79" t="s">
        <v>208</v>
      </c>
      <c r="E17" s="79">
        <v>6</v>
      </c>
      <c r="F17" s="79">
        <v>2</v>
      </c>
    </row>
    <row r="18" spans="1:3" ht="11.25">
      <c r="A18" s="7"/>
      <c r="B18" s="7"/>
      <c r="C18" s="3"/>
    </row>
    <row r="19" spans="1:3" ht="11.25">
      <c r="A19" s="7"/>
      <c r="B19" s="7"/>
      <c r="C19" s="3"/>
    </row>
    <row r="20" spans="1:3" ht="11.25">
      <c r="A20" s="7"/>
      <c r="B20" s="7"/>
      <c r="C20" s="3"/>
    </row>
    <row r="21" spans="1:3" ht="11.25">
      <c r="A21" s="7"/>
      <c r="B21" s="7"/>
      <c r="C21" s="3"/>
    </row>
    <row r="22" spans="1:3" ht="11.25">
      <c r="A22" s="7"/>
      <c r="B22" s="7"/>
      <c r="C22" s="3"/>
    </row>
    <row r="23" spans="1:3" ht="11.25">
      <c r="A23" s="7"/>
      <c r="B23" s="7"/>
      <c r="C23" s="3"/>
    </row>
    <row r="24" spans="1:3" ht="11.25">
      <c r="A24" s="7"/>
      <c r="B24" s="7"/>
      <c r="C24" s="3"/>
    </row>
    <row r="25" spans="1:3" ht="11.25">
      <c r="A25" s="7"/>
      <c r="B25" s="7"/>
      <c r="C25" s="3"/>
    </row>
    <row r="26" spans="1:3" ht="11.25">
      <c r="A26" s="7"/>
      <c r="B26" s="7"/>
      <c r="C26" s="3"/>
    </row>
    <row r="27" spans="1:3" ht="11.25">
      <c r="A27" s="7"/>
      <c r="B27" s="7"/>
      <c r="C27" s="3"/>
    </row>
    <row r="28" spans="1:3" ht="11.25">
      <c r="A28" s="7"/>
      <c r="B28" s="7"/>
      <c r="C28" s="3"/>
    </row>
    <row r="29" spans="1:3" ht="11.25">
      <c r="A29" s="7"/>
      <c r="B29" s="7"/>
      <c r="C29" s="3"/>
    </row>
    <row r="30" spans="1:3" ht="11.25">
      <c r="A30" s="7"/>
      <c r="B30" s="7"/>
      <c r="C30" s="3"/>
    </row>
    <row r="31" spans="1:3" ht="11.25">
      <c r="A31" s="7"/>
      <c r="B31" s="7"/>
      <c r="C31" s="3"/>
    </row>
    <row r="32" spans="1:3" ht="11.25">
      <c r="A32" s="7"/>
      <c r="B32" s="7"/>
      <c r="C32" s="3"/>
    </row>
    <row r="33" spans="1:3" ht="11.25">
      <c r="A33" s="7"/>
      <c r="B33" s="7"/>
      <c r="C33" s="3"/>
    </row>
    <row r="34" spans="1:3" ht="11.25">
      <c r="A34" s="7"/>
      <c r="B34" s="7"/>
      <c r="C34" s="3"/>
    </row>
    <row r="35" spans="1:3" ht="11.25">
      <c r="A35" s="7"/>
      <c r="B35" s="7"/>
      <c r="C35" s="3"/>
    </row>
    <row r="36" spans="1:3" ht="11.25">
      <c r="A36" s="7"/>
      <c r="B36" s="7"/>
      <c r="C36" s="3"/>
    </row>
    <row r="37" spans="1:3" ht="11.25">
      <c r="A37" s="7"/>
      <c r="B37" s="7"/>
      <c r="C37" s="3"/>
    </row>
    <row r="38" spans="1:3" ht="11.25">
      <c r="A38" s="7"/>
      <c r="B38" s="7"/>
      <c r="C38" s="3"/>
    </row>
    <row r="39" spans="1:3" ht="11.25">
      <c r="A39" s="7"/>
      <c r="B39" s="7"/>
      <c r="C39" s="3"/>
    </row>
    <row r="40" spans="1:3" ht="11.25">
      <c r="A40" s="7"/>
      <c r="B40" s="7"/>
      <c r="C40" s="3"/>
    </row>
    <row r="41" spans="1:3" ht="11.25">
      <c r="A41" s="7"/>
      <c r="B41" s="7"/>
      <c r="C41" s="3"/>
    </row>
    <row r="42" spans="1:3" ht="11.25">
      <c r="A42" s="7"/>
      <c r="B42" s="7"/>
      <c r="C42" s="3"/>
    </row>
    <row r="43" spans="1:3" ht="11.25">
      <c r="A43" s="7"/>
      <c r="B43" s="7"/>
      <c r="C43" s="3"/>
    </row>
    <row r="44" spans="1:3" ht="11.25">
      <c r="A44" s="7"/>
      <c r="B44" s="7"/>
      <c r="C44" s="3"/>
    </row>
    <row r="45" spans="1:3" ht="11.25">
      <c r="A45" s="7"/>
      <c r="B45" s="7"/>
      <c r="C45" s="3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1113">
    <pageSetUpPr fitToPage="1"/>
  </sheetPr>
  <dimension ref="A1:K103"/>
  <sheetViews>
    <sheetView showGridLines="0" workbookViewId="0" topLeftCell="A1">
      <selection activeCell="N43" sqref="N43"/>
    </sheetView>
  </sheetViews>
  <sheetFormatPr defaultColWidth="9.33203125" defaultRowHeight="11.25"/>
  <cols>
    <col min="1" max="9" width="10.66015625" style="3" customWidth="1"/>
    <col min="10" max="10" width="10.66015625" style="4" customWidth="1"/>
    <col min="11" max="16384" width="10.66015625" style="3" customWidth="1"/>
  </cols>
  <sheetData>
    <row r="1" spans="1:7" ht="12">
      <c r="A1" s="10" t="str">
        <f>"【"&amp;join(A18:Q18,"・")&amp;"】"</f>
        <v>【“四面の暴君　ヨゴラ”・ビホールダー・マルチヘッド・グール】</v>
      </c>
      <c r="B1" s="2"/>
      <c r="C1" s="2"/>
      <c r="D1" s="2"/>
      <c r="E1" s="2"/>
      <c r="F1" s="2"/>
      <c r="G1" s="2"/>
    </row>
    <row r="2" spans="1:7" ht="12">
      <c r="A2" s="10" t="str">
        <f>D19&amp;"サイズの"&amp;E19</f>
        <v>大型サイズのアンデッド</v>
      </c>
      <c r="B2" s="2"/>
      <c r="C2" s="2"/>
      <c r="D2" s="2"/>
      <c r="E2" s="2"/>
      <c r="F2" s="2"/>
      <c r="G2" s="2"/>
    </row>
    <row r="3" spans="1:7" ht="12">
      <c r="A3" s="10" t="str">
        <f>"ヒットダイス："&amp;dicecode(B23,B42,B24)&amp;"("&amp;B25&amp;"hp)"</f>
        <v>ヒットダイス：21d12+21(157hp)</v>
      </c>
      <c r="B3" s="2"/>
      <c r="C3" s="2"/>
      <c r="D3" s="2"/>
      <c r="E3" s="2"/>
      <c r="F3" s="2"/>
      <c r="G3" s="2"/>
    </row>
    <row r="4" spans="1:7" ht="12">
      <c r="A4" s="10" t="str">
        <f>"移動速度："&amp;B43&amp;"フィート（"&amp;B44&amp;"）"</f>
        <v>移動速度：20フィート（飛行（完璧））</v>
      </c>
      <c r="B4" s="2"/>
      <c r="C4" s="2"/>
      <c r="D4" s="2"/>
      <c r="E4" s="2"/>
      <c r="F4" s="2"/>
      <c r="G4" s="2"/>
    </row>
    <row r="5" spans="1:7" ht="12">
      <c r="A5" s="10" t="str">
        <f>"アーマークラス："&amp;B22&amp;"（"&amp;ac(C22:N22)&amp;"）"</f>
        <v>アーマークラス：33（+4敏捷-1サイズ+10基本+15外皮+3外皮強化+2外皮強化）</v>
      </c>
      <c r="B5" s="2"/>
      <c r="C5" s="2"/>
      <c r="D5" s="2"/>
      <c r="E5" s="2"/>
      <c r="F5" s="2"/>
      <c r="G5" s="2"/>
    </row>
    <row r="6" spans="1:7" ht="12">
      <c r="A6" s="10" t="str">
        <f>"基本攻撃／組み付き：+"&amp;B26&amp;"/+"&amp;B27</f>
        <v>基本攻撃／組み付き：+15/+20</v>
      </c>
      <c r="B6" s="2"/>
      <c r="C6" s="2"/>
      <c r="D6" s="2"/>
      <c r="E6" s="2"/>
      <c r="F6" s="2"/>
      <c r="G6" s="2"/>
    </row>
    <row r="7" spans="1:7" ht="12">
      <c r="A7" s="10" t="str">
        <f>"攻撃："&amp;攻撃(B45:L50,B28,B29,C33)</f>
        <v>攻撃：目の光線＝ +18遠隔接触(+特殊)</v>
      </c>
      <c r="B7" s="2"/>
      <c r="C7" s="2"/>
      <c r="D7" s="2"/>
      <c r="E7" s="2"/>
      <c r="F7" s="2"/>
      <c r="G7" s="2"/>
    </row>
    <row r="8" spans="1:7" ht="12">
      <c r="A8" s="10" t="str">
        <f>"全力攻撃："&amp;全力攻撃(B45:K50,B28,B29,C33)</f>
        <v>全力攻撃：目の光線(x10)＝ +18遠隔接触(+特殊)、噛み付き(x4)＝ +15近接(2d4+1/麻痺)</v>
      </c>
      <c r="B8" s="2"/>
      <c r="C8" s="2"/>
      <c r="D8" s="2"/>
      <c r="E8" s="2"/>
      <c r="F8" s="2"/>
      <c r="G8" s="2"/>
    </row>
    <row r="9" spans="1:7" ht="12">
      <c r="A9" s="10" t="str">
        <f>"接敵面／間合い："&amp;B51&amp;"フィート/"&amp;B52&amp;"フィート"</f>
        <v>接敵面／間合い：10フィート/5フィート</v>
      </c>
      <c r="B9" s="2"/>
      <c r="C9" s="2"/>
      <c r="D9" s="2"/>
      <c r="E9" s="2"/>
      <c r="F9" s="2"/>
      <c r="G9" s="2"/>
    </row>
    <row r="10" spans="1:7" ht="12">
      <c r="A10" s="10" t="str">
        <f>"特殊攻撃："&amp;join(B54:AK54,"、")</f>
        <v>特殊攻撃：麻痺の噛み付き（頑健22）、目の光線</v>
      </c>
      <c r="B10" s="2"/>
      <c r="C10" s="2"/>
      <c r="D10" s="2"/>
      <c r="E10" s="2"/>
      <c r="F10" s="2"/>
      <c r="G10" s="2"/>
    </row>
    <row r="11" spans="1:7" ht="12">
      <c r="A11" s="10" t="str">
        <f>"その他の特殊能力："&amp;join(B55:AI55,"、")</f>
        <v>その他の特殊能力：暗視60フィート、円錐形のアンチマジックの場（x4）、全周囲視覚</v>
      </c>
      <c r="B11" s="2"/>
      <c r="C11" s="2"/>
      <c r="D11" s="2"/>
      <c r="E11" s="2"/>
      <c r="F11" s="2"/>
      <c r="G11" s="2"/>
    </row>
    <row r="12" spans="1:7" ht="12">
      <c r="A12" s="10" t="str">
        <f>"セーヴ：頑健+"&amp;B30&amp;"、反応+"&amp;B31&amp;"、意思+"&amp;B32</f>
        <v>セーヴ：頑健+9、反応+11、意思+18</v>
      </c>
      <c r="B12" s="2"/>
      <c r="C12" s="2"/>
      <c r="D12" s="2"/>
      <c r="E12" s="2"/>
      <c r="F12" s="2"/>
      <c r="G12" s="2"/>
    </row>
    <row r="13" spans="1:7" ht="12">
      <c r="A13" s="10" t="str">
        <f>"能力値：【筋】"&amp;B33&amp;"【敏】"&amp;B34&amp;"【耐】"&amp;B35&amp;"【知】"&amp;B36&amp;"【判】"&amp;B37&amp;"【魅】"&amp;B38</f>
        <v>能力値：【筋】12【敏】18【耐】-【知】19【判】19【魅】18</v>
      </c>
      <c r="B13" s="2"/>
      <c r="C13" s="2"/>
      <c r="D13" s="2"/>
      <c r="E13" s="2"/>
      <c r="F13" s="2"/>
      <c r="G13" s="2"/>
    </row>
    <row r="14" spans="1:7" ht="12">
      <c r="A14" s="11" t="str">
        <f>"技能："&amp;skill(A59:C102)</f>
        <v>技能：〈捜索〉+28、〈知識(神秘学)〉+28、〈聞き耳〉+28、〈視認〉+28、〈生存〉+28、〈隠れ身〉+28</v>
      </c>
      <c r="B14" s="2"/>
      <c r="C14" s="2"/>
      <c r="D14" s="2"/>
      <c r="E14" s="2"/>
      <c r="F14" s="2"/>
      <c r="G14" s="2"/>
    </row>
    <row r="15" spans="1:7" ht="12">
      <c r="A15" s="10" t="str">
        <f>"特技："&amp;feat(B53:U53)</f>
        <v>特技：《鋭敏感覚》《マルチアタック》《かすめ飛び攻撃》《頑健無比》《鋼の意思》《機動性向上》《能力熟練（目の光線）》《強化版追加hp》《武器熟練（目の光線）》</v>
      </c>
      <c r="B15" s="2"/>
      <c r="C15" s="2"/>
      <c r="D15" s="2"/>
      <c r="E15" s="2"/>
      <c r="F15" s="2"/>
      <c r="G15" s="2"/>
    </row>
    <row r="16" spans="1:7" ht="12">
      <c r="A16" s="10" t="str">
        <f>"装備："&amp;join(B56:AC56,"、")</f>
        <v>装備：</v>
      </c>
      <c r="B16" s="2"/>
      <c r="C16" s="2"/>
      <c r="D16" s="2"/>
      <c r="E16" s="2"/>
      <c r="F16" s="2"/>
      <c r="G16" s="2"/>
    </row>
    <row r="17" spans="1:7" ht="12.75" thickBot="1">
      <c r="A17" s="10" t="str">
        <f>"脅威度："&amp;B39</f>
        <v>脅威度：18</v>
      </c>
      <c r="B17" s="2"/>
      <c r="C17" s="2"/>
      <c r="D17" s="2"/>
      <c r="E17" s="2"/>
      <c r="F17" s="2"/>
      <c r="G17" s="2"/>
    </row>
    <row r="18" spans="1:11" s="81" customFormat="1" ht="11.25">
      <c r="A18" s="54" t="s">
        <v>223</v>
      </c>
      <c r="B18" s="32"/>
      <c r="C18" s="32"/>
      <c r="D18" s="32"/>
      <c r="E18" s="32"/>
      <c r="F18" s="33" t="s">
        <v>112</v>
      </c>
      <c r="G18" s="33" t="s">
        <v>228</v>
      </c>
      <c r="H18" s="33" t="s">
        <v>132</v>
      </c>
      <c r="I18" s="33"/>
      <c r="J18" s="34"/>
      <c r="K18" s="35"/>
    </row>
    <row r="19" spans="1:11" s="81" customFormat="1" ht="11.25">
      <c r="A19" s="68"/>
      <c r="B19" s="69"/>
      <c r="C19" s="69"/>
      <c r="D19" s="69" t="str">
        <f>B41</f>
        <v>大型</v>
      </c>
      <c r="E19" s="69" t="s">
        <v>111</v>
      </c>
      <c r="F19" s="70"/>
      <c r="G19" s="70"/>
      <c r="H19" s="70"/>
      <c r="I19" s="70"/>
      <c r="J19" s="71"/>
      <c r="K19" s="72"/>
    </row>
    <row r="20" spans="1:11" s="81" customFormat="1" ht="11.25">
      <c r="A20" s="36"/>
      <c r="B20" s="16" t="s">
        <v>5</v>
      </c>
      <c r="C20" s="16" t="s">
        <v>6</v>
      </c>
      <c r="D20" s="16" t="s">
        <v>7</v>
      </c>
      <c r="E20" s="16" t="s">
        <v>8</v>
      </c>
      <c r="F20" s="16" t="s">
        <v>9</v>
      </c>
      <c r="G20" s="16" t="s">
        <v>3</v>
      </c>
      <c r="H20" s="16" t="s">
        <v>3</v>
      </c>
      <c r="I20" s="16" t="s">
        <v>10</v>
      </c>
      <c r="J20" s="16" t="s">
        <v>227</v>
      </c>
      <c r="K20" s="37" t="s">
        <v>41</v>
      </c>
    </row>
    <row r="21" spans="1:11" s="81" customFormat="1" ht="12">
      <c r="A21" s="38" t="s">
        <v>59</v>
      </c>
      <c r="B21" s="13"/>
      <c r="C21" s="75" t="s">
        <v>15</v>
      </c>
      <c r="D21" s="75" t="s">
        <v>7</v>
      </c>
      <c r="E21" s="75" t="s">
        <v>16</v>
      </c>
      <c r="F21" s="13" t="s">
        <v>108</v>
      </c>
      <c r="G21" s="13" t="s">
        <v>109</v>
      </c>
      <c r="H21" s="13" t="s">
        <v>109</v>
      </c>
      <c r="I21" s="13"/>
      <c r="J21" s="13"/>
      <c r="K21" s="39"/>
    </row>
    <row r="22" spans="1:11" s="81" customFormat="1" ht="12.75" thickBot="1">
      <c r="A22" s="40" t="s">
        <v>18</v>
      </c>
      <c r="B22" s="22">
        <f>SUM(C22:M22)</f>
        <v>33</v>
      </c>
      <c r="C22" s="22">
        <f>C34</f>
        <v>4</v>
      </c>
      <c r="D22" s="73">
        <f>sizep(D19)</f>
        <v>-1</v>
      </c>
      <c r="E22" s="76">
        <v>10</v>
      </c>
      <c r="F22" s="23">
        <v>15</v>
      </c>
      <c r="G22" s="23">
        <v>3</v>
      </c>
      <c r="H22" s="23">
        <v>2</v>
      </c>
      <c r="I22" s="23"/>
      <c r="J22" s="23"/>
      <c r="K22" s="41"/>
    </row>
    <row r="23" spans="1:11" s="81" customFormat="1" ht="12">
      <c r="A23" s="42" t="s">
        <v>11</v>
      </c>
      <c r="B23" s="26">
        <f>SUM(C23:M23)</f>
        <v>21</v>
      </c>
      <c r="C23" s="26"/>
      <c r="D23" s="82"/>
      <c r="E23" s="27"/>
      <c r="F23" s="27">
        <v>15</v>
      </c>
      <c r="G23" s="27">
        <v>6</v>
      </c>
      <c r="H23" s="27"/>
      <c r="I23" s="27"/>
      <c r="J23" s="27"/>
      <c r="K23" s="43"/>
    </row>
    <row r="24" spans="1:11" s="81" customFormat="1" ht="11.25">
      <c r="A24" s="44" t="s">
        <v>65</v>
      </c>
      <c r="B24" s="14">
        <f>SUM(C24:M24)</f>
        <v>21</v>
      </c>
      <c r="C24" s="14"/>
      <c r="D24" s="74"/>
      <c r="E24" s="13"/>
      <c r="F24" s="13"/>
      <c r="G24" s="13"/>
      <c r="H24" s="13"/>
      <c r="I24" s="13"/>
      <c r="J24" s="13">
        <v>21</v>
      </c>
      <c r="K24" s="39"/>
    </row>
    <row r="25" spans="1:11" s="81" customFormat="1" ht="12" thickBot="1">
      <c r="A25" s="45" t="s">
        <v>12</v>
      </c>
      <c r="B25" s="28">
        <f>INT(B23*(B42+1)/2)+B24</f>
        <v>157</v>
      </c>
      <c r="C25" s="28"/>
      <c r="D25" s="80"/>
      <c r="E25" s="29"/>
      <c r="F25" s="29"/>
      <c r="G25" s="29"/>
      <c r="H25" s="29"/>
      <c r="I25" s="29"/>
      <c r="J25" s="29"/>
      <c r="K25" s="46"/>
    </row>
    <row r="26" spans="1:11" s="81" customFormat="1" ht="12">
      <c r="A26" s="47" t="s">
        <v>19</v>
      </c>
      <c r="B26" s="24">
        <f aca="true" t="shared" si="0" ref="B26:B32">SUM(C26:M26)</f>
        <v>15</v>
      </c>
      <c r="C26" s="83"/>
      <c r="D26" s="83"/>
      <c r="E26" s="25"/>
      <c r="F26" s="25">
        <v>15</v>
      </c>
      <c r="G26" s="25"/>
      <c r="H26" s="25"/>
      <c r="I26" s="25"/>
      <c r="J26" s="25"/>
      <c r="K26" s="48"/>
    </row>
    <row r="27" spans="1:11" s="81" customFormat="1" ht="12">
      <c r="A27" s="38" t="s">
        <v>20</v>
      </c>
      <c r="B27" s="14">
        <f t="shared" si="0"/>
        <v>20</v>
      </c>
      <c r="C27" s="14">
        <f>C33</f>
        <v>1</v>
      </c>
      <c r="D27" s="74">
        <f>sizeb(D19)</f>
        <v>4</v>
      </c>
      <c r="E27" s="13"/>
      <c r="F27" s="13">
        <v>15</v>
      </c>
      <c r="G27" s="13"/>
      <c r="H27" s="13"/>
      <c r="I27" s="13"/>
      <c r="J27" s="13"/>
      <c r="K27" s="39"/>
    </row>
    <row r="28" spans="1:11" s="81" customFormat="1" ht="12">
      <c r="A28" s="38" t="s">
        <v>225</v>
      </c>
      <c r="B28" s="14">
        <f t="shared" si="0"/>
        <v>15</v>
      </c>
      <c r="C28" s="14">
        <f>C33</f>
        <v>1</v>
      </c>
      <c r="D28" s="74">
        <f>sizep(D19)</f>
        <v>-1</v>
      </c>
      <c r="E28" s="13"/>
      <c r="F28" s="13">
        <v>15</v>
      </c>
      <c r="G28" s="13"/>
      <c r="H28" s="13"/>
      <c r="I28" s="13"/>
      <c r="J28" s="13"/>
      <c r="K28" s="39"/>
    </row>
    <row r="29" spans="1:11" s="81" customFormat="1" ht="12.75" thickBot="1">
      <c r="A29" s="49" t="s">
        <v>226</v>
      </c>
      <c r="B29" s="14">
        <f t="shared" si="0"/>
        <v>18</v>
      </c>
      <c r="C29" s="14">
        <f>C34</f>
        <v>4</v>
      </c>
      <c r="D29" s="74">
        <f>sizep(D19)</f>
        <v>-1</v>
      </c>
      <c r="E29" s="29"/>
      <c r="F29" s="13">
        <v>15</v>
      </c>
      <c r="G29" s="29"/>
      <c r="H29" s="29"/>
      <c r="I29" s="29"/>
      <c r="J29" s="29"/>
      <c r="K29" s="46"/>
    </row>
    <row r="30" spans="1:11" s="81" customFormat="1" ht="12">
      <c r="A30" s="42" t="s">
        <v>43</v>
      </c>
      <c r="B30" s="26">
        <f t="shared" si="0"/>
        <v>9</v>
      </c>
      <c r="C30" s="26">
        <f>C35</f>
        <v>0</v>
      </c>
      <c r="D30" s="82"/>
      <c r="E30" s="27"/>
      <c r="F30" s="27">
        <v>7</v>
      </c>
      <c r="G30" s="27"/>
      <c r="H30" s="27"/>
      <c r="I30" s="27"/>
      <c r="J30" s="27">
        <v>2</v>
      </c>
      <c r="K30" s="43"/>
    </row>
    <row r="31" spans="1:11" s="81" customFormat="1" ht="12">
      <c r="A31" s="38" t="s">
        <v>44</v>
      </c>
      <c r="B31" s="14">
        <f t="shared" si="0"/>
        <v>11</v>
      </c>
      <c r="C31" s="14">
        <f>C34</f>
        <v>4</v>
      </c>
      <c r="D31" s="74"/>
      <c r="E31" s="13"/>
      <c r="F31" s="13">
        <v>7</v>
      </c>
      <c r="G31" s="13"/>
      <c r="H31" s="13"/>
      <c r="I31" s="13"/>
      <c r="J31" s="13"/>
      <c r="K31" s="39"/>
    </row>
    <row r="32" spans="1:11" s="81" customFormat="1" ht="12.75" thickBot="1">
      <c r="A32" s="49" t="s">
        <v>45</v>
      </c>
      <c r="B32" s="28">
        <f t="shared" si="0"/>
        <v>18</v>
      </c>
      <c r="C32" s="28">
        <f>C37</f>
        <v>4</v>
      </c>
      <c r="D32" s="80"/>
      <c r="E32" s="29"/>
      <c r="F32" s="29">
        <v>12</v>
      </c>
      <c r="G32" s="29"/>
      <c r="H32" s="29"/>
      <c r="I32" s="29"/>
      <c r="J32" s="29">
        <v>2</v>
      </c>
      <c r="K32" s="46"/>
    </row>
    <row r="33" spans="1:11" s="81" customFormat="1" ht="12">
      <c r="A33" s="47" t="s">
        <v>46</v>
      </c>
      <c r="B33" s="24">
        <f aca="true" t="shared" si="1" ref="B33:B38">SUM(D33:M33)</f>
        <v>12</v>
      </c>
      <c r="C33" s="24">
        <f aca="true" t="shared" si="2" ref="C33:C38">INT((B33-10)/2)</f>
        <v>1</v>
      </c>
      <c r="D33" s="83"/>
      <c r="E33" s="25"/>
      <c r="F33" s="25">
        <v>10</v>
      </c>
      <c r="G33" s="25"/>
      <c r="H33" s="25">
        <v>2</v>
      </c>
      <c r="I33" s="25"/>
      <c r="J33" s="25"/>
      <c r="K33" s="48"/>
    </row>
    <row r="34" spans="1:11" s="81" customFormat="1" ht="12">
      <c r="A34" s="38" t="s">
        <v>15</v>
      </c>
      <c r="B34" s="14">
        <f t="shared" si="1"/>
        <v>18</v>
      </c>
      <c r="C34" s="14">
        <f t="shared" si="2"/>
        <v>4</v>
      </c>
      <c r="D34" s="74"/>
      <c r="E34" s="13"/>
      <c r="F34" s="13">
        <v>14</v>
      </c>
      <c r="G34" s="13"/>
      <c r="H34" s="13">
        <v>4</v>
      </c>
      <c r="I34" s="13"/>
      <c r="J34" s="13"/>
      <c r="K34" s="39"/>
    </row>
    <row r="35" spans="1:11" s="81" customFormat="1" ht="12">
      <c r="A35" s="38" t="s">
        <v>47</v>
      </c>
      <c r="B35" s="14" t="s">
        <v>113</v>
      </c>
      <c r="C35" s="14">
        <v>0</v>
      </c>
      <c r="D35" s="74"/>
      <c r="E35" s="13"/>
      <c r="F35" s="13">
        <v>18</v>
      </c>
      <c r="G35" s="13"/>
      <c r="H35" s="13"/>
      <c r="I35" s="13"/>
      <c r="J35" s="13"/>
      <c r="K35" s="39"/>
    </row>
    <row r="36" spans="1:11" s="81" customFormat="1" ht="12">
      <c r="A36" s="38" t="s">
        <v>48</v>
      </c>
      <c r="B36" s="14">
        <f t="shared" si="1"/>
        <v>19</v>
      </c>
      <c r="C36" s="14">
        <f t="shared" si="2"/>
        <v>4</v>
      </c>
      <c r="D36" s="74"/>
      <c r="E36" s="13"/>
      <c r="F36" s="13">
        <v>17</v>
      </c>
      <c r="G36" s="13"/>
      <c r="H36" s="13">
        <v>2</v>
      </c>
      <c r="I36" s="13"/>
      <c r="J36" s="13"/>
      <c r="K36" s="39"/>
    </row>
    <row r="37" spans="1:11" s="81" customFormat="1" ht="12">
      <c r="A37" s="38" t="s">
        <v>49</v>
      </c>
      <c r="B37" s="14">
        <f t="shared" si="1"/>
        <v>19</v>
      </c>
      <c r="C37" s="14">
        <f t="shared" si="2"/>
        <v>4</v>
      </c>
      <c r="D37" s="74"/>
      <c r="E37" s="13"/>
      <c r="F37" s="13">
        <v>15</v>
      </c>
      <c r="G37" s="13"/>
      <c r="H37" s="13">
        <v>4</v>
      </c>
      <c r="I37" s="13"/>
      <c r="J37" s="13"/>
      <c r="K37" s="39"/>
    </row>
    <row r="38" spans="1:11" s="81" customFormat="1" ht="12">
      <c r="A38" s="38" t="s">
        <v>50</v>
      </c>
      <c r="B38" s="14">
        <f t="shared" si="1"/>
        <v>18</v>
      </c>
      <c r="C38" s="14">
        <f t="shared" si="2"/>
        <v>4</v>
      </c>
      <c r="D38" s="74"/>
      <c r="E38" s="13"/>
      <c r="F38" s="13">
        <v>15</v>
      </c>
      <c r="G38" s="13">
        <v>1</v>
      </c>
      <c r="H38" s="13">
        <v>2</v>
      </c>
      <c r="I38" s="13"/>
      <c r="J38" s="13"/>
      <c r="K38" s="39"/>
    </row>
    <row r="39" spans="1:11" s="81" customFormat="1" ht="12.75" thickBot="1">
      <c r="A39" s="49" t="s">
        <v>27</v>
      </c>
      <c r="B39" s="28">
        <f>SUM(C39:M39)</f>
        <v>18</v>
      </c>
      <c r="C39" s="80"/>
      <c r="D39" s="80"/>
      <c r="E39" s="29"/>
      <c r="F39" s="29">
        <v>14</v>
      </c>
      <c r="G39" s="29">
        <v>3</v>
      </c>
      <c r="H39" s="29">
        <v>1</v>
      </c>
      <c r="I39" s="29"/>
      <c r="J39" s="29"/>
      <c r="K39" s="46"/>
    </row>
    <row r="40" spans="1:2" ht="12.75" thickBot="1">
      <c r="A40" s="6"/>
      <c r="B40" s="8"/>
    </row>
    <row r="41" spans="1:11" ht="12">
      <c r="A41" s="42" t="s">
        <v>224</v>
      </c>
      <c r="B41" s="27" t="s">
        <v>106</v>
      </c>
      <c r="C41" s="27"/>
      <c r="D41" s="27"/>
      <c r="E41" s="27"/>
      <c r="F41" s="27"/>
      <c r="G41" s="27"/>
      <c r="H41" s="27"/>
      <c r="I41" s="27"/>
      <c r="J41" s="50"/>
      <c r="K41" s="43"/>
    </row>
    <row r="42" spans="1:11" ht="12">
      <c r="A42" s="38" t="s">
        <v>66</v>
      </c>
      <c r="B42" s="13">
        <v>12</v>
      </c>
      <c r="C42" s="13"/>
      <c r="D42" s="13"/>
      <c r="E42" s="13"/>
      <c r="F42" s="13"/>
      <c r="G42" s="13"/>
      <c r="H42" s="13"/>
      <c r="I42" s="13"/>
      <c r="J42" s="18"/>
      <c r="K42" s="39"/>
    </row>
    <row r="43" spans="1:11" ht="12">
      <c r="A43" s="38" t="s">
        <v>13</v>
      </c>
      <c r="B43" s="13">
        <v>20</v>
      </c>
      <c r="C43" s="13"/>
      <c r="D43" s="13"/>
      <c r="E43" s="13"/>
      <c r="F43" s="13"/>
      <c r="G43" s="13"/>
      <c r="H43" s="13"/>
      <c r="I43" s="13"/>
      <c r="J43" s="18"/>
      <c r="K43" s="39"/>
    </row>
    <row r="44" spans="1:11" ht="12">
      <c r="A44" s="38" t="s">
        <v>14</v>
      </c>
      <c r="B44" s="13" t="s">
        <v>125</v>
      </c>
      <c r="C44" s="13"/>
      <c r="D44" s="13"/>
      <c r="E44" s="13"/>
      <c r="F44" s="13"/>
      <c r="G44" s="13"/>
      <c r="H44" s="13"/>
      <c r="I44" s="13"/>
      <c r="J44" s="18"/>
      <c r="K44" s="39"/>
    </row>
    <row r="45" spans="1:11" ht="12">
      <c r="A45" s="38" t="s">
        <v>53</v>
      </c>
      <c r="B45" s="13" t="s">
        <v>119</v>
      </c>
      <c r="C45" s="13" t="s">
        <v>121</v>
      </c>
      <c r="D45" s="13"/>
      <c r="E45" s="13"/>
      <c r="F45" s="13"/>
      <c r="G45" s="13"/>
      <c r="H45" s="13"/>
      <c r="I45" s="13"/>
      <c r="J45" s="18"/>
      <c r="K45" s="39"/>
    </row>
    <row r="46" spans="1:11" ht="12">
      <c r="A46" s="38" t="s">
        <v>54</v>
      </c>
      <c r="B46" s="13">
        <v>10</v>
      </c>
      <c r="C46" s="13">
        <v>4</v>
      </c>
      <c r="D46" s="13"/>
      <c r="E46" s="13"/>
      <c r="F46" s="13"/>
      <c r="G46" s="13"/>
      <c r="H46" s="13"/>
      <c r="I46" s="13"/>
      <c r="J46" s="18"/>
      <c r="K46" s="39"/>
    </row>
    <row r="47" spans="1:11" ht="12">
      <c r="A47" s="38" t="s">
        <v>56</v>
      </c>
      <c r="B47" s="13" t="s">
        <v>120</v>
      </c>
      <c r="C47" s="13" t="s">
        <v>21</v>
      </c>
      <c r="D47" s="13"/>
      <c r="E47" s="13"/>
      <c r="F47" s="13"/>
      <c r="G47" s="13"/>
      <c r="H47" s="13"/>
      <c r="I47" s="13"/>
      <c r="J47" s="18"/>
      <c r="K47" s="39"/>
    </row>
    <row r="48" spans="1:11" ht="12">
      <c r="A48" s="38" t="s">
        <v>57</v>
      </c>
      <c r="B48" s="13"/>
      <c r="C48" s="13" t="s">
        <v>122</v>
      </c>
      <c r="D48" s="13"/>
      <c r="E48" s="13"/>
      <c r="F48" s="13"/>
      <c r="G48" s="13"/>
      <c r="H48" s="13"/>
      <c r="I48" s="13"/>
      <c r="J48" s="18"/>
      <c r="K48" s="39"/>
    </row>
    <row r="49" spans="1:11" ht="12">
      <c r="A49" s="38" t="s">
        <v>61</v>
      </c>
      <c r="B49" s="13"/>
      <c r="C49" s="13">
        <v>1</v>
      </c>
      <c r="D49" s="13"/>
      <c r="E49" s="13"/>
      <c r="F49" s="13"/>
      <c r="G49" s="13"/>
      <c r="H49" s="13"/>
      <c r="I49" s="13"/>
      <c r="J49" s="18"/>
      <c r="K49" s="39"/>
    </row>
    <row r="50" spans="1:11" ht="12">
      <c r="A50" s="38" t="s">
        <v>62</v>
      </c>
      <c r="B50" s="15" t="s">
        <v>130</v>
      </c>
      <c r="C50" s="15" t="s">
        <v>131</v>
      </c>
      <c r="D50" s="13"/>
      <c r="E50" s="13"/>
      <c r="F50" s="13"/>
      <c r="G50" s="13"/>
      <c r="H50" s="13"/>
      <c r="I50" s="13"/>
      <c r="J50" s="18"/>
      <c r="K50" s="39"/>
    </row>
    <row r="51" spans="1:11" ht="11.25">
      <c r="A51" s="44" t="s">
        <v>24</v>
      </c>
      <c r="B51" s="19">
        <v>10</v>
      </c>
      <c r="C51" s="13"/>
      <c r="D51" s="13"/>
      <c r="E51" s="13"/>
      <c r="F51" s="13"/>
      <c r="G51" s="13"/>
      <c r="H51" s="13"/>
      <c r="I51" s="13"/>
      <c r="J51" s="18"/>
      <c r="K51" s="39"/>
    </row>
    <row r="52" spans="1:11" ht="11.25">
      <c r="A52" s="44" t="s">
        <v>25</v>
      </c>
      <c r="B52" s="19">
        <v>5</v>
      </c>
      <c r="C52" s="13"/>
      <c r="D52" s="13"/>
      <c r="E52" s="13"/>
      <c r="F52" s="13"/>
      <c r="G52" s="13"/>
      <c r="H52" s="13"/>
      <c r="I52" s="13"/>
      <c r="J52" s="18"/>
      <c r="K52" s="39"/>
    </row>
    <row r="53" spans="1:11" ht="12">
      <c r="A53" s="38" t="s">
        <v>29</v>
      </c>
      <c r="B53" s="20" t="s">
        <v>114</v>
      </c>
      <c r="C53" s="20" t="s">
        <v>115</v>
      </c>
      <c r="D53" s="20" t="s">
        <v>116</v>
      </c>
      <c r="E53" s="20" t="s">
        <v>117</v>
      </c>
      <c r="F53" s="20" t="s">
        <v>118</v>
      </c>
      <c r="G53" s="20" t="s">
        <v>133</v>
      </c>
      <c r="H53" s="13" t="s">
        <v>126</v>
      </c>
      <c r="I53" s="13" t="s">
        <v>127</v>
      </c>
      <c r="J53" s="18" t="s">
        <v>128</v>
      </c>
      <c r="K53" s="39"/>
    </row>
    <row r="54" spans="1:11" s="7" customFormat="1" ht="12">
      <c r="A54" s="51" t="s">
        <v>33</v>
      </c>
      <c r="B54" s="20" t="s">
        <v>129</v>
      </c>
      <c r="C54" s="20" t="s">
        <v>119</v>
      </c>
      <c r="D54" s="20"/>
      <c r="E54" s="20"/>
      <c r="F54" s="20"/>
      <c r="G54" s="20"/>
      <c r="H54" s="21"/>
      <c r="I54" s="21"/>
      <c r="J54" s="21"/>
      <c r="K54" s="52"/>
    </row>
    <row r="55" spans="1:11" s="7" customFormat="1" ht="24">
      <c r="A55" s="51" t="s">
        <v>35</v>
      </c>
      <c r="B55" s="20" t="s">
        <v>110</v>
      </c>
      <c r="C55" s="20" t="s">
        <v>123</v>
      </c>
      <c r="D55" s="20" t="s">
        <v>124</v>
      </c>
      <c r="E55" s="20"/>
      <c r="F55" s="20"/>
      <c r="G55" s="20"/>
      <c r="H55" s="21"/>
      <c r="I55" s="21"/>
      <c r="J55" s="21"/>
      <c r="K55" s="52"/>
    </row>
    <row r="56" spans="1:11" ht="12.75" thickBot="1">
      <c r="A56" s="49" t="s">
        <v>41</v>
      </c>
      <c r="B56" s="29"/>
      <c r="C56" s="29"/>
      <c r="D56" s="29"/>
      <c r="E56" s="29"/>
      <c r="F56" s="29"/>
      <c r="G56" s="29"/>
      <c r="H56" s="29"/>
      <c r="I56" s="29"/>
      <c r="J56" s="53"/>
      <c r="K56" s="46"/>
    </row>
    <row r="57" ht="12.75" thickBot="1">
      <c r="A57" s="6"/>
    </row>
    <row r="58" spans="1:5" ht="12">
      <c r="A58" s="42" t="s">
        <v>177</v>
      </c>
      <c r="B58" s="27" t="s">
        <v>178</v>
      </c>
      <c r="C58" s="27" t="s">
        <v>179</v>
      </c>
      <c r="D58" s="27" t="s">
        <v>180</v>
      </c>
      <c r="E58" s="43" t="s">
        <v>181</v>
      </c>
    </row>
    <row r="59" spans="1:5" ht="11.25">
      <c r="A59" s="77" t="s">
        <v>174</v>
      </c>
      <c r="B59" s="13">
        <f>SUM(C59:K59)</f>
        <v>1</v>
      </c>
      <c r="C59" s="13"/>
      <c r="D59" s="13">
        <f>C$33</f>
        <v>1</v>
      </c>
      <c r="E59" s="39"/>
    </row>
    <row r="60" spans="1:5" ht="11.25">
      <c r="A60" s="77" t="s">
        <v>170</v>
      </c>
      <c r="B60" s="13">
        <f aca="true" t="shared" si="3" ref="B60:B102">SUM(C60:K60)</f>
        <v>1</v>
      </c>
      <c r="C60" s="13"/>
      <c r="D60" s="13">
        <f>C$33</f>
        <v>1</v>
      </c>
      <c r="E60" s="39"/>
    </row>
    <row r="61" spans="1:5" ht="11.25">
      <c r="A61" s="77" t="s">
        <v>172</v>
      </c>
      <c r="B61" s="13">
        <f t="shared" si="3"/>
        <v>1</v>
      </c>
      <c r="C61" s="13"/>
      <c r="D61" s="13">
        <f>C$33</f>
        <v>1</v>
      </c>
      <c r="E61" s="39"/>
    </row>
    <row r="62" spans="1:5" ht="11.25">
      <c r="A62" s="77" t="s">
        <v>158</v>
      </c>
      <c r="B62" s="13">
        <f t="shared" si="3"/>
        <v>0</v>
      </c>
      <c r="C62" s="13"/>
      <c r="D62" s="13">
        <f>C35</f>
        <v>0</v>
      </c>
      <c r="E62" s="39"/>
    </row>
    <row r="63" spans="1:5" ht="11.25">
      <c r="A63" s="77" t="s">
        <v>135</v>
      </c>
      <c r="B63" s="13">
        <f t="shared" si="3"/>
        <v>4</v>
      </c>
      <c r="C63" s="13"/>
      <c r="D63" s="13">
        <f>C$36</f>
        <v>4</v>
      </c>
      <c r="E63" s="39"/>
    </row>
    <row r="64" spans="1:5" ht="11.25">
      <c r="A64" s="77" t="s">
        <v>150</v>
      </c>
      <c r="B64" s="13">
        <f t="shared" si="3"/>
        <v>4</v>
      </c>
      <c r="C64" s="13"/>
      <c r="D64" s="13">
        <f aca="true" t="shared" si="4" ref="D64:D79">C$36</f>
        <v>4</v>
      </c>
      <c r="E64" s="39"/>
    </row>
    <row r="65" spans="1:5" ht="11.25">
      <c r="A65" s="77" t="s">
        <v>153</v>
      </c>
      <c r="B65" s="13">
        <f t="shared" si="3"/>
        <v>4</v>
      </c>
      <c r="C65" s="13"/>
      <c r="D65" s="13">
        <f t="shared" si="4"/>
        <v>4</v>
      </c>
      <c r="E65" s="39"/>
    </row>
    <row r="66" spans="1:5" ht="11.25">
      <c r="A66" s="77" t="s">
        <v>136</v>
      </c>
      <c r="B66" s="13">
        <f t="shared" si="3"/>
        <v>4</v>
      </c>
      <c r="C66" s="13"/>
      <c r="D66" s="13">
        <f t="shared" si="4"/>
        <v>4</v>
      </c>
      <c r="E66" s="39"/>
    </row>
    <row r="67" spans="1:5" ht="11.25">
      <c r="A67" s="77" t="s">
        <v>176</v>
      </c>
      <c r="B67" s="13">
        <f t="shared" si="3"/>
        <v>4</v>
      </c>
      <c r="C67" s="13"/>
      <c r="D67" s="13">
        <f t="shared" si="4"/>
        <v>4</v>
      </c>
      <c r="E67" s="39"/>
    </row>
    <row r="68" spans="1:5" ht="11.25">
      <c r="A68" s="77" t="s">
        <v>160</v>
      </c>
      <c r="B68" s="13">
        <f t="shared" si="3"/>
        <v>28</v>
      </c>
      <c r="C68" s="13">
        <v>24</v>
      </c>
      <c r="D68" s="13">
        <f t="shared" si="4"/>
        <v>4</v>
      </c>
      <c r="E68" s="39"/>
    </row>
    <row r="69" spans="1:5" ht="11.25">
      <c r="A69" s="77" t="s">
        <v>137</v>
      </c>
      <c r="B69" s="13">
        <f t="shared" si="3"/>
        <v>4</v>
      </c>
      <c r="C69" s="13"/>
      <c r="D69" s="13">
        <f t="shared" si="4"/>
        <v>4</v>
      </c>
      <c r="E69" s="39"/>
    </row>
    <row r="70" spans="1:5" ht="11.25">
      <c r="A70" s="77" t="s">
        <v>138</v>
      </c>
      <c r="B70" s="13">
        <f t="shared" si="3"/>
        <v>4</v>
      </c>
      <c r="C70" s="13"/>
      <c r="D70" s="13">
        <f t="shared" si="4"/>
        <v>4</v>
      </c>
      <c r="E70" s="39"/>
    </row>
    <row r="71" spans="1:5" ht="11.25">
      <c r="A71" s="77" t="s">
        <v>139</v>
      </c>
      <c r="B71" s="13">
        <f t="shared" si="3"/>
        <v>4</v>
      </c>
      <c r="C71" s="13"/>
      <c r="D71" s="13">
        <f t="shared" si="4"/>
        <v>4</v>
      </c>
      <c r="E71" s="39"/>
    </row>
    <row r="72" spans="1:5" ht="11.25">
      <c r="A72" s="77" t="s">
        <v>140</v>
      </c>
      <c r="B72" s="13">
        <f t="shared" si="3"/>
        <v>4</v>
      </c>
      <c r="C72" s="13"/>
      <c r="D72" s="13">
        <f t="shared" si="4"/>
        <v>4</v>
      </c>
      <c r="E72" s="39"/>
    </row>
    <row r="73" spans="1:5" ht="11.25">
      <c r="A73" s="77" t="s">
        <v>141</v>
      </c>
      <c r="B73" s="13">
        <f t="shared" si="3"/>
        <v>4</v>
      </c>
      <c r="C73" s="13"/>
      <c r="D73" s="13">
        <f t="shared" si="4"/>
        <v>4</v>
      </c>
      <c r="E73" s="39"/>
    </row>
    <row r="74" spans="1:5" ht="11.25">
      <c r="A74" s="77" t="s">
        <v>142</v>
      </c>
      <c r="B74" s="13">
        <f t="shared" si="3"/>
        <v>4</v>
      </c>
      <c r="C74" s="13"/>
      <c r="D74" s="13">
        <f t="shared" si="4"/>
        <v>4</v>
      </c>
      <c r="E74" s="39"/>
    </row>
    <row r="75" spans="1:5" ht="11.25">
      <c r="A75" s="77" t="s">
        <v>143</v>
      </c>
      <c r="B75" s="13">
        <f t="shared" si="3"/>
        <v>28</v>
      </c>
      <c r="C75" s="13">
        <v>24</v>
      </c>
      <c r="D75" s="13">
        <f t="shared" si="4"/>
        <v>4</v>
      </c>
      <c r="E75" s="39"/>
    </row>
    <row r="76" spans="1:5" ht="11.25">
      <c r="A76" s="77" t="s">
        <v>144</v>
      </c>
      <c r="B76" s="13">
        <f t="shared" si="3"/>
        <v>4</v>
      </c>
      <c r="C76" s="13"/>
      <c r="D76" s="13">
        <f t="shared" si="4"/>
        <v>4</v>
      </c>
      <c r="E76" s="39"/>
    </row>
    <row r="77" spans="1:5" ht="11.25">
      <c r="A77" s="77" t="s">
        <v>145</v>
      </c>
      <c r="B77" s="13">
        <f t="shared" si="3"/>
        <v>4</v>
      </c>
      <c r="C77" s="13"/>
      <c r="D77" s="13">
        <f t="shared" si="4"/>
        <v>4</v>
      </c>
      <c r="E77" s="39"/>
    </row>
    <row r="78" spans="1:5" ht="11.25">
      <c r="A78" s="77" t="s">
        <v>146</v>
      </c>
      <c r="B78" s="13">
        <f t="shared" si="3"/>
        <v>4</v>
      </c>
      <c r="C78" s="13"/>
      <c r="D78" s="13">
        <f t="shared" si="4"/>
        <v>4</v>
      </c>
      <c r="E78" s="39"/>
    </row>
    <row r="79" spans="1:5" ht="11.25">
      <c r="A79" s="77" t="s">
        <v>147</v>
      </c>
      <c r="B79" s="13">
        <f t="shared" si="3"/>
        <v>4</v>
      </c>
      <c r="C79" s="13"/>
      <c r="D79" s="13">
        <f t="shared" si="4"/>
        <v>4</v>
      </c>
      <c r="E79" s="39"/>
    </row>
    <row r="80" spans="1:5" ht="11.25">
      <c r="A80" s="77" t="s">
        <v>151</v>
      </c>
      <c r="B80" s="13">
        <f t="shared" si="3"/>
        <v>28</v>
      </c>
      <c r="C80" s="13">
        <v>24</v>
      </c>
      <c r="D80" s="13">
        <f aca="true" t="shared" si="5" ref="D80:D85">C$37</f>
        <v>4</v>
      </c>
      <c r="E80" s="39"/>
    </row>
    <row r="81" spans="1:5" ht="11.25">
      <c r="A81" s="77" t="s">
        <v>155</v>
      </c>
      <c r="B81" s="13">
        <f t="shared" si="3"/>
        <v>28</v>
      </c>
      <c r="C81" s="13">
        <v>24</v>
      </c>
      <c r="D81" s="13">
        <f t="shared" si="5"/>
        <v>4</v>
      </c>
      <c r="E81" s="39"/>
    </row>
    <row r="82" spans="1:5" ht="11.25">
      <c r="A82" s="77" t="s">
        <v>175</v>
      </c>
      <c r="B82" s="13">
        <f t="shared" si="3"/>
        <v>4</v>
      </c>
      <c r="C82" s="13"/>
      <c r="D82" s="13">
        <f t="shared" si="5"/>
        <v>4</v>
      </c>
      <c r="E82" s="39"/>
    </row>
    <row r="83" spans="1:5" ht="11.25">
      <c r="A83" s="77" t="s">
        <v>157</v>
      </c>
      <c r="B83" s="13">
        <f t="shared" si="3"/>
        <v>4</v>
      </c>
      <c r="C83" s="13"/>
      <c r="D83" s="13">
        <f t="shared" si="5"/>
        <v>4</v>
      </c>
      <c r="E83" s="39"/>
    </row>
    <row r="84" spans="1:5" ht="11.25">
      <c r="A84" s="77" t="s">
        <v>159</v>
      </c>
      <c r="B84" s="13">
        <f t="shared" si="3"/>
        <v>28</v>
      </c>
      <c r="C84" s="13">
        <v>24</v>
      </c>
      <c r="D84" s="13">
        <f t="shared" si="5"/>
        <v>4</v>
      </c>
      <c r="E84" s="39"/>
    </row>
    <row r="85" spans="1:5" ht="11.25">
      <c r="A85" s="77" t="s">
        <v>161</v>
      </c>
      <c r="B85" s="13">
        <f t="shared" si="3"/>
        <v>4</v>
      </c>
      <c r="C85" s="13"/>
      <c r="D85" s="13">
        <f t="shared" si="5"/>
        <v>4</v>
      </c>
      <c r="E85" s="39"/>
    </row>
    <row r="86" spans="1:5" ht="11.25">
      <c r="A86" s="77" t="s">
        <v>134</v>
      </c>
      <c r="B86" s="13">
        <f t="shared" si="3"/>
        <v>4</v>
      </c>
      <c r="C86" s="13"/>
      <c r="D86" s="13">
        <f>C$34</f>
        <v>4</v>
      </c>
      <c r="E86" s="39"/>
    </row>
    <row r="87" spans="1:5" ht="11.25">
      <c r="A87" s="77" t="s">
        <v>166</v>
      </c>
      <c r="B87" s="13">
        <f t="shared" si="3"/>
        <v>28</v>
      </c>
      <c r="C87" s="13">
        <v>24</v>
      </c>
      <c r="D87" s="13">
        <f aca="true" t="shared" si="6" ref="D87:D94">C$34</f>
        <v>4</v>
      </c>
      <c r="E87" s="39"/>
    </row>
    <row r="88" spans="1:5" ht="11.25">
      <c r="A88" s="77" t="s">
        <v>167</v>
      </c>
      <c r="B88" s="13">
        <f t="shared" si="3"/>
        <v>4</v>
      </c>
      <c r="C88" s="13"/>
      <c r="D88" s="13">
        <f t="shared" si="6"/>
        <v>4</v>
      </c>
      <c r="E88" s="39"/>
    </row>
    <row r="89" spans="1:5" ht="11.25">
      <c r="A89" s="77" t="s">
        <v>152</v>
      </c>
      <c r="B89" s="13">
        <f t="shared" si="3"/>
        <v>4</v>
      </c>
      <c r="C89" s="13"/>
      <c r="D89" s="13">
        <f t="shared" si="6"/>
        <v>4</v>
      </c>
      <c r="E89" s="39"/>
    </row>
    <row r="90" spans="1:5" ht="11.25">
      <c r="A90" s="77" t="s">
        <v>168</v>
      </c>
      <c r="B90" s="13">
        <f t="shared" si="3"/>
        <v>4</v>
      </c>
      <c r="C90" s="13"/>
      <c r="D90" s="13">
        <f t="shared" si="6"/>
        <v>4</v>
      </c>
      <c r="E90" s="39"/>
    </row>
    <row r="91" spans="1:5" ht="11.25">
      <c r="A91" s="77" t="s">
        <v>169</v>
      </c>
      <c r="B91" s="13">
        <f t="shared" si="3"/>
        <v>4</v>
      </c>
      <c r="C91" s="13"/>
      <c r="D91" s="13">
        <f t="shared" si="6"/>
        <v>4</v>
      </c>
      <c r="E91" s="39"/>
    </row>
    <row r="92" spans="1:5" ht="11.25">
      <c r="A92" s="77" t="s">
        <v>171</v>
      </c>
      <c r="B92" s="13">
        <f t="shared" si="3"/>
        <v>4</v>
      </c>
      <c r="C92" s="13"/>
      <c r="D92" s="13">
        <f t="shared" si="6"/>
        <v>4</v>
      </c>
      <c r="E92" s="39"/>
    </row>
    <row r="93" spans="1:5" ht="11.25">
      <c r="A93" s="77" t="s">
        <v>162</v>
      </c>
      <c r="B93" s="13">
        <f t="shared" si="3"/>
        <v>4</v>
      </c>
      <c r="C93" s="13"/>
      <c r="D93" s="13">
        <f t="shared" si="6"/>
        <v>4</v>
      </c>
      <c r="E93" s="39"/>
    </row>
    <row r="94" spans="1:5" ht="11.25">
      <c r="A94" s="77" t="s">
        <v>173</v>
      </c>
      <c r="B94" s="13">
        <f t="shared" si="3"/>
        <v>4</v>
      </c>
      <c r="C94" s="13"/>
      <c r="D94" s="13">
        <f t="shared" si="6"/>
        <v>4</v>
      </c>
      <c r="E94" s="39"/>
    </row>
    <row r="95" spans="1:5" ht="11.25">
      <c r="A95" s="77" t="s">
        <v>165</v>
      </c>
      <c r="B95" s="13">
        <f t="shared" si="3"/>
        <v>4</v>
      </c>
      <c r="C95" s="13"/>
      <c r="D95" s="13">
        <f>C$38</f>
        <v>4</v>
      </c>
      <c r="E95" s="39"/>
    </row>
    <row r="96" spans="1:5" ht="11.25">
      <c r="A96" s="77" t="s">
        <v>182</v>
      </c>
      <c r="B96" s="13">
        <f t="shared" si="3"/>
        <v>4</v>
      </c>
      <c r="C96" s="13"/>
      <c r="D96" s="13">
        <f aca="true" t="shared" si="7" ref="D96:D102">C$38</f>
        <v>4</v>
      </c>
      <c r="E96" s="39"/>
    </row>
    <row r="97" spans="1:5" ht="11.25">
      <c r="A97" s="77" t="s">
        <v>154</v>
      </c>
      <c r="B97" s="13">
        <f t="shared" si="3"/>
        <v>4</v>
      </c>
      <c r="C97" s="13"/>
      <c r="D97" s="13">
        <f t="shared" si="7"/>
        <v>4</v>
      </c>
      <c r="E97" s="39"/>
    </row>
    <row r="98" spans="1:5" ht="11.25">
      <c r="A98" s="77" t="s">
        <v>156</v>
      </c>
      <c r="B98" s="13">
        <f t="shared" si="3"/>
        <v>4</v>
      </c>
      <c r="C98" s="13"/>
      <c r="D98" s="13">
        <f t="shared" si="7"/>
        <v>4</v>
      </c>
      <c r="E98" s="39"/>
    </row>
    <row r="99" spans="1:5" ht="11.25">
      <c r="A99" s="77" t="s">
        <v>148</v>
      </c>
      <c r="B99" s="13">
        <f t="shared" si="3"/>
        <v>4</v>
      </c>
      <c r="C99" s="13"/>
      <c r="D99" s="13">
        <f t="shared" si="7"/>
        <v>4</v>
      </c>
      <c r="E99" s="39"/>
    </row>
    <row r="100" spans="1:5" ht="11.25">
      <c r="A100" s="77" t="s">
        <v>163</v>
      </c>
      <c r="B100" s="13">
        <f t="shared" si="3"/>
        <v>4</v>
      </c>
      <c r="C100" s="13"/>
      <c r="D100" s="13">
        <f t="shared" si="7"/>
        <v>4</v>
      </c>
      <c r="E100" s="39"/>
    </row>
    <row r="101" spans="1:5" ht="11.25">
      <c r="A101" s="77" t="s">
        <v>164</v>
      </c>
      <c r="B101" s="13">
        <f t="shared" si="3"/>
        <v>4</v>
      </c>
      <c r="C101" s="13"/>
      <c r="D101" s="13">
        <f t="shared" si="7"/>
        <v>4</v>
      </c>
      <c r="E101" s="39"/>
    </row>
    <row r="102" spans="1:5" ht="12" thickBot="1">
      <c r="A102" s="78" t="s">
        <v>149</v>
      </c>
      <c r="B102" s="29">
        <f t="shared" si="3"/>
        <v>4</v>
      </c>
      <c r="C102" s="29"/>
      <c r="D102" s="29">
        <f t="shared" si="7"/>
        <v>4</v>
      </c>
      <c r="E102" s="46"/>
    </row>
    <row r="103" spans="1:5" ht="11.25">
      <c r="A103" s="7"/>
      <c r="B103" s="7"/>
      <c r="C103" s="7"/>
      <c r="D103" s="7"/>
      <c r="E103" s="7"/>
    </row>
  </sheetData>
  <printOptions/>
  <pageMargins left="0.75" right="0.75" top="1" bottom="1" header="0.512" footer="0.512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1114">
    <pageSetUpPr fitToPage="1"/>
  </sheetPr>
  <dimension ref="A1:K103"/>
  <sheetViews>
    <sheetView showGridLines="0" workbookViewId="0" topLeftCell="A1">
      <selection activeCell="N33" sqref="N33"/>
    </sheetView>
  </sheetViews>
  <sheetFormatPr defaultColWidth="9.33203125" defaultRowHeight="11.25"/>
  <cols>
    <col min="1" max="9" width="10.66015625" style="3" customWidth="1"/>
    <col min="10" max="10" width="10.66015625" style="4" customWidth="1"/>
    <col min="11" max="16384" width="10.66015625" style="3" customWidth="1"/>
  </cols>
  <sheetData>
    <row r="1" spans="1:7" ht="12">
      <c r="A1" s="10" t="str">
        <f>"【"&amp;join(A18:Q18,"・")&amp;"】"</f>
        <v>【ハ＝ナーガ・リヴァイヴド・フォシル・アウェイクン】</v>
      </c>
      <c r="B1" s="2"/>
      <c r="C1" s="2"/>
      <c r="D1" s="2"/>
      <c r="E1" s="2"/>
      <c r="F1" s="2"/>
      <c r="G1" s="2"/>
    </row>
    <row r="2" spans="1:7" ht="12">
      <c r="A2" s="10" t="str">
        <f>D19&amp;"サイズの"&amp;E19</f>
        <v>超巨大サイズのアンデッド</v>
      </c>
      <c r="B2" s="2"/>
      <c r="C2" s="2"/>
      <c r="D2" s="2"/>
      <c r="E2" s="2"/>
      <c r="F2" s="2"/>
      <c r="G2" s="2"/>
    </row>
    <row r="3" spans="1:7" ht="12">
      <c r="A3" s="10" t="str">
        <f>"ヒットダイス："&amp;dicecode(B23,B42,B24)&amp;"("&amp;B25&amp;"hp)"</f>
        <v>ヒットダイス：20d12+80(210hp)</v>
      </c>
      <c r="B3" s="2"/>
      <c r="C3" s="2"/>
      <c r="D3" s="2"/>
      <c r="E3" s="2"/>
      <c r="F3" s="2"/>
      <c r="G3" s="2"/>
    </row>
    <row r="4" spans="1:7" ht="12">
      <c r="A4" s="10" t="str">
        <f>"移動速度："&amp;B43&amp;"フィート（"&amp;B44&amp;"）"</f>
        <v>移動速度：120フィート（飛行・完璧）</v>
      </c>
      <c r="B4" s="2"/>
      <c r="C4" s="2"/>
      <c r="D4" s="2"/>
      <c r="E4" s="2"/>
      <c r="F4" s="2"/>
      <c r="G4" s="2"/>
    </row>
    <row r="5" spans="1:7" ht="12">
      <c r="A5" s="10" t="str">
        <f>"アーマークラス："&amp;B22&amp;"（"&amp;ac(C22:N22)&amp;"）"</f>
        <v>アーマークラス：45（+13敏捷-8サイズ+10基本+30外皮）</v>
      </c>
      <c r="B5" s="2"/>
      <c r="C5" s="2"/>
      <c r="D5" s="2"/>
      <c r="E5" s="2"/>
      <c r="F5" s="2"/>
      <c r="G5" s="2"/>
    </row>
    <row r="6" spans="1:7" ht="12">
      <c r="A6" s="10" t="str">
        <f>"基本攻撃／組み付き：+"&amp;B26&amp;"/+"&amp;B27</f>
        <v>基本攻撃／組み付き：+10/+34</v>
      </c>
      <c r="B6" s="2"/>
      <c r="C6" s="2"/>
      <c r="D6" s="2"/>
      <c r="E6" s="2"/>
      <c r="F6" s="2"/>
      <c r="G6" s="2"/>
    </row>
    <row r="7" spans="1:7" ht="12">
      <c r="A7" s="10" t="str">
        <f>"攻撃："&amp;攻撃(B45:L50,B28,B29,C33)</f>
        <v>攻撃：尾の一撃＝ +10近接(4d6+8)</v>
      </c>
      <c r="B7" s="2"/>
      <c r="C7" s="2"/>
      <c r="D7" s="2"/>
      <c r="E7" s="2"/>
      <c r="F7" s="2"/>
      <c r="G7" s="2"/>
    </row>
    <row r="8" spans="1:7" ht="12">
      <c r="A8" s="10" t="str">
        <f>"全力攻撃："&amp;全力攻撃(B45:K50,B28,B29,C33)</f>
        <v>全力攻撃：尾の一撃＝ +10近接(4d6+8)、毒針＝ +10近接(2d8+4/毒)、噛み付き＝ +10近接(4d8+4)</v>
      </c>
      <c r="B8" s="2"/>
      <c r="C8" s="2"/>
      <c r="D8" s="2"/>
      <c r="E8" s="2"/>
      <c r="F8" s="2"/>
      <c r="G8" s="2"/>
    </row>
    <row r="9" spans="1:7" ht="12">
      <c r="A9" s="10" t="str">
        <f>"接敵面／間合い："&amp;B51&amp;"フィート/"&amp;B52&amp;"フィート"</f>
        <v>接敵面／間合い：30フィート/20フィート</v>
      </c>
      <c r="B9" s="2"/>
      <c r="C9" s="2"/>
      <c r="D9" s="2"/>
      <c r="E9" s="2"/>
      <c r="F9" s="2"/>
      <c r="G9" s="2"/>
    </row>
    <row r="10" spans="1:7" ht="12">
      <c r="A10" s="10" t="str">
        <f>"特殊攻撃："&amp;join(B54:AK54,"、")</f>
        <v>特殊攻撃：毒（頑健20；2d8耐久）</v>
      </c>
      <c r="B10" s="2"/>
      <c r="C10" s="2"/>
      <c r="D10" s="2"/>
      <c r="E10" s="2"/>
      <c r="F10" s="2"/>
      <c r="G10" s="2"/>
    </row>
    <row r="11" spans="1:7" ht="12">
      <c r="A11" s="10" t="str">
        <f>"その他の特殊能力："&amp;join(B55:AI55,"、")</f>
        <v>その他の特殊能力：ダメージ減少10/アダマンティン、冷気への完全抵抗</v>
      </c>
      <c r="B11" s="2"/>
      <c r="C11" s="2"/>
      <c r="D11" s="2"/>
      <c r="E11" s="2"/>
      <c r="F11" s="2"/>
      <c r="G11" s="2"/>
    </row>
    <row r="12" spans="1:7" ht="12">
      <c r="A12" s="10" t="str">
        <f>"セーヴ：頑健+"&amp;B30&amp;"、反応+"&amp;B31&amp;"、意思+"&amp;B32</f>
        <v>セーヴ：頑健+6、反応+19、意思+12</v>
      </c>
      <c r="B12" s="2"/>
      <c r="C12" s="2"/>
      <c r="D12" s="2"/>
      <c r="E12" s="2"/>
      <c r="F12" s="2"/>
      <c r="G12" s="2"/>
    </row>
    <row r="13" spans="1:7" ht="12">
      <c r="A13" s="10" t="str">
        <f>"能力値：【筋】"&amp;B33&amp;"【敏】"&amp;B34&amp;"【耐】"&amp;B35&amp;"【知】"&amp;B36&amp;"【判】"&amp;B37&amp;"【魅】"&amp;B38</f>
        <v>能力値：【筋】27【敏】36【耐】-【知】10【判】10【魅】1</v>
      </c>
      <c r="B13" s="2"/>
      <c r="C13" s="2"/>
      <c r="D13" s="2"/>
      <c r="E13" s="2"/>
      <c r="F13" s="2"/>
      <c r="G13" s="2"/>
    </row>
    <row r="14" spans="1:7" ht="12">
      <c r="A14" s="11" t="str">
        <f>"技能："&amp;skill(A59:C102)</f>
        <v>技能：</v>
      </c>
      <c r="B14" s="2"/>
      <c r="C14" s="2"/>
      <c r="D14" s="2"/>
      <c r="E14" s="2"/>
      <c r="F14" s="2"/>
      <c r="G14" s="2"/>
    </row>
    <row r="15" spans="1:7" ht="12">
      <c r="A15" s="10" t="str">
        <f>"特技："&amp;feat(B53:U53)</f>
        <v>特技：《迎え撃ち》</v>
      </c>
      <c r="B15" s="2"/>
      <c r="C15" s="2"/>
      <c r="D15" s="2"/>
      <c r="E15" s="2"/>
      <c r="F15" s="2"/>
      <c r="G15" s="2"/>
    </row>
    <row r="16" spans="1:7" ht="12">
      <c r="A16" s="10" t="str">
        <f>"装備："&amp;join(B56:AC56,"、")</f>
        <v>装備：</v>
      </c>
      <c r="B16" s="2"/>
      <c r="C16" s="2"/>
      <c r="D16" s="2"/>
      <c r="E16" s="2"/>
      <c r="F16" s="2"/>
      <c r="G16" s="2"/>
    </row>
    <row r="17" spans="1:7" ht="12.75" thickBot="1">
      <c r="A17" s="10" t="str">
        <f>"脅威度："&amp;B39</f>
        <v>脅威度：9</v>
      </c>
      <c r="B17" s="2"/>
      <c r="C17" s="2"/>
      <c r="D17" s="2"/>
      <c r="E17" s="2"/>
      <c r="F17" s="2"/>
      <c r="G17" s="2"/>
    </row>
    <row r="18" spans="1:11" s="81" customFormat="1" ht="11.25">
      <c r="A18" s="54"/>
      <c r="B18" s="32"/>
      <c r="C18" s="32"/>
      <c r="D18" s="32"/>
      <c r="E18" s="32"/>
      <c r="F18" s="33" t="s">
        <v>280</v>
      </c>
      <c r="G18" s="33" t="s">
        <v>281</v>
      </c>
      <c r="H18" s="33" t="s">
        <v>284</v>
      </c>
      <c r="I18" s="33"/>
      <c r="J18" s="34"/>
      <c r="K18" s="35"/>
    </row>
    <row r="19" spans="1:11" s="81" customFormat="1" ht="11.25">
      <c r="A19" s="68"/>
      <c r="B19" s="69"/>
      <c r="C19" s="69"/>
      <c r="D19" s="69" t="str">
        <f>B41</f>
        <v>超巨大</v>
      </c>
      <c r="E19" s="69" t="s">
        <v>265</v>
      </c>
      <c r="F19" s="70"/>
      <c r="G19" s="70"/>
      <c r="H19" s="70"/>
      <c r="I19" s="70"/>
      <c r="J19" s="71"/>
      <c r="K19" s="72"/>
    </row>
    <row r="20" spans="1:11" s="81" customFormat="1" ht="11.25">
      <c r="A20" s="36"/>
      <c r="B20" s="16" t="s">
        <v>5</v>
      </c>
      <c r="C20" s="16" t="s">
        <v>6</v>
      </c>
      <c r="D20" s="16" t="s">
        <v>7</v>
      </c>
      <c r="E20" s="16" t="s">
        <v>8</v>
      </c>
      <c r="F20" s="16" t="s">
        <v>9</v>
      </c>
      <c r="G20" s="16" t="s">
        <v>3</v>
      </c>
      <c r="H20" s="16" t="s">
        <v>3</v>
      </c>
      <c r="I20" s="16" t="s">
        <v>10</v>
      </c>
      <c r="J20" s="16" t="s">
        <v>227</v>
      </c>
      <c r="K20" s="37" t="s">
        <v>41</v>
      </c>
    </row>
    <row r="21" spans="1:11" s="81" customFormat="1" ht="12">
      <c r="A21" s="38" t="s">
        <v>59</v>
      </c>
      <c r="B21" s="13"/>
      <c r="C21" s="75" t="s">
        <v>15</v>
      </c>
      <c r="D21" s="75" t="s">
        <v>7</v>
      </c>
      <c r="E21" s="75" t="s">
        <v>16</v>
      </c>
      <c r="F21" s="13"/>
      <c r="G21" s="13" t="s">
        <v>108</v>
      </c>
      <c r="H21" s="13"/>
      <c r="I21" s="13"/>
      <c r="J21" s="13"/>
      <c r="K21" s="39"/>
    </row>
    <row r="22" spans="1:11" s="81" customFormat="1" ht="12.75" thickBot="1">
      <c r="A22" s="40" t="s">
        <v>18</v>
      </c>
      <c r="B22" s="22">
        <f>SUM(C22:M22)</f>
        <v>45</v>
      </c>
      <c r="C22" s="22">
        <f>C34</f>
        <v>13</v>
      </c>
      <c r="D22" s="73">
        <f>sizep(D19)</f>
        <v>-8</v>
      </c>
      <c r="E22" s="76">
        <v>10</v>
      </c>
      <c r="F22" s="23"/>
      <c r="G22" s="23">
        <v>30</v>
      </c>
      <c r="H22" s="23"/>
      <c r="I22" s="23"/>
      <c r="J22" s="23"/>
      <c r="K22" s="41"/>
    </row>
    <row r="23" spans="1:11" s="81" customFormat="1" ht="12">
      <c r="A23" s="42" t="s">
        <v>11</v>
      </c>
      <c r="B23" s="26">
        <f>SUM(C23:M23)</f>
        <v>20</v>
      </c>
      <c r="C23" s="26"/>
      <c r="D23" s="82"/>
      <c r="E23" s="27"/>
      <c r="F23" s="27">
        <v>20</v>
      </c>
      <c r="G23" s="27"/>
      <c r="H23" s="27"/>
      <c r="I23" s="27"/>
      <c r="J23" s="27"/>
      <c r="K23" s="43"/>
    </row>
    <row r="24" spans="1:11" s="81" customFormat="1" ht="11.25">
      <c r="A24" s="44" t="s">
        <v>65</v>
      </c>
      <c r="B24" s="14">
        <f>SUM(C24:M24)</f>
        <v>80</v>
      </c>
      <c r="C24" s="14"/>
      <c r="D24" s="74"/>
      <c r="E24" s="13"/>
      <c r="F24" s="13"/>
      <c r="G24" s="13">
        <v>80</v>
      </c>
      <c r="H24" s="13"/>
      <c r="I24" s="13"/>
      <c r="J24" s="13"/>
      <c r="K24" s="39"/>
    </row>
    <row r="25" spans="1:11" s="81" customFormat="1" ht="12" thickBot="1">
      <c r="A25" s="45" t="s">
        <v>12</v>
      </c>
      <c r="B25" s="28">
        <f>INT(B23*(B42+1)/2)+B24</f>
        <v>210</v>
      </c>
      <c r="C25" s="28"/>
      <c r="D25" s="80"/>
      <c r="E25" s="29"/>
      <c r="F25" s="29"/>
      <c r="G25" s="29"/>
      <c r="H25" s="29"/>
      <c r="I25" s="29"/>
      <c r="J25" s="29"/>
      <c r="K25" s="46"/>
    </row>
    <row r="26" spans="1:11" s="81" customFormat="1" ht="12">
      <c r="A26" s="47" t="s">
        <v>19</v>
      </c>
      <c r="B26" s="24">
        <f aca="true" t="shared" si="0" ref="B26:B32">SUM(C26:M26)</f>
        <v>10</v>
      </c>
      <c r="C26" s="83"/>
      <c r="D26" s="83"/>
      <c r="E26" s="25"/>
      <c r="F26" s="25">
        <v>10</v>
      </c>
      <c r="G26" s="25"/>
      <c r="H26" s="25"/>
      <c r="I26" s="25"/>
      <c r="J26" s="25"/>
      <c r="K26" s="48"/>
    </row>
    <row r="27" spans="1:11" s="81" customFormat="1" ht="12">
      <c r="A27" s="38" t="s">
        <v>20</v>
      </c>
      <c r="B27" s="14">
        <f t="shared" si="0"/>
        <v>34</v>
      </c>
      <c r="C27" s="14">
        <f>C33</f>
        <v>8</v>
      </c>
      <c r="D27" s="74">
        <f>sizeb(D19)</f>
        <v>16</v>
      </c>
      <c r="E27" s="13"/>
      <c r="F27" s="13">
        <v>10</v>
      </c>
      <c r="G27" s="13"/>
      <c r="H27" s="13"/>
      <c r="I27" s="13"/>
      <c r="J27" s="13"/>
      <c r="K27" s="39"/>
    </row>
    <row r="28" spans="1:11" s="81" customFormat="1" ht="12">
      <c r="A28" s="38" t="s">
        <v>225</v>
      </c>
      <c r="B28" s="14">
        <f t="shared" si="0"/>
        <v>10</v>
      </c>
      <c r="C28" s="14">
        <f>C33</f>
        <v>8</v>
      </c>
      <c r="D28" s="74">
        <f>sizep(D19)</f>
        <v>-8</v>
      </c>
      <c r="E28" s="13"/>
      <c r="F28" s="13">
        <v>10</v>
      </c>
      <c r="G28" s="13"/>
      <c r="H28" s="13"/>
      <c r="I28" s="13"/>
      <c r="J28" s="13"/>
      <c r="K28" s="39"/>
    </row>
    <row r="29" spans="1:11" s="81" customFormat="1" ht="12.75" thickBot="1">
      <c r="A29" s="49" t="s">
        <v>226</v>
      </c>
      <c r="B29" s="14">
        <f t="shared" si="0"/>
        <v>15</v>
      </c>
      <c r="C29" s="14">
        <f>C34</f>
        <v>13</v>
      </c>
      <c r="D29" s="74">
        <f>sizep(D19)</f>
        <v>-8</v>
      </c>
      <c r="E29" s="29"/>
      <c r="F29" s="13">
        <v>10</v>
      </c>
      <c r="G29" s="29"/>
      <c r="H29" s="29"/>
      <c r="I29" s="29"/>
      <c r="J29" s="29"/>
      <c r="K29" s="46"/>
    </row>
    <row r="30" spans="1:11" s="81" customFormat="1" ht="12">
      <c r="A30" s="42" t="s">
        <v>43</v>
      </c>
      <c r="B30" s="26">
        <f t="shared" si="0"/>
        <v>6</v>
      </c>
      <c r="C30" s="26">
        <f>C35</f>
        <v>0</v>
      </c>
      <c r="D30" s="82"/>
      <c r="E30" s="27"/>
      <c r="F30" s="27">
        <v>6</v>
      </c>
      <c r="G30" s="27"/>
      <c r="H30" s="27"/>
      <c r="I30" s="27"/>
      <c r="J30" s="27"/>
      <c r="K30" s="43"/>
    </row>
    <row r="31" spans="1:11" s="81" customFormat="1" ht="12">
      <c r="A31" s="38" t="s">
        <v>44</v>
      </c>
      <c r="B31" s="14">
        <f t="shared" si="0"/>
        <v>19</v>
      </c>
      <c r="C31" s="14">
        <f>C34</f>
        <v>13</v>
      </c>
      <c r="D31" s="74"/>
      <c r="E31" s="13"/>
      <c r="F31" s="13">
        <v>6</v>
      </c>
      <c r="G31" s="13"/>
      <c r="H31" s="13"/>
      <c r="I31" s="13"/>
      <c r="J31" s="13"/>
      <c r="K31" s="39"/>
    </row>
    <row r="32" spans="1:11" s="81" customFormat="1" ht="12.75" thickBot="1">
      <c r="A32" s="49" t="s">
        <v>45</v>
      </c>
      <c r="B32" s="28">
        <f t="shared" si="0"/>
        <v>12</v>
      </c>
      <c r="C32" s="28">
        <f>C37</f>
        <v>0</v>
      </c>
      <c r="D32" s="80"/>
      <c r="E32" s="29"/>
      <c r="F32" s="29">
        <v>12</v>
      </c>
      <c r="G32" s="29"/>
      <c r="H32" s="29"/>
      <c r="I32" s="29"/>
      <c r="J32" s="29"/>
      <c r="K32" s="46"/>
    </row>
    <row r="33" spans="1:11" s="81" customFormat="1" ht="12">
      <c r="A33" s="47" t="s">
        <v>46</v>
      </c>
      <c r="B33" s="24">
        <f>SUM(D33:M33)</f>
        <v>27</v>
      </c>
      <c r="C33" s="24">
        <f>INT((B33-10)/2)</f>
        <v>8</v>
      </c>
      <c r="D33" s="83"/>
      <c r="E33" s="25"/>
      <c r="F33" s="25">
        <v>27</v>
      </c>
      <c r="G33" s="25"/>
      <c r="H33" s="25"/>
      <c r="I33" s="25"/>
      <c r="J33" s="25"/>
      <c r="K33" s="48"/>
    </row>
    <row r="34" spans="1:11" s="81" customFormat="1" ht="12">
      <c r="A34" s="38" t="s">
        <v>15</v>
      </c>
      <c r="B34" s="14">
        <f>SUM(D34:M34)</f>
        <v>36</v>
      </c>
      <c r="C34" s="14">
        <f>INT((B34-10)/2)</f>
        <v>13</v>
      </c>
      <c r="D34" s="74"/>
      <c r="E34" s="13"/>
      <c r="F34" s="13">
        <v>38</v>
      </c>
      <c r="G34" s="13">
        <v>-2</v>
      </c>
      <c r="H34" s="13"/>
      <c r="I34" s="13"/>
      <c r="J34" s="13"/>
      <c r="K34" s="39"/>
    </row>
    <row r="35" spans="1:11" s="81" customFormat="1" ht="12">
      <c r="A35" s="38" t="s">
        <v>47</v>
      </c>
      <c r="B35" s="14" t="s">
        <v>266</v>
      </c>
      <c r="C35" s="14">
        <v>0</v>
      </c>
      <c r="D35" s="74"/>
      <c r="E35" s="13"/>
      <c r="F35" s="13"/>
      <c r="G35" s="13"/>
      <c r="H35" s="13"/>
      <c r="I35" s="13"/>
      <c r="J35" s="13"/>
      <c r="K35" s="39"/>
    </row>
    <row r="36" spans="1:11" s="81" customFormat="1" ht="12">
      <c r="A36" s="38" t="s">
        <v>48</v>
      </c>
      <c r="B36" s="14">
        <f>SUM(D36:M36)</f>
        <v>10</v>
      </c>
      <c r="C36" s="14">
        <f>INT((B36-10)/2)</f>
        <v>0</v>
      </c>
      <c r="D36" s="74"/>
      <c r="E36" s="13"/>
      <c r="F36" s="13"/>
      <c r="G36" s="13">
        <v>10</v>
      </c>
      <c r="H36" s="13"/>
      <c r="I36" s="13"/>
      <c r="J36" s="13"/>
      <c r="K36" s="39"/>
    </row>
    <row r="37" spans="1:11" s="81" customFormat="1" ht="12">
      <c r="A37" s="38" t="s">
        <v>49</v>
      </c>
      <c r="B37" s="14">
        <f>SUM(D37:M37)</f>
        <v>10</v>
      </c>
      <c r="C37" s="14">
        <f>INT((B37-10)/2)</f>
        <v>0</v>
      </c>
      <c r="D37" s="74"/>
      <c r="E37" s="13"/>
      <c r="F37" s="13"/>
      <c r="G37" s="13">
        <v>10</v>
      </c>
      <c r="H37" s="13"/>
      <c r="I37" s="13"/>
      <c r="J37" s="13"/>
      <c r="K37" s="39"/>
    </row>
    <row r="38" spans="1:11" s="81" customFormat="1" ht="12">
      <c r="A38" s="38" t="s">
        <v>50</v>
      </c>
      <c r="B38" s="14">
        <f>SUM(D38:M38)</f>
        <v>1</v>
      </c>
      <c r="C38" s="14">
        <f>INT((B38-10)/2)</f>
        <v>-5</v>
      </c>
      <c r="D38" s="74"/>
      <c r="E38" s="13"/>
      <c r="F38" s="13"/>
      <c r="G38" s="13">
        <v>1</v>
      </c>
      <c r="H38" s="13"/>
      <c r="I38" s="13"/>
      <c r="J38" s="13"/>
      <c r="K38" s="39"/>
    </row>
    <row r="39" spans="1:11" s="81" customFormat="1" ht="12.75" thickBot="1">
      <c r="A39" s="49" t="s">
        <v>27</v>
      </c>
      <c r="B39" s="28">
        <f>SUM(C39:M39)</f>
        <v>9</v>
      </c>
      <c r="C39" s="80"/>
      <c r="D39" s="80"/>
      <c r="E39" s="29"/>
      <c r="F39" s="29"/>
      <c r="G39" s="29">
        <v>9</v>
      </c>
      <c r="H39" s="29"/>
      <c r="I39" s="29"/>
      <c r="J39" s="29"/>
      <c r="K39" s="46"/>
    </row>
    <row r="40" spans="1:2" ht="12.75" thickBot="1">
      <c r="A40" s="6"/>
      <c r="B40" s="8"/>
    </row>
    <row r="41" spans="1:11" ht="12">
      <c r="A41" s="42" t="s">
        <v>267</v>
      </c>
      <c r="B41" s="27" t="s">
        <v>273</v>
      </c>
      <c r="C41" s="27"/>
      <c r="D41" s="27"/>
      <c r="E41" s="27"/>
      <c r="F41" s="27"/>
      <c r="G41" s="27"/>
      <c r="H41" s="27"/>
      <c r="I41" s="27"/>
      <c r="J41" s="50"/>
      <c r="K41" s="43"/>
    </row>
    <row r="42" spans="1:11" ht="12">
      <c r="A42" s="38" t="s">
        <v>66</v>
      </c>
      <c r="B42" s="13">
        <v>12</v>
      </c>
      <c r="C42" s="13"/>
      <c r="D42" s="13"/>
      <c r="E42" s="13"/>
      <c r="F42" s="13"/>
      <c r="G42" s="13"/>
      <c r="H42" s="13"/>
      <c r="I42" s="13"/>
      <c r="J42" s="18"/>
      <c r="K42" s="39"/>
    </row>
    <row r="43" spans="1:11" ht="12">
      <c r="A43" s="38" t="s">
        <v>13</v>
      </c>
      <c r="B43" s="13">
        <v>120</v>
      </c>
      <c r="C43" s="13"/>
      <c r="D43" s="13"/>
      <c r="E43" s="13"/>
      <c r="F43" s="13"/>
      <c r="G43" s="13"/>
      <c r="H43" s="13"/>
      <c r="I43" s="13"/>
      <c r="J43" s="18"/>
      <c r="K43" s="39"/>
    </row>
    <row r="44" spans="1:11" ht="12">
      <c r="A44" s="38" t="s">
        <v>14</v>
      </c>
      <c r="B44" s="13" t="s">
        <v>274</v>
      </c>
      <c r="C44" s="13"/>
      <c r="D44" s="13"/>
      <c r="E44" s="13"/>
      <c r="F44" s="13"/>
      <c r="G44" s="13"/>
      <c r="H44" s="13"/>
      <c r="I44" s="13"/>
      <c r="J44" s="18"/>
      <c r="K44" s="39"/>
    </row>
    <row r="45" spans="1:11" ht="12">
      <c r="A45" s="38" t="s">
        <v>53</v>
      </c>
      <c r="B45" s="13" t="s">
        <v>275</v>
      </c>
      <c r="C45" s="13" t="s">
        <v>276</v>
      </c>
      <c r="D45" s="13" t="s">
        <v>121</v>
      </c>
      <c r="E45" s="13"/>
      <c r="F45" s="13"/>
      <c r="G45" s="13"/>
      <c r="H45" s="13"/>
      <c r="I45" s="13"/>
      <c r="J45" s="18"/>
      <c r="K45" s="39"/>
    </row>
    <row r="46" spans="1:11" ht="12">
      <c r="A46" s="38" t="s">
        <v>54</v>
      </c>
      <c r="B46" s="13">
        <v>1</v>
      </c>
      <c r="C46" s="13">
        <v>1</v>
      </c>
      <c r="D46" s="13">
        <v>1</v>
      </c>
      <c r="E46" s="13"/>
      <c r="F46" s="13"/>
      <c r="G46" s="13"/>
      <c r="H46" s="13"/>
      <c r="I46" s="13"/>
      <c r="J46" s="18"/>
      <c r="K46" s="39"/>
    </row>
    <row r="47" spans="1:11" ht="12">
      <c r="A47" s="38" t="s">
        <v>56</v>
      </c>
      <c r="B47" s="13" t="s">
        <v>225</v>
      </c>
      <c r="C47" s="13" t="s">
        <v>225</v>
      </c>
      <c r="D47" s="13" t="s">
        <v>225</v>
      </c>
      <c r="E47" s="13"/>
      <c r="F47" s="13"/>
      <c r="G47" s="13"/>
      <c r="H47" s="13"/>
      <c r="I47" s="13"/>
      <c r="J47" s="18"/>
      <c r="K47" s="39"/>
    </row>
    <row r="48" spans="1:11" ht="12">
      <c r="A48" s="38" t="s">
        <v>57</v>
      </c>
      <c r="B48" s="13" t="s">
        <v>277</v>
      </c>
      <c r="C48" s="13" t="s">
        <v>278</v>
      </c>
      <c r="D48" s="13" t="s">
        <v>279</v>
      </c>
      <c r="E48" s="13"/>
      <c r="F48" s="13"/>
      <c r="G48" s="13"/>
      <c r="H48" s="13"/>
      <c r="I48" s="13"/>
      <c r="J48" s="18"/>
      <c r="K48" s="39"/>
    </row>
    <row r="49" spans="1:11" ht="12">
      <c r="A49" s="38" t="s">
        <v>61</v>
      </c>
      <c r="B49" s="13">
        <v>1</v>
      </c>
      <c r="C49" s="13">
        <v>0.5</v>
      </c>
      <c r="D49" s="13">
        <v>0.5</v>
      </c>
      <c r="E49" s="13"/>
      <c r="F49" s="13"/>
      <c r="G49" s="13"/>
      <c r="H49" s="13"/>
      <c r="I49" s="13"/>
      <c r="J49" s="18"/>
      <c r="K49" s="39"/>
    </row>
    <row r="50" spans="1:11" ht="12">
      <c r="A50" s="38" t="s">
        <v>62</v>
      </c>
      <c r="B50" s="15"/>
      <c r="C50" s="15" t="s">
        <v>283</v>
      </c>
      <c r="D50" s="13"/>
      <c r="E50" s="13"/>
      <c r="F50" s="13"/>
      <c r="G50" s="13"/>
      <c r="H50" s="13"/>
      <c r="I50" s="13"/>
      <c r="J50" s="18"/>
      <c r="K50" s="39"/>
    </row>
    <row r="51" spans="1:11" ht="11.25">
      <c r="A51" s="44" t="s">
        <v>24</v>
      </c>
      <c r="B51" s="19">
        <v>30</v>
      </c>
      <c r="C51" s="13"/>
      <c r="D51" s="13"/>
      <c r="E51" s="13"/>
      <c r="F51" s="13"/>
      <c r="G51" s="13"/>
      <c r="H51" s="13"/>
      <c r="I51" s="13"/>
      <c r="J51" s="18"/>
      <c r="K51" s="39"/>
    </row>
    <row r="52" spans="1:11" ht="11.25">
      <c r="A52" s="44" t="s">
        <v>25</v>
      </c>
      <c r="B52" s="19">
        <v>20</v>
      </c>
      <c r="C52" s="13"/>
      <c r="D52" s="13"/>
      <c r="E52" s="13"/>
      <c r="F52" s="13"/>
      <c r="G52" s="13"/>
      <c r="H52" s="13"/>
      <c r="I52" s="13"/>
      <c r="J52" s="18"/>
      <c r="K52" s="39"/>
    </row>
    <row r="53" spans="1:11" ht="12">
      <c r="A53" s="38" t="s">
        <v>29</v>
      </c>
      <c r="B53" s="20" t="s">
        <v>286</v>
      </c>
      <c r="C53" s="20"/>
      <c r="D53" s="20"/>
      <c r="E53" s="20"/>
      <c r="F53" s="20"/>
      <c r="G53" s="20"/>
      <c r="H53" s="13"/>
      <c r="I53" s="13"/>
      <c r="J53" s="18"/>
      <c r="K53" s="39"/>
    </row>
    <row r="54" spans="1:11" s="7" customFormat="1" ht="12">
      <c r="A54" s="51" t="s">
        <v>33</v>
      </c>
      <c r="B54" s="20" t="s">
        <v>285</v>
      </c>
      <c r="C54" s="20"/>
      <c r="D54" s="20"/>
      <c r="E54" s="20"/>
      <c r="F54" s="20"/>
      <c r="G54" s="20"/>
      <c r="H54" s="21"/>
      <c r="I54" s="21"/>
      <c r="J54" s="21"/>
      <c r="K54" s="52"/>
    </row>
    <row r="55" spans="1:11" s="7" customFormat="1" ht="24">
      <c r="A55" s="51" t="s">
        <v>35</v>
      </c>
      <c r="B55" s="20" t="s">
        <v>282</v>
      </c>
      <c r="C55" s="20" t="s">
        <v>220</v>
      </c>
      <c r="D55" s="20"/>
      <c r="E55" s="20"/>
      <c r="F55" s="20"/>
      <c r="G55" s="20"/>
      <c r="H55" s="21"/>
      <c r="I55" s="21"/>
      <c r="J55" s="21"/>
      <c r="K55" s="52"/>
    </row>
    <row r="56" spans="1:11" ht="12.75" thickBot="1">
      <c r="A56" s="49" t="s">
        <v>41</v>
      </c>
      <c r="B56" s="29"/>
      <c r="C56" s="29"/>
      <c r="D56" s="29"/>
      <c r="E56" s="29"/>
      <c r="F56" s="29"/>
      <c r="G56" s="29"/>
      <c r="H56" s="29"/>
      <c r="I56" s="29"/>
      <c r="J56" s="53"/>
      <c r="K56" s="46"/>
    </row>
    <row r="57" ht="12.75" thickBot="1">
      <c r="A57" s="6"/>
    </row>
    <row r="58" spans="1:5" ht="12">
      <c r="A58" s="42" t="s">
        <v>177</v>
      </c>
      <c r="B58" s="27" t="s">
        <v>178</v>
      </c>
      <c r="C58" s="27" t="s">
        <v>268</v>
      </c>
      <c r="D58" s="27" t="s">
        <v>180</v>
      </c>
      <c r="E58" s="43" t="s">
        <v>181</v>
      </c>
    </row>
    <row r="59" spans="1:5" ht="11.25">
      <c r="A59" s="77" t="s">
        <v>269</v>
      </c>
      <c r="B59" s="13">
        <f aca="true" t="shared" si="1" ref="B59:B102">SUM(C59:K59)</f>
        <v>8</v>
      </c>
      <c r="C59" s="13"/>
      <c r="D59" s="13">
        <f>C$33</f>
        <v>8</v>
      </c>
      <c r="E59" s="39"/>
    </row>
    <row r="60" spans="1:5" ht="11.25">
      <c r="A60" s="77" t="s">
        <v>170</v>
      </c>
      <c r="B60" s="13">
        <f t="shared" si="1"/>
        <v>8</v>
      </c>
      <c r="C60" s="13"/>
      <c r="D60" s="13">
        <f>C$33</f>
        <v>8</v>
      </c>
      <c r="E60" s="39"/>
    </row>
    <row r="61" spans="1:5" ht="11.25">
      <c r="A61" s="77" t="s">
        <v>172</v>
      </c>
      <c r="B61" s="13">
        <f t="shared" si="1"/>
        <v>8</v>
      </c>
      <c r="C61" s="13"/>
      <c r="D61" s="13">
        <f>C$33</f>
        <v>8</v>
      </c>
      <c r="E61" s="39"/>
    </row>
    <row r="62" spans="1:5" ht="11.25">
      <c r="A62" s="77" t="s">
        <v>158</v>
      </c>
      <c r="B62" s="13">
        <f t="shared" si="1"/>
        <v>0</v>
      </c>
      <c r="C62" s="13"/>
      <c r="D62" s="13">
        <f>C35</f>
        <v>0</v>
      </c>
      <c r="E62" s="39"/>
    </row>
    <row r="63" spans="1:5" ht="11.25">
      <c r="A63" s="77" t="s">
        <v>135</v>
      </c>
      <c r="B63" s="13">
        <f t="shared" si="1"/>
        <v>0</v>
      </c>
      <c r="C63" s="13"/>
      <c r="D63" s="13">
        <f aca="true" t="shared" si="2" ref="D63:D79">C$36</f>
        <v>0</v>
      </c>
      <c r="E63" s="39"/>
    </row>
    <row r="64" spans="1:5" ht="11.25">
      <c r="A64" s="77" t="s">
        <v>150</v>
      </c>
      <c r="B64" s="13">
        <f t="shared" si="1"/>
        <v>0</v>
      </c>
      <c r="C64" s="13"/>
      <c r="D64" s="13">
        <f t="shared" si="2"/>
        <v>0</v>
      </c>
      <c r="E64" s="39"/>
    </row>
    <row r="65" spans="1:5" ht="11.25">
      <c r="A65" s="77" t="s">
        <v>153</v>
      </c>
      <c r="B65" s="13">
        <f t="shared" si="1"/>
        <v>0</v>
      </c>
      <c r="C65" s="13"/>
      <c r="D65" s="13">
        <f t="shared" si="2"/>
        <v>0</v>
      </c>
      <c r="E65" s="39"/>
    </row>
    <row r="66" spans="1:5" ht="11.25">
      <c r="A66" s="77" t="s">
        <v>136</v>
      </c>
      <c r="B66" s="13">
        <f t="shared" si="1"/>
        <v>0</v>
      </c>
      <c r="C66" s="13"/>
      <c r="D66" s="13">
        <f t="shared" si="2"/>
        <v>0</v>
      </c>
      <c r="E66" s="39"/>
    </row>
    <row r="67" spans="1:5" ht="11.25">
      <c r="A67" s="77" t="s">
        <v>270</v>
      </c>
      <c r="B67" s="13">
        <f t="shared" si="1"/>
        <v>0</v>
      </c>
      <c r="C67" s="13"/>
      <c r="D67" s="13">
        <f t="shared" si="2"/>
        <v>0</v>
      </c>
      <c r="E67" s="39"/>
    </row>
    <row r="68" spans="1:5" ht="11.25">
      <c r="A68" s="77" t="s">
        <v>160</v>
      </c>
      <c r="B68" s="13">
        <f t="shared" si="1"/>
        <v>0</v>
      </c>
      <c r="C68" s="13"/>
      <c r="D68" s="13">
        <f t="shared" si="2"/>
        <v>0</v>
      </c>
      <c r="E68" s="39"/>
    </row>
    <row r="69" spans="1:5" ht="11.25">
      <c r="A69" s="77" t="s">
        <v>137</v>
      </c>
      <c r="B69" s="13">
        <f t="shared" si="1"/>
        <v>0</v>
      </c>
      <c r="C69" s="13"/>
      <c r="D69" s="13">
        <f t="shared" si="2"/>
        <v>0</v>
      </c>
      <c r="E69" s="39"/>
    </row>
    <row r="70" spans="1:5" ht="11.25">
      <c r="A70" s="77" t="s">
        <v>138</v>
      </c>
      <c r="B70" s="13">
        <f t="shared" si="1"/>
        <v>0</v>
      </c>
      <c r="C70" s="13"/>
      <c r="D70" s="13">
        <f t="shared" si="2"/>
        <v>0</v>
      </c>
      <c r="E70" s="39"/>
    </row>
    <row r="71" spans="1:5" ht="11.25">
      <c r="A71" s="77" t="s">
        <v>139</v>
      </c>
      <c r="B71" s="13">
        <f t="shared" si="1"/>
        <v>0</v>
      </c>
      <c r="C71" s="13"/>
      <c r="D71" s="13">
        <f t="shared" si="2"/>
        <v>0</v>
      </c>
      <c r="E71" s="39"/>
    </row>
    <row r="72" spans="1:5" ht="11.25">
      <c r="A72" s="77" t="s">
        <v>140</v>
      </c>
      <c r="B72" s="13">
        <f t="shared" si="1"/>
        <v>0</v>
      </c>
      <c r="C72" s="13"/>
      <c r="D72" s="13">
        <f t="shared" si="2"/>
        <v>0</v>
      </c>
      <c r="E72" s="39"/>
    </row>
    <row r="73" spans="1:5" ht="11.25">
      <c r="A73" s="77" t="s">
        <v>141</v>
      </c>
      <c r="B73" s="13">
        <f t="shared" si="1"/>
        <v>0</v>
      </c>
      <c r="C73" s="13"/>
      <c r="D73" s="13">
        <f t="shared" si="2"/>
        <v>0</v>
      </c>
      <c r="E73" s="39"/>
    </row>
    <row r="74" spans="1:5" ht="11.25">
      <c r="A74" s="77" t="s">
        <v>142</v>
      </c>
      <c r="B74" s="13">
        <f t="shared" si="1"/>
        <v>0</v>
      </c>
      <c r="C74" s="13"/>
      <c r="D74" s="13">
        <f t="shared" si="2"/>
        <v>0</v>
      </c>
      <c r="E74" s="39"/>
    </row>
    <row r="75" spans="1:5" ht="11.25">
      <c r="A75" s="77" t="s">
        <v>143</v>
      </c>
      <c r="B75" s="13">
        <f t="shared" si="1"/>
        <v>0</v>
      </c>
      <c r="C75" s="13"/>
      <c r="D75" s="13">
        <f t="shared" si="2"/>
        <v>0</v>
      </c>
      <c r="E75" s="39"/>
    </row>
    <row r="76" spans="1:5" ht="11.25">
      <c r="A76" s="77" t="s">
        <v>144</v>
      </c>
      <c r="B76" s="13">
        <f t="shared" si="1"/>
        <v>0</v>
      </c>
      <c r="C76" s="13"/>
      <c r="D76" s="13">
        <f t="shared" si="2"/>
        <v>0</v>
      </c>
      <c r="E76" s="39"/>
    </row>
    <row r="77" spans="1:5" ht="11.25">
      <c r="A77" s="77" t="s">
        <v>145</v>
      </c>
      <c r="B77" s="13">
        <f t="shared" si="1"/>
        <v>0</v>
      </c>
      <c r="C77" s="13"/>
      <c r="D77" s="13">
        <f t="shared" si="2"/>
        <v>0</v>
      </c>
      <c r="E77" s="39"/>
    </row>
    <row r="78" spans="1:5" ht="11.25">
      <c r="A78" s="77" t="s">
        <v>146</v>
      </c>
      <c r="B78" s="13">
        <f t="shared" si="1"/>
        <v>0</v>
      </c>
      <c r="C78" s="13"/>
      <c r="D78" s="13">
        <f t="shared" si="2"/>
        <v>0</v>
      </c>
      <c r="E78" s="39"/>
    </row>
    <row r="79" spans="1:5" ht="11.25">
      <c r="A79" s="77" t="s">
        <v>147</v>
      </c>
      <c r="B79" s="13">
        <f t="shared" si="1"/>
        <v>0</v>
      </c>
      <c r="C79" s="13"/>
      <c r="D79" s="13">
        <f t="shared" si="2"/>
        <v>0</v>
      </c>
      <c r="E79" s="39"/>
    </row>
    <row r="80" spans="1:5" ht="11.25">
      <c r="A80" s="77" t="s">
        <v>151</v>
      </c>
      <c r="B80" s="13">
        <f t="shared" si="1"/>
        <v>0</v>
      </c>
      <c r="C80" s="13"/>
      <c r="D80" s="13">
        <f aca="true" t="shared" si="3" ref="D80:D85">C$37</f>
        <v>0</v>
      </c>
      <c r="E80" s="39"/>
    </row>
    <row r="81" spans="1:5" ht="11.25">
      <c r="A81" s="77" t="s">
        <v>155</v>
      </c>
      <c r="B81" s="13">
        <f t="shared" si="1"/>
        <v>0</v>
      </c>
      <c r="C81" s="13"/>
      <c r="D81" s="13">
        <f t="shared" si="3"/>
        <v>0</v>
      </c>
      <c r="E81" s="39"/>
    </row>
    <row r="82" spans="1:5" ht="11.25">
      <c r="A82" s="77" t="s">
        <v>271</v>
      </c>
      <c r="B82" s="13">
        <f t="shared" si="1"/>
        <v>0</v>
      </c>
      <c r="C82" s="13"/>
      <c r="D82" s="13">
        <f t="shared" si="3"/>
        <v>0</v>
      </c>
      <c r="E82" s="39"/>
    </row>
    <row r="83" spans="1:5" ht="11.25">
      <c r="A83" s="77" t="s">
        <v>157</v>
      </c>
      <c r="B83" s="13">
        <f t="shared" si="1"/>
        <v>0</v>
      </c>
      <c r="C83" s="13"/>
      <c r="D83" s="13">
        <f t="shared" si="3"/>
        <v>0</v>
      </c>
      <c r="E83" s="39"/>
    </row>
    <row r="84" spans="1:5" ht="11.25">
      <c r="A84" s="77" t="s">
        <v>159</v>
      </c>
      <c r="B84" s="13">
        <f t="shared" si="1"/>
        <v>0</v>
      </c>
      <c r="C84" s="13"/>
      <c r="D84" s="13">
        <f t="shared" si="3"/>
        <v>0</v>
      </c>
      <c r="E84" s="39"/>
    </row>
    <row r="85" spans="1:5" ht="11.25">
      <c r="A85" s="77" t="s">
        <v>161</v>
      </c>
      <c r="B85" s="13">
        <f t="shared" si="1"/>
        <v>0</v>
      </c>
      <c r="C85" s="13"/>
      <c r="D85" s="13">
        <f t="shared" si="3"/>
        <v>0</v>
      </c>
      <c r="E85" s="39"/>
    </row>
    <row r="86" spans="1:5" ht="11.25">
      <c r="A86" s="77" t="s">
        <v>134</v>
      </c>
      <c r="B86" s="13">
        <f t="shared" si="1"/>
        <v>13</v>
      </c>
      <c r="C86" s="13"/>
      <c r="D86" s="13">
        <f aca="true" t="shared" si="4" ref="D86:D94">C$34</f>
        <v>13</v>
      </c>
      <c r="E86" s="39"/>
    </row>
    <row r="87" spans="1:5" ht="11.25">
      <c r="A87" s="77" t="s">
        <v>166</v>
      </c>
      <c r="B87" s="13">
        <f t="shared" si="1"/>
        <v>13</v>
      </c>
      <c r="C87" s="13"/>
      <c r="D87" s="13">
        <f t="shared" si="4"/>
        <v>13</v>
      </c>
      <c r="E87" s="39"/>
    </row>
    <row r="88" spans="1:5" ht="11.25">
      <c r="A88" s="77" t="s">
        <v>167</v>
      </c>
      <c r="B88" s="13">
        <f t="shared" si="1"/>
        <v>13</v>
      </c>
      <c r="C88" s="13"/>
      <c r="D88" s="13">
        <f t="shared" si="4"/>
        <v>13</v>
      </c>
      <c r="E88" s="39"/>
    </row>
    <row r="89" spans="1:5" ht="11.25">
      <c r="A89" s="77" t="s">
        <v>152</v>
      </c>
      <c r="B89" s="13">
        <f t="shared" si="1"/>
        <v>13</v>
      </c>
      <c r="C89" s="13"/>
      <c r="D89" s="13">
        <f t="shared" si="4"/>
        <v>13</v>
      </c>
      <c r="E89" s="39"/>
    </row>
    <row r="90" spans="1:5" ht="11.25">
      <c r="A90" s="77" t="s">
        <v>168</v>
      </c>
      <c r="B90" s="13">
        <f t="shared" si="1"/>
        <v>13</v>
      </c>
      <c r="C90" s="13"/>
      <c r="D90" s="13">
        <f t="shared" si="4"/>
        <v>13</v>
      </c>
      <c r="E90" s="39"/>
    </row>
    <row r="91" spans="1:5" ht="11.25">
      <c r="A91" s="77" t="s">
        <v>169</v>
      </c>
      <c r="B91" s="13">
        <f t="shared" si="1"/>
        <v>13</v>
      </c>
      <c r="C91" s="13"/>
      <c r="D91" s="13">
        <f t="shared" si="4"/>
        <v>13</v>
      </c>
      <c r="E91" s="39"/>
    </row>
    <row r="92" spans="1:5" ht="11.25">
      <c r="A92" s="77" t="s">
        <v>171</v>
      </c>
      <c r="B92" s="13">
        <f t="shared" si="1"/>
        <v>13</v>
      </c>
      <c r="C92" s="13"/>
      <c r="D92" s="13">
        <f t="shared" si="4"/>
        <v>13</v>
      </c>
      <c r="E92" s="39"/>
    </row>
    <row r="93" spans="1:5" ht="11.25">
      <c r="A93" s="77" t="s">
        <v>162</v>
      </c>
      <c r="B93" s="13">
        <f t="shared" si="1"/>
        <v>13</v>
      </c>
      <c r="C93" s="13"/>
      <c r="D93" s="13">
        <f t="shared" si="4"/>
        <v>13</v>
      </c>
      <c r="E93" s="39"/>
    </row>
    <row r="94" spans="1:5" ht="11.25">
      <c r="A94" s="77" t="s">
        <v>173</v>
      </c>
      <c r="B94" s="13">
        <f t="shared" si="1"/>
        <v>13</v>
      </c>
      <c r="C94" s="13"/>
      <c r="D94" s="13">
        <f t="shared" si="4"/>
        <v>13</v>
      </c>
      <c r="E94" s="39"/>
    </row>
    <row r="95" spans="1:5" ht="11.25">
      <c r="A95" s="77" t="s">
        <v>165</v>
      </c>
      <c r="B95" s="13">
        <f t="shared" si="1"/>
        <v>-5</v>
      </c>
      <c r="C95" s="13"/>
      <c r="D95" s="13">
        <f aca="true" t="shared" si="5" ref="D95:D102">C$38</f>
        <v>-5</v>
      </c>
      <c r="E95" s="39"/>
    </row>
    <row r="96" spans="1:5" ht="11.25">
      <c r="A96" s="77" t="s">
        <v>272</v>
      </c>
      <c r="B96" s="13">
        <f t="shared" si="1"/>
        <v>-5</v>
      </c>
      <c r="C96" s="13"/>
      <c r="D96" s="13">
        <f t="shared" si="5"/>
        <v>-5</v>
      </c>
      <c r="E96" s="39"/>
    </row>
    <row r="97" spans="1:5" ht="11.25">
      <c r="A97" s="77" t="s">
        <v>154</v>
      </c>
      <c r="B97" s="13">
        <f t="shared" si="1"/>
        <v>-5</v>
      </c>
      <c r="C97" s="13"/>
      <c r="D97" s="13">
        <f t="shared" si="5"/>
        <v>-5</v>
      </c>
      <c r="E97" s="39"/>
    </row>
    <row r="98" spans="1:5" ht="11.25">
      <c r="A98" s="77" t="s">
        <v>156</v>
      </c>
      <c r="B98" s="13">
        <f t="shared" si="1"/>
        <v>-5</v>
      </c>
      <c r="C98" s="13"/>
      <c r="D98" s="13">
        <f t="shared" si="5"/>
        <v>-5</v>
      </c>
      <c r="E98" s="39"/>
    </row>
    <row r="99" spans="1:5" ht="11.25">
      <c r="A99" s="77" t="s">
        <v>148</v>
      </c>
      <c r="B99" s="13">
        <f t="shared" si="1"/>
        <v>-5</v>
      </c>
      <c r="C99" s="13"/>
      <c r="D99" s="13">
        <f t="shared" si="5"/>
        <v>-5</v>
      </c>
      <c r="E99" s="39"/>
    </row>
    <row r="100" spans="1:5" ht="11.25">
      <c r="A100" s="77" t="s">
        <v>163</v>
      </c>
      <c r="B100" s="13">
        <f t="shared" si="1"/>
        <v>-5</v>
      </c>
      <c r="C100" s="13"/>
      <c r="D100" s="13">
        <f t="shared" si="5"/>
        <v>-5</v>
      </c>
      <c r="E100" s="39"/>
    </row>
    <row r="101" spans="1:5" ht="11.25">
      <c r="A101" s="77" t="s">
        <v>164</v>
      </c>
      <c r="B101" s="13">
        <f t="shared" si="1"/>
        <v>-5</v>
      </c>
      <c r="C101" s="13"/>
      <c r="D101" s="13">
        <f t="shared" si="5"/>
        <v>-5</v>
      </c>
      <c r="E101" s="39"/>
    </row>
    <row r="102" spans="1:5" ht="12" thickBot="1">
      <c r="A102" s="78" t="s">
        <v>149</v>
      </c>
      <c r="B102" s="29">
        <f t="shared" si="1"/>
        <v>-5</v>
      </c>
      <c r="C102" s="29"/>
      <c r="D102" s="29">
        <f t="shared" si="5"/>
        <v>-5</v>
      </c>
      <c r="E102" s="46"/>
    </row>
    <row r="103" spans="1:5" ht="11.25">
      <c r="A103" s="7"/>
      <c r="B103" s="7"/>
      <c r="C103" s="7"/>
      <c r="D103" s="7"/>
      <c r="E103" s="7"/>
    </row>
  </sheetData>
  <printOptions/>
  <pageMargins left="0.75" right="0.75" top="1" bottom="1" header="0.512" footer="0.512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1115">
    <pageSetUpPr fitToPage="1"/>
  </sheetPr>
  <dimension ref="A1:K103"/>
  <sheetViews>
    <sheetView showGridLines="0" workbookViewId="0" topLeftCell="A18">
      <selection activeCell="K66" sqref="K66:K68"/>
    </sheetView>
  </sheetViews>
  <sheetFormatPr defaultColWidth="9.33203125" defaultRowHeight="11.25"/>
  <cols>
    <col min="1" max="9" width="10.66015625" style="3" customWidth="1"/>
    <col min="10" max="10" width="10.66015625" style="4" customWidth="1"/>
    <col min="11" max="16384" width="10.66015625" style="3" customWidth="1"/>
  </cols>
  <sheetData>
    <row r="1" spans="1:7" ht="12">
      <c r="A1" s="10" t="str">
        <f>"【"&amp;join(A18:Q18,"・")&amp;"】"</f>
        <v>【ウィル・オ・ウィスプ・グール・5lvニンジャ】</v>
      </c>
      <c r="B1" s="2"/>
      <c r="C1" s="2"/>
      <c r="D1" s="2"/>
      <c r="E1" s="2"/>
      <c r="F1" s="2"/>
      <c r="G1" s="2"/>
    </row>
    <row r="2" spans="1:7" ht="12">
      <c r="A2" s="10" t="str">
        <f>D19&amp;"サイズの"&amp;E19</f>
        <v>小型サイズのアンデッド</v>
      </c>
      <c r="B2" s="2"/>
      <c r="C2" s="2"/>
      <c r="D2" s="2"/>
      <c r="E2" s="2"/>
      <c r="F2" s="2"/>
      <c r="G2" s="2"/>
    </row>
    <row r="3" spans="1:7" ht="12">
      <c r="A3" s="10" t="str">
        <f>"ヒットダイス："&amp;dicecode(B23,B42,B24)&amp;"("&amp;B25&amp;"hp)"</f>
        <v>ヒットダイス：22d12+22(165hp)</v>
      </c>
      <c r="B3" s="2"/>
      <c r="C3" s="2"/>
      <c r="D3" s="2"/>
      <c r="E3" s="2"/>
      <c r="F3" s="2"/>
      <c r="G3" s="2"/>
    </row>
    <row r="4" spans="1:7" ht="12">
      <c r="A4" s="10" t="str">
        <f>"移動速度："&amp;B43&amp;"フィート（"&amp;B44&amp;"）"</f>
        <v>移動速度：50フィート（飛行・完璧）</v>
      </c>
      <c r="B4" s="2"/>
      <c r="C4" s="2"/>
      <c r="D4" s="2"/>
      <c r="E4" s="2"/>
      <c r="F4" s="2"/>
      <c r="G4" s="2"/>
    </row>
    <row r="5" spans="1:7" ht="12">
      <c r="A5" s="10" t="str">
        <f>"アーマークラス："&amp;B22&amp;"（"&amp;ac(C22:N22)&amp;"）"</f>
        <v>アーマークラス：46（+17敏捷+1サイズ+10基本+9反発+9判断）</v>
      </c>
      <c r="B5" s="2"/>
      <c r="C5" s="2"/>
      <c r="D5" s="2"/>
      <c r="E5" s="2"/>
      <c r="F5" s="2"/>
      <c r="G5" s="2"/>
    </row>
    <row r="6" spans="1:7" ht="12">
      <c r="A6" s="10" t="str">
        <f>"基本攻撃／組み付き：+"&amp;B26&amp;"/+"&amp;B27</f>
        <v>基本攻撃／組み付き：+9/+0</v>
      </c>
      <c r="B6" s="2"/>
      <c r="C6" s="2"/>
      <c r="D6" s="2"/>
      <c r="E6" s="2"/>
      <c r="F6" s="2"/>
      <c r="G6" s="2"/>
    </row>
    <row r="7" spans="1:7" ht="12">
      <c r="A7" s="10" t="str">
        <f>"攻撃："&amp;攻撃(B45:L50,B28,B29,C33)</f>
        <v>攻撃：ショック＝ +27遠隔接触(2d8電気+3d6不意打ち+麻痺（頑健27）)</v>
      </c>
      <c r="B7" s="2"/>
      <c r="C7" s="2"/>
      <c r="D7" s="2"/>
      <c r="E7" s="2"/>
      <c r="F7" s="2"/>
      <c r="G7" s="2"/>
    </row>
    <row r="8" spans="1:7" ht="12">
      <c r="A8" s="10" t="str">
        <f>"全力攻撃："&amp;全力攻撃(B45:K50,B28,B29,C33)</f>
        <v>全力攻撃：ショック＝ +27遠隔接触(2d8電気+3d6不意打ち+麻痺（頑健27）)</v>
      </c>
      <c r="B8" s="2"/>
      <c r="C8" s="2"/>
      <c r="D8" s="2"/>
      <c r="E8" s="2"/>
      <c r="F8" s="2"/>
      <c r="G8" s="2"/>
    </row>
    <row r="9" spans="1:7" ht="12">
      <c r="A9" s="10" t="str">
        <f>"接敵面／間合い："&amp;B51&amp;"フィート/"&amp;B52&amp;"フィート"</f>
        <v>接敵面／間合い：5フィート/5フィート</v>
      </c>
      <c r="B9" s="2"/>
      <c r="C9" s="2"/>
      <c r="D9" s="2"/>
      <c r="E9" s="2"/>
      <c r="F9" s="2"/>
      <c r="G9" s="2"/>
    </row>
    <row r="10" spans="1:7" ht="12">
      <c r="A10" s="10" t="str">
        <f>"特殊攻撃："&amp;join(B54:AK54,"、")</f>
        <v>特殊攻撃：ファイナルストライク（死に際し、半径60'の爆発。20d6[叩き]+10d6[音波]。反応21で半減）</v>
      </c>
      <c r="B10" s="2"/>
      <c r="C10" s="2"/>
      <c r="D10" s="2"/>
      <c r="E10" s="2"/>
      <c r="F10" s="2"/>
      <c r="G10" s="2"/>
    </row>
    <row r="11" spans="1:7" ht="12">
      <c r="A11" s="10" t="str">
        <f>"その他の特殊能力："&amp;join(B55:AI55,"、")</f>
        <v>その他の特殊能力：暗視60フィート、呪文に対する完全耐性、生来の不可視状態、“気”パワー、ゴーストステップ、毒使い、大跳躍</v>
      </c>
      <c r="B11" s="2"/>
      <c r="C11" s="2"/>
      <c r="D11" s="2"/>
      <c r="E11" s="2"/>
      <c r="F11" s="2"/>
      <c r="G11" s="2"/>
    </row>
    <row r="12" spans="1:7" ht="12">
      <c r="A12" s="10" t="str">
        <f>"セーヴ：頑健+"&amp;B30&amp;"、反応+"&amp;B31&amp;"、意思+"&amp;B32</f>
        <v>セーヴ：頑健+9、反応+23、意思+17</v>
      </c>
      <c r="B12" s="2"/>
      <c r="C12" s="2"/>
      <c r="D12" s="2"/>
      <c r="E12" s="2"/>
      <c r="F12" s="2"/>
      <c r="G12" s="2"/>
    </row>
    <row r="13" spans="1:7" ht="12">
      <c r="A13" s="10" t="str">
        <f>"能力値：【筋】"&amp;B33&amp;"【敏】"&amp;B34&amp;"【耐】"&amp;B35&amp;"【知】"&amp;B36&amp;"【判】"&amp;B37&amp;"【魅】"&amp;B38</f>
        <v>能力値：【筋】1【敏】44【耐】-【知】14【判】18【魅】22</v>
      </c>
      <c r="B13" s="2"/>
      <c r="C13" s="2"/>
      <c r="D13" s="2"/>
      <c r="E13" s="2"/>
      <c r="F13" s="2"/>
      <c r="G13" s="2"/>
    </row>
    <row r="14" spans="1:7" ht="12">
      <c r="A14" s="11" t="str">
        <f>"技能："&amp;skill(A59:C102)</f>
        <v>技能：〈聞き耳〉+16、〈視認〉+16</v>
      </c>
      <c r="B14" s="2"/>
      <c r="C14" s="2"/>
      <c r="D14" s="2"/>
      <c r="E14" s="2"/>
      <c r="F14" s="2"/>
      <c r="G14" s="2"/>
    </row>
    <row r="15" spans="1:7" ht="12">
      <c r="A15" s="10" t="str">
        <f>"特技："&amp;feat(B53:U53)</f>
        <v>特技：《イニシアチブ強化》《鋭敏感覚》《回避》《武器の妙技》《無視界戦闘》《強化版追加hp》《ファイナルストライク》《かすめ飛び攻撃》《かすめ飛び攻撃強化》</v>
      </c>
      <c r="B15" s="2"/>
      <c r="C15" s="2"/>
      <c r="D15" s="2"/>
      <c r="E15" s="2"/>
      <c r="F15" s="2"/>
      <c r="G15" s="2"/>
    </row>
    <row r="16" spans="1:7" ht="12">
      <c r="A16" s="10" t="str">
        <f>"装備："&amp;join(B56:AC56,"、")</f>
        <v>装備：</v>
      </c>
      <c r="B16" s="2"/>
      <c r="C16" s="2"/>
      <c r="D16" s="2"/>
      <c r="E16" s="2"/>
      <c r="F16" s="2"/>
      <c r="G16" s="2"/>
    </row>
    <row r="17" spans="1:7" ht="12.75" thickBot="1">
      <c r="A17" s="10" t="str">
        <f>"脅威度："&amp;B39</f>
        <v>脅威度：14</v>
      </c>
      <c r="B17" s="2"/>
      <c r="C17" s="2"/>
      <c r="D17" s="2"/>
      <c r="E17" s="2"/>
      <c r="F17" s="2"/>
      <c r="G17" s="2"/>
    </row>
    <row r="18" spans="1:11" s="81" customFormat="1" ht="11.25">
      <c r="A18" s="54"/>
      <c r="B18" s="32"/>
      <c r="C18" s="32"/>
      <c r="D18" s="32"/>
      <c r="E18" s="32"/>
      <c r="F18" s="33" t="s">
        <v>302</v>
      </c>
      <c r="G18" s="33" t="s">
        <v>305</v>
      </c>
      <c r="H18" s="33"/>
      <c r="I18" s="33" t="s">
        <v>306</v>
      </c>
      <c r="J18" s="34"/>
      <c r="K18" s="35"/>
    </row>
    <row r="19" spans="1:11" s="81" customFormat="1" ht="11.25">
      <c r="A19" s="68"/>
      <c r="B19" s="69"/>
      <c r="C19" s="69"/>
      <c r="D19" s="69" t="str">
        <f>B41</f>
        <v>小型</v>
      </c>
      <c r="E19" s="69" t="s">
        <v>287</v>
      </c>
      <c r="F19" s="70"/>
      <c r="G19" s="70"/>
      <c r="H19" s="70"/>
      <c r="I19" s="70"/>
      <c r="J19" s="71"/>
      <c r="K19" s="72"/>
    </row>
    <row r="20" spans="1:11" s="81" customFormat="1" ht="11.25">
      <c r="A20" s="36"/>
      <c r="B20" s="16" t="s">
        <v>5</v>
      </c>
      <c r="C20" s="16" t="s">
        <v>6</v>
      </c>
      <c r="D20" s="16" t="s">
        <v>7</v>
      </c>
      <c r="E20" s="16" t="s">
        <v>8</v>
      </c>
      <c r="F20" s="16" t="s">
        <v>9</v>
      </c>
      <c r="G20" s="16" t="s">
        <v>3</v>
      </c>
      <c r="H20" s="16" t="s">
        <v>3</v>
      </c>
      <c r="I20" s="16" t="s">
        <v>10</v>
      </c>
      <c r="J20" s="16" t="s">
        <v>227</v>
      </c>
      <c r="K20" s="37" t="s">
        <v>41</v>
      </c>
    </row>
    <row r="21" spans="1:11" s="81" customFormat="1" ht="12">
      <c r="A21" s="38" t="s">
        <v>59</v>
      </c>
      <c r="B21" s="13"/>
      <c r="C21" s="75" t="s">
        <v>15</v>
      </c>
      <c r="D21" s="75" t="s">
        <v>7</v>
      </c>
      <c r="E21" s="75" t="s">
        <v>16</v>
      </c>
      <c r="F21" s="13" t="s">
        <v>307</v>
      </c>
      <c r="G21" s="13"/>
      <c r="H21" s="13"/>
      <c r="I21" s="13" t="s">
        <v>244</v>
      </c>
      <c r="J21" s="13"/>
      <c r="K21" s="39"/>
    </row>
    <row r="22" spans="1:11" s="81" customFormat="1" ht="12.75" thickBot="1">
      <c r="A22" s="40" t="s">
        <v>18</v>
      </c>
      <c r="B22" s="22">
        <f>SUM(C22:M22)</f>
        <v>46</v>
      </c>
      <c r="C22" s="22">
        <f>C34</f>
        <v>17</v>
      </c>
      <c r="D22" s="73">
        <f>sizep(D19)</f>
        <v>1</v>
      </c>
      <c r="E22" s="76">
        <v>10</v>
      </c>
      <c r="F22" s="23">
        <v>9</v>
      </c>
      <c r="G22" s="23"/>
      <c r="H22" s="23"/>
      <c r="I22" s="23">
        <v>9</v>
      </c>
      <c r="J22" s="23"/>
      <c r="K22" s="41"/>
    </row>
    <row r="23" spans="1:11" s="81" customFormat="1" ht="12">
      <c r="A23" s="42" t="s">
        <v>11</v>
      </c>
      <c r="B23" s="26">
        <f>SUM(C23:M23)</f>
        <v>22</v>
      </c>
      <c r="C23" s="26"/>
      <c r="D23" s="82"/>
      <c r="E23" s="27"/>
      <c r="F23" s="27">
        <v>17</v>
      </c>
      <c r="G23" s="27"/>
      <c r="H23" s="27"/>
      <c r="I23" s="27">
        <v>5</v>
      </c>
      <c r="J23" s="27"/>
      <c r="K23" s="43"/>
    </row>
    <row r="24" spans="1:11" s="81" customFormat="1" ht="11.25">
      <c r="A24" s="44" t="s">
        <v>65</v>
      </c>
      <c r="B24" s="14">
        <f>SUM(C24:M24)</f>
        <v>22</v>
      </c>
      <c r="C24" s="14"/>
      <c r="D24" s="74"/>
      <c r="E24" s="13"/>
      <c r="F24" s="13"/>
      <c r="G24" s="13"/>
      <c r="H24" s="13"/>
      <c r="I24" s="13"/>
      <c r="J24" s="13">
        <v>22</v>
      </c>
      <c r="K24" s="39"/>
    </row>
    <row r="25" spans="1:11" s="81" customFormat="1" ht="12" thickBot="1">
      <c r="A25" s="45" t="s">
        <v>12</v>
      </c>
      <c r="B25" s="28">
        <f>INT(B23*(B42+1)/2)+B24</f>
        <v>165</v>
      </c>
      <c r="C25" s="28"/>
      <c r="D25" s="80"/>
      <c r="E25" s="29"/>
      <c r="F25" s="29"/>
      <c r="G25" s="29"/>
      <c r="H25" s="29"/>
      <c r="I25" s="29"/>
      <c r="J25" s="29"/>
      <c r="K25" s="46"/>
    </row>
    <row r="26" spans="1:11" s="81" customFormat="1" ht="12">
      <c r="A26" s="47" t="s">
        <v>19</v>
      </c>
      <c r="B26" s="24">
        <f aca="true" t="shared" si="0" ref="B26:B32">SUM(C26:M26)</f>
        <v>9</v>
      </c>
      <c r="C26" s="83"/>
      <c r="D26" s="83"/>
      <c r="E26" s="25"/>
      <c r="F26" s="25">
        <v>6</v>
      </c>
      <c r="G26" s="25"/>
      <c r="H26" s="25"/>
      <c r="I26" s="25">
        <v>3</v>
      </c>
      <c r="J26" s="25"/>
      <c r="K26" s="48"/>
    </row>
    <row r="27" spans="1:11" s="81" customFormat="1" ht="12">
      <c r="A27" s="38" t="s">
        <v>20</v>
      </c>
      <c r="B27" s="14">
        <f t="shared" si="0"/>
        <v>0</v>
      </c>
      <c r="C27" s="14">
        <f>C33</f>
        <v>-5</v>
      </c>
      <c r="D27" s="74">
        <f>sizeb(D19)</f>
        <v>-4</v>
      </c>
      <c r="E27" s="13"/>
      <c r="F27" s="13">
        <v>6</v>
      </c>
      <c r="G27" s="13"/>
      <c r="H27" s="13"/>
      <c r="I27" s="13">
        <v>3</v>
      </c>
      <c r="J27" s="13"/>
      <c r="K27" s="39"/>
    </row>
    <row r="28" spans="1:11" s="81" customFormat="1" ht="12">
      <c r="A28" s="38" t="s">
        <v>225</v>
      </c>
      <c r="B28" s="14">
        <f t="shared" si="0"/>
        <v>5</v>
      </c>
      <c r="C28" s="14">
        <f>C33</f>
        <v>-5</v>
      </c>
      <c r="D28" s="74">
        <f>sizep(D19)</f>
        <v>1</v>
      </c>
      <c r="E28" s="13"/>
      <c r="F28" s="13">
        <v>6</v>
      </c>
      <c r="G28" s="13"/>
      <c r="H28" s="13"/>
      <c r="I28" s="13">
        <v>3</v>
      </c>
      <c r="J28" s="13"/>
      <c r="K28" s="39"/>
    </row>
    <row r="29" spans="1:11" s="81" customFormat="1" ht="12.75" thickBot="1">
      <c r="A29" s="49" t="s">
        <v>226</v>
      </c>
      <c r="B29" s="14">
        <f t="shared" si="0"/>
        <v>27</v>
      </c>
      <c r="C29" s="14">
        <f>C34</f>
        <v>17</v>
      </c>
      <c r="D29" s="74">
        <f>sizep(D19)</f>
        <v>1</v>
      </c>
      <c r="E29" s="29"/>
      <c r="F29" s="13">
        <v>6</v>
      </c>
      <c r="G29" s="29"/>
      <c r="H29" s="29"/>
      <c r="I29" s="29">
        <v>3</v>
      </c>
      <c r="J29" s="29"/>
      <c r="K29" s="46"/>
    </row>
    <row r="30" spans="1:11" s="81" customFormat="1" ht="12">
      <c r="A30" s="42" t="s">
        <v>43</v>
      </c>
      <c r="B30" s="26">
        <f t="shared" si="0"/>
        <v>9</v>
      </c>
      <c r="C30" s="26">
        <f>C35</f>
        <v>0</v>
      </c>
      <c r="D30" s="82"/>
      <c r="E30" s="27"/>
      <c r="F30" s="27">
        <v>5</v>
      </c>
      <c r="G30" s="27"/>
      <c r="H30" s="27"/>
      <c r="I30" s="27">
        <v>4</v>
      </c>
      <c r="J30" s="27"/>
      <c r="K30" s="43"/>
    </row>
    <row r="31" spans="1:11" s="81" customFormat="1" ht="12">
      <c r="A31" s="38" t="s">
        <v>44</v>
      </c>
      <c r="B31" s="14">
        <f t="shared" si="0"/>
        <v>23</v>
      </c>
      <c r="C31" s="14">
        <f>C34</f>
        <v>17</v>
      </c>
      <c r="D31" s="74"/>
      <c r="E31" s="13"/>
      <c r="F31" s="13">
        <v>5</v>
      </c>
      <c r="G31" s="13"/>
      <c r="H31" s="13"/>
      <c r="I31" s="13">
        <v>1</v>
      </c>
      <c r="J31" s="13"/>
      <c r="K31" s="39"/>
    </row>
    <row r="32" spans="1:11" s="81" customFormat="1" ht="12.75" thickBot="1">
      <c r="A32" s="49" t="s">
        <v>45</v>
      </c>
      <c r="B32" s="28">
        <f t="shared" si="0"/>
        <v>17</v>
      </c>
      <c r="C32" s="28">
        <f>C37</f>
        <v>4</v>
      </c>
      <c r="D32" s="80"/>
      <c r="E32" s="29"/>
      <c r="F32" s="29">
        <v>10</v>
      </c>
      <c r="G32" s="29"/>
      <c r="H32" s="29"/>
      <c r="I32" s="29">
        <v>1</v>
      </c>
      <c r="J32" s="29">
        <v>2</v>
      </c>
      <c r="K32" s="46"/>
    </row>
    <row r="33" spans="1:11" s="81" customFormat="1" ht="12">
      <c r="A33" s="47" t="s">
        <v>46</v>
      </c>
      <c r="B33" s="24">
        <f>SUM(D33:M33)</f>
        <v>1</v>
      </c>
      <c r="C33" s="24">
        <f>INT((B33-10)/2)</f>
        <v>-5</v>
      </c>
      <c r="D33" s="83"/>
      <c r="E33" s="25">
        <v>8</v>
      </c>
      <c r="F33" s="25">
        <v>-9</v>
      </c>
      <c r="G33" s="25">
        <v>2</v>
      </c>
      <c r="H33" s="25"/>
      <c r="I33" s="25"/>
      <c r="J33" s="25"/>
      <c r="K33" s="48"/>
    </row>
    <row r="34" spans="1:11" s="81" customFormat="1" ht="12">
      <c r="A34" s="38" t="s">
        <v>15</v>
      </c>
      <c r="B34" s="14">
        <f>SUM(D34:M34)</f>
        <v>44</v>
      </c>
      <c r="C34" s="14">
        <f>INT((B34-10)/2)</f>
        <v>17</v>
      </c>
      <c r="D34" s="74"/>
      <c r="E34" s="13">
        <v>18</v>
      </c>
      <c r="F34" s="13">
        <v>20</v>
      </c>
      <c r="G34" s="13">
        <v>4</v>
      </c>
      <c r="H34" s="13"/>
      <c r="I34" s="13">
        <v>2</v>
      </c>
      <c r="J34" s="13"/>
      <c r="K34" s="39"/>
    </row>
    <row r="35" spans="1:11" s="81" customFormat="1" ht="12">
      <c r="A35" s="38" t="s">
        <v>47</v>
      </c>
      <c r="B35" s="14" t="s">
        <v>288</v>
      </c>
      <c r="C35" s="14">
        <v>0</v>
      </c>
      <c r="D35" s="74"/>
      <c r="E35" s="13"/>
      <c r="F35" s="13"/>
      <c r="G35" s="13"/>
      <c r="H35" s="13"/>
      <c r="I35" s="13"/>
      <c r="J35" s="13"/>
      <c r="K35" s="39"/>
    </row>
    <row r="36" spans="1:11" s="81" customFormat="1" ht="12">
      <c r="A36" s="38" t="s">
        <v>48</v>
      </c>
      <c r="B36" s="14">
        <f>SUM(D36:M36)</f>
        <v>14</v>
      </c>
      <c r="C36" s="14">
        <f>INT((B36-10)/2)</f>
        <v>2</v>
      </c>
      <c r="D36" s="74"/>
      <c r="E36" s="13">
        <v>8</v>
      </c>
      <c r="F36" s="13">
        <v>4</v>
      </c>
      <c r="G36" s="13">
        <v>2</v>
      </c>
      <c r="H36" s="13"/>
      <c r="I36" s="13"/>
      <c r="J36" s="13"/>
      <c r="K36" s="39"/>
    </row>
    <row r="37" spans="1:11" s="81" customFormat="1" ht="12">
      <c r="A37" s="38" t="s">
        <v>49</v>
      </c>
      <c r="B37" s="14">
        <f>SUM(D37:M37)</f>
        <v>18</v>
      </c>
      <c r="C37" s="14">
        <f>INT((B37-10)/2)</f>
        <v>4</v>
      </c>
      <c r="D37" s="74"/>
      <c r="E37" s="13">
        <v>8</v>
      </c>
      <c r="F37" s="13">
        <v>6</v>
      </c>
      <c r="G37" s="13">
        <v>4</v>
      </c>
      <c r="H37" s="13"/>
      <c r="I37" s="13"/>
      <c r="J37" s="13"/>
      <c r="K37" s="39"/>
    </row>
    <row r="38" spans="1:11" s="81" customFormat="1" ht="12">
      <c r="A38" s="38" t="s">
        <v>50</v>
      </c>
      <c r="B38" s="14">
        <f>SUM(D38:M38)</f>
        <v>22</v>
      </c>
      <c r="C38" s="14">
        <f>INT((B38-10)/2)</f>
        <v>6</v>
      </c>
      <c r="D38" s="74"/>
      <c r="E38" s="13">
        <v>18</v>
      </c>
      <c r="F38" s="13">
        <v>2</v>
      </c>
      <c r="G38" s="13">
        <v>2</v>
      </c>
      <c r="H38" s="13"/>
      <c r="I38" s="13"/>
      <c r="J38" s="13"/>
      <c r="K38" s="39"/>
    </row>
    <row r="39" spans="1:11" s="81" customFormat="1" ht="12.75" thickBot="1">
      <c r="A39" s="49" t="s">
        <v>27</v>
      </c>
      <c r="B39" s="28">
        <f>SUM(C39:M39)</f>
        <v>14</v>
      </c>
      <c r="C39" s="80"/>
      <c r="D39" s="80"/>
      <c r="E39" s="29"/>
      <c r="F39" s="29">
        <v>8</v>
      </c>
      <c r="G39" s="29">
        <v>1</v>
      </c>
      <c r="H39" s="29"/>
      <c r="I39" s="29">
        <v>5</v>
      </c>
      <c r="J39" s="29"/>
      <c r="K39" s="46"/>
    </row>
    <row r="40" spans="1:2" ht="12.75" thickBot="1">
      <c r="A40" s="6"/>
      <c r="B40" s="8"/>
    </row>
    <row r="41" spans="1:11" ht="12">
      <c r="A41" s="42" t="s">
        <v>289</v>
      </c>
      <c r="B41" s="27" t="s">
        <v>303</v>
      </c>
      <c r="C41" s="27"/>
      <c r="D41" s="27"/>
      <c r="E41" s="27"/>
      <c r="F41" s="27"/>
      <c r="G41" s="27"/>
      <c r="H41" s="27"/>
      <c r="I41" s="27"/>
      <c r="J41" s="50"/>
      <c r="K41" s="43"/>
    </row>
    <row r="42" spans="1:11" ht="12">
      <c r="A42" s="38" t="s">
        <v>66</v>
      </c>
      <c r="B42" s="13">
        <v>12</v>
      </c>
      <c r="C42" s="13"/>
      <c r="D42" s="13"/>
      <c r="E42" s="13"/>
      <c r="F42" s="13"/>
      <c r="G42" s="13"/>
      <c r="H42" s="13"/>
      <c r="I42" s="13"/>
      <c r="J42" s="18"/>
      <c r="K42" s="39"/>
    </row>
    <row r="43" spans="1:11" ht="12">
      <c r="A43" s="38" t="s">
        <v>13</v>
      </c>
      <c r="B43" s="13">
        <v>50</v>
      </c>
      <c r="C43" s="13"/>
      <c r="D43" s="13"/>
      <c r="E43" s="13"/>
      <c r="F43" s="13"/>
      <c r="G43" s="13"/>
      <c r="H43" s="13"/>
      <c r="I43" s="13"/>
      <c r="J43" s="18"/>
      <c r="K43" s="39"/>
    </row>
    <row r="44" spans="1:11" ht="12">
      <c r="A44" s="38" t="s">
        <v>14</v>
      </c>
      <c r="B44" s="13" t="s">
        <v>274</v>
      </c>
      <c r="C44" s="13"/>
      <c r="D44" s="13"/>
      <c r="E44" s="13"/>
      <c r="F44" s="13"/>
      <c r="G44" s="13"/>
      <c r="H44" s="13"/>
      <c r="I44" s="13"/>
      <c r="J44" s="18"/>
      <c r="K44" s="39"/>
    </row>
    <row r="45" spans="1:11" ht="12">
      <c r="A45" s="38" t="s">
        <v>53</v>
      </c>
      <c r="B45" s="13" t="s">
        <v>304</v>
      </c>
      <c r="C45" s="13"/>
      <c r="D45" s="13"/>
      <c r="E45" s="13"/>
      <c r="F45" s="13"/>
      <c r="G45" s="13"/>
      <c r="H45" s="13"/>
      <c r="I45" s="13"/>
      <c r="J45" s="18"/>
      <c r="K45" s="39"/>
    </row>
    <row r="46" spans="1:11" ht="12">
      <c r="A46" s="38" t="s">
        <v>54</v>
      </c>
      <c r="B46" s="13">
        <v>1</v>
      </c>
      <c r="C46" s="13"/>
      <c r="D46" s="13"/>
      <c r="E46" s="13"/>
      <c r="F46" s="13"/>
      <c r="G46" s="13"/>
      <c r="H46" s="13"/>
      <c r="I46" s="13"/>
      <c r="J46" s="18"/>
      <c r="K46" s="39"/>
    </row>
    <row r="47" spans="1:11" ht="12">
      <c r="A47" s="38" t="s">
        <v>56</v>
      </c>
      <c r="B47" s="13" t="s">
        <v>120</v>
      </c>
      <c r="C47" s="13"/>
      <c r="D47" s="13"/>
      <c r="E47" s="13"/>
      <c r="F47" s="13"/>
      <c r="G47" s="13"/>
      <c r="H47" s="13"/>
      <c r="I47" s="13"/>
      <c r="J47" s="18"/>
      <c r="K47" s="39"/>
    </row>
    <row r="48" spans="1:11" ht="12">
      <c r="A48" s="38" t="s">
        <v>57</v>
      </c>
      <c r="B48" s="13" t="s">
        <v>313</v>
      </c>
      <c r="C48" s="13"/>
      <c r="D48" s="13"/>
      <c r="E48" s="13"/>
      <c r="F48" s="13"/>
      <c r="G48" s="13"/>
      <c r="H48" s="13"/>
      <c r="I48" s="13"/>
      <c r="J48" s="18"/>
      <c r="K48" s="39"/>
    </row>
    <row r="49" spans="1:11" ht="12">
      <c r="A49" s="38" t="s">
        <v>61</v>
      </c>
      <c r="B49" s="13"/>
      <c r="C49" s="13"/>
      <c r="D49" s="13"/>
      <c r="E49" s="13"/>
      <c r="F49" s="13"/>
      <c r="G49" s="13"/>
      <c r="H49" s="13"/>
      <c r="I49" s="13"/>
      <c r="J49" s="18"/>
      <c r="K49" s="39"/>
    </row>
    <row r="50" spans="1:11" ht="12">
      <c r="A50" s="38" t="s">
        <v>62</v>
      </c>
      <c r="B50" s="15" t="s">
        <v>317</v>
      </c>
      <c r="C50" s="15"/>
      <c r="D50" s="13"/>
      <c r="E50" s="13"/>
      <c r="F50" s="13"/>
      <c r="G50" s="13"/>
      <c r="H50" s="13"/>
      <c r="I50" s="13"/>
      <c r="J50" s="18"/>
      <c r="K50" s="39"/>
    </row>
    <row r="51" spans="1:11" ht="11.25">
      <c r="A51" s="44" t="s">
        <v>24</v>
      </c>
      <c r="B51" s="19">
        <v>5</v>
      </c>
      <c r="C51" s="13"/>
      <c r="D51" s="13"/>
      <c r="E51" s="13"/>
      <c r="F51" s="13"/>
      <c r="G51" s="13"/>
      <c r="H51" s="13"/>
      <c r="I51" s="13"/>
      <c r="J51" s="18"/>
      <c r="K51" s="39"/>
    </row>
    <row r="52" spans="1:11" ht="11.25">
      <c r="A52" s="44" t="s">
        <v>25</v>
      </c>
      <c r="B52" s="19">
        <v>5</v>
      </c>
      <c r="C52" s="13"/>
      <c r="D52" s="13"/>
      <c r="E52" s="13"/>
      <c r="F52" s="13"/>
      <c r="G52" s="13"/>
      <c r="H52" s="13"/>
      <c r="I52" s="13"/>
      <c r="J52" s="18"/>
      <c r="K52" s="39"/>
    </row>
    <row r="53" spans="1:11" ht="12">
      <c r="A53" s="38" t="s">
        <v>29</v>
      </c>
      <c r="B53" s="19" t="s">
        <v>298</v>
      </c>
      <c r="C53" s="19" t="s">
        <v>114</v>
      </c>
      <c r="D53" s="19" t="s">
        <v>310</v>
      </c>
      <c r="E53" s="19" t="s">
        <v>311</v>
      </c>
      <c r="F53" s="19" t="s">
        <v>312</v>
      </c>
      <c r="G53" s="19" t="s">
        <v>127</v>
      </c>
      <c r="H53" s="88" t="s">
        <v>314</v>
      </c>
      <c r="I53" s="88" t="s">
        <v>116</v>
      </c>
      <c r="J53" s="18" t="s">
        <v>316</v>
      </c>
      <c r="K53" s="39"/>
    </row>
    <row r="54" spans="1:11" s="7" customFormat="1" ht="12">
      <c r="A54" s="51" t="s">
        <v>33</v>
      </c>
      <c r="B54" s="88" t="s">
        <v>315</v>
      </c>
      <c r="C54" s="21"/>
      <c r="D54" s="19"/>
      <c r="E54" s="19"/>
      <c r="F54" s="19"/>
      <c r="G54" s="19"/>
      <c r="H54" s="21"/>
      <c r="I54" s="88"/>
      <c r="J54" s="21"/>
      <c r="K54" s="52"/>
    </row>
    <row r="55" spans="1:11" s="7" customFormat="1" ht="24">
      <c r="A55" s="51" t="s">
        <v>35</v>
      </c>
      <c r="B55" s="20" t="s">
        <v>110</v>
      </c>
      <c r="C55" s="20" t="s">
        <v>308</v>
      </c>
      <c r="D55" s="20" t="s">
        <v>309</v>
      </c>
      <c r="E55" s="20" t="s">
        <v>318</v>
      </c>
      <c r="F55" s="20" t="s">
        <v>319</v>
      </c>
      <c r="G55" s="20" t="s">
        <v>320</v>
      </c>
      <c r="H55" s="21" t="s">
        <v>321</v>
      </c>
      <c r="I55" s="21"/>
      <c r="J55" s="21"/>
      <c r="K55" s="52"/>
    </row>
    <row r="56" spans="1:11" ht="12.75" thickBot="1">
      <c r="A56" s="49" t="s">
        <v>41</v>
      </c>
      <c r="B56" s="29"/>
      <c r="C56" s="29"/>
      <c r="D56" s="29"/>
      <c r="E56" s="29"/>
      <c r="F56" s="29"/>
      <c r="G56" s="29"/>
      <c r="H56" s="29"/>
      <c r="I56" s="29"/>
      <c r="J56" s="53"/>
      <c r="K56" s="46"/>
    </row>
    <row r="57" ht="12.75" thickBot="1">
      <c r="A57" s="6"/>
    </row>
    <row r="58" spans="1:5" ht="12">
      <c r="A58" s="42" t="s">
        <v>177</v>
      </c>
      <c r="B58" s="27" t="s">
        <v>178</v>
      </c>
      <c r="C58" s="27" t="s">
        <v>290</v>
      </c>
      <c r="D58" s="27" t="s">
        <v>180</v>
      </c>
      <c r="E58" s="43" t="s">
        <v>181</v>
      </c>
    </row>
    <row r="59" spans="1:5" ht="11.25">
      <c r="A59" s="77" t="s">
        <v>291</v>
      </c>
      <c r="B59" s="13">
        <f aca="true" t="shared" si="1" ref="B59:B102">SUM(C59:K59)</f>
        <v>-5</v>
      </c>
      <c r="C59" s="13"/>
      <c r="D59" s="13">
        <f>C$33</f>
        <v>-5</v>
      </c>
      <c r="E59" s="39"/>
    </row>
    <row r="60" spans="1:5" ht="11.25">
      <c r="A60" s="77" t="s">
        <v>170</v>
      </c>
      <c r="B60" s="13">
        <f t="shared" si="1"/>
        <v>-5</v>
      </c>
      <c r="C60" s="13"/>
      <c r="D60" s="13">
        <f>C$33</f>
        <v>-5</v>
      </c>
      <c r="E60" s="39"/>
    </row>
    <row r="61" spans="1:5" ht="11.25">
      <c r="A61" s="77" t="s">
        <v>172</v>
      </c>
      <c r="B61" s="13">
        <f t="shared" si="1"/>
        <v>-5</v>
      </c>
      <c r="C61" s="13"/>
      <c r="D61" s="13">
        <f>C$33</f>
        <v>-5</v>
      </c>
      <c r="E61" s="39"/>
    </row>
    <row r="62" spans="1:5" ht="11.25">
      <c r="A62" s="77" t="s">
        <v>158</v>
      </c>
      <c r="B62" s="13">
        <f t="shared" si="1"/>
        <v>0</v>
      </c>
      <c r="C62" s="13"/>
      <c r="D62" s="13">
        <f>C35</f>
        <v>0</v>
      </c>
      <c r="E62" s="39"/>
    </row>
    <row r="63" spans="1:5" ht="11.25">
      <c r="A63" s="77" t="s">
        <v>135</v>
      </c>
      <c r="B63" s="13">
        <f t="shared" si="1"/>
        <v>2</v>
      </c>
      <c r="C63" s="13"/>
      <c r="D63" s="13">
        <f aca="true" t="shared" si="2" ref="D63:D79">C$36</f>
        <v>2</v>
      </c>
      <c r="E63" s="39"/>
    </row>
    <row r="64" spans="1:5" ht="11.25">
      <c r="A64" s="77" t="s">
        <v>150</v>
      </c>
      <c r="B64" s="13">
        <f t="shared" si="1"/>
        <v>2</v>
      </c>
      <c r="C64" s="13"/>
      <c r="D64" s="13">
        <f t="shared" si="2"/>
        <v>2</v>
      </c>
      <c r="E64" s="39"/>
    </row>
    <row r="65" spans="1:5" ht="11.25">
      <c r="A65" s="77" t="s">
        <v>153</v>
      </c>
      <c r="B65" s="13">
        <f t="shared" si="1"/>
        <v>2</v>
      </c>
      <c r="C65" s="13"/>
      <c r="D65" s="13">
        <f t="shared" si="2"/>
        <v>2</v>
      </c>
      <c r="E65" s="39"/>
    </row>
    <row r="66" spans="1:5" ht="11.25">
      <c r="A66" s="77" t="s">
        <v>136</v>
      </c>
      <c r="B66" s="13">
        <f t="shared" si="1"/>
        <v>2</v>
      </c>
      <c r="C66" s="13"/>
      <c r="D66" s="13">
        <f t="shared" si="2"/>
        <v>2</v>
      </c>
      <c r="E66" s="39"/>
    </row>
    <row r="67" spans="1:5" ht="11.25">
      <c r="A67" s="77" t="s">
        <v>292</v>
      </c>
      <c r="B67" s="13">
        <f t="shared" si="1"/>
        <v>2</v>
      </c>
      <c r="C67" s="13"/>
      <c r="D67" s="13">
        <f t="shared" si="2"/>
        <v>2</v>
      </c>
      <c r="E67" s="39"/>
    </row>
    <row r="68" spans="1:5" ht="11.25">
      <c r="A68" s="77" t="s">
        <v>160</v>
      </c>
      <c r="B68" s="13">
        <f t="shared" si="1"/>
        <v>2</v>
      </c>
      <c r="C68" s="13"/>
      <c r="D68" s="13">
        <f t="shared" si="2"/>
        <v>2</v>
      </c>
      <c r="E68" s="39"/>
    </row>
    <row r="69" spans="1:5" ht="11.25">
      <c r="A69" s="77" t="s">
        <v>137</v>
      </c>
      <c r="B69" s="13">
        <f t="shared" si="1"/>
        <v>2</v>
      </c>
      <c r="C69" s="13"/>
      <c r="D69" s="13">
        <f t="shared" si="2"/>
        <v>2</v>
      </c>
      <c r="E69" s="39"/>
    </row>
    <row r="70" spans="1:5" ht="11.25">
      <c r="A70" s="77" t="s">
        <v>138</v>
      </c>
      <c r="B70" s="13">
        <f t="shared" si="1"/>
        <v>2</v>
      </c>
      <c r="C70" s="13"/>
      <c r="D70" s="13">
        <f t="shared" si="2"/>
        <v>2</v>
      </c>
      <c r="E70" s="39"/>
    </row>
    <row r="71" spans="1:5" ht="11.25">
      <c r="A71" s="77" t="s">
        <v>139</v>
      </c>
      <c r="B71" s="13">
        <f t="shared" si="1"/>
        <v>2</v>
      </c>
      <c r="C71" s="13"/>
      <c r="D71" s="13">
        <f t="shared" si="2"/>
        <v>2</v>
      </c>
      <c r="E71" s="39"/>
    </row>
    <row r="72" spans="1:5" ht="11.25">
      <c r="A72" s="77" t="s">
        <v>140</v>
      </c>
      <c r="B72" s="13">
        <f t="shared" si="1"/>
        <v>2</v>
      </c>
      <c r="C72" s="13"/>
      <c r="D72" s="13">
        <f t="shared" si="2"/>
        <v>2</v>
      </c>
      <c r="E72" s="39"/>
    </row>
    <row r="73" spans="1:5" ht="11.25">
      <c r="A73" s="77" t="s">
        <v>141</v>
      </c>
      <c r="B73" s="13">
        <f t="shared" si="1"/>
        <v>2</v>
      </c>
      <c r="C73" s="13"/>
      <c r="D73" s="13">
        <f t="shared" si="2"/>
        <v>2</v>
      </c>
      <c r="E73" s="39"/>
    </row>
    <row r="74" spans="1:5" ht="11.25">
      <c r="A74" s="77" t="s">
        <v>142</v>
      </c>
      <c r="B74" s="13">
        <f t="shared" si="1"/>
        <v>2</v>
      </c>
      <c r="C74" s="13"/>
      <c r="D74" s="13">
        <f t="shared" si="2"/>
        <v>2</v>
      </c>
      <c r="E74" s="39"/>
    </row>
    <row r="75" spans="1:5" ht="11.25">
      <c r="A75" s="77" t="s">
        <v>143</v>
      </c>
      <c r="B75" s="13">
        <f t="shared" si="1"/>
        <v>2</v>
      </c>
      <c r="C75" s="13"/>
      <c r="D75" s="13">
        <f t="shared" si="2"/>
        <v>2</v>
      </c>
      <c r="E75" s="39"/>
    </row>
    <row r="76" spans="1:5" ht="11.25">
      <c r="A76" s="77" t="s">
        <v>144</v>
      </c>
      <c r="B76" s="13">
        <f t="shared" si="1"/>
        <v>2</v>
      </c>
      <c r="C76" s="13"/>
      <c r="D76" s="13">
        <f t="shared" si="2"/>
        <v>2</v>
      </c>
      <c r="E76" s="39"/>
    </row>
    <row r="77" spans="1:5" ht="11.25">
      <c r="A77" s="77" t="s">
        <v>145</v>
      </c>
      <c r="B77" s="13">
        <f t="shared" si="1"/>
        <v>2</v>
      </c>
      <c r="C77" s="13"/>
      <c r="D77" s="13">
        <f t="shared" si="2"/>
        <v>2</v>
      </c>
      <c r="E77" s="39"/>
    </row>
    <row r="78" spans="1:5" ht="11.25">
      <c r="A78" s="77" t="s">
        <v>146</v>
      </c>
      <c r="B78" s="13">
        <f t="shared" si="1"/>
        <v>2</v>
      </c>
      <c r="C78" s="13"/>
      <c r="D78" s="13">
        <f t="shared" si="2"/>
        <v>2</v>
      </c>
      <c r="E78" s="39"/>
    </row>
    <row r="79" spans="1:5" ht="11.25">
      <c r="A79" s="77" t="s">
        <v>147</v>
      </c>
      <c r="B79" s="13">
        <f t="shared" si="1"/>
        <v>2</v>
      </c>
      <c r="C79" s="13"/>
      <c r="D79" s="13">
        <f t="shared" si="2"/>
        <v>2</v>
      </c>
      <c r="E79" s="39"/>
    </row>
    <row r="80" spans="1:5" ht="11.25">
      <c r="A80" s="77" t="s">
        <v>151</v>
      </c>
      <c r="B80" s="13">
        <f t="shared" si="1"/>
        <v>16</v>
      </c>
      <c r="C80" s="13">
        <v>12</v>
      </c>
      <c r="D80" s="13">
        <f aca="true" t="shared" si="3" ref="D80:D85">C$37</f>
        <v>4</v>
      </c>
      <c r="E80" s="39"/>
    </row>
    <row r="81" spans="1:5" ht="11.25">
      <c r="A81" s="77" t="s">
        <v>155</v>
      </c>
      <c r="B81" s="13">
        <f t="shared" si="1"/>
        <v>16</v>
      </c>
      <c r="C81" s="13">
        <v>12</v>
      </c>
      <c r="D81" s="13">
        <f t="shared" si="3"/>
        <v>4</v>
      </c>
      <c r="E81" s="39"/>
    </row>
    <row r="82" spans="1:5" ht="11.25">
      <c r="A82" s="77" t="s">
        <v>293</v>
      </c>
      <c r="B82" s="13">
        <f t="shared" si="1"/>
        <v>4</v>
      </c>
      <c r="C82" s="13"/>
      <c r="D82" s="13">
        <f t="shared" si="3"/>
        <v>4</v>
      </c>
      <c r="E82" s="39"/>
    </row>
    <row r="83" spans="1:5" ht="11.25">
      <c r="A83" s="77" t="s">
        <v>157</v>
      </c>
      <c r="B83" s="13">
        <f t="shared" si="1"/>
        <v>4</v>
      </c>
      <c r="C83" s="13"/>
      <c r="D83" s="13">
        <f t="shared" si="3"/>
        <v>4</v>
      </c>
      <c r="E83" s="39"/>
    </row>
    <row r="84" spans="1:5" ht="11.25">
      <c r="A84" s="77" t="s">
        <v>159</v>
      </c>
      <c r="B84" s="13">
        <f t="shared" si="1"/>
        <v>4</v>
      </c>
      <c r="C84" s="13"/>
      <c r="D84" s="13">
        <f t="shared" si="3"/>
        <v>4</v>
      </c>
      <c r="E84" s="39"/>
    </row>
    <row r="85" spans="1:5" ht="11.25">
      <c r="A85" s="77" t="s">
        <v>161</v>
      </c>
      <c r="B85" s="13">
        <f t="shared" si="1"/>
        <v>4</v>
      </c>
      <c r="C85" s="13"/>
      <c r="D85" s="13">
        <f t="shared" si="3"/>
        <v>4</v>
      </c>
      <c r="E85" s="39"/>
    </row>
    <row r="86" spans="1:5" ht="11.25">
      <c r="A86" s="77" t="s">
        <v>134</v>
      </c>
      <c r="B86" s="13">
        <f t="shared" si="1"/>
        <v>17</v>
      </c>
      <c r="C86" s="13"/>
      <c r="D86" s="13">
        <f aca="true" t="shared" si="4" ref="D86:D94">C$34</f>
        <v>17</v>
      </c>
      <c r="E86" s="39"/>
    </row>
    <row r="87" spans="1:5" ht="11.25">
      <c r="A87" s="77" t="s">
        <v>166</v>
      </c>
      <c r="B87" s="13">
        <f t="shared" si="1"/>
        <v>17</v>
      </c>
      <c r="C87" s="13"/>
      <c r="D87" s="13">
        <f t="shared" si="4"/>
        <v>17</v>
      </c>
      <c r="E87" s="39"/>
    </row>
    <row r="88" spans="1:5" ht="11.25">
      <c r="A88" s="77" t="s">
        <v>167</v>
      </c>
      <c r="B88" s="13">
        <f t="shared" si="1"/>
        <v>17</v>
      </c>
      <c r="C88" s="13"/>
      <c r="D88" s="13">
        <f t="shared" si="4"/>
        <v>17</v>
      </c>
      <c r="E88" s="39"/>
    </row>
    <row r="89" spans="1:5" ht="11.25">
      <c r="A89" s="77" t="s">
        <v>152</v>
      </c>
      <c r="B89" s="13">
        <f t="shared" si="1"/>
        <v>17</v>
      </c>
      <c r="C89" s="13"/>
      <c r="D89" s="13">
        <f t="shared" si="4"/>
        <v>17</v>
      </c>
      <c r="E89" s="39"/>
    </row>
    <row r="90" spans="1:5" ht="11.25">
      <c r="A90" s="77" t="s">
        <v>168</v>
      </c>
      <c r="B90" s="13">
        <f t="shared" si="1"/>
        <v>17</v>
      </c>
      <c r="C90" s="13"/>
      <c r="D90" s="13">
        <f t="shared" si="4"/>
        <v>17</v>
      </c>
      <c r="E90" s="39"/>
    </row>
    <row r="91" spans="1:5" ht="11.25">
      <c r="A91" s="77" t="s">
        <v>169</v>
      </c>
      <c r="B91" s="13">
        <f t="shared" si="1"/>
        <v>17</v>
      </c>
      <c r="C91" s="13"/>
      <c r="D91" s="13">
        <f t="shared" si="4"/>
        <v>17</v>
      </c>
      <c r="E91" s="39"/>
    </row>
    <row r="92" spans="1:5" ht="11.25">
      <c r="A92" s="77" t="s">
        <v>171</v>
      </c>
      <c r="B92" s="13">
        <f t="shared" si="1"/>
        <v>17</v>
      </c>
      <c r="C92" s="13"/>
      <c r="D92" s="13">
        <f t="shared" si="4"/>
        <v>17</v>
      </c>
      <c r="E92" s="39"/>
    </row>
    <row r="93" spans="1:5" ht="11.25">
      <c r="A93" s="77" t="s">
        <v>162</v>
      </c>
      <c r="B93" s="13">
        <f t="shared" si="1"/>
        <v>17</v>
      </c>
      <c r="C93" s="13"/>
      <c r="D93" s="13">
        <f t="shared" si="4"/>
        <v>17</v>
      </c>
      <c r="E93" s="39"/>
    </row>
    <row r="94" spans="1:5" ht="11.25">
      <c r="A94" s="77" t="s">
        <v>173</v>
      </c>
      <c r="B94" s="13">
        <f t="shared" si="1"/>
        <v>17</v>
      </c>
      <c r="C94" s="13"/>
      <c r="D94" s="13">
        <f t="shared" si="4"/>
        <v>17</v>
      </c>
      <c r="E94" s="39"/>
    </row>
    <row r="95" spans="1:5" ht="11.25">
      <c r="A95" s="77" t="s">
        <v>165</v>
      </c>
      <c r="B95" s="13">
        <f t="shared" si="1"/>
        <v>6</v>
      </c>
      <c r="C95" s="13"/>
      <c r="D95" s="13">
        <f aca="true" t="shared" si="5" ref="D95:D102">C$38</f>
        <v>6</v>
      </c>
      <c r="E95" s="39"/>
    </row>
    <row r="96" spans="1:5" ht="11.25">
      <c r="A96" s="77" t="s">
        <v>294</v>
      </c>
      <c r="B96" s="13">
        <f t="shared" si="1"/>
        <v>6</v>
      </c>
      <c r="C96" s="13"/>
      <c r="D96" s="13">
        <f t="shared" si="5"/>
        <v>6</v>
      </c>
      <c r="E96" s="39"/>
    </row>
    <row r="97" spans="1:5" ht="11.25">
      <c r="A97" s="77" t="s">
        <v>154</v>
      </c>
      <c r="B97" s="13">
        <f t="shared" si="1"/>
        <v>6</v>
      </c>
      <c r="C97" s="13"/>
      <c r="D97" s="13">
        <f t="shared" si="5"/>
        <v>6</v>
      </c>
      <c r="E97" s="39"/>
    </row>
    <row r="98" spans="1:5" ht="11.25">
      <c r="A98" s="77" t="s">
        <v>156</v>
      </c>
      <c r="B98" s="13">
        <f t="shared" si="1"/>
        <v>6</v>
      </c>
      <c r="C98" s="13"/>
      <c r="D98" s="13">
        <f t="shared" si="5"/>
        <v>6</v>
      </c>
      <c r="E98" s="39"/>
    </row>
    <row r="99" spans="1:5" ht="11.25">
      <c r="A99" s="77" t="s">
        <v>148</v>
      </c>
      <c r="B99" s="13">
        <f t="shared" si="1"/>
        <v>6</v>
      </c>
      <c r="C99" s="13"/>
      <c r="D99" s="13">
        <f t="shared" si="5"/>
        <v>6</v>
      </c>
      <c r="E99" s="39"/>
    </row>
    <row r="100" spans="1:5" ht="11.25">
      <c r="A100" s="77" t="s">
        <v>163</v>
      </c>
      <c r="B100" s="13">
        <f t="shared" si="1"/>
        <v>6</v>
      </c>
      <c r="C100" s="13"/>
      <c r="D100" s="13">
        <f t="shared" si="5"/>
        <v>6</v>
      </c>
      <c r="E100" s="39"/>
    </row>
    <row r="101" spans="1:5" ht="11.25">
      <c r="A101" s="77" t="s">
        <v>164</v>
      </c>
      <c r="B101" s="13">
        <f t="shared" si="1"/>
        <v>6</v>
      </c>
      <c r="C101" s="13"/>
      <c r="D101" s="13">
        <f t="shared" si="5"/>
        <v>6</v>
      </c>
      <c r="E101" s="39"/>
    </row>
    <row r="102" spans="1:5" ht="12" thickBot="1">
      <c r="A102" s="78" t="s">
        <v>149</v>
      </c>
      <c r="B102" s="29">
        <f t="shared" si="1"/>
        <v>6</v>
      </c>
      <c r="C102" s="29"/>
      <c r="D102" s="29">
        <f t="shared" si="5"/>
        <v>6</v>
      </c>
      <c r="E102" s="46"/>
    </row>
    <row r="103" spans="1:5" ht="11.25">
      <c r="A103" s="7"/>
      <c r="B103" s="7"/>
      <c r="C103" s="7"/>
      <c r="D103" s="7"/>
      <c r="E103" s="7"/>
    </row>
  </sheetData>
  <printOptions/>
  <pageMargins left="0.75" right="0.75" top="1" bottom="1" header="0.512" footer="0.512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116">
    <pageSetUpPr fitToPage="1"/>
  </sheetPr>
  <dimension ref="A1:K103"/>
  <sheetViews>
    <sheetView showGridLines="0" workbookViewId="0" topLeftCell="A16">
      <selection activeCell="I55" sqref="I55:K55"/>
    </sheetView>
  </sheetViews>
  <sheetFormatPr defaultColWidth="9.33203125" defaultRowHeight="11.25"/>
  <cols>
    <col min="1" max="9" width="10.66015625" style="3" customWidth="1"/>
    <col min="10" max="10" width="10.66015625" style="4" customWidth="1"/>
    <col min="11" max="16384" width="10.66015625" style="3" customWidth="1"/>
  </cols>
  <sheetData>
    <row r="1" spans="1:7" ht="12">
      <c r="A1" s="10" t="str">
        <f>"【"&amp;join(A18:Q18,"・")&amp;"】"</f>
        <v>【“深海の死神 グロブラ”・トロル（水棲）・先天性ライカンスロープ（ジャイアントスクイッド形態）・グール】</v>
      </c>
      <c r="B1" s="2"/>
      <c r="C1" s="2"/>
      <c r="D1" s="2"/>
      <c r="E1" s="2"/>
      <c r="F1" s="2"/>
      <c r="G1" s="2"/>
    </row>
    <row r="2" spans="1:7" ht="12">
      <c r="A2" s="10" t="str">
        <f>D19&amp;"サイズの"&amp;E19</f>
        <v>超大型サイズのアンデッド</v>
      </c>
      <c r="B2" s="2"/>
      <c r="C2" s="2"/>
      <c r="D2" s="2"/>
      <c r="E2" s="2"/>
      <c r="F2" s="2"/>
      <c r="G2" s="2"/>
    </row>
    <row r="3" spans="1:7" ht="12">
      <c r="A3" s="10" t="str">
        <f>"ヒットダイス："&amp;dicecode(B23,B42,B24)&amp;"("&amp;B25&amp;"hp)"</f>
        <v>ヒットダイス：18d12+6(123hp)</v>
      </c>
      <c r="B3" s="2"/>
      <c r="C3" s="2"/>
      <c r="D3" s="2"/>
      <c r="E3" s="2"/>
      <c r="F3" s="2"/>
      <c r="G3" s="2"/>
    </row>
    <row r="4" spans="1:7" ht="12">
      <c r="A4" s="10" t="str">
        <f>"移動速度："&amp;B43&amp;"フィート（"&amp;B44&amp;"）"</f>
        <v>移動速度：40フィート（水泳）</v>
      </c>
      <c r="B4" s="2"/>
      <c r="C4" s="2"/>
      <c r="D4" s="2"/>
      <c r="E4" s="2"/>
      <c r="F4" s="2"/>
      <c r="G4" s="2"/>
    </row>
    <row r="5" spans="1:7" ht="12">
      <c r="A5" s="10" t="str">
        <f>"アーマークラス："&amp;B22&amp;"（"&amp;ac(C22:N22)&amp;"）"</f>
        <v>アーマークラス：23（+7敏捷-2サイズ+10基本+6外皮+2外皮強化）</v>
      </c>
      <c r="B5" s="2"/>
      <c r="C5" s="2"/>
      <c r="D5" s="2"/>
      <c r="E5" s="2"/>
      <c r="F5" s="2"/>
      <c r="G5" s="2"/>
    </row>
    <row r="6" spans="1:7" ht="12">
      <c r="A6" s="10" t="str">
        <f>"基本攻撃／組み付き：+"&amp;B26&amp;"/+"&amp;B27</f>
        <v>基本攻撃／組み付き：+13/+36</v>
      </c>
      <c r="B6" s="2"/>
      <c r="C6" s="2"/>
      <c r="D6" s="2"/>
      <c r="E6" s="2"/>
      <c r="F6" s="2"/>
      <c r="G6" s="2"/>
    </row>
    <row r="7" spans="1:7" ht="12">
      <c r="A7" s="10" t="str">
        <f>"攻撃："&amp;攻撃(B45:L50,B28,B29,C33)</f>
        <v>攻撃：触手＝ +26近接(2d6+15/麻痺)</v>
      </c>
      <c r="B7" s="2"/>
      <c r="C7" s="2"/>
      <c r="D7" s="2"/>
      <c r="E7" s="2"/>
      <c r="F7" s="2"/>
      <c r="G7" s="2"/>
    </row>
    <row r="8" spans="1:7" ht="12">
      <c r="A8" s="10" t="str">
        <f>"全力攻撃："&amp;全力攻撃(B45:K50,B28,B29,C33)</f>
        <v>全力攻撃：触手(x10)＝ +26近接(2d6+15/麻痺)、噛付＝ +26近接(2d8+15/麻痺)</v>
      </c>
      <c r="B8" s="2"/>
      <c r="C8" s="2"/>
      <c r="D8" s="2"/>
      <c r="E8" s="2"/>
      <c r="F8" s="2"/>
      <c r="G8" s="2"/>
    </row>
    <row r="9" spans="1:7" ht="12">
      <c r="A9" s="10" t="str">
        <f>"接敵面／間合い："&amp;B51&amp;"フィート/"&amp;B52&amp;"フィート"</f>
        <v>接敵面／間合い：15フィート/15フィート</v>
      </c>
      <c r="B9" s="2"/>
      <c r="C9" s="2"/>
      <c r="D9" s="2"/>
      <c r="E9" s="2"/>
      <c r="F9" s="2"/>
      <c r="G9" s="2"/>
    </row>
    <row r="10" spans="1:7" ht="12">
      <c r="A10" s="10" t="str">
        <f>"特殊攻撃："&amp;join(B54:AK54,"、")</f>
        <v>特殊攻撃：触手の間合いは３０フィート、引き裂き(4d6+22)、締め付け(4d6+22)、つかみ強化、麻痺（頑健18）、組み付き強化</v>
      </c>
      <c r="B10" s="2"/>
      <c r="C10" s="2"/>
      <c r="D10" s="2"/>
      <c r="E10" s="2"/>
      <c r="F10" s="2"/>
      <c r="G10" s="2"/>
    </row>
    <row r="11" spans="1:7" ht="12">
      <c r="A11" s="10" t="str">
        <f>"その他の特殊能力："&amp;join(B55:AI55,"、")</f>
        <v>その他の特殊能力：再生5、暗視90フィート、ダメージ減少10/銀、夜目、嗅覚、墨吐き、噴射移動、ライカンスロープの呪い、ライカンスロープの共感、別形態</v>
      </c>
      <c r="B11" s="2"/>
      <c r="C11" s="2"/>
      <c r="D11" s="2"/>
      <c r="E11" s="2"/>
      <c r="F11" s="2"/>
      <c r="G11" s="2"/>
    </row>
    <row r="12" spans="1:7" ht="12">
      <c r="A12" s="10" t="str">
        <f>"セーヴ：頑健+"&amp;B30&amp;"、反応+"&amp;B31&amp;"、意思+"&amp;B32</f>
        <v>セーヴ：頑健+13、反応+17、意思+10</v>
      </c>
      <c r="B12" s="2"/>
      <c r="C12" s="2"/>
      <c r="D12" s="2"/>
      <c r="E12" s="2"/>
      <c r="F12" s="2"/>
      <c r="G12" s="2"/>
    </row>
    <row r="13" spans="1:7" ht="12">
      <c r="A13" s="10" t="str">
        <f>"能力値：【筋】"&amp;B33&amp;"【敏】"&amp;B34&amp;"【耐】"&amp;B35&amp;"【知】"&amp;B36&amp;"【判】"&amp;B37&amp;"【魅】"&amp;B38</f>
        <v>能力値：【筋】41【敏】24【耐】-【知】8【判】15【魅】8</v>
      </c>
      <c r="B13" s="2"/>
      <c r="C13" s="2"/>
      <c r="D13" s="2"/>
      <c r="E13" s="2"/>
      <c r="F13" s="2"/>
      <c r="G13" s="2"/>
    </row>
    <row r="14" spans="1:7" ht="12">
      <c r="A14" s="11" t="str">
        <f>"技能："&amp;skill(A59:C102)</f>
        <v>技能：〈水泳〉+27、〈聞き耳〉+15、〈視認〉+15</v>
      </c>
      <c r="B14" s="2"/>
      <c r="C14" s="2"/>
      <c r="D14" s="2"/>
      <c r="E14" s="2"/>
      <c r="F14" s="2"/>
      <c r="G14" s="2"/>
    </row>
    <row r="15" spans="1:7" ht="12">
      <c r="A15" s="10" t="str">
        <f>"特技："&amp;feat(B53:U53)</f>
        <v>特技：《追跡》《鋭敏感覚》《追加ｈｐ》《追加ｈｐ》《鋼の意志》</v>
      </c>
      <c r="B15" s="2"/>
      <c r="C15" s="2"/>
      <c r="D15" s="2"/>
      <c r="E15" s="2"/>
      <c r="F15" s="2"/>
      <c r="G15" s="2"/>
    </row>
    <row r="16" spans="1:7" ht="12">
      <c r="A16" s="10" t="str">
        <f>"装備："&amp;join(B56:AC56,"、")</f>
        <v>装備：</v>
      </c>
      <c r="B16" s="2"/>
      <c r="C16" s="2"/>
      <c r="D16" s="2"/>
      <c r="E16" s="2"/>
      <c r="F16" s="2"/>
      <c r="G16" s="2"/>
    </row>
    <row r="17" spans="1:7" ht="12.75" thickBot="1">
      <c r="A17" s="10" t="str">
        <f>"脅威度："&amp;B39</f>
        <v>脅威度：11</v>
      </c>
      <c r="B17" s="2"/>
      <c r="C17" s="2"/>
      <c r="D17" s="2"/>
      <c r="E17" s="2"/>
      <c r="F17" s="2"/>
      <c r="G17" s="2"/>
    </row>
    <row r="18" spans="1:11" s="81" customFormat="1" ht="11.25">
      <c r="A18" s="54" t="s">
        <v>51</v>
      </c>
      <c r="B18" s="32"/>
      <c r="C18" s="32"/>
      <c r="D18" s="33"/>
      <c r="E18" s="33"/>
      <c r="F18" s="33" t="s">
        <v>335</v>
      </c>
      <c r="G18" s="33" t="s">
        <v>52</v>
      </c>
      <c r="H18" s="33" t="s">
        <v>132</v>
      </c>
      <c r="I18" s="33"/>
      <c r="J18" s="34"/>
      <c r="K18" s="35"/>
    </row>
    <row r="19" spans="1:11" s="81" customFormat="1" ht="11.25">
      <c r="A19" s="68"/>
      <c r="B19" s="69"/>
      <c r="C19" s="69"/>
      <c r="D19" s="69" t="str">
        <f>B41</f>
        <v>超大型</v>
      </c>
      <c r="E19" s="69" t="s">
        <v>287</v>
      </c>
      <c r="F19" s="70"/>
      <c r="G19" s="70"/>
      <c r="H19" s="70"/>
      <c r="I19" s="70"/>
      <c r="J19" s="71"/>
      <c r="K19" s="72"/>
    </row>
    <row r="20" spans="1:11" s="81" customFormat="1" ht="11.25">
      <c r="A20" s="36"/>
      <c r="B20" s="16" t="s">
        <v>5</v>
      </c>
      <c r="C20" s="16" t="s">
        <v>6</v>
      </c>
      <c r="D20" s="16" t="s">
        <v>7</v>
      </c>
      <c r="E20" s="16" t="s">
        <v>8</v>
      </c>
      <c r="F20" s="16" t="s">
        <v>9</v>
      </c>
      <c r="G20" s="16" t="s">
        <v>3</v>
      </c>
      <c r="H20" s="16" t="s">
        <v>3</v>
      </c>
      <c r="I20" s="16" t="s">
        <v>10</v>
      </c>
      <c r="J20" s="16" t="s">
        <v>227</v>
      </c>
      <c r="K20" s="37" t="s">
        <v>41</v>
      </c>
    </row>
    <row r="21" spans="1:11" s="81" customFormat="1" ht="12">
      <c r="A21" s="38" t="s">
        <v>59</v>
      </c>
      <c r="B21" s="13"/>
      <c r="C21" s="75" t="s">
        <v>15</v>
      </c>
      <c r="D21" s="75" t="s">
        <v>7</v>
      </c>
      <c r="E21" s="75" t="s">
        <v>16</v>
      </c>
      <c r="F21" s="13" t="s">
        <v>108</v>
      </c>
      <c r="G21" s="13" t="s">
        <v>109</v>
      </c>
      <c r="H21" s="13"/>
      <c r="I21" s="13"/>
      <c r="J21" s="13"/>
      <c r="K21" s="39"/>
    </row>
    <row r="22" spans="1:11" s="81" customFormat="1" ht="12.75" thickBot="1">
      <c r="A22" s="40" t="s">
        <v>18</v>
      </c>
      <c r="B22" s="22">
        <f>SUM(C22:M22)</f>
        <v>23</v>
      </c>
      <c r="C22" s="22">
        <f>C34</f>
        <v>7</v>
      </c>
      <c r="D22" s="73">
        <f>sizep(D19)</f>
        <v>-2</v>
      </c>
      <c r="E22" s="76">
        <v>10</v>
      </c>
      <c r="F22" s="23">
        <v>6</v>
      </c>
      <c r="G22" s="23">
        <v>2</v>
      </c>
      <c r="H22" s="23"/>
      <c r="I22" s="23"/>
      <c r="J22" s="23"/>
      <c r="K22" s="41"/>
    </row>
    <row r="23" spans="1:11" s="81" customFormat="1" ht="12">
      <c r="A23" s="42" t="s">
        <v>11</v>
      </c>
      <c r="B23" s="26">
        <f>SUM(C23:M23)</f>
        <v>18</v>
      </c>
      <c r="C23" s="26"/>
      <c r="D23" s="82"/>
      <c r="E23" s="27"/>
      <c r="F23" s="27">
        <v>6</v>
      </c>
      <c r="G23" s="27">
        <v>12</v>
      </c>
      <c r="H23" s="27"/>
      <c r="I23" s="27"/>
      <c r="J23" s="27"/>
      <c r="K23" s="43"/>
    </row>
    <row r="24" spans="1:11" s="81" customFormat="1" ht="11.25">
      <c r="A24" s="44" t="s">
        <v>65</v>
      </c>
      <c r="B24" s="14">
        <f>SUM(C24:M24)</f>
        <v>6</v>
      </c>
      <c r="C24" s="14"/>
      <c r="D24" s="74"/>
      <c r="E24" s="13"/>
      <c r="F24" s="13"/>
      <c r="G24" s="13"/>
      <c r="H24" s="13"/>
      <c r="I24" s="13"/>
      <c r="J24" s="13">
        <v>6</v>
      </c>
      <c r="K24" s="39"/>
    </row>
    <row r="25" spans="1:11" s="81" customFormat="1" ht="12" thickBot="1">
      <c r="A25" s="45" t="s">
        <v>12</v>
      </c>
      <c r="B25" s="28">
        <f>INT(B23*(B42+1)/2)+B24</f>
        <v>123</v>
      </c>
      <c r="C25" s="28"/>
      <c r="D25" s="80"/>
      <c r="E25" s="29"/>
      <c r="F25" s="29"/>
      <c r="G25" s="29"/>
      <c r="H25" s="29"/>
      <c r="I25" s="29"/>
      <c r="J25" s="29"/>
      <c r="K25" s="46"/>
    </row>
    <row r="26" spans="1:11" s="81" customFormat="1" ht="12">
      <c r="A26" s="47" t="s">
        <v>19</v>
      </c>
      <c r="B26" s="24">
        <f aca="true" t="shared" si="0" ref="B26:B32">SUM(C26:M26)</f>
        <v>13</v>
      </c>
      <c r="C26" s="83"/>
      <c r="D26" s="83"/>
      <c r="E26" s="25"/>
      <c r="F26" s="25">
        <v>4</v>
      </c>
      <c r="G26" s="25">
        <v>9</v>
      </c>
      <c r="H26" s="25"/>
      <c r="I26" s="25"/>
      <c r="J26" s="25"/>
      <c r="K26" s="48"/>
    </row>
    <row r="27" spans="1:11" s="81" customFormat="1" ht="12">
      <c r="A27" s="38" t="s">
        <v>20</v>
      </c>
      <c r="B27" s="14">
        <f t="shared" si="0"/>
        <v>36</v>
      </c>
      <c r="C27" s="14">
        <f>C33</f>
        <v>15</v>
      </c>
      <c r="D27" s="74">
        <f>sizeb(D19)</f>
        <v>8</v>
      </c>
      <c r="E27" s="13"/>
      <c r="F27" s="13">
        <v>4</v>
      </c>
      <c r="G27" s="13">
        <v>9</v>
      </c>
      <c r="H27" s="13"/>
      <c r="I27" s="13"/>
      <c r="J27" s="13"/>
      <c r="K27" s="39"/>
    </row>
    <row r="28" spans="1:11" s="81" customFormat="1" ht="12">
      <c r="A28" s="38" t="s">
        <v>225</v>
      </c>
      <c r="B28" s="14">
        <f t="shared" si="0"/>
        <v>26</v>
      </c>
      <c r="C28" s="14">
        <f>C33</f>
        <v>15</v>
      </c>
      <c r="D28" s="74">
        <f>sizep(D19)</f>
        <v>-2</v>
      </c>
      <c r="E28" s="23"/>
      <c r="F28" s="23">
        <v>4</v>
      </c>
      <c r="G28" s="23">
        <v>9</v>
      </c>
      <c r="H28" s="23"/>
      <c r="I28" s="23"/>
      <c r="J28" s="23"/>
      <c r="K28" s="39"/>
    </row>
    <row r="29" spans="1:11" s="81" customFormat="1" ht="12.75" thickBot="1">
      <c r="A29" s="49" t="s">
        <v>226</v>
      </c>
      <c r="B29" s="14">
        <f t="shared" si="0"/>
        <v>18</v>
      </c>
      <c r="C29" s="14">
        <f>C34</f>
        <v>7</v>
      </c>
      <c r="D29" s="74">
        <f>sizep(D19)</f>
        <v>-2</v>
      </c>
      <c r="E29" s="23"/>
      <c r="F29" s="23">
        <v>4</v>
      </c>
      <c r="G29" s="23">
        <v>9</v>
      </c>
      <c r="H29" s="23"/>
      <c r="I29" s="23"/>
      <c r="J29" s="23"/>
      <c r="K29" s="46"/>
    </row>
    <row r="30" spans="1:11" s="81" customFormat="1" ht="12">
      <c r="A30" s="42" t="s">
        <v>43</v>
      </c>
      <c r="B30" s="26">
        <f t="shared" si="0"/>
        <v>13</v>
      </c>
      <c r="C30" s="26">
        <f>C35</f>
        <v>0</v>
      </c>
      <c r="D30" s="82"/>
      <c r="E30" s="27"/>
      <c r="F30" s="27">
        <v>5</v>
      </c>
      <c r="G30" s="27">
        <v>8</v>
      </c>
      <c r="H30" s="27"/>
      <c r="I30" s="27"/>
      <c r="J30" s="27"/>
      <c r="K30" s="43"/>
    </row>
    <row r="31" spans="1:11" s="81" customFormat="1" ht="12">
      <c r="A31" s="38" t="s">
        <v>44</v>
      </c>
      <c r="B31" s="14">
        <f t="shared" si="0"/>
        <v>17</v>
      </c>
      <c r="C31" s="14">
        <f>C34</f>
        <v>7</v>
      </c>
      <c r="D31" s="74"/>
      <c r="E31" s="13"/>
      <c r="F31" s="13">
        <v>2</v>
      </c>
      <c r="G31" s="13">
        <v>8</v>
      </c>
      <c r="H31" s="13"/>
      <c r="I31" s="13"/>
      <c r="J31" s="13"/>
      <c r="K31" s="39"/>
    </row>
    <row r="32" spans="1:11" s="81" customFormat="1" ht="12.75" thickBot="1">
      <c r="A32" s="49" t="s">
        <v>45</v>
      </c>
      <c r="B32" s="28">
        <f t="shared" si="0"/>
        <v>10</v>
      </c>
      <c r="C32" s="28">
        <f>C37</f>
        <v>2</v>
      </c>
      <c r="D32" s="80"/>
      <c r="E32" s="29"/>
      <c r="F32" s="29">
        <v>2</v>
      </c>
      <c r="G32" s="29">
        <v>4</v>
      </c>
      <c r="H32" s="29"/>
      <c r="I32" s="29"/>
      <c r="J32" s="29">
        <v>2</v>
      </c>
      <c r="K32" s="46"/>
    </row>
    <row r="33" spans="1:11" s="81" customFormat="1" ht="12">
      <c r="A33" s="47" t="s">
        <v>46</v>
      </c>
      <c r="B33" s="24">
        <f>SUM(D33:M33)</f>
        <v>41</v>
      </c>
      <c r="C33" s="24">
        <f>INT((B33-10)/2)</f>
        <v>15</v>
      </c>
      <c r="D33" s="83"/>
      <c r="E33" s="25"/>
      <c r="F33" s="25">
        <v>23</v>
      </c>
      <c r="G33" s="25">
        <v>16</v>
      </c>
      <c r="H33" s="25">
        <v>2</v>
      </c>
      <c r="I33" s="25"/>
      <c r="J33" s="25"/>
      <c r="K33" s="48"/>
    </row>
    <row r="34" spans="1:11" s="81" customFormat="1" ht="12">
      <c r="A34" s="38" t="s">
        <v>15</v>
      </c>
      <c r="B34" s="14">
        <f>SUM(D34:M34)</f>
        <v>24</v>
      </c>
      <c r="C34" s="14">
        <f>INT((B34-10)/2)</f>
        <v>7</v>
      </c>
      <c r="D34" s="74"/>
      <c r="E34" s="13"/>
      <c r="F34" s="13">
        <v>14</v>
      </c>
      <c r="G34" s="13">
        <v>6</v>
      </c>
      <c r="H34" s="13">
        <v>4</v>
      </c>
      <c r="I34" s="13"/>
      <c r="J34" s="13"/>
      <c r="K34" s="39"/>
    </row>
    <row r="35" spans="1:11" s="81" customFormat="1" ht="12">
      <c r="A35" s="38" t="s">
        <v>47</v>
      </c>
      <c r="B35" s="14" t="s">
        <v>322</v>
      </c>
      <c r="C35" s="14">
        <v>0</v>
      </c>
      <c r="D35" s="74"/>
      <c r="E35" s="13"/>
      <c r="F35" s="13">
        <v>23</v>
      </c>
      <c r="G35" s="13"/>
      <c r="H35" s="13"/>
      <c r="I35" s="13"/>
      <c r="J35" s="13"/>
      <c r="K35" s="39"/>
    </row>
    <row r="36" spans="1:11" s="81" customFormat="1" ht="12">
      <c r="A36" s="38" t="s">
        <v>48</v>
      </c>
      <c r="B36" s="14">
        <f>SUM(D36:M36)</f>
        <v>8</v>
      </c>
      <c r="C36" s="14">
        <f>INT((B36-10)/2)</f>
        <v>-1</v>
      </c>
      <c r="D36" s="74"/>
      <c r="E36" s="13"/>
      <c r="F36" s="13">
        <v>6</v>
      </c>
      <c r="G36" s="13"/>
      <c r="H36" s="13">
        <v>2</v>
      </c>
      <c r="I36" s="13"/>
      <c r="J36" s="13"/>
      <c r="K36" s="39"/>
    </row>
    <row r="37" spans="1:11" s="81" customFormat="1" ht="12">
      <c r="A37" s="38" t="s">
        <v>49</v>
      </c>
      <c r="B37" s="14">
        <f>SUM(D37:M37)</f>
        <v>15</v>
      </c>
      <c r="C37" s="14">
        <f>INT((B37-10)/2)</f>
        <v>2</v>
      </c>
      <c r="D37" s="74"/>
      <c r="E37" s="13"/>
      <c r="F37" s="13">
        <v>9</v>
      </c>
      <c r="G37" s="13">
        <v>2</v>
      </c>
      <c r="H37" s="13">
        <v>4</v>
      </c>
      <c r="I37" s="13"/>
      <c r="J37" s="13"/>
      <c r="K37" s="39"/>
    </row>
    <row r="38" spans="1:11" s="81" customFormat="1" ht="12">
      <c r="A38" s="38" t="s">
        <v>50</v>
      </c>
      <c r="B38" s="14">
        <f>SUM(D38:M38)</f>
        <v>8</v>
      </c>
      <c r="C38" s="14">
        <f>INT((B38-10)/2)</f>
        <v>-1</v>
      </c>
      <c r="D38" s="74"/>
      <c r="E38" s="13"/>
      <c r="F38" s="13">
        <v>6</v>
      </c>
      <c r="G38" s="13"/>
      <c r="H38" s="13">
        <v>2</v>
      </c>
      <c r="I38" s="13"/>
      <c r="J38" s="13"/>
      <c r="K38" s="39"/>
    </row>
    <row r="39" spans="1:11" s="81" customFormat="1" ht="12.75" thickBot="1">
      <c r="A39" s="49" t="s">
        <v>27</v>
      </c>
      <c r="B39" s="28">
        <f>SUM(C39:M39)</f>
        <v>11</v>
      </c>
      <c r="C39" s="80"/>
      <c r="D39" s="80"/>
      <c r="E39" s="29"/>
      <c r="F39" s="29">
        <v>5</v>
      </c>
      <c r="G39" s="29">
        <v>5</v>
      </c>
      <c r="H39" s="29">
        <v>1</v>
      </c>
      <c r="I39" s="29"/>
      <c r="J39" s="29"/>
      <c r="K39" s="46"/>
    </row>
    <row r="40" spans="1:2" ht="12.75" thickBot="1">
      <c r="A40" s="6"/>
      <c r="B40" s="8"/>
    </row>
    <row r="41" spans="1:11" ht="12">
      <c r="A41" s="42" t="s">
        <v>323</v>
      </c>
      <c r="B41" s="27" t="s">
        <v>295</v>
      </c>
      <c r="C41" s="27"/>
      <c r="D41" s="27"/>
      <c r="E41" s="27"/>
      <c r="F41" s="27"/>
      <c r="G41" s="27"/>
      <c r="H41" s="27"/>
      <c r="I41" s="27"/>
      <c r="J41" s="50"/>
      <c r="K41" s="43"/>
    </row>
    <row r="42" spans="1:11" ht="12">
      <c r="A42" s="38" t="s">
        <v>66</v>
      </c>
      <c r="B42" s="13">
        <v>12</v>
      </c>
      <c r="C42" s="13"/>
      <c r="D42" s="13"/>
      <c r="E42" s="13"/>
      <c r="F42" s="13"/>
      <c r="G42" s="13"/>
      <c r="H42" s="13"/>
      <c r="I42" s="13"/>
      <c r="J42" s="18"/>
      <c r="K42" s="39"/>
    </row>
    <row r="43" spans="1:11" ht="12">
      <c r="A43" s="38" t="s">
        <v>13</v>
      </c>
      <c r="B43" s="13">
        <v>40</v>
      </c>
      <c r="C43" s="13"/>
      <c r="D43" s="13"/>
      <c r="E43" s="13"/>
      <c r="F43" s="13"/>
      <c r="G43" s="13"/>
      <c r="H43" s="13"/>
      <c r="I43" s="13"/>
      <c r="J43" s="18"/>
      <c r="K43" s="39"/>
    </row>
    <row r="44" spans="1:11" ht="12">
      <c r="A44" s="38" t="s">
        <v>14</v>
      </c>
      <c r="B44" s="13" t="s">
        <v>329</v>
      </c>
      <c r="C44" s="13"/>
      <c r="D44" s="13"/>
      <c r="E44" s="13"/>
      <c r="F44" s="13"/>
      <c r="G44" s="13"/>
      <c r="H44" s="13"/>
      <c r="I44" s="13"/>
      <c r="J44" s="18"/>
      <c r="K44" s="39"/>
    </row>
    <row r="45" spans="1:11" ht="12">
      <c r="A45" s="38" t="s">
        <v>53</v>
      </c>
      <c r="B45" s="13" t="s">
        <v>101</v>
      </c>
      <c r="C45" s="13" t="s">
        <v>22</v>
      </c>
      <c r="D45" s="13"/>
      <c r="E45" s="13"/>
      <c r="F45" s="13"/>
      <c r="G45" s="13"/>
      <c r="H45" s="13"/>
      <c r="I45" s="13"/>
      <c r="J45" s="18"/>
      <c r="K45" s="39"/>
    </row>
    <row r="46" spans="1:11" ht="12">
      <c r="A46" s="38" t="s">
        <v>54</v>
      </c>
      <c r="B46" s="13">
        <v>10</v>
      </c>
      <c r="C46" s="13">
        <v>1</v>
      </c>
      <c r="D46" s="13"/>
      <c r="E46" s="13"/>
      <c r="F46" s="13"/>
      <c r="G46" s="13"/>
      <c r="H46" s="13"/>
      <c r="I46" s="13"/>
      <c r="J46" s="18"/>
      <c r="K46" s="39"/>
    </row>
    <row r="47" spans="1:11" ht="12">
      <c r="A47" s="38" t="s">
        <v>56</v>
      </c>
      <c r="B47" s="13" t="s">
        <v>21</v>
      </c>
      <c r="C47" s="13" t="s">
        <v>21</v>
      </c>
      <c r="D47" s="13"/>
      <c r="E47" s="13"/>
      <c r="F47" s="13"/>
      <c r="G47" s="13"/>
      <c r="H47" s="13"/>
      <c r="I47" s="13"/>
      <c r="J47" s="18"/>
      <c r="K47" s="39"/>
    </row>
    <row r="48" spans="1:11" ht="12">
      <c r="A48" s="38" t="s">
        <v>57</v>
      </c>
      <c r="B48" s="13" t="s">
        <v>102</v>
      </c>
      <c r="C48" s="13" t="s">
        <v>23</v>
      </c>
      <c r="D48" s="13"/>
      <c r="E48" s="13"/>
      <c r="F48" s="13"/>
      <c r="G48" s="13"/>
      <c r="H48" s="13"/>
      <c r="I48" s="13"/>
      <c r="J48" s="18"/>
      <c r="K48" s="39"/>
    </row>
    <row r="49" spans="1:11" ht="12">
      <c r="A49" s="38" t="s">
        <v>61</v>
      </c>
      <c r="B49" s="13">
        <v>1</v>
      </c>
      <c r="C49" s="13">
        <v>1</v>
      </c>
      <c r="D49" s="13"/>
      <c r="E49" s="13"/>
      <c r="F49" s="13"/>
      <c r="G49" s="13"/>
      <c r="H49" s="13"/>
      <c r="I49" s="13"/>
      <c r="J49" s="18"/>
      <c r="K49" s="39"/>
    </row>
    <row r="50" spans="1:11" ht="12">
      <c r="A50" s="38" t="s">
        <v>62</v>
      </c>
      <c r="B50" s="15" t="s">
        <v>63</v>
      </c>
      <c r="C50" s="15" t="s">
        <v>63</v>
      </c>
      <c r="D50" s="13"/>
      <c r="E50" s="13"/>
      <c r="F50" s="13"/>
      <c r="G50" s="13"/>
      <c r="H50" s="13"/>
      <c r="I50" s="13"/>
      <c r="J50" s="18"/>
      <c r="K50" s="39"/>
    </row>
    <row r="51" spans="1:11" ht="11.25">
      <c r="A51" s="44" t="s">
        <v>24</v>
      </c>
      <c r="B51" s="19">
        <v>15</v>
      </c>
      <c r="C51" s="13"/>
      <c r="D51" s="13"/>
      <c r="E51" s="13"/>
      <c r="F51" s="13"/>
      <c r="G51" s="13"/>
      <c r="H51" s="13"/>
      <c r="I51" s="13"/>
      <c r="J51" s="18"/>
      <c r="K51" s="39"/>
    </row>
    <row r="52" spans="1:11" ht="11.25">
      <c r="A52" s="44" t="s">
        <v>25</v>
      </c>
      <c r="B52" s="19">
        <v>15</v>
      </c>
      <c r="C52" s="13"/>
      <c r="D52" s="13"/>
      <c r="E52" s="13"/>
      <c r="F52" s="13"/>
      <c r="G52" s="13"/>
      <c r="H52" s="13"/>
      <c r="I52" s="13"/>
      <c r="J52" s="18"/>
      <c r="K52" s="39"/>
    </row>
    <row r="53" spans="1:11" ht="12">
      <c r="A53" s="38" t="s">
        <v>29</v>
      </c>
      <c r="B53" s="19" t="s">
        <v>334</v>
      </c>
      <c r="C53" s="20" t="s">
        <v>30</v>
      </c>
      <c r="D53" s="20" t="s">
        <v>31</v>
      </c>
      <c r="E53" s="20" t="s">
        <v>31</v>
      </c>
      <c r="F53" s="20" t="s">
        <v>32</v>
      </c>
      <c r="G53" s="20"/>
      <c r="H53" s="20"/>
      <c r="I53" s="13"/>
      <c r="J53" s="13"/>
      <c r="K53" s="18"/>
    </row>
    <row r="54" spans="1:11" s="7" customFormat="1" ht="12">
      <c r="A54" s="51" t="s">
        <v>33</v>
      </c>
      <c r="B54" s="89" t="s">
        <v>330</v>
      </c>
      <c r="C54" s="20" t="s">
        <v>338</v>
      </c>
      <c r="D54" s="20" t="s">
        <v>337</v>
      </c>
      <c r="E54" s="20" t="s">
        <v>34</v>
      </c>
      <c r="F54" s="20" t="s">
        <v>336</v>
      </c>
      <c r="G54" s="20" t="s">
        <v>104</v>
      </c>
      <c r="H54" s="20"/>
      <c r="I54" s="21"/>
      <c r="J54" s="21"/>
      <c r="K54" s="21"/>
    </row>
    <row r="55" spans="1:11" s="7" customFormat="1" ht="24">
      <c r="A55" s="51" t="s">
        <v>35</v>
      </c>
      <c r="B55" s="20" t="s">
        <v>36</v>
      </c>
      <c r="C55" s="20" t="s">
        <v>37</v>
      </c>
      <c r="D55" s="7" t="s">
        <v>103</v>
      </c>
      <c r="E55" s="20" t="s">
        <v>38</v>
      </c>
      <c r="F55" s="20" t="s">
        <v>39</v>
      </c>
      <c r="G55" s="20" t="s">
        <v>40</v>
      </c>
      <c r="H55" s="20" t="s">
        <v>331</v>
      </c>
      <c r="I55" s="21" t="s">
        <v>105</v>
      </c>
      <c r="J55" s="21" t="s">
        <v>332</v>
      </c>
      <c r="K55" s="7" t="s">
        <v>333</v>
      </c>
    </row>
    <row r="56" spans="1:11" ht="12.75" thickBot="1">
      <c r="A56" s="49" t="s">
        <v>41</v>
      </c>
      <c r="B56" s="29"/>
      <c r="C56" s="29"/>
      <c r="D56" s="29"/>
      <c r="E56" s="29"/>
      <c r="F56" s="29"/>
      <c r="G56" s="29"/>
      <c r="H56" s="29"/>
      <c r="I56" s="29"/>
      <c r="J56" s="53"/>
      <c r="K56" s="46"/>
    </row>
    <row r="57" ht="12.75" thickBot="1">
      <c r="A57" s="6"/>
    </row>
    <row r="58" spans="1:5" ht="12">
      <c r="A58" s="42" t="s">
        <v>177</v>
      </c>
      <c r="B58" s="27" t="s">
        <v>178</v>
      </c>
      <c r="C58" s="27" t="s">
        <v>324</v>
      </c>
      <c r="D58" s="27" t="s">
        <v>180</v>
      </c>
      <c r="E58" s="43" t="s">
        <v>181</v>
      </c>
    </row>
    <row r="59" spans="1:5" ht="11.25">
      <c r="A59" s="77" t="s">
        <v>325</v>
      </c>
      <c r="B59" s="13">
        <f aca="true" t="shared" si="1" ref="B59:B102">SUM(C59:K59)</f>
        <v>27</v>
      </c>
      <c r="C59" s="13">
        <v>12</v>
      </c>
      <c r="D59" s="13">
        <f>C$33</f>
        <v>15</v>
      </c>
      <c r="E59" s="39"/>
    </row>
    <row r="60" spans="1:5" ht="11.25">
      <c r="A60" s="77" t="s">
        <v>170</v>
      </c>
      <c r="B60" s="13">
        <f t="shared" si="1"/>
        <v>15</v>
      </c>
      <c r="C60" s="13"/>
      <c r="D60" s="13">
        <f>C$33</f>
        <v>15</v>
      </c>
      <c r="E60" s="39"/>
    </row>
    <row r="61" spans="1:5" ht="11.25">
      <c r="A61" s="77" t="s">
        <v>172</v>
      </c>
      <c r="B61" s="13">
        <f t="shared" si="1"/>
        <v>15</v>
      </c>
      <c r="C61" s="13"/>
      <c r="D61" s="13">
        <f>C$33</f>
        <v>15</v>
      </c>
      <c r="E61" s="39"/>
    </row>
    <row r="62" spans="1:5" ht="11.25">
      <c r="A62" s="77" t="s">
        <v>158</v>
      </c>
      <c r="B62" s="13">
        <f t="shared" si="1"/>
        <v>0</v>
      </c>
      <c r="C62" s="13"/>
      <c r="D62" s="13">
        <f>C35</f>
        <v>0</v>
      </c>
      <c r="E62" s="39"/>
    </row>
    <row r="63" spans="1:5" ht="11.25">
      <c r="A63" s="77" t="s">
        <v>135</v>
      </c>
      <c r="B63" s="13">
        <f t="shared" si="1"/>
        <v>-1</v>
      </c>
      <c r="C63" s="13"/>
      <c r="D63" s="13">
        <f aca="true" t="shared" si="2" ref="D63:D79">C$36</f>
        <v>-1</v>
      </c>
      <c r="E63" s="39"/>
    </row>
    <row r="64" spans="1:5" ht="11.25">
      <c r="A64" s="77" t="s">
        <v>150</v>
      </c>
      <c r="B64" s="13">
        <f t="shared" si="1"/>
        <v>-1</v>
      </c>
      <c r="C64" s="13"/>
      <c r="D64" s="13">
        <f t="shared" si="2"/>
        <v>-1</v>
      </c>
      <c r="E64" s="39"/>
    </row>
    <row r="65" spans="1:5" ht="11.25">
      <c r="A65" s="77" t="s">
        <v>153</v>
      </c>
      <c r="B65" s="13">
        <f t="shared" si="1"/>
        <v>-1</v>
      </c>
      <c r="C65" s="13"/>
      <c r="D65" s="13">
        <f t="shared" si="2"/>
        <v>-1</v>
      </c>
      <c r="E65" s="39"/>
    </row>
    <row r="66" spans="1:5" ht="11.25">
      <c r="A66" s="77" t="s">
        <v>136</v>
      </c>
      <c r="B66" s="13">
        <f t="shared" si="1"/>
        <v>-1</v>
      </c>
      <c r="C66" s="13"/>
      <c r="D66" s="13">
        <f t="shared" si="2"/>
        <v>-1</v>
      </c>
      <c r="E66" s="39"/>
    </row>
    <row r="67" spans="1:5" ht="11.25">
      <c r="A67" s="77" t="s">
        <v>326</v>
      </c>
      <c r="B67" s="13">
        <f t="shared" si="1"/>
        <v>-1</v>
      </c>
      <c r="C67" s="13"/>
      <c r="D67" s="13">
        <f t="shared" si="2"/>
        <v>-1</v>
      </c>
      <c r="E67" s="39"/>
    </row>
    <row r="68" spans="1:5" ht="11.25">
      <c r="A68" s="77" t="s">
        <v>160</v>
      </c>
      <c r="B68" s="13">
        <f t="shared" si="1"/>
        <v>-1</v>
      </c>
      <c r="C68" s="13"/>
      <c r="D68" s="13">
        <f t="shared" si="2"/>
        <v>-1</v>
      </c>
      <c r="E68" s="39"/>
    </row>
    <row r="69" spans="1:5" ht="11.25">
      <c r="A69" s="77" t="s">
        <v>137</v>
      </c>
      <c r="B69" s="13">
        <f t="shared" si="1"/>
        <v>-1</v>
      </c>
      <c r="C69" s="13"/>
      <c r="D69" s="13">
        <f t="shared" si="2"/>
        <v>-1</v>
      </c>
      <c r="E69" s="39"/>
    </row>
    <row r="70" spans="1:5" ht="11.25">
      <c r="A70" s="77" t="s">
        <v>138</v>
      </c>
      <c r="B70" s="13">
        <f t="shared" si="1"/>
        <v>-1</v>
      </c>
      <c r="C70" s="13"/>
      <c r="D70" s="13">
        <f t="shared" si="2"/>
        <v>-1</v>
      </c>
      <c r="E70" s="39"/>
    </row>
    <row r="71" spans="1:5" ht="11.25">
      <c r="A71" s="77" t="s">
        <v>139</v>
      </c>
      <c r="B71" s="13">
        <f t="shared" si="1"/>
        <v>-1</v>
      </c>
      <c r="C71" s="13"/>
      <c r="D71" s="13">
        <f t="shared" si="2"/>
        <v>-1</v>
      </c>
      <c r="E71" s="39"/>
    </row>
    <row r="72" spans="1:5" ht="11.25">
      <c r="A72" s="77" t="s">
        <v>140</v>
      </c>
      <c r="B72" s="13">
        <f t="shared" si="1"/>
        <v>-1</v>
      </c>
      <c r="C72" s="13"/>
      <c r="D72" s="13">
        <f t="shared" si="2"/>
        <v>-1</v>
      </c>
      <c r="E72" s="39"/>
    </row>
    <row r="73" spans="1:5" ht="11.25">
      <c r="A73" s="77" t="s">
        <v>141</v>
      </c>
      <c r="B73" s="13">
        <f t="shared" si="1"/>
        <v>-1</v>
      </c>
      <c r="C73" s="13"/>
      <c r="D73" s="13">
        <f t="shared" si="2"/>
        <v>-1</v>
      </c>
      <c r="E73" s="39"/>
    </row>
    <row r="74" spans="1:5" ht="11.25">
      <c r="A74" s="77" t="s">
        <v>142</v>
      </c>
      <c r="B74" s="13">
        <f t="shared" si="1"/>
        <v>-1</v>
      </c>
      <c r="C74" s="13"/>
      <c r="D74" s="13">
        <f t="shared" si="2"/>
        <v>-1</v>
      </c>
      <c r="E74" s="39"/>
    </row>
    <row r="75" spans="1:5" ht="11.25">
      <c r="A75" s="77" t="s">
        <v>143</v>
      </c>
      <c r="B75" s="13">
        <f t="shared" si="1"/>
        <v>-1</v>
      </c>
      <c r="C75" s="13"/>
      <c r="D75" s="13">
        <f t="shared" si="2"/>
        <v>-1</v>
      </c>
      <c r="E75" s="39"/>
    </row>
    <row r="76" spans="1:5" ht="11.25">
      <c r="A76" s="77" t="s">
        <v>144</v>
      </c>
      <c r="B76" s="13">
        <f t="shared" si="1"/>
        <v>-1</v>
      </c>
      <c r="C76" s="13"/>
      <c r="D76" s="13">
        <f t="shared" si="2"/>
        <v>-1</v>
      </c>
      <c r="E76" s="39"/>
    </row>
    <row r="77" spans="1:5" ht="11.25">
      <c r="A77" s="77" t="s">
        <v>145</v>
      </c>
      <c r="B77" s="13">
        <f t="shared" si="1"/>
        <v>-1</v>
      </c>
      <c r="C77" s="13"/>
      <c r="D77" s="13">
        <f t="shared" si="2"/>
        <v>-1</v>
      </c>
      <c r="E77" s="39"/>
    </row>
    <row r="78" spans="1:5" ht="11.25">
      <c r="A78" s="77" t="s">
        <v>146</v>
      </c>
      <c r="B78" s="13">
        <f t="shared" si="1"/>
        <v>-1</v>
      </c>
      <c r="C78" s="13"/>
      <c r="D78" s="13">
        <f t="shared" si="2"/>
        <v>-1</v>
      </c>
      <c r="E78" s="39"/>
    </row>
    <row r="79" spans="1:5" ht="11.25">
      <c r="A79" s="77" t="s">
        <v>147</v>
      </c>
      <c r="B79" s="13">
        <f t="shared" si="1"/>
        <v>-1</v>
      </c>
      <c r="C79" s="13"/>
      <c r="D79" s="13">
        <f t="shared" si="2"/>
        <v>-1</v>
      </c>
      <c r="E79" s="39"/>
    </row>
    <row r="80" spans="1:5" ht="11.25">
      <c r="A80" s="77" t="s">
        <v>151</v>
      </c>
      <c r="B80" s="13">
        <f t="shared" si="1"/>
        <v>15</v>
      </c>
      <c r="C80" s="13">
        <v>13</v>
      </c>
      <c r="D80" s="13">
        <f aca="true" t="shared" si="3" ref="D80:D85">C$37</f>
        <v>2</v>
      </c>
      <c r="E80" s="39"/>
    </row>
    <row r="81" spans="1:5" ht="11.25">
      <c r="A81" s="77" t="s">
        <v>155</v>
      </c>
      <c r="B81" s="13">
        <f t="shared" si="1"/>
        <v>15</v>
      </c>
      <c r="C81" s="13">
        <v>13</v>
      </c>
      <c r="D81" s="13">
        <f t="shared" si="3"/>
        <v>2</v>
      </c>
      <c r="E81" s="39"/>
    </row>
    <row r="82" spans="1:5" ht="11.25">
      <c r="A82" s="77" t="s">
        <v>327</v>
      </c>
      <c r="B82" s="13">
        <f t="shared" si="1"/>
        <v>2</v>
      </c>
      <c r="C82" s="13"/>
      <c r="D82" s="13">
        <f t="shared" si="3"/>
        <v>2</v>
      </c>
      <c r="E82" s="39"/>
    </row>
    <row r="83" spans="1:5" ht="11.25">
      <c r="A83" s="77" t="s">
        <v>157</v>
      </c>
      <c r="B83" s="13">
        <f t="shared" si="1"/>
        <v>2</v>
      </c>
      <c r="C83" s="13"/>
      <c r="D83" s="13">
        <f t="shared" si="3"/>
        <v>2</v>
      </c>
      <c r="E83" s="39"/>
    </row>
    <row r="84" spans="1:5" ht="11.25">
      <c r="A84" s="77" t="s">
        <v>159</v>
      </c>
      <c r="B84" s="13">
        <f t="shared" si="1"/>
        <v>2</v>
      </c>
      <c r="C84" s="13"/>
      <c r="D84" s="13">
        <f t="shared" si="3"/>
        <v>2</v>
      </c>
      <c r="E84" s="39"/>
    </row>
    <row r="85" spans="1:5" ht="11.25">
      <c r="A85" s="77" t="s">
        <v>161</v>
      </c>
      <c r="B85" s="13">
        <f t="shared" si="1"/>
        <v>2</v>
      </c>
      <c r="C85" s="13"/>
      <c r="D85" s="13">
        <f t="shared" si="3"/>
        <v>2</v>
      </c>
      <c r="E85" s="39"/>
    </row>
    <row r="86" spans="1:5" ht="11.25">
      <c r="A86" s="77" t="s">
        <v>134</v>
      </c>
      <c r="B86" s="13">
        <f t="shared" si="1"/>
        <v>7</v>
      </c>
      <c r="C86" s="13"/>
      <c r="D86" s="13">
        <f aca="true" t="shared" si="4" ref="D86:D94">C$34</f>
        <v>7</v>
      </c>
      <c r="E86" s="39"/>
    </row>
    <row r="87" spans="1:5" ht="11.25">
      <c r="A87" s="77" t="s">
        <v>166</v>
      </c>
      <c r="B87" s="13">
        <f t="shared" si="1"/>
        <v>7</v>
      </c>
      <c r="C87" s="13"/>
      <c r="D87" s="13">
        <f t="shared" si="4"/>
        <v>7</v>
      </c>
      <c r="E87" s="39"/>
    </row>
    <row r="88" spans="1:5" ht="11.25">
      <c r="A88" s="77" t="s">
        <v>167</v>
      </c>
      <c r="B88" s="13">
        <f t="shared" si="1"/>
        <v>7</v>
      </c>
      <c r="C88" s="13"/>
      <c r="D88" s="13">
        <f t="shared" si="4"/>
        <v>7</v>
      </c>
      <c r="E88" s="39"/>
    </row>
    <row r="89" spans="1:5" ht="11.25">
      <c r="A89" s="77" t="s">
        <v>152</v>
      </c>
      <c r="B89" s="13">
        <f t="shared" si="1"/>
        <v>7</v>
      </c>
      <c r="C89" s="13"/>
      <c r="D89" s="13">
        <f t="shared" si="4"/>
        <v>7</v>
      </c>
      <c r="E89" s="39"/>
    </row>
    <row r="90" spans="1:5" ht="11.25">
      <c r="A90" s="77" t="s">
        <v>168</v>
      </c>
      <c r="B90" s="13">
        <f t="shared" si="1"/>
        <v>7</v>
      </c>
      <c r="C90" s="13"/>
      <c r="D90" s="13">
        <f t="shared" si="4"/>
        <v>7</v>
      </c>
      <c r="E90" s="39"/>
    </row>
    <row r="91" spans="1:5" ht="11.25">
      <c r="A91" s="77" t="s">
        <v>169</v>
      </c>
      <c r="B91" s="13">
        <f t="shared" si="1"/>
        <v>7</v>
      </c>
      <c r="C91" s="13"/>
      <c r="D91" s="13">
        <f t="shared" si="4"/>
        <v>7</v>
      </c>
      <c r="E91" s="39"/>
    </row>
    <row r="92" spans="1:5" ht="11.25">
      <c r="A92" s="77" t="s">
        <v>171</v>
      </c>
      <c r="B92" s="13">
        <f t="shared" si="1"/>
        <v>7</v>
      </c>
      <c r="C92" s="13"/>
      <c r="D92" s="13">
        <f t="shared" si="4"/>
        <v>7</v>
      </c>
      <c r="E92" s="39"/>
    </row>
    <row r="93" spans="1:5" ht="11.25">
      <c r="A93" s="77" t="s">
        <v>162</v>
      </c>
      <c r="B93" s="13">
        <f t="shared" si="1"/>
        <v>7</v>
      </c>
      <c r="C93" s="13"/>
      <c r="D93" s="13">
        <f t="shared" si="4"/>
        <v>7</v>
      </c>
      <c r="E93" s="39"/>
    </row>
    <row r="94" spans="1:5" ht="11.25">
      <c r="A94" s="77" t="s">
        <v>173</v>
      </c>
      <c r="B94" s="13">
        <f t="shared" si="1"/>
        <v>7</v>
      </c>
      <c r="C94" s="13"/>
      <c r="D94" s="13">
        <f t="shared" si="4"/>
        <v>7</v>
      </c>
      <c r="E94" s="39"/>
    </row>
    <row r="95" spans="1:5" ht="11.25">
      <c r="A95" s="77" t="s">
        <v>165</v>
      </c>
      <c r="B95" s="13">
        <f t="shared" si="1"/>
        <v>-1</v>
      </c>
      <c r="C95" s="13"/>
      <c r="D95" s="13">
        <f aca="true" t="shared" si="5" ref="D95:D102">C$38</f>
        <v>-1</v>
      </c>
      <c r="E95" s="39"/>
    </row>
    <row r="96" spans="1:5" ht="11.25">
      <c r="A96" s="77" t="s">
        <v>328</v>
      </c>
      <c r="B96" s="13">
        <f t="shared" si="1"/>
        <v>-1</v>
      </c>
      <c r="C96" s="13"/>
      <c r="D96" s="13">
        <f t="shared" si="5"/>
        <v>-1</v>
      </c>
      <c r="E96" s="39"/>
    </row>
    <row r="97" spans="1:5" ht="11.25">
      <c r="A97" s="77" t="s">
        <v>154</v>
      </c>
      <c r="B97" s="13">
        <f t="shared" si="1"/>
        <v>-1</v>
      </c>
      <c r="C97" s="13"/>
      <c r="D97" s="13">
        <f t="shared" si="5"/>
        <v>-1</v>
      </c>
      <c r="E97" s="39"/>
    </row>
    <row r="98" spans="1:5" ht="11.25">
      <c r="A98" s="77" t="s">
        <v>156</v>
      </c>
      <c r="B98" s="13">
        <f t="shared" si="1"/>
        <v>-1</v>
      </c>
      <c r="C98" s="13"/>
      <c r="D98" s="13">
        <f t="shared" si="5"/>
        <v>-1</v>
      </c>
      <c r="E98" s="39"/>
    </row>
    <row r="99" spans="1:5" ht="11.25">
      <c r="A99" s="77" t="s">
        <v>148</v>
      </c>
      <c r="B99" s="13">
        <f t="shared" si="1"/>
        <v>-1</v>
      </c>
      <c r="C99" s="13"/>
      <c r="D99" s="13">
        <f t="shared" si="5"/>
        <v>-1</v>
      </c>
      <c r="E99" s="39"/>
    </row>
    <row r="100" spans="1:5" ht="11.25">
      <c r="A100" s="77" t="s">
        <v>163</v>
      </c>
      <c r="B100" s="13">
        <f t="shared" si="1"/>
        <v>-1</v>
      </c>
      <c r="C100" s="13"/>
      <c r="D100" s="13">
        <f t="shared" si="5"/>
        <v>-1</v>
      </c>
      <c r="E100" s="39"/>
    </row>
    <row r="101" spans="1:5" ht="11.25">
      <c r="A101" s="77" t="s">
        <v>164</v>
      </c>
      <c r="B101" s="13">
        <f t="shared" si="1"/>
        <v>-1</v>
      </c>
      <c r="C101" s="13"/>
      <c r="D101" s="13">
        <f t="shared" si="5"/>
        <v>-1</v>
      </c>
      <c r="E101" s="39"/>
    </row>
    <row r="102" spans="1:5" ht="12" thickBot="1">
      <c r="A102" s="78" t="s">
        <v>149</v>
      </c>
      <c r="B102" s="29">
        <f t="shared" si="1"/>
        <v>-1</v>
      </c>
      <c r="C102" s="29"/>
      <c r="D102" s="29">
        <f t="shared" si="5"/>
        <v>-1</v>
      </c>
      <c r="E102" s="46"/>
    </row>
    <row r="103" spans="1:5" ht="11.25">
      <c r="A103" s="7"/>
      <c r="B103" s="7"/>
      <c r="C103" s="7"/>
      <c r="D103" s="7"/>
      <c r="E103" s="7"/>
    </row>
  </sheetData>
  <printOptions/>
  <pageMargins left="0.75" right="0.75" top="1" bottom="1" header="0.512" footer="0.512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1117">
    <pageSetUpPr fitToPage="1"/>
  </sheetPr>
  <dimension ref="A1:K103"/>
  <sheetViews>
    <sheetView showGridLines="0" workbookViewId="0" topLeftCell="A4">
      <selection activeCell="N34" sqref="N34"/>
    </sheetView>
  </sheetViews>
  <sheetFormatPr defaultColWidth="9.33203125" defaultRowHeight="11.25"/>
  <cols>
    <col min="1" max="9" width="10.66015625" style="3" customWidth="1"/>
    <col min="10" max="10" width="10.66015625" style="4" customWidth="1"/>
    <col min="11" max="16384" width="10.66015625" style="3" customWidth="1"/>
  </cols>
  <sheetData>
    <row r="1" spans="1:7" ht="12">
      <c r="A1" s="10" t="str">
        <f>"【"&amp;join(A18:Q18,"・")&amp;"】"</f>
        <v>【グレーター・ウォーター・ネクロメンタル】</v>
      </c>
      <c r="B1" s="2"/>
      <c r="C1" s="2"/>
      <c r="D1" s="2"/>
      <c r="E1" s="2"/>
      <c r="F1" s="2"/>
      <c r="G1" s="2"/>
    </row>
    <row r="2" spans="1:7" ht="12">
      <c r="A2" s="10" t="str">
        <f>D19&amp;"サイズの"&amp;E19</f>
        <v>超大型サイズのアンデッド</v>
      </c>
      <c r="B2" s="2"/>
      <c r="C2" s="2"/>
      <c r="D2" s="2"/>
      <c r="E2" s="2"/>
      <c r="F2" s="2"/>
      <c r="G2" s="2"/>
    </row>
    <row r="3" spans="1:7" ht="12">
      <c r="A3" s="10" t="str">
        <f>"ヒットダイス："&amp;dicecode(B23,B42,B24)&amp;"("&amp;B25&amp;"hp)"</f>
        <v>ヒットダイス：21d12(136hp)</v>
      </c>
      <c r="B3" s="2"/>
      <c r="C3" s="2"/>
      <c r="D3" s="2"/>
      <c r="E3" s="2"/>
      <c r="F3" s="2"/>
      <c r="G3" s="2"/>
    </row>
    <row r="4" spans="1:7" ht="12">
      <c r="A4" s="10" t="str">
        <f>"移動速度："&amp;B43&amp;"フィート（"&amp;B44&amp;"）"</f>
        <v>移動速度：120フィート（水泳）</v>
      </c>
      <c r="B4" s="2"/>
      <c r="C4" s="2"/>
      <c r="D4" s="2"/>
      <c r="E4" s="2"/>
      <c r="F4" s="2"/>
      <c r="G4" s="2"/>
    </row>
    <row r="5" spans="1:7" ht="12">
      <c r="A5" s="10" t="str">
        <f>"アーマークラス："&amp;B22&amp;"（"&amp;ac(C22:N22)&amp;"）"</f>
        <v>アーマークラス：22（+5敏捷-2サイズ+10基本+9外皮）</v>
      </c>
      <c r="B5" s="2"/>
      <c r="C5" s="2"/>
      <c r="D5" s="2"/>
      <c r="E5" s="2"/>
      <c r="F5" s="2"/>
      <c r="G5" s="2"/>
    </row>
    <row r="6" spans="1:7" ht="12">
      <c r="A6" s="10" t="str">
        <f>"基本攻撃／組み付き：+"&amp;B26&amp;"/+"&amp;B27</f>
        <v>基本攻撃／組み付き：+15/+31</v>
      </c>
      <c r="B6" s="2"/>
      <c r="C6" s="2"/>
      <c r="D6" s="2"/>
      <c r="E6" s="2"/>
      <c r="F6" s="2"/>
      <c r="G6" s="2"/>
    </row>
    <row r="7" spans="1:7" ht="12">
      <c r="A7" s="10" t="str">
        <f>"攻撃："&amp;攻撃(B45:L50,B28,B29,C33)</f>
        <v>攻撃：叩き付け＝ +21近接(2d10+8)</v>
      </c>
      <c r="B7" s="2"/>
      <c r="C7" s="2"/>
      <c r="D7" s="2"/>
      <c r="E7" s="2"/>
      <c r="F7" s="2"/>
      <c r="G7" s="2"/>
    </row>
    <row r="8" spans="1:7" ht="12">
      <c r="A8" s="10" t="str">
        <f>"全力攻撃："&amp;全力攻撃(B45:K50,B28,B29,C33)</f>
        <v>全力攻撃：叩き付け(x2)＝ +21近接(2d10+8)</v>
      </c>
      <c r="B8" s="2"/>
      <c r="C8" s="2"/>
      <c r="D8" s="2"/>
      <c r="E8" s="2"/>
      <c r="F8" s="2"/>
      <c r="G8" s="2"/>
    </row>
    <row r="9" spans="1:7" ht="12">
      <c r="A9" s="10" t="str">
        <f>"接敵面／間合い："&amp;B51&amp;"フィート/"&amp;B52&amp;"フィート"</f>
        <v>接敵面／間合い：15フィート/15フィート</v>
      </c>
      <c r="B9" s="2"/>
      <c r="C9" s="2"/>
      <c r="D9" s="2"/>
      <c r="E9" s="2"/>
      <c r="F9" s="2"/>
      <c r="G9" s="2"/>
    </row>
    <row r="10" spans="1:7" ht="12">
      <c r="A10" s="10" t="str">
        <f>"特殊攻撃："&amp;join(B54:AK54,"、")</f>
        <v>特殊攻撃：生命力吸収、同族作り、渦潮変化、水の体得、水浸し</v>
      </c>
      <c r="B10" s="2"/>
      <c r="C10" s="2"/>
      <c r="D10" s="2"/>
      <c r="E10" s="2"/>
      <c r="F10" s="2"/>
      <c r="G10" s="2"/>
    </row>
    <row r="11" spans="1:7" ht="12">
      <c r="A11" s="10" t="str">
        <f>"その他の特殊能力："&amp;join(B55:AI55,"、")</f>
        <v>その他の特殊能力：高速治癒３、暗視６０フィート、エレメンタルの種別特徴、ダメージ減少10/-</v>
      </c>
      <c r="B11" s="2"/>
      <c r="C11" s="2"/>
      <c r="D11" s="2"/>
      <c r="E11" s="2"/>
      <c r="F11" s="2"/>
      <c r="G11" s="2"/>
    </row>
    <row r="12" spans="1:7" ht="12">
      <c r="A12" s="10" t="str">
        <f>"セーヴ：頑健+"&amp;B30&amp;"、反応+"&amp;B31&amp;"、意思+"&amp;B32</f>
        <v>セーヴ：頑健+14、反応+16、意思+11</v>
      </c>
      <c r="B12" s="2"/>
      <c r="C12" s="2"/>
      <c r="D12" s="2"/>
      <c r="E12" s="2"/>
      <c r="F12" s="2"/>
      <c r="G12" s="2"/>
    </row>
    <row r="13" spans="1:7" ht="12">
      <c r="A13" s="10" t="str">
        <f>"能力値：【筋】"&amp;B33&amp;"【敏】"&amp;B34&amp;"【耐】"&amp;B35&amp;"【知】"&amp;B36&amp;"【判】"&amp;B37&amp;"【魅】"&amp;B38</f>
        <v>能力値：【筋】26【敏】20【耐】-【知】1【判】10【魅】1</v>
      </c>
      <c r="B13" s="2"/>
      <c r="C13" s="2"/>
      <c r="D13" s="2"/>
      <c r="E13" s="2"/>
      <c r="F13" s="2"/>
      <c r="G13" s="2"/>
    </row>
    <row r="14" spans="1:7" ht="12">
      <c r="A14" s="11" t="str">
        <f>"技能："&amp;skill(A59:C102)</f>
        <v>技能：〈聞き耳〉+14、〈視認〉+14</v>
      </c>
      <c r="B14" s="2"/>
      <c r="C14" s="2"/>
      <c r="D14" s="2"/>
      <c r="E14" s="2"/>
      <c r="F14" s="2"/>
      <c r="G14" s="2"/>
    </row>
    <row r="15" spans="1:7" ht="12">
      <c r="A15" s="10" t="str">
        <f>"特技："&amp;feat(B53:U53)</f>
        <v>特技：《鋭敏感覚》《強打》《神速の反応》《突き飛ばし強化》《なぎ払い》《なぎ払い強化》《鋼の意思》《武器破壊強化》《頑健無比》</v>
      </c>
      <c r="B15" s="2"/>
      <c r="C15" s="2"/>
      <c r="D15" s="2"/>
      <c r="E15" s="2"/>
      <c r="F15" s="2"/>
      <c r="G15" s="2"/>
    </row>
    <row r="16" spans="1:7" ht="12">
      <c r="A16" s="10" t="str">
        <f>"装備："&amp;join(B56:AC56,"、")</f>
        <v>装備：</v>
      </c>
      <c r="B16" s="2"/>
      <c r="C16" s="2"/>
      <c r="D16" s="2"/>
      <c r="E16" s="2"/>
      <c r="F16" s="2"/>
      <c r="G16" s="2"/>
    </row>
    <row r="17" spans="1:7" ht="12.75" thickBot="1">
      <c r="A17" s="10" t="str">
        <f>"脅威度："&amp;B39</f>
        <v>脅威度：10</v>
      </c>
      <c r="B17" s="2"/>
      <c r="C17" s="2"/>
      <c r="D17" s="2"/>
      <c r="E17" s="2"/>
      <c r="F17" s="2"/>
      <c r="G17" s="2"/>
    </row>
    <row r="18" spans="1:11" s="81" customFormat="1" ht="11.25">
      <c r="A18" s="54"/>
      <c r="B18" s="32"/>
      <c r="C18" s="32"/>
      <c r="D18" s="32"/>
      <c r="E18" s="32"/>
      <c r="F18" s="33" t="s">
        <v>359</v>
      </c>
      <c r="G18" s="33" t="s">
        <v>301</v>
      </c>
      <c r="H18" s="33"/>
      <c r="I18" s="33"/>
      <c r="J18" s="34"/>
      <c r="K18" s="35"/>
    </row>
    <row r="19" spans="1:11" s="81" customFormat="1" ht="11.25">
      <c r="A19" s="68"/>
      <c r="B19" s="69"/>
      <c r="C19" s="69"/>
      <c r="D19" s="69" t="str">
        <f>B41</f>
        <v>超大型</v>
      </c>
      <c r="E19" s="69" t="s">
        <v>339</v>
      </c>
      <c r="F19" s="70"/>
      <c r="G19" s="70"/>
      <c r="H19" s="70"/>
      <c r="I19" s="70"/>
      <c r="J19" s="71"/>
      <c r="K19" s="72"/>
    </row>
    <row r="20" spans="1:11" s="81" customFormat="1" ht="11.25">
      <c r="A20" s="36"/>
      <c r="B20" s="16" t="s">
        <v>5</v>
      </c>
      <c r="C20" s="16" t="s">
        <v>6</v>
      </c>
      <c r="D20" s="16" t="s">
        <v>7</v>
      </c>
      <c r="E20" s="16" t="s">
        <v>8</v>
      </c>
      <c r="F20" s="16" t="s">
        <v>9</v>
      </c>
      <c r="G20" s="16" t="s">
        <v>3</v>
      </c>
      <c r="H20" s="16" t="s">
        <v>3</v>
      </c>
      <c r="I20" s="16" t="s">
        <v>10</v>
      </c>
      <c r="J20" s="16" t="s">
        <v>227</v>
      </c>
      <c r="K20" s="37" t="s">
        <v>41</v>
      </c>
    </row>
    <row r="21" spans="1:11" s="81" customFormat="1" ht="12">
      <c r="A21" s="38" t="s">
        <v>59</v>
      </c>
      <c r="B21" s="13"/>
      <c r="C21" s="75" t="s">
        <v>15</v>
      </c>
      <c r="D21" s="75" t="s">
        <v>7</v>
      </c>
      <c r="E21" s="75" t="s">
        <v>16</v>
      </c>
      <c r="F21" s="13" t="s">
        <v>108</v>
      </c>
      <c r="G21" s="13"/>
      <c r="H21" s="13"/>
      <c r="I21" s="13"/>
      <c r="J21" s="13"/>
      <c r="K21" s="39"/>
    </row>
    <row r="22" spans="1:11" s="81" customFormat="1" ht="12.75" thickBot="1">
      <c r="A22" s="40" t="s">
        <v>18</v>
      </c>
      <c r="B22" s="22">
        <f>SUM(C22:M22)</f>
        <v>22</v>
      </c>
      <c r="C22" s="22">
        <f>C34</f>
        <v>5</v>
      </c>
      <c r="D22" s="73">
        <f>sizep(D19)</f>
        <v>-2</v>
      </c>
      <c r="E22" s="76">
        <v>10</v>
      </c>
      <c r="F22" s="23">
        <v>9</v>
      </c>
      <c r="G22" s="23"/>
      <c r="H22" s="23"/>
      <c r="I22" s="23"/>
      <c r="J22" s="23"/>
      <c r="K22" s="41"/>
    </row>
    <row r="23" spans="1:11" s="81" customFormat="1" ht="12">
      <c r="A23" s="42" t="s">
        <v>11</v>
      </c>
      <c r="B23" s="26">
        <f>SUM(C23:M23)</f>
        <v>21</v>
      </c>
      <c r="C23" s="26"/>
      <c r="D23" s="82"/>
      <c r="E23" s="27"/>
      <c r="F23" s="27">
        <v>21</v>
      </c>
      <c r="G23" s="27"/>
      <c r="H23" s="27"/>
      <c r="I23" s="27"/>
      <c r="J23" s="27"/>
      <c r="K23" s="43"/>
    </row>
    <row r="24" spans="1:11" s="81" customFormat="1" ht="11.25">
      <c r="A24" s="44" t="s">
        <v>65</v>
      </c>
      <c r="B24" s="14">
        <f>SUM(C24:M24)</f>
        <v>0</v>
      </c>
      <c r="C24" s="14"/>
      <c r="D24" s="74"/>
      <c r="E24" s="13"/>
      <c r="F24" s="13"/>
      <c r="G24" s="13"/>
      <c r="H24" s="13"/>
      <c r="I24" s="13"/>
      <c r="J24" s="13"/>
      <c r="K24" s="39"/>
    </row>
    <row r="25" spans="1:11" s="81" customFormat="1" ht="12" thickBot="1">
      <c r="A25" s="45" t="s">
        <v>12</v>
      </c>
      <c r="B25" s="28">
        <f>INT(B23*(B42+1)/2)+B24</f>
        <v>136</v>
      </c>
      <c r="C25" s="28"/>
      <c r="D25" s="80"/>
      <c r="E25" s="29"/>
      <c r="F25" s="29"/>
      <c r="G25" s="29"/>
      <c r="H25" s="29"/>
      <c r="I25" s="29"/>
      <c r="J25" s="29"/>
      <c r="K25" s="46"/>
    </row>
    <row r="26" spans="1:11" s="81" customFormat="1" ht="12">
      <c r="A26" s="47" t="s">
        <v>19</v>
      </c>
      <c r="B26" s="24">
        <f aca="true" t="shared" si="0" ref="B26:B32">SUM(C26:M26)</f>
        <v>15</v>
      </c>
      <c r="C26" s="83"/>
      <c r="D26" s="83"/>
      <c r="E26" s="25"/>
      <c r="F26" s="25">
        <v>15</v>
      </c>
      <c r="G26" s="25"/>
      <c r="H26" s="25"/>
      <c r="I26" s="25"/>
      <c r="J26" s="25"/>
      <c r="K26" s="48"/>
    </row>
    <row r="27" spans="1:11" s="81" customFormat="1" ht="12">
      <c r="A27" s="38" t="s">
        <v>20</v>
      </c>
      <c r="B27" s="14">
        <f t="shared" si="0"/>
        <v>31</v>
      </c>
      <c r="C27" s="14">
        <f>C33</f>
        <v>8</v>
      </c>
      <c r="D27" s="74">
        <f>sizeb(D19)</f>
        <v>8</v>
      </c>
      <c r="E27" s="13"/>
      <c r="F27" s="25">
        <v>15</v>
      </c>
      <c r="G27" s="13"/>
      <c r="H27" s="13"/>
      <c r="I27" s="13"/>
      <c r="J27" s="13"/>
      <c r="K27" s="39"/>
    </row>
    <row r="28" spans="1:11" s="81" customFormat="1" ht="12">
      <c r="A28" s="38" t="s">
        <v>225</v>
      </c>
      <c r="B28" s="14">
        <f t="shared" si="0"/>
        <v>21</v>
      </c>
      <c r="C28" s="14">
        <f>C33</f>
        <v>8</v>
      </c>
      <c r="D28" s="74">
        <f>sizep(D19)</f>
        <v>-2</v>
      </c>
      <c r="E28" s="13"/>
      <c r="F28" s="25">
        <v>15</v>
      </c>
      <c r="G28" s="13"/>
      <c r="H28" s="13"/>
      <c r="I28" s="13"/>
      <c r="J28" s="13"/>
      <c r="K28" s="39"/>
    </row>
    <row r="29" spans="1:11" s="81" customFormat="1" ht="12.75" thickBot="1">
      <c r="A29" s="49" t="s">
        <v>226</v>
      </c>
      <c r="B29" s="14">
        <f t="shared" si="0"/>
        <v>18</v>
      </c>
      <c r="C29" s="14">
        <f>C34</f>
        <v>5</v>
      </c>
      <c r="D29" s="74">
        <f>sizep(D19)</f>
        <v>-2</v>
      </c>
      <c r="E29" s="29"/>
      <c r="F29" s="25">
        <v>15</v>
      </c>
      <c r="G29" s="29"/>
      <c r="H29" s="29"/>
      <c r="I29" s="29"/>
      <c r="J29" s="29"/>
      <c r="K29" s="46"/>
    </row>
    <row r="30" spans="1:11" s="81" customFormat="1" ht="12">
      <c r="A30" s="42" t="s">
        <v>43</v>
      </c>
      <c r="B30" s="26">
        <f t="shared" si="0"/>
        <v>14</v>
      </c>
      <c r="C30" s="26">
        <f>C35</f>
        <v>0</v>
      </c>
      <c r="D30" s="82"/>
      <c r="E30" s="27"/>
      <c r="F30" s="27">
        <v>12</v>
      </c>
      <c r="G30" s="27"/>
      <c r="H30" s="27"/>
      <c r="I30" s="27"/>
      <c r="J30" s="27">
        <v>2</v>
      </c>
      <c r="K30" s="43"/>
    </row>
    <row r="31" spans="1:11" s="81" customFormat="1" ht="12">
      <c r="A31" s="38" t="s">
        <v>44</v>
      </c>
      <c r="B31" s="14">
        <f t="shared" si="0"/>
        <v>16</v>
      </c>
      <c r="C31" s="14">
        <f>C34</f>
        <v>5</v>
      </c>
      <c r="D31" s="74"/>
      <c r="E31" s="13"/>
      <c r="F31" s="13">
        <v>9</v>
      </c>
      <c r="G31" s="13"/>
      <c r="H31" s="13"/>
      <c r="I31" s="13"/>
      <c r="J31" s="13">
        <v>2</v>
      </c>
      <c r="K31" s="39"/>
    </row>
    <row r="32" spans="1:11" s="81" customFormat="1" ht="12.75" thickBot="1">
      <c r="A32" s="49" t="s">
        <v>45</v>
      </c>
      <c r="B32" s="28">
        <f t="shared" si="0"/>
        <v>11</v>
      </c>
      <c r="C32" s="28">
        <f>C37</f>
        <v>0</v>
      </c>
      <c r="D32" s="80"/>
      <c r="E32" s="29"/>
      <c r="F32" s="29">
        <v>9</v>
      </c>
      <c r="G32" s="29"/>
      <c r="H32" s="29"/>
      <c r="I32" s="29"/>
      <c r="J32" s="29">
        <v>2</v>
      </c>
      <c r="K32" s="46"/>
    </row>
    <row r="33" spans="1:11" s="81" customFormat="1" ht="12">
      <c r="A33" s="47" t="s">
        <v>46</v>
      </c>
      <c r="B33" s="24">
        <f>SUM(D33:M33)</f>
        <v>26</v>
      </c>
      <c r="C33" s="24">
        <f>INT((B33-10)/2)</f>
        <v>8</v>
      </c>
      <c r="D33" s="83"/>
      <c r="E33" s="25"/>
      <c r="F33" s="25">
        <v>26</v>
      </c>
      <c r="G33" s="25"/>
      <c r="H33" s="25"/>
      <c r="I33" s="25"/>
      <c r="J33" s="25"/>
      <c r="K33" s="48"/>
    </row>
    <row r="34" spans="1:11" s="81" customFormat="1" ht="12">
      <c r="A34" s="38" t="s">
        <v>15</v>
      </c>
      <c r="B34" s="14">
        <f>SUM(D34:M34)</f>
        <v>20</v>
      </c>
      <c r="C34" s="14">
        <f>INT((B34-10)/2)</f>
        <v>5</v>
      </c>
      <c r="D34" s="74"/>
      <c r="E34" s="13"/>
      <c r="F34" s="13">
        <v>20</v>
      </c>
      <c r="G34" s="13"/>
      <c r="H34" s="13"/>
      <c r="I34" s="13"/>
      <c r="J34" s="13"/>
      <c r="K34" s="39"/>
    </row>
    <row r="35" spans="1:11" s="81" customFormat="1" ht="12">
      <c r="A35" s="38" t="s">
        <v>47</v>
      </c>
      <c r="B35" s="14" t="s">
        <v>340</v>
      </c>
      <c r="C35" s="14">
        <v>0</v>
      </c>
      <c r="D35" s="74"/>
      <c r="E35" s="13"/>
      <c r="F35" s="13"/>
      <c r="G35" s="13"/>
      <c r="H35" s="13"/>
      <c r="I35" s="13"/>
      <c r="J35" s="13"/>
      <c r="K35" s="39"/>
    </row>
    <row r="36" spans="1:11" s="81" customFormat="1" ht="12">
      <c r="A36" s="38" t="s">
        <v>48</v>
      </c>
      <c r="B36" s="14">
        <f>SUM(D36:M36)</f>
        <v>1</v>
      </c>
      <c r="C36" s="14">
        <f>INT((B36-10)/2)</f>
        <v>-5</v>
      </c>
      <c r="D36" s="74"/>
      <c r="E36" s="13"/>
      <c r="F36" s="13"/>
      <c r="G36" s="13">
        <v>1</v>
      </c>
      <c r="H36" s="13"/>
      <c r="I36" s="13"/>
      <c r="J36" s="13"/>
      <c r="K36" s="39"/>
    </row>
    <row r="37" spans="1:11" s="81" customFormat="1" ht="12">
      <c r="A37" s="38" t="s">
        <v>49</v>
      </c>
      <c r="B37" s="14">
        <f>SUM(D37:M37)</f>
        <v>10</v>
      </c>
      <c r="C37" s="14">
        <f>INT((B37-10)/2)</f>
        <v>0</v>
      </c>
      <c r="D37" s="74"/>
      <c r="E37" s="13"/>
      <c r="F37" s="13"/>
      <c r="G37" s="13">
        <v>10</v>
      </c>
      <c r="H37" s="13"/>
      <c r="I37" s="13"/>
      <c r="J37" s="13"/>
      <c r="K37" s="39"/>
    </row>
    <row r="38" spans="1:11" s="81" customFormat="1" ht="12">
      <c r="A38" s="38" t="s">
        <v>50</v>
      </c>
      <c r="B38" s="14">
        <f>SUM(D38:M38)</f>
        <v>1</v>
      </c>
      <c r="C38" s="14">
        <f>INT((B38-10)/2)</f>
        <v>-5</v>
      </c>
      <c r="D38" s="74"/>
      <c r="E38" s="13"/>
      <c r="F38" s="13"/>
      <c r="G38" s="13">
        <v>1</v>
      </c>
      <c r="H38" s="13"/>
      <c r="I38" s="13"/>
      <c r="J38" s="13"/>
      <c r="K38" s="39"/>
    </row>
    <row r="39" spans="1:11" s="81" customFormat="1" ht="12.75" thickBot="1">
      <c r="A39" s="49" t="s">
        <v>27</v>
      </c>
      <c r="B39" s="28">
        <f>SUM(C39:M39)</f>
        <v>10</v>
      </c>
      <c r="C39" s="80"/>
      <c r="D39" s="80"/>
      <c r="E39" s="29"/>
      <c r="F39" s="29">
        <v>9</v>
      </c>
      <c r="G39" s="29">
        <v>1</v>
      </c>
      <c r="H39" s="29"/>
      <c r="I39" s="29"/>
      <c r="J39" s="29"/>
      <c r="K39" s="46"/>
    </row>
    <row r="40" spans="1:2" ht="12.75" thickBot="1">
      <c r="A40" s="6"/>
      <c r="B40" s="8"/>
    </row>
    <row r="41" spans="1:11" ht="12">
      <c r="A41" s="42" t="s">
        <v>341</v>
      </c>
      <c r="B41" s="27" t="s">
        <v>295</v>
      </c>
      <c r="C41" s="27"/>
      <c r="D41" s="27"/>
      <c r="E41" s="27"/>
      <c r="F41" s="27"/>
      <c r="G41" s="27"/>
      <c r="H41" s="27"/>
      <c r="I41" s="27"/>
      <c r="J41" s="50"/>
      <c r="K41" s="43"/>
    </row>
    <row r="42" spans="1:11" ht="12">
      <c r="A42" s="38" t="s">
        <v>66</v>
      </c>
      <c r="B42" s="13">
        <v>12</v>
      </c>
      <c r="C42" s="13"/>
      <c r="D42" s="13"/>
      <c r="E42" s="13"/>
      <c r="F42" s="13"/>
      <c r="G42" s="13"/>
      <c r="H42" s="13"/>
      <c r="I42" s="13"/>
      <c r="J42" s="18"/>
      <c r="K42" s="39"/>
    </row>
    <row r="43" spans="1:11" ht="12">
      <c r="A43" s="38" t="s">
        <v>13</v>
      </c>
      <c r="B43" s="13">
        <v>120</v>
      </c>
      <c r="C43" s="13"/>
      <c r="D43" s="13"/>
      <c r="E43" s="13"/>
      <c r="F43" s="13"/>
      <c r="G43" s="13"/>
      <c r="H43" s="13"/>
      <c r="I43" s="13"/>
      <c r="J43" s="18"/>
      <c r="K43" s="39"/>
    </row>
    <row r="44" spans="1:11" ht="12">
      <c r="A44" s="38" t="s">
        <v>14</v>
      </c>
      <c r="B44" s="13" t="s">
        <v>329</v>
      </c>
      <c r="C44" s="13"/>
      <c r="D44" s="13"/>
      <c r="E44" s="13"/>
      <c r="F44" s="13"/>
      <c r="G44" s="13"/>
      <c r="H44" s="13"/>
      <c r="I44" s="13"/>
      <c r="J44" s="18"/>
      <c r="K44" s="39"/>
    </row>
    <row r="45" spans="1:11" ht="12">
      <c r="A45" s="38" t="s">
        <v>53</v>
      </c>
      <c r="B45" s="13" t="s">
        <v>296</v>
      </c>
      <c r="C45" s="13"/>
      <c r="D45" s="13"/>
      <c r="E45" s="13"/>
      <c r="F45" s="13"/>
      <c r="G45" s="13"/>
      <c r="H45" s="13"/>
      <c r="I45" s="13"/>
      <c r="J45" s="18"/>
      <c r="K45" s="39"/>
    </row>
    <row r="46" spans="1:11" ht="12">
      <c r="A46" s="38" t="s">
        <v>54</v>
      </c>
      <c r="B46" s="13">
        <v>2</v>
      </c>
      <c r="C46" s="13"/>
      <c r="D46" s="13"/>
      <c r="E46" s="13"/>
      <c r="F46" s="13"/>
      <c r="G46" s="13"/>
      <c r="H46" s="13"/>
      <c r="I46" s="13"/>
      <c r="J46" s="18"/>
      <c r="K46" s="39"/>
    </row>
    <row r="47" spans="1:11" ht="12">
      <c r="A47" s="38" t="s">
        <v>56</v>
      </c>
      <c r="B47" s="13" t="s">
        <v>225</v>
      </c>
      <c r="C47" s="13"/>
      <c r="D47" s="13"/>
      <c r="E47" s="13"/>
      <c r="F47" s="13"/>
      <c r="G47" s="13"/>
      <c r="H47" s="13"/>
      <c r="I47" s="13"/>
      <c r="J47" s="18"/>
      <c r="K47" s="39"/>
    </row>
    <row r="48" spans="1:11" ht="12">
      <c r="A48" s="38" t="s">
        <v>57</v>
      </c>
      <c r="B48" s="13" t="s">
        <v>370</v>
      </c>
      <c r="C48" s="13"/>
      <c r="D48" s="13"/>
      <c r="E48" s="13"/>
      <c r="F48" s="13"/>
      <c r="G48" s="13"/>
      <c r="H48" s="13"/>
      <c r="I48" s="13"/>
      <c r="J48" s="18"/>
      <c r="K48" s="39"/>
    </row>
    <row r="49" spans="1:11" ht="12">
      <c r="A49" s="38" t="s">
        <v>61</v>
      </c>
      <c r="B49" s="13">
        <v>1</v>
      </c>
      <c r="C49" s="13"/>
      <c r="D49" s="13"/>
      <c r="E49" s="13"/>
      <c r="F49" s="13"/>
      <c r="G49" s="13"/>
      <c r="H49" s="13"/>
      <c r="I49" s="13"/>
      <c r="J49" s="18"/>
      <c r="K49" s="39"/>
    </row>
    <row r="50" spans="1:11" ht="12">
      <c r="A50" s="38" t="s">
        <v>62</v>
      </c>
      <c r="B50" s="15"/>
      <c r="C50" s="15"/>
      <c r="D50" s="13"/>
      <c r="E50" s="13"/>
      <c r="F50" s="13"/>
      <c r="G50" s="13"/>
      <c r="H50" s="13"/>
      <c r="I50" s="13"/>
      <c r="J50" s="18"/>
      <c r="K50" s="39"/>
    </row>
    <row r="51" spans="1:11" ht="11.25">
      <c r="A51" s="44" t="s">
        <v>24</v>
      </c>
      <c r="B51" s="19">
        <v>15</v>
      </c>
      <c r="C51" s="13"/>
      <c r="D51" s="13"/>
      <c r="E51" s="13"/>
      <c r="F51" s="13"/>
      <c r="G51" s="13"/>
      <c r="H51" s="13"/>
      <c r="I51" s="13"/>
      <c r="J51" s="18"/>
      <c r="K51" s="39"/>
    </row>
    <row r="52" spans="1:11" ht="11.25">
      <c r="A52" s="44" t="s">
        <v>25</v>
      </c>
      <c r="B52" s="19">
        <v>15</v>
      </c>
      <c r="C52" s="13"/>
      <c r="D52" s="13"/>
      <c r="E52" s="13"/>
      <c r="F52" s="13"/>
      <c r="G52" s="13"/>
      <c r="H52" s="13"/>
      <c r="I52" s="13"/>
      <c r="J52" s="18"/>
      <c r="K52" s="39"/>
    </row>
    <row r="53" spans="1:11" ht="12">
      <c r="A53" s="38" t="s">
        <v>29</v>
      </c>
      <c r="B53" s="20" t="s">
        <v>114</v>
      </c>
      <c r="C53" s="20" t="s">
        <v>300</v>
      </c>
      <c r="D53" s="20" t="s">
        <v>299</v>
      </c>
      <c r="E53" s="20" t="s">
        <v>361</v>
      </c>
      <c r="F53" s="20" t="s">
        <v>297</v>
      </c>
      <c r="G53" s="20" t="s">
        <v>362</v>
      </c>
      <c r="H53" s="13" t="s">
        <v>118</v>
      </c>
      <c r="I53" s="13" t="s">
        <v>363</v>
      </c>
      <c r="J53" s="18" t="s">
        <v>117</v>
      </c>
      <c r="K53" s="39"/>
    </row>
    <row r="54" spans="1:11" s="7" customFormat="1" ht="12">
      <c r="A54" s="51" t="s">
        <v>33</v>
      </c>
      <c r="B54" s="20" t="s">
        <v>235</v>
      </c>
      <c r="C54" s="20" t="s">
        <v>360</v>
      </c>
      <c r="D54" s="20" t="s">
        <v>364</v>
      </c>
      <c r="E54" s="20" t="s">
        <v>365</v>
      </c>
      <c r="F54" s="20" t="s">
        <v>366</v>
      </c>
      <c r="G54" s="20"/>
      <c r="H54" s="21"/>
      <c r="I54" s="21"/>
      <c r="J54" s="21"/>
      <c r="K54" s="52"/>
    </row>
    <row r="55" spans="1:11" s="7" customFormat="1" ht="24">
      <c r="A55" s="51" t="s">
        <v>35</v>
      </c>
      <c r="B55" s="20" t="s">
        <v>239</v>
      </c>
      <c r="C55" s="20" t="s">
        <v>367</v>
      </c>
      <c r="D55" s="20" t="s">
        <v>368</v>
      </c>
      <c r="E55" s="20" t="s">
        <v>369</v>
      </c>
      <c r="F55" s="20"/>
      <c r="G55" s="20"/>
      <c r="H55" s="21"/>
      <c r="I55" s="21"/>
      <c r="J55" s="21"/>
      <c r="K55" s="52"/>
    </row>
    <row r="56" spans="1:11" ht="12.75" thickBot="1">
      <c r="A56" s="49" t="s">
        <v>41</v>
      </c>
      <c r="B56" s="29"/>
      <c r="C56" s="29"/>
      <c r="D56" s="29"/>
      <c r="E56" s="29"/>
      <c r="F56" s="29"/>
      <c r="G56" s="29"/>
      <c r="H56" s="29"/>
      <c r="I56" s="29"/>
      <c r="J56" s="53"/>
      <c r="K56" s="46"/>
    </row>
    <row r="57" ht="12.75" thickBot="1">
      <c r="A57" s="6"/>
    </row>
    <row r="58" spans="1:5" ht="12">
      <c r="A58" s="42" t="s">
        <v>177</v>
      </c>
      <c r="B58" s="27" t="s">
        <v>178</v>
      </c>
      <c r="C58" s="27" t="s">
        <v>342</v>
      </c>
      <c r="D58" s="27" t="s">
        <v>180</v>
      </c>
      <c r="E58" s="43" t="s">
        <v>181</v>
      </c>
    </row>
    <row r="59" spans="1:5" ht="11.25">
      <c r="A59" s="77" t="s">
        <v>343</v>
      </c>
      <c r="B59" s="13">
        <f aca="true" t="shared" si="1" ref="B59:B102">SUM(C59:K59)</f>
        <v>8</v>
      </c>
      <c r="C59" s="13"/>
      <c r="D59" s="13">
        <f>C$33</f>
        <v>8</v>
      </c>
      <c r="E59" s="39"/>
    </row>
    <row r="60" spans="1:5" ht="11.25">
      <c r="A60" s="77" t="s">
        <v>170</v>
      </c>
      <c r="B60" s="13">
        <f t="shared" si="1"/>
        <v>8</v>
      </c>
      <c r="C60" s="13"/>
      <c r="D60" s="13">
        <f>C$33</f>
        <v>8</v>
      </c>
      <c r="E60" s="39"/>
    </row>
    <row r="61" spans="1:5" ht="11.25">
      <c r="A61" s="77" t="s">
        <v>172</v>
      </c>
      <c r="B61" s="13">
        <f t="shared" si="1"/>
        <v>8</v>
      </c>
      <c r="C61" s="13"/>
      <c r="D61" s="13">
        <f>C$33</f>
        <v>8</v>
      </c>
      <c r="E61" s="39"/>
    </row>
    <row r="62" spans="1:5" ht="11.25">
      <c r="A62" s="77" t="s">
        <v>158</v>
      </c>
      <c r="B62" s="13">
        <f t="shared" si="1"/>
        <v>0</v>
      </c>
      <c r="C62" s="13"/>
      <c r="D62" s="13">
        <f>C35</f>
        <v>0</v>
      </c>
      <c r="E62" s="39"/>
    </row>
    <row r="63" spans="1:5" ht="11.25">
      <c r="A63" s="77" t="s">
        <v>135</v>
      </c>
      <c r="B63" s="13">
        <f t="shared" si="1"/>
        <v>-5</v>
      </c>
      <c r="C63" s="13"/>
      <c r="D63" s="13">
        <f aca="true" t="shared" si="2" ref="D63:D79">C$36</f>
        <v>-5</v>
      </c>
      <c r="E63" s="39"/>
    </row>
    <row r="64" spans="1:5" ht="11.25">
      <c r="A64" s="77" t="s">
        <v>150</v>
      </c>
      <c r="B64" s="13">
        <f t="shared" si="1"/>
        <v>-5</v>
      </c>
      <c r="C64" s="13"/>
      <c r="D64" s="13">
        <f t="shared" si="2"/>
        <v>-5</v>
      </c>
      <c r="E64" s="39"/>
    </row>
    <row r="65" spans="1:5" ht="11.25">
      <c r="A65" s="77" t="s">
        <v>153</v>
      </c>
      <c r="B65" s="13">
        <f t="shared" si="1"/>
        <v>-5</v>
      </c>
      <c r="C65" s="13"/>
      <c r="D65" s="13">
        <f t="shared" si="2"/>
        <v>-5</v>
      </c>
      <c r="E65" s="39"/>
    </row>
    <row r="66" spans="1:5" ht="11.25">
      <c r="A66" s="77" t="s">
        <v>136</v>
      </c>
      <c r="B66" s="13">
        <f t="shared" si="1"/>
        <v>-5</v>
      </c>
      <c r="C66" s="13"/>
      <c r="D66" s="13">
        <f t="shared" si="2"/>
        <v>-5</v>
      </c>
      <c r="E66" s="39"/>
    </row>
    <row r="67" spans="1:5" ht="11.25">
      <c r="A67" s="77" t="s">
        <v>344</v>
      </c>
      <c r="B67" s="13">
        <f t="shared" si="1"/>
        <v>-5</v>
      </c>
      <c r="C67" s="13"/>
      <c r="D67" s="13">
        <f t="shared" si="2"/>
        <v>-5</v>
      </c>
      <c r="E67" s="39"/>
    </row>
    <row r="68" spans="1:5" ht="11.25">
      <c r="A68" s="77" t="s">
        <v>160</v>
      </c>
      <c r="B68" s="13">
        <f t="shared" si="1"/>
        <v>-5</v>
      </c>
      <c r="C68" s="13"/>
      <c r="D68" s="13">
        <f t="shared" si="2"/>
        <v>-5</v>
      </c>
      <c r="E68" s="39"/>
    </row>
    <row r="69" spans="1:5" ht="11.25">
      <c r="A69" s="77" t="s">
        <v>137</v>
      </c>
      <c r="B69" s="13">
        <f t="shared" si="1"/>
        <v>-5</v>
      </c>
      <c r="C69" s="13"/>
      <c r="D69" s="13">
        <f t="shared" si="2"/>
        <v>-5</v>
      </c>
      <c r="E69" s="39"/>
    </row>
    <row r="70" spans="1:5" ht="11.25">
      <c r="A70" s="77" t="s">
        <v>138</v>
      </c>
      <c r="B70" s="13">
        <f t="shared" si="1"/>
        <v>-5</v>
      </c>
      <c r="C70" s="13"/>
      <c r="D70" s="13">
        <f t="shared" si="2"/>
        <v>-5</v>
      </c>
      <c r="E70" s="39"/>
    </row>
    <row r="71" spans="1:5" ht="11.25">
      <c r="A71" s="77" t="s">
        <v>139</v>
      </c>
      <c r="B71" s="13">
        <f t="shared" si="1"/>
        <v>-5</v>
      </c>
      <c r="C71" s="13"/>
      <c r="D71" s="13">
        <f t="shared" si="2"/>
        <v>-5</v>
      </c>
      <c r="E71" s="39"/>
    </row>
    <row r="72" spans="1:5" ht="11.25">
      <c r="A72" s="77" t="s">
        <v>140</v>
      </c>
      <c r="B72" s="13">
        <f t="shared" si="1"/>
        <v>-5</v>
      </c>
      <c r="C72" s="13"/>
      <c r="D72" s="13">
        <f t="shared" si="2"/>
        <v>-5</v>
      </c>
      <c r="E72" s="39"/>
    </row>
    <row r="73" spans="1:5" ht="11.25">
      <c r="A73" s="77" t="s">
        <v>141</v>
      </c>
      <c r="B73" s="13">
        <f t="shared" si="1"/>
        <v>-5</v>
      </c>
      <c r="C73" s="13"/>
      <c r="D73" s="13">
        <f t="shared" si="2"/>
        <v>-5</v>
      </c>
      <c r="E73" s="39"/>
    </row>
    <row r="74" spans="1:5" ht="11.25">
      <c r="A74" s="77" t="s">
        <v>142</v>
      </c>
      <c r="B74" s="13">
        <f t="shared" si="1"/>
        <v>-5</v>
      </c>
      <c r="C74" s="13"/>
      <c r="D74" s="13">
        <f t="shared" si="2"/>
        <v>-5</v>
      </c>
      <c r="E74" s="39"/>
    </row>
    <row r="75" spans="1:5" ht="11.25">
      <c r="A75" s="77" t="s">
        <v>143</v>
      </c>
      <c r="B75" s="13">
        <f t="shared" si="1"/>
        <v>-5</v>
      </c>
      <c r="C75" s="13"/>
      <c r="D75" s="13">
        <f t="shared" si="2"/>
        <v>-5</v>
      </c>
      <c r="E75" s="39"/>
    </row>
    <row r="76" spans="1:5" ht="11.25">
      <c r="A76" s="77" t="s">
        <v>144</v>
      </c>
      <c r="B76" s="13">
        <f t="shared" si="1"/>
        <v>-5</v>
      </c>
      <c r="C76" s="13"/>
      <c r="D76" s="13">
        <f t="shared" si="2"/>
        <v>-5</v>
      </c>
      <c r="E76" s="39"/>
    </row>
    <row r="77" spans="1:5" ht="11.25">
      <c r="A77" s="77" t="s">
        <v>145</v>
      </c>
      <c r="B77" s="13">
        <f t="shared" si="1"/>
        <v>-5</v>
      </c>
      <c r="C77" s="13"/>
      <c r="D77" s="13">
        <f t="shared" si="2"/>
        <v>-5</v>
      </c>
      <c r="E77" s="39"/>
    </row>
    <row r="78" spans="1:5" ht="11.25">
      <c r="A78" s="77" t="s">
        <v>146</v>
      </c>
      <c r="B78" s="13">
        <f t="shared" si="1"/>
        <v>-5</v>
      </c>
      <c r="C78" s="13"/>
      <c r="D78" s="13">
        <f t="shared" si="2"/>
        <v>-5</v>
      </c>
      <c r="E78" s="39"/>
    </row>
    <row r="79" spans="1:5" ht="11.25">
      <c r="A79" s="77" t="s">
        <v>147</v>
      </c>
      <c r="B79" s="13">
        <f t="shared" si="1"/>
        <v>-5</v>
      </c>
      <c r="C79" s="13"/>
      <c r="D79" s="13">
        <f t="shared" si="2"/>
        <v>-5</v>
      </c>
      <c r="E79" s="39"/>
    </row>
    <row r="80" spans="1:5" ht="11.25">
      <c r="A80" s="77" t="s">
        <v>151</v>
      </c>
      <c r="B80" s="13">
        <f t="shared" si="1"/>
        <v>14</v>
      </c>
      <c r="C80" s="13">
        <v>12</v>
      </c>
      <c r="D80" s="13">
        <f aca="true" t="shared" si="3" ref="D80:D85">C$37</f>
        <v>0</v>
      </c>
      <c r="E80" s="39">
        <v>2</v>
      </c>
    </row>
    <row r="81" spans="1:5" ht="11.25">
      <c r="A81" s="77" t="s">
        <v>155</v>
      </c>
      <c r="B81" s="13">
        <f t="shared" si="1"/>
        <v>14</v>
      </c>
      <c r="C81" s="13">
        <v>12</v>
      </c>
      <c r="D81" s="13">
        <f t="shared" si="3"/>
        <v>0</v>
      </c>
      <c r="E81" s="39">
        <v>2</v>
      </c>
    </row>
    <row r="82" spans="1:5" ht="11.25">
      <c r="A82" s="77" t="s">
        <v>345</v>
      </c>
      <c r="B82" s="13">
        <f t="shared" si="1"/>
        <v>0</v>
      </c>
      <c r="C82" s="13"/>
      <c r="D82" s="13">
        <f t="shared" si="3"/>
        <v>0</v>
      </c>
      <c r="E82" s="39"/>
    </row>
    <row r="83" spans="1:5" ht="11.25">
      <c r="A83" s="77" t="s">
        <v>157</v>
      </c>
      <c r="B83" s="13">
        <f t="shared" si="1"/>
        <v>0</v>
      </c>
      <c r="C83" s="13"/>
      <c r="D83" s="13">
        <f t="shared" si="3"/>
        <v>0</v>
      </c>
      <c r="E83" s="39"/>
    </row>
    <row r="84" spans="1:5" ht="11.25">
      <c r="A84" s="77" t="s">
        <v>159</v>
      </c>
      <c r="B84" s="13">
        <f t="shared" si="1"/>
        <v>0</v>
      </c>
      <c r="C84" s="13"/>
      <c r="D84" s="13">
        <f t="shared" si="3"/>
        <v>0</v>
      </c>
      <c r="E84" s="39"/>
    </row>
    <row r="85" spans="1:5" ht="11.25">
      <c r="A85" s="77" t="s">
        <v>161</v>
      </c>
      <c r="B85" s="13">
        <f t="shared" si="1"/>
        <v>0</v>
      </c>
      <c r="C85" s="13"/>
      <c r="D85" s="13">
        <f t="shared" si="3"/>
        <v>0</v>
      </c>
      <c r="E85" s="39"/>
    </row>
    <row r="86" spans="1:5" ht="11.25">
      <c r="A86" s="77" t="s">
        <v>134</v>
      </c>
      <c r="B86" s="13">
        <f t="shared" si="1"/>
        <v>5</v>
      </c>
      <c r="C86" s="13"/>
      <c r="D86" s="13">
        <f aca="true" t="shared" si="4" ref="D86:D94">C$34</f>
        <v>5</v>
      </c>
      <c r="E86" s="39"/>
    </row>
    <row r="87" spans="1:5" ht="11.25">
      <c r="A87" s="77" t="s">
        <v>166</v>
      </c>
      <c r="B87" s="13">
        <f t="shared" si="1"/>
        <v>5</v>
      </c>
      <c r="C87" s="13"/>
      <c r="D87" s="13">
        <f t="shared" si="4"/>
        <v>5</v>
      </c>
      <c r="E87" s="39"/>
    </row>
    <row r="88" spans="1:5" ht="11.25">
      <c r="A88" s="77" t="s">
        <v>167</v>
      </c>
      <c r="B88" s="13">
        <f t="shared" si="1"/>
        <v>5</v>
      </c>
      <c r="C88" s="13"/>
      <c r="D88" s="13">
        <f t="shared" si="4"/>
        <v>5</v>
      </c>
      <c r="E88" s="39"/>
    </row>
    <row r="89" spans="1:5" ht="11.25">
      <c r="A89" s="77" t="s">
        <v>152</v>
      </c>
      <c r="B89" s="13">
        <f t="shared" si="1"/>
        <v>5</v>
      </c>
      <c r="C89" s="13"/>
      <c r="D89" s="13">
        <f t="shared" si="4"/>
        <v>5</v>
      </c>
      <c r="E89" s="39"/>
    </row>
    <row r="90" spans="1:5" ht="11.25">
      <c r="A90" s="77" t="s">
        <v>168</v>
      </c>
      <c r="B90" s="13">
        <f t="shared" si="1"/>
        <v>5</v>
      </c>
      <c r="C90" s="13"/>
      <c r="D90" s="13">
        <f t="shared" si="4"/>
        <v>5</v>
      </c>
      <c r="E90" s="39"/>
    </row>
    <row r="91" spans="1:5" ht="11.25">
      <c r="A91" s="77" t="s">
        <v>169</v>
      </c>
      <c r="B91" s="13">
        <f t="shared" si="1"/>
        <v>5</v>
      </c>
      <c r="C91" s="13"/>
      <c r="D91" s="13">
        <f t="shared" si="4"/>
        <v>5</v>
      </c>
      <c r="E91" s="39"/>
    </row>
    <row r="92" spans="1:5" ht="11.25">
      <c r="A92" s="77" t="s">
        <v>171</v>
      </c>
      <c r="B92" s="13">
        <f t="shared" si="1"/>
        <v>5</v>
      </c>
      <c r="C92" s="13"/>
      <c r="D92" s="13">
        <f t="shared" si="4"/>
        <v>5</v>
      </c>
      <c r="E92" s="39"/>
    </row>
    <row r="93" spans="1:5" ht="11.25">
      <c r="A93" s="77" t="s">
        <v>162</v>
      </c>
      <c r="B93" s="13">
        <f t="shared" si="1"/>
        <v>5</v>
      </c>
      <c r="C93" s="13"/>
      <c r="D93" s="13">
        <f t="shared" si="4"/>
        <v>5</v>
      </c>
      <c r="E93" s="39"/>
    </row>
    <row r="94" spans="1:5" ht="11.25">
      <c r="A94" s="77" t="s">
        <v>173</v>
      </c>
      <c r="B94" s="13">
        <f t="shared" si="1"/>
        <v>5</v>
      </c>
      <c r="C94" s="13"/>
      <c r="D94" s="13">
        <f t="shared" si="4"/>
        <v>5</v>
      </c>
      <c r="E94" s="39"/>
    </row>
    <row r="95" spans="1:5" ht="11.25">
      <c r="A95" s="77" t="s">
        <v>165</v>
      </c>
      <c r="B95" s="13">
        <f t="shared" si="1"/>
        <v>-5</v>
      </c>
      <c r="C95" s="13"/>
      <c r="D95" s="13">
        <f aca="true" t="shared" si="5" ref="D95:D102">C$38</f>
        <v>-5</v>
      </c>
      <c r="E95" s="39"/>
    </row>
    <row r="96" spans="1:5" ht="11.25">
      <c r="A96" s="77" t="s">
        <v>346</v>
      </c>
      <c r="B96" s="13">
        <f t="shared" si="1"/>
        <v>-5</v>
      </c>
      <c r="C96" s="13"/>
      <c r="D96" s="13">
        <f t="shared" si="5"/>
        <v>-5</v>
      </c>
      <c r="E96" s="39"/>
    </row>
    <row r="97" spans="1:5" ht="11.25">
      <c r="A97" s="77" t="s">
        <v>154</v>
      </c>
      <c r="B97" s="13">
        <f t="shared" si="1"/>
        <v>-5</v>
      </c>
      <c r="C97" s="13"/>
      <c r="D97" s="13">
        <f t="shared" si="5"/>
        <v>-5</v>
      </c>
      <c r="E97" s="39"/>
    </row>
    <row r="98" spans="1:5" ht="11.25">
      <c r="A98" s="77" t="s">
        <v>156</v>
      </c>
      <c r="B98" s="13">
        <f t="shared" si="1"/>
        <v>-5</v>
      </c>
      <c r="C98" s="13"/>
      <c r="D98" s="13">
        <f t="shared" si="5"/>
        <v>-5</v>
      </c>
      <c r="E98" s="39"/>
    </row>
    <row r="99" spans="1:5" ht="11.25">
      <c r="A99" s="77" t="s">
        <v>148</v>
      </c>
      <c r="B99" s="13">
        <f t="shared" si="1"/>
        <v>-5</v>
      </c>
      <c r="C99" s="13"/>
      <c r="D99" s="13">
        <f t="shared" si="5"/>
        <v>-5</v>
      </c>
      <c r="E99" s="39"/>
    </row>
    <row r="100" spans="1:5" ht="11.25">
      <c r="A100" s="77" t="s">
        <v>163</v>
      </c>
      <c r="B100" s="13">
        <f t="shared" si="1"/>
        <v>-5</v>
      </c>
      <c r="C100" s="13"/>
      <c r="D100" s="13">
        <f t="shared" si="5"/>
        <v>-5</v>
      </c>
      <c r="E100" s="39"/>
    </row>
    <row r="101" spans="1:5" ht="11.25">
      <c r="A101" s="77" t="s">
        <v>164</v>
      </c>
      <c r="B101" s="13">
        <f t="shared" si="1"/>
        <v>-5</v>
      </c>
      <c r="C101" s="13"/>
      <c r="D101" s="13">
        <f t="shared" si="5"/>
        <v>-5</v>
      </c>
      <c r="E101" s="39"/>
    </row>
    <row r="102" spans="1:5" ht="12" thickBot="1">
      <c r="A102" s="78" t="s">
        <v>149</v>
      </c>
      <c r="B102" s="29">
        <f t="shared" si="1"/>
        <v>-5</v>
      </c>
      <c r="C102" s="29"/>
      <c r="D102" s="29">
        <f t="shared" si="5"/>
        <v>-5</v>
      </c>
      <c r="E102" s="46"/>
    </row>
    <row r="103" spans="1:5" ht="11.25">
      <c r="A103" s="7"/>
      <c r="B103" s="7"/>
      <c r="C103" s="7"/>
      <c r="D103" s="7"/>
      <c r="E103" s="7"/>
    </row>
  </sheetData>
  <printOptions/>
  <pageMargins left="0.75" right="0.75" top="1" bottom="1" header="0.512" footer="0.512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1118">
    <pageSetUpPr fitToPage="1"/>
  </sheetPr>
  <dimension ref="A1:K103"/>
  <sheetViews>
    <sheetView showGridLines="0" workbookViewId="0" topLeftCell="A10">
      <selection activeCell="H54" sqref="H54"/>
    </sheetView>
  </sheetViews>
  <sheetFormatPr defaultColWidth="9.33203125" defaultRowHeight="11.25"/>
  <cols>
    <col min="1" max="9" width="10.66015625" style="3" customWidth="1"/>
    <col min="10" max="10" width="10.66015625" style="4" customWidth="1"/>
    <col min="11" max="16384" width="10.66015625" style="3" customWidth="1"/>
  </cols>
  <sheetData>
    <row r="1" spans="1:7" ht="12">
      <c r="A1" s="10" t="str">
        <f>"【"&amp;join(A18:Q18,"・")&amp;"】"</f>
        <v>【“深海の死神 グロブラ”・トロル（水棲）・先天性ライカンスロープ（ジャイアントスクイッド形態）・グール】</v>
      </c>
      <c r="B1" s="2"/>
      <c r="C1" s="2"/>
      <c r="D1" s="2"/>
      <c r="E1" s="2"/>
      <c r="F1" s="2"/>
      <c r="G1" s="2"/>
    </row>
    <row r="2" spans="1:7" ht="12">
      <c r="A2" s="10" t="str">
        <f>D19&amp;"サイズの"&amp;E19</f>
        <v>超大型サイズのアンデッド</v>
      </c>
      <c r="B2" s="2"/>
      <c r="C2" s="2"/>
      <c r="D2" s="2"/>
      <c r="E2" s="2"/>
      <c r="F2" s="2"/>
      <c r="G2" s="2"/>
    </row>
    <row r="3" spans="1:7" ht="12">
      <c r="A3" s="10" t="str">
        <f>"ヒットダイス："&amp;dicecode(B23,B42,B24)&amp;"("&amp;B25&amp;"hp)"</f>
        <v>ヒットダイス：18d12+6(123hp)</v>
      </c>
      <c r="B3" s="2"/>
      <c r="C3" s="2"/>
      <c r="D3" s="2"/>
      <c r="E3" s="2"/>
      <c r="F3" s="2"/>
      <c r="G3" s="2"/>
    </row>
    <row r="4" spans="1:7" ht="12">
      <c r="A4" s="10" t="str">
        <f>"移動速度："&amp;B43&amp;"フィート（"&amp;B44&amp;"）"</f>
        <v>移動速度：40フィート（水泳）</v>
      </c>
      <c r="B4" s="2"/>
      <c r="C4" s="2"/>
      <c r="D4" s="2"/>
      <c r="E4" s="2"/>
      <c r="F4" s="2"/>
      <c r="G4" s="2"/>
    </row>
    <row r="5" spans="1:7" ht="12">
      <c r="A5" s="10" t="str">
        <f>"アーマークラス："&amp;B22&amp;"（"&amp;ac(C22:N22)&amp;"）"</f>
        <v>アーマークラス：23（+7敏捷-2サイズ+10基本+6外皮+2外皮強化）</v>
      </c>
      <c r="B5" s="2"/>
      <c r="C5" s="2"/>
      <c r="D5" s="2"/>
      <c r="E5" s="2"/>
      <c r="F5" s="2"/>
      <c r="G5" s="2"/>
    </row>
    <row r="6" spans="1:7" ht="12">
      <c r="A6" s="10" t="str">
        <f>"基本攻撃／組み付き：+"&amp;B26&amp;"/+"&amp;B27</f>
        <v>基本攻撃／組み付き：+13/+36</v>
      </c>
      <c r="B6" s="2"/>
      <c r="C6" s="2"/>
      <c r="D6" s="2"/>
      <c r="E6" s="2"/>
      <c r="F6" s="2"/>
      <c r="G6" s="2"/>
    </row>
    <row r="7" spans="1:7" ht="12">
      <c r="A7" s="10" t="str">
        <f>"攻撃："&amp;攻撃(B45:L50,B28,B29,C33)</f>
        <v>攻撃：触手＝ +26近接(2d6+15/麻痺)</v>
      </c>
      <c r="B7" s="2"/>
      <c r="C7" s="2"/>
      <c r="D7" s="2"/>
      <c r="E7" s="2"/>
      <c r="F7" s="2"/>
      <c r="G7" s="2"/>
    </row>
    <row r="8" spans="1:7" ht="12">
      <c r="A8" s="10" t="str">
        <f>"全力攻撃："&amp;全力攻撃(B45:K50,B28,B29,C33)</f>
        <v>全力攻撃：触手(x10)＝ +26近接(2d6+15/麻痺)、噛付＝ +26近接(2d8+15/麻痺)</v>
      </c>
      <c r="B8" s="2"/>
      <c r="C8" s="2"/>
      <c r="D8" s="2"/>
      <c r="E8" s="2"/>
      <c r="F8" s="2"/>
      <c r="G8" s="2"/>
    </row>
    <row r="9" spans="1:7" ht="12">
      <c r="A9" s="10" t="str">
        <f>"接敵面／間合い："&amp;B51&amp;"フィート/"&amp;B52&amp;"フィート"</f>
        <v>接敵面／間合い：15フィート/15フィート</v>
      </c>
      <c r="B9" s="2"/>
      <c r="C9" s="2"/>
      <c r="D9" s="2"/>
      <c r="E9" s="2"/>
      <c r="F9" s="2"/>
      <c r="G9" s="2"/>
    </row>
    <row r="10" spans="1:7" ht="12">
      <c r="A10" s="10" t="str">
        <f>"特殊攻撃："&amp;join(B54:AK54,"、")</f>
        <v>特殊攻撃：触手の間合いは３０フィート、引き裂き(4d6+22)、締め付け(4d6+22)、つかみ強化、麻痺（頑健18）、組み付き強化</v>
      </c>
      <c r="B10" s="2"/>
      <c r="C10" s="2"/>
      <c r="D10" s="2"/>
      <c r="E10" s="2"/>
      <c r="F10" s="2"/>
      <c r="G10" s="2"/>
    </row>
    <row r="11" spans="1:7" ht="12">
      <c r="A11" s="10" t="str">
        <f>"その他の特殊能力："&amp;join(B55:AI55,"、")</f>
        <v>その他の特殊能力：再生5、暗視90フィート、ダメージ減少10/銀、夜目、嗅覚、墨吐き、噴射移動、ライカンスロープの呪い、ライカンスロープの共感、別形態</v>
      </c>
      <c r="B11" s="2"/>
      <c r="C11" s="2"/>
      <c r="D11" s="2"/>
      <c r="E11" s="2"/>
      <c r="F11" s="2"/>
      <c r="G11" s="2"/>
    </row>
    <row r="12" spans="1:7" ht="12">
      <c r="A12" s="10" t="str">
        <f>"セーヴ：頑健+"&amp;B30&amp;"、反応+"&amp;B31&amp;"、意思+"&amp;B32</f>
        <v>セーヴ：頑健+13、反応+17、意思+10</v>
      </c>
      <c r="B12" s="2"/>
      <c r="C12" s="2"/>
      <c r="D12" s="2"/>
      <c r="E12" s="2"/>
      <c r="F12" s="2"/>
      <c r="G12" s="2"/>
    </row>
    <row r="13" spans="1:7" ht="12">
      <c r="A13" s="10" t="str">
        <f>"能力値：【筋】"&amp;B33&amp;"【敏】"&amp;B34&amp;"【耐】"&amp;B35&amp;"【知】"&amp;B36&amp;"【判】"&amp;B37&amp;"【魅】"&amp;B38</f>
        <v>能力値：【筋】41【敏】24【耐】-【知】8【判】15【魅】8</v>
      </c>
      <c r="B13" s="2"/>
      <c r="C13" s="2"/>
      <c r="D13" s="2"/>
      <c r="E13" s="2"/>
      <c r="F13" s="2"/>
      <c r="G13" s="2"/>
    </row>
    <row r="14" spans="1:7" ht="12">
      <c r="A14" s="11" t="str">
        <f>"技能："&amp;skill(A59:C102)</f>
        <v>技能：〈水泳〉+27、〈聞き耳〉+15、〈視認〉+15</v>
      </c>
      <c r="B14" s="2"/>
      <c r="C14" s="2"/>
      <c r="D14" s="2"/>
      <c r="E14" s="2"/>
      <c r="F14" s="2"/>
      <c r="G14" s="2"/>
    </row>
    <row r="15" spans="1:7" ht="12">
      <c r="A15" s="10" t="str">
        <f>"特技："&amp;feat(B53:U53)</f>
        <v>特技：《追跡》《鋭敏感覚》《追加ｈｐ》《追加ｈｐ》《鋼の意志》</v>
      </c>
      <c r="B15" s="2"/>
      <c r="C15" s="2"/>
      <c r="D15" s="2"/>
      <c r="E15" s="2"/>
      <c r="F15" s="2"/>
      <c r="G15" s="2"/>
    </row>
    <row r="16" spans="1:7" ht="12">
      <c r="A16" s="10" t="str">
        <f>"装備："&amp;join(B56:AC56,"、")</f>
        <v>装備：</v>
      </c>
      <c r="B16" s="2"/>
      <c r="C16" s="2"/>
      <c r="D16" s="2"/>
      <c r="E16" s="2"/>
      <c r="F16" s="2"/>
      <c r="G16" s="2"/>
    </row>
    <row r="17" spans="1:7" ht="12.75" thickBot="1">
      <c r="A17" s="10" t="str">
        <f>"脅威度："&amp;B39</f>
        <v>脅威度：11</v>
      </c>
      <c r="B17" s="2"/>
      <c r="C17" s="2"/>
      <c r="D17" s="2"/>
      <c r="E17" s="2"/>
      <c r="F17" s="2"/>
      <c r="G17" s="2"/>
    </row>
    <row r="18" spans="1:11" s="81" customFormat="1" ht="11.25">
      <c r="A18" s="54" t="s">
        <v>347</v>
      </c>
      <c r="B18" s="32"/>
      <c r="C18" s="32"/>
      <c r="D18" s="33"/>
      <c r="E18" s="33"/>
      <c r="F18" s="33" t="s">
        <v>335</v>
      </c>
      <c r="G18" s="33" t="s">
        <v>348</v>
      </c>
      <c r="H18" s="33" t="s">
        <v>349</v>
      </c>
      <c r="I18" s="33"/>
      <c r="J18" s="34"/>
      <c r="K18" s="35"/>
    </row>
    <row r="19" spans="1:11" s="81" customFormat="1" ht="11.25">
      <c r="A19" s="68"/>
      <c r="B19" s="69"/>
      <c r="C19" s="69"/>
      <c r="D19" s="69" t="str">
        <f>B41</f>
        <v>超大型</v>
      </c>
      <c r="E19" s="69" t="s">
        <v>350</v>
      </c>
      <c r="F19" s="70"/>
      <c r="G19" s="70"/>
      <c r="H19" s="70"/>
      <c r="I19" s="70"/>
      <c r="J19" s="71"/>
      <c r="K19" s="72"/>
    </row>
    <row r="20" spans="1:11" s="81" customFormat="1" ht="11.25">
      <c r="A20" s="36"/>
      <c r="B20" s="16" t="s">
        <v>5</v>
      </c>
      <c r="C20" s="16" t="s">
        <v>6</v>
      </c>
      <c r="D20" s="16" t="s">
        <v>7</v>
      </c>
      <c r="E20" s="16" t="s">
        <v>8</v>
      </c>
      <c r="F20" s="16" t="s">
        <v>9</v>
      </c>
      <c r="G20" s="16" t="s">
        <v>3</v>
      </c>
      <c r="H20" s="16" t="s">
        <v>3</v>
      </c>
      <c r="I20" s="16" t="s">
        <v>10</v>
      </c>
      <c r="J20" s="16" t="s">
        <v>227</v>
      </c>
      <c r="K20" s="37" t="s">
        <v>41</v>
      </c>
    </row>
    <row r="21" spans="1:11" s="81" customFormat="1" ht="12">
      <c r="A21" s="38" t="s">
        <v>59</v>
      </c>
      <c r="B21" s="13"/>
      <c r="C21" s="75" t="s">
        <v>15</v>
      </c>
      <c r="D21" s="75" t="s">
        <v>7</v>
      </c>
      <c r="E21" s="75" t="s">
        <v>16</v>
      </c>
      <c r="F21" s="13" t="s">
        <v>108</v>
      </c>
      <c r="G21" s="13" t="s">
        <v>109</v>
      </c>
      <c r="H21" s="13"/>
      <c r="I21" s="13"/>
      <c r="J21" s="13"/>
      <c r="K21" s="39"/>
    </row>
    <row r="22" spans="1:11" s="81" customFormat="1" ht="12.75" thickBot="1">
      <c r="A22" s="40" t="s">
        <v>18</v>
      </c>
      <c r="B22" s="22">
        <f>SUM(C22:M22)</f>
        <v>23</v>
      </c>
      <c r="C22" s="22">
        <f>C34</f>
        <v>7</v>
      </c>
      <c r="D22" s="73">
        <f>sizep(D19)</f>
        <v>-2</v>
      </c>
      <c r="E22" s="76">
        <v>10</v>
      </c>
      <c r="F22" s="23">
        <v>6</v>
      </c>
      <c r="G22" s="23">
        <v>2</v>
      </c>
      <c r="H22" s="23"/>
      <c r="I22" s="23"/>
      <c r="J22" s="23"/>
      <c r="K22" s="41"/>
    </row>
    <row r="23" spans="1:11" s="81" customFormat="1" ht="12">
      <c r="A23" s="42" t="s">
        <v>11</v>
      </c>
      <c r="B23" s="26">
        <f>SUM(C23:M23)</f>
        <v>18</v>
      </c>
      <c r="C23" s="26"/>
      <c r="D23" s="82"/>
      <c r="E23" s="27"/>
      <c r="F23" s="27">
        <v>6</v>
      </c>
      <c r="G23" s="27">
        <v>12</v>
      </c>
      <c r="H23" s="27"/>
      <c r="I23" s="27"/>
      <c r="J23" s="27"/>
      <c r="K23" s="43"/>
    </row>
    <row r="24" spans="1:11" s="81" customFormat="1" ht="11.25">
      <c r="A24" s="44" t="s">
        <v>65</v>
      </c>
      <c r="B24" s="14">
        <f>SUM(C24:M24)</f>
        <v>6</v>
      </c>
      <c r="C24" s="14"/>
      <c r="D24" s="74"/>
      <c r="E24" s="13"/>
      <c r="F24" s="13"/>
      <c r="G24" s="13"/>
      <c r="H24" s="13"/>
      <c r="I24" s="13"/>
      <c r="J24" s="13">
        <v>6</v>
      </c>
      <c r="K24" s="39"/>
    </row>
    <row r="25" spans="1:11" s="81" customFormat="1" ht="12" thickBot="1">
      <c r="A25" s="45" t="s">
        <v>12</v>
      </c>
      <c r="B25" s="28">
        <f>INT(B23*(B42+1)/2)+B24</f>
        <v>123</v>
      </c>
      <c r="C25" s="28"/>
      <c r="D25" s="80"/>
      <c r="E25" s="29"/>
      <c r="F25" s="29"/>
      <c r="G25" s="29"/>
      <c r="H25" s="29"/>
      <c r="I25" s="29"/>
      <c r="J25" s="29"/>
      <c r="K25" s="46"/>
    </row>
    <row r="26" spans="1:11" s="81" customFormat="1" ht="12">
      <c r="A26" s="47" t="s">
        <v>19</v>
      </c>
      <c r="B26" s="24">
        <f aca="true" t="shared" si="0" ref="B26:B32">SUM(C26:M26)</f>
        <v>13</v>
      </c>
      <c r="C26" s="83"/>
      <c r="D26" s="83"/>
      <c r="E26" s="25"/>
      <c r="F26" s="25">
        <v>4</v>
      </c>
      <c r="G26" s="25">
        <v>9</v>
      </c>
      <c r="H26" s="25"/>
      <c r="I26" s="25"/>
      <c r="J26" s="25"/>
      <c r="K26" s="48"/>
    </row>
    <row r="27" spans="1:11" s="81" customFormat="1" ht="12">
      <c r="A27" s="38" t="s">
        <v>20</v>
      </c>
      <c r="B27" s="14">
        <f t="shared" si="0"/>
        <v>36</v>
      </c>
      <c r="C27" s="14">
        <f>C33</f>
        <v>15</v>
      </c>
      <c r="D27" s="74">
        <f>sizeb(D19)</f>
        <v>8</v>
      </c>
      <c r="E27" s="13"/>
      <c r="F27" s="13">
        <v>4</v>
      </c>
      <c r="G27" s="13">
        <v>9</v>
      </c>
      <c r="H27" s="13"/>
      <c r="I27" s="13"/>
      <c r="J27" s="13"/>
      <c r="K27" s="39"/>
    </row>
    <row r="28" spans="1:11" s="81" customFormat="1" ht="12">
      <c r="A28" s="38" t="s">
        <v>225</v>
      </c>
      <c r="B28" s="14">
        <f t="shared" si="0"/>
        <v>26</v>
      </c>
      <c r="C28" s="14">
        <f>C33</f>
        <v>15</v>
      </c>
      <c r="D28" s="74">
        <f>sizep(D19)</f>
        <v>-2</v>
      </c>
      <c r="E28" s="23"/>
      <c r="F28" s="23">
        <v>4</v>
      </c>
      <c r="G28" s="23">
        <v>9</v>
      </c>
      <c r="H28" s="23"/>
      <c r="I28" s="23"/>
      <c r="J28" s="23"/>
      <c r="K28" s="39"/>
    </row>
    <row r="29" spans="1:11" s="81" customFormat="1" ht="12.75" thickBot="1">
      <c r="A29" s="49" t="s">
        <v>226</v>
      </c>
      <c r="B29" s="14">
        <f t="shared" si="0"/>
        <v>18</v>
      </c>
      <c r="C29" s="14">
        <f>C34</f>
        <v>7</v>
      </c>
      <c r="D29" s="74">
        <f>sizep(D19)</f>
        <v>-2</v>
      </c>
      <c r="E29" s="23"/>
      <c r="F29" s="23">
        <v>4</v>
      </c>
      <c r="G29" s="23">
        <v>9</v>
      </c>
      <c r="H29" s="23"/>
      <c r="I29" s="23"/>
      <c r="J29" s="23"/>
      <c r="K29" s="46"/>
    </row>
    <row r="30" spans="1:11" s="81" customFormat="1" ht="12">
      <c r="A30" s="42" t="s">
        <v>43</v>
      </c>
      <c r="B30" s="26">
        <f t="shared" si="0"/>
        <v>13</v>
      </c>
      <c r="C30" s="26">
        <f>C35</f>
        <v>0</v>
      </c>
      <c r="D30" s="82"/>
      <c r="E30" s="27"/>
      <c r="F30" s="27">
        <v>5</v>
      </c>
      <c r="G30" s="27">
        <v>8</v>
      </c>
      <c r="H30" s="27"/>
      <c r="I30" s="27"/>
      <c r="J30" s="27"/>
      <c r="K30" s="43"/>
    </row>
    <row r="31" spans="1:11" s="81" customFormat="1" ht="12">
      <c r="A31" s="38" t="s">
        <v>44</v>
      </c>
      <c r="B31" s="14">
        <f t="shared" si="0"/>
        <v>17</v>
      </c>
      <c r="C31" s="14">
        <f>C34</f>
        <v>7</v>
      </c>
      <c r="D31" s="74"/>
      <c r="E31" s="13"/>
      <c r="F31" s="13">
        <v>2</v>
      </c>
      <c r="G31" s="13">
        <v>8</v>
      </c>
      <c r="H31" s="13"/>
      <c r="I31" s="13"/>
      <c r="J31" s="13"/>
      <c r="K31" s="39"/>
    </row>
    <row r="32" spans="1:11" s="81" customFormat="1" ht="12.75" thickBot="1">
      <c r="A32" s="49" t="s">
        <v>45</v>
      </c>
      <c r="B32" s="28">
        <f t="shared" si="0"/>
        <v>10</v>
      </c>
      <c r="C32" s="28">
        <f>C37</f>
        <v>2</v>
      </c>
      <c r="D32" s="80"/>
      <c r="E32" s="29"/>
      <c r="F32" s="29">
        <v>2</v>
      </c>
      <c r="G32" s="29">
        <v>4</v>
      </c>
      <c r="H32" s="29"/>
      <c r="I32" s="29"/>
      <c r="J32" s="29">
        <v>2</v>
      </c>
      <c r="K32" s="46"/>
    </row>
    <row r="33" spans="1:11" s="81" customFormat="1" ht="12">
      <c r="A33" s="47" t="s">
        <v>46</v>
      </c>
      <c r="B33" s="24">
        <f>SUM(D33:M33)</f>
        <v>41</v>
      </c>
      <c r="C33" s="24">
        <f>INT((B33-10)/2)</f>
        <v>15</v>
      </c>
      <c r="D33" s="83"/>
      <c r="E33" s="25"/>
      <c r="F33" s="25">
        <v>23</v>
      </c>
      <c r="G33" s="25">
        <v>16</v>
      </c>
      <c r="H33" s="25">
        <v>2</v>
      </c>
      <c r="I33" s="25"/>
      <c r="J33" s="25"/>
      <c r="K33" s="48"/>
    </row>
    <row r="34" spans="1:11" s="81" customFormat="1" ht="12">
      <c r="A34" s="38" t="s">
        <v>15</v>
      </c>
      <c r="B34" s="14">
        <f>SUM(D34:M34)</f>
        <v>24</v>
      </c>
      <c r="C34" s="14">
        <f>INT((B34-10)/2)</f>
        <v>7</v>
      </c>
      <c r="D34" s="74"/>
      <c r="E34" s="13"/>
      <c r="F34" s="13">
        <v>14</v>
      </c>
      <c r="G34" s="13">
        <v>6</v>
      </c>
      <c r="H34" s="13">
        <v>4</v>
      </c>
      <c r="I34" s="13"/>
      <c r="J34" s="13"/>
      <c r="K34" s="39"/>
    </row>
    <row r="35" spans="1:11" s="81" customFormat="1" ht="12">
      <c r="A35" s="38" t="s">
        <v>47</v>
      </c>
      <c r="B35" s="14" t="s">
        <v>340</v>
      </c>
      <c r="C35" s="14">
        <v>0</v>
      </c>
      <c r="D35" s="74"/>
      <c r="E35" s="13"/>
      <c r="F35" s="13">
        <v>23</v>
      </c>
      <c r="G35" s="13"/>
      <c r="H35" s="13"/>
      <c r="I35" s="13"/>
      <c r="J35" s="13"/>
      <c r="K35" s="39"/>
    </row>
    <row r="36" spans="1:11" s="81" customFormat="1" ht="12">
      <c r="A36" s="38" t="s">
        <v>48</v>
      </c>
      <c r="B36" s="14">
        <f>SUM(D36:M36)</f>
        <v>8</v>
      </c>
      <c r="C36" s="14">
        <f>INT((B36-10)/2)</f>
        <v>-1</v>
      </c>
      <c r="D36" s="74"/>
      <c r="E36" s="13"/>
      <c r="F36" s="13">
        <v>6</v>
      </c>
      <c r="G36" s="13"/>
      <c r="H36" s="13">
        <v>2</v>
      </c>
      <c r="I36" s="13"/>
      <c r="J36" s="13"/>
      <c r="K36" s="39"/>
    </row>
    <row r="37" spans="1:11" s="81" customFormat="1" ht="12">
      <c r="A37" s="38" t="s">
        <v>49</v>
      </c>
      <c r="B37" s="14">
        <f>SUM(D37:M37)</f>
        <v>15</v>
      </c>
      <c r="C37" s="14">
        <f>INT((B37-10)/2)</f>
        <v>2</v>
      </c>
      <c r="D37" s="74"/>
      <c r="E37" s="13"/>
      <c r="F37" s="13">
        <v>9</v>
      </c>
      <c r="G37" s="13">
        <v>2</v>
      </c>
      <c r="H37" s="13">
        <v>4</v>
      </c>
      <c r="I37" s="13"/>
      <c r="J37" s="13"/>
      <c r="K37" s="39"/>
    </row>
    <row r="38" spans="1:11" s="81" customFormat="1" ht="12">
      <c r="A38" s="38" t="s">
        <v>50</v>
      </c>
      <c r="B38" s="14">
        <f>SUM(D38:M38)</f>
        <v>8</v>
      </c>
      <c r="C38" s="14">
        <f>INT((B38-10)/2)</f>
        <v>-1</v>
      </c>
      <c r="D38" s="74"/>
      <c r="E38" s="13"/>
      <c r="F38" s="13">
        <v>6</v>
      </c>
      <c r="G38" s="13"/>
      <c r="H38" s="13">
        <v>2</v>
      </c>
      <c r="I38" s="13"/>
      <c r="J38" s="13"/>
      <c r="K38" s="39"/>
    </row>
    <row r="39" spans="1:11" s="81" customFormat="1" ht="12.75" thickBot="1">
      <c r="A39" s="49" t="s">
        <v>27</v>
      </c>
      <c r="B39" s="28">
        <f>SUM(C39:M39)</f>
        <v>11</v>
      </c>
      <c r="C39" s="80"/>
      <c r="D39" s="80"/>
      <c r="E39" s="29"/>
      <c r="F39" s="29">
        <v>5</v>
      </c>
      <c r="G39" s="29">
        <v>5</v>
      </c>
      <c r="H39" s="29">
        <v>1</v>
      </c>
      <c r="I39" s="29"/>
      <c r="J39" s="29"/>
      <c r="K39" s="46"/>
    </row>
    <row r="40" spans="1:2" ht="12.75" thickBot="1">
      <c r="A40" s="6"/>
      <c r="B40" s="8"/>
    </row>
    <row r="41" spans="1:11" ht="12">
      <c r="A41" s="42" t="s">
        <v>341</v>
      </c>
      <c r="B41" s="27" t="s">
        <v>295</v>
      </c>
      <c r="C41" s="27"/>
      <c r="D41" s="27"/>
      <c r="E41" s="27"/>
      <c r="F41" s="27"/>
      <c r="G41" s="27"/>
      <c r="H41" s="27"/>
      <c r="I41" s="27"/>
      <c r="J41" s="50"/>
      <c r="K41" s="43"/>
    </row>
    <row r="42" spans="1:11" ht="12">
      <c r="A42" s="38" t="s">
        <v>66</v>
      </c>
      <c r="B42" s="13">
        <v>12</v>
      </c>
      <c r="C42" s="13"/>
      <c r="D42" s="13"/>
      <c r="E42" s="13"/>
      <c r="F42" s="13"/>
      <c r="G42" s="13"/>
      <c r="H42" s="13"/>
      <c r="I42" s="13"/>
      <c r="J42" s="18"/>
      <c r="K42" s="39"/>
    </row>
    <row r="43" spans="1:11" ht="12">
      <c r="A43" s="38" t="s">
        <v>13</v>
      </c>
      <c r="B43" s="13">
        <v>40</v>
      </c>
      <c r="C43" s="13"/>
      <c r="D43" s="13"/>
      <c r="E43" s="13"/>
      <c r="F43" s="13"/>
      <c r="G43" s="13"/>
      <c r="H43" s="13"/>
      <c r="I43" s="13"/>
      <c r="J43" s="18"/>
      <c r="K43" s="39"/>
    </row>
    <row r="44" spans="1:11" ht="12">
      <c r="A44" s="38" t="s">
        <v>14</v>
      </c>
      <c r="B44" s="13" t="s">
        <v>329</v>
      </c>
      <c r="C44" s="13"/>
      <c r="D44" s="13"/>
      <c r="E44" s="13"/>
      <c r="F44" s="13"/>
      <c r="G44" s="13"/>
      <c r="H44" s="13"/>
      <c r="I44" s="13"/>
      <c r="J44" s="18"/>
      <c r="K44" s="39"/>
    </row>
    <row r="45" spans="1:11" ht="12">
      <c r="A45" s="38" t="s">
        <v>53</v>
      </c>
      <c r="B45" s="13" t="s">
        <v>351</v>
      </c>
      <c r="C45" s="13" t="s">
        <v>22</v>
      </c>
      <c r="D45" s="13"/>
      <c r="E45" s="13"/>
      <c r="F45" s="13"/>
      <c r="G45" s="13"/>
      <c r="H45" s="13"/>
      <c r="I45" s="13"/>
      <c r="J45" s="18"/>
      <c r="K45" s="39"/>
    </row>
    <row r="46" spans="1:11" ht="12">
      <c r="A46" s="38" t="s">
        <v>54</v>
      </c>
      <c r="B46" s="13">
        <v>10</v>
      </c>
      <c r="C46" s="13">
        <v>1</v>
      </c>
      <c r="D46" s="13"/>
      <c r="E46" s="13"/>
      <c r="F46" s="13"/>
      <c r="G46" s="13"/>
      <c r="H46" s="13"/>
      <c r="I46" s="13"/>
      <c r="J46" s="18"/>
      <c r="K46" s="39"/>
    </row>
    <row r="47" spans="1:11" ht="12">
      <c r="A47" s="38" t="s">
        <v>56</v>
      </c>
      <c r="B47" s="13" t="s">
        <v>21</v>
      </c>
      <c r="C47" s="13" t="s">
        <v>21</v>
      </c>
      <c r="D47" s="13"/>
      <c r="E47" s="13"/>
      <c r="F47" s="13"/>
      <c r="G47" s="13"/>
      <c r="H47" s="13"/>
      <c r="I47" s="13"/>
      <c r="J47" s="18"/>
      <c r="K47" s="39"/>
    </row>
    <row r="48" spans="1:11" ht="12">
      <c r="A48" s="38" t="s">
        <v>57</v>
      </c>
      <c r="B48" s="13" t="s">
        <v>352</v>
      </c>
      <c r="C48" s="13" t="s">
        <v>23</v>
      </c>
      <c r="D48" s="13"/>
      <c r="E48" s="13"/>
      <c r="F48" s="13"/>
      <c r="G48" s="13"/>
      <c r="H48" s="13"/>
      <c r="I48" s="13"/>
      <c r="J48" s="18"/>
      <c r="K48" s="39"/>
    </row>
    <row r="49" spans="1:11" ht="12">
      <c r="A49" s="38" t="s">
        <v>61</v>
      </c>
      <c r="B49" s="13">
        <v>1</v>
      </c>
      <c r="C49" s="13">
        <v>1</v>
      </c>
      <c r="D49" s="13"/>
      <c r="E49" s="13"/>
      <c r="F49" s="13"/>
      <c r="G49" s="13"/>
      <c r="H49" s="13"/>
      <c r="I49" s="13"/>
      <c r="J49" s="18"/>
      <c r="K49" s="39"/>
    </row>
    <row r="50" spans="1:11" ht="12">
      <c r="A50" s="38" t="s">
        <v>62</v>
      </c>
      <c r="B50" s="15" t="s">
        <v>63</v>
      </c>
      <c r="C50" s="15" t="s">
        <v>63</v>
      </c>
      <c r="D50" s="13"/>
      <c r="E50" s="13"/>
      <c r="F50" s="13"/>
      <c r="G50" s="13"/>
      <c r="H50" s="13"/>
      <c r="I50" s="13"/>
      <c r="J50" s="18"/>
      <c r="K50" s="39"/>
    </row>
    <row r="51" spans="1:11" ht="11.25">
      <c r="A51" s="44" t="s">
        <v>24</v>
      </c>
      <c r="B51" s="19">
        <v>15</v>
      </c>
      <c r="C51" s="13"/>
      <c r="D51" s="13"/>
      <c r="E51" s="13"/>
      <c r="F51" s="13"/>
      <c r="G51" s="13"/>
      <c r="H51" s="13"/>
      <c r="I51" s="13"/>
      <c r="J51" s="18"/>
      <c r="K51" s="39"/>
    </row>
    <row r="52" spans="1:11" ht="11.25">
      <c r="A52" s="44" t="s">
        <v>25</v>
      </c>
      <c r="B52" s="19">
        <v>15</v>
      </c>
      <c r="C52" s="13"/>
      <c r="D52" s="13"/>
      <c r="E52" s="13"/>
      <c r="F52" s="13"/>
      <c r="G52" s="13"/>
      <c r="H52" s="13"/>
      <c r="I52" s="13"/>
      <c r="J52" s="18"/>
      <c r="K52" s="39"/>
    </row>
    <row r="53" spans="1:11" ht="12">
      <c r="A53" s="38" t="s">
        <v>29</v>
      </c>
      <c r="B53" s="19" t="s">
        <v>334</v>
      </c>
      <c r="C53" s="20" t="s">
        <v>30</v>
      </c>
      <c r="D53" s="20" t="s">
        <v>31</v>
      </c>
      <c r="E53" s="20" t="s">
        <v>31</v>
      </c>
      <c r="F53" s="20" t="s">
        <v>32</v>
      </c>
      <c r="G53" s="20"/>
      <c r="H53" s="20"/>
      <c r="I53" s="13"/>
      <c r="J53" s="13"/>
      <c r="K53" s="18"/>
    </row>
    <row r="54" spans="1:11" s="7" customFormat="1" ht="12">
      <c r="A54" s="51" t="s">
        <v>33</v>
      </c>
      <c r="B54" s="89" t="s">
        <v>330</v>
      </c>
      <c r="C54" s="20" t="s">
        <v>353</v>
      </c>
      <c r="D54" s="20" t="s">
        <v>354</v>
      </c>
      <c r="E54" s="20" t="s">
        <v>34</v>
      </c>
      <c r="F54" s="20" t="s">
        <v>355</v>
      </c>
      <c r="G54" s="20" t="s">
        <v>356</v>
      </c>
      <c r="H54" s="20"/>
      <c r="I54" s="21"/>
      <c r="J54" s="21"/>
      <c r="K54" s="21"/>
    </row>
    <row r="55" spans="1:11" s="7" customFormat="1" ht="24">
      <c r="A55" s="51" t="s">
        <v>35</v>
      </c>
      <c r="B55" s="20" t="s">
        <v>36</v>
      </c>
      <c r="C55" s="20" t="s">
        <v>37</v>
      </c>
      <c r="D55" s="7" t="s">
        <v>357</v>
      </c>
      <c r="E55" s="20" t="s">
        <v>38</v>
      </c>
      <c r="F55" s="20" t="s">
        <v>39</v>
      </c>
      <c r="G55" s="20" t="s">
        <v>40</v>
      </c>
      <c r="H55" s="20" t="s">
        <v>331</v>
      </c>
      <c r="I55" s="21" t="s">
        <v>358</v>
      </c>
      <c r="J55" s="21" t="s">
        <v>332</v>
      </c>
      <c r="K55" s="7" t="s">
        <v>333</v>
      </c>
    </row>
    <row r="56" spans="1:11" ht="12.75" thickBot="1">
      <c r="A56" s="49" t="s">
        <v>41</v>
      </c>
      <c r="B56" s="29"/>
      <c r="C56" s="29"/>
      <c r="D56" s="29"/>
      <c r="E56" s="29"/>
      <c r="F56" s="29"/>
      <c r="G56" s="29"/>
      <c r="H56" s="29"/>
      <c r="I56" s="29"/>
      <c r="J56" s="53"/>
      <c r="K56" s="46"/>
    </row>
    <row r="57" ht="12.75" thickBot="1">
      <c r="A57" s="6"/>
    </row>
    <row r="58" spans="1:5" ht="12">
      <c r="A58" s="42" t="s">
        <v>177</v>
      </c>
      <c r="B58" s="27" t="s">
        <v>178</v>
      </c>
      <c r="C58" s="27" t="s">
        <v>342</v>
      </c>
      <c r="D58" s="27" t="s">
        <v>180</v>
      </c>
      <c r="E58" s="43" t="s">
        <v>181</v>
      </c>
    </row>
    <row r="59" spans="1:5" ht="11.25">
      <c r="A59" s="77" t="s">
        <v>343</v>
      </c>
      <c r="B59" s="13">
        <f aca="true" t="shared" si="1" ref="B59:B102">SUM(C59:K59)</f>
        <v>27</v>
      </c>
      <c r="C59" s="13">
        <v>12</v>
      </c>
      <c r="D59" s="13">
        <f>C$33</f>
        <v>15</v>
      </c>
      <c r="E59" s="39"/>
    </row>
    <row r="60" spans="1:5" ht="11.25">
      <c r="A60" s="77" t="s">
        <v>170</v>
      </c>
      <c r="B60" s="13">
        <f t="shared" si="1"/>
        <v>15</v>
      </c>
      <c r="C60" s="13"/>
      <c r="D60" s="13">
        <f>C$33</f>
        <v>15</v>
      </c>
      <c r="E60" s="39"/>
    </row>
    <row r="61" spans="1:5" ht="11.25">
      <c r="A61" s="77" t="s">
        <v>172</v>
      </c>
      <c r="B61" s="13">
        <f t="shared" si="1"/>
        <v>15</v>
      </c>
      <c r="C61" s="13"/>
      <c r="D61" s="13">
        <f>C$33</f>
        <v>15</v>
      </c>
      <c r="E61" s="39"/>
    </row>
    <row r="62" spans="1:5" ht="11.25">
      <c r="A62" s="77" t="s">
        <v>158</v>
      </c>
      <c r="B62" s="13">
        <f t="shared" si="1"/>
        <v>0</v>
      </c>
      <c r="C62" s="13"/>
      <c r="D62" s="13">
        <f>C35</f>
        <v>0</v>
      </c>
      <c r="E62" s="39"/>
    </row>
    <row r="63" spans="1:5" ht="11.25">
      <c r="A63" s="77" t="s">
        <v>135</v>
      </c>
      <c r="B63" s="13">
        <f t="shared" si="1"/>
        <v>-1</v>
      </c>
      <c r="C63" s="13"/>
      <c r="D63" s="13">
        <f aca="true" t="shared" si="2" ref="D63:D79">C$36</f>
        <v>-1</v>
      </c>
      <c r="E63" s="39"/>
    </row>
    <row r="64" spans="1:5" ht="11.25">
      <c r="A64" s="77" t="s">
        <v>150</v>
      </c>
      <c r="B64" s="13">
        <f t="shared" si="1"/>
        <v>-1</v>
      </c>
      <c r="C64" s="13"/>
      <c r="D64" s="13">
        <f t="shared" si="2"/>
        <v>-1</v>
      </c>
      <c r="E64" s="39"/>
    </row>
    <row r="65" spans="1:5" ht="11.25">
      <c r="A65" s="77" t="s">
        <v>153</v>
      </c>
      <c r="B65" s="13">
        <f t="shared" si="1"/>
        <v>-1</v>
      </c>
      <c r="C65" s="13"/>
      <c r="D65" s="13">
        <f t="shared" si="2"/>
        <v>-1</v>
      </c>
      <c r="E65" s="39"/>
    </row>
    <row r="66" spans="1:5" ht="11.25">
      <c r="A66" s="77" t="s">
        <v>136</v>
      </c>
      <c r="B66" s="13">
        <f t="shared" si="1"/>
        <v>-1</v>
      </c>
      <c r="C66" s="13"/>
      <c r="D66" s="13">
        <f t="shared" si="2"/>
        <v>-1</v>
      </c>
      <c r="E66" s="39"/>
    </row>
    <row r="67" spans="1:5" ht="11.25">
      <c r="A67" s="77" t="s">
        <v>344</v>
      </c>
      <c r="B67" s="13">
        <f t="shared" si="1"/>
        <v>-1</v>
      </c>
      <c r="C67" s="13"/>
      <c r="D67" s="13">
        <f t="shared" si="2"/>
        <v>-1</v>
      </c>
      <c r="E67" s="39"/>
    </row>
    <row r="68" spans="1:5" ht="11.25">
      <c r="A68" s="77" t="s">
        <v>160</v>
      </c>
      <c r="B68" s="13">
        <f t="shared" si="1"/>
        <v>-1</v>
      </c>
      <c r="C68" s="13"/>
      <c r="D68" s="13">
        <f t="shared" si="2"/>
        <v>-1</v>
      </c>
      <c r="E68" s="39"/>
    </row>
    <row r="69" spans="1:5" ht="11.25">
      <c r="A69" s="77" t="s">
        <v>137</v>
      </c>
      <c r="B69" s="13">
        <f t="shared" si="1"/>
        <v>-1</v>
      </c>
      <c r="C69" s="13"/>
      <c r="D69" s="13">
        <f t="shared" si="2"/>
        <v>-1</v>
      </c>
      <c r="E69" s="39"/>
    </row>
    <row r="70" spans="1:5" ht="11.25">
      <c r="A70" s="77" t="s">
        <v>138</v>
      </c>
      <c r="B70" s="13">
        <f t="shared" si="1"/>
        <v>-1</v>
      </c>
      <c r="C70" s="13"/>
      <c r="D70" s="13">
        <f t="shared" si="2"/>
        <v>-1</v>
      </c>
      <c r="E70" s="39"/>
    </row>
    <row r="71" spans="1:5" ht="11.25">
      <c r="A71" s="77" t="s">
        <v>139</v>
      </c>
      <c r="B71" s="13">
        <f t="shared" si="1"/>
        <v>-1</v>
      </c>
      <c r="C71" s="13"/>
      <c r="D71" s="13">
        <f t="shared" si="2"/>
        <v>-1</v>
      </c>
      <c r="E71" s="39"/>
    </row>
    <row r="72" spans="1:5" ht="11.25">
      <c r="A72" s="77" t="s">
        <v>140</v>
      </c>
      <c r="B72" s="13">
        <f t="shared" si="1"/>
        <v>-1</v>
      </c>
      <c r="C72" s="13"/>
      <c r="D72" s="13">
        <f t="shared" si="2"/>
        <v>-1</v>
      </c>
      <c r="E72" s="39"/>
    </row>
    <row r="73" spans="1:5" ht="11.25">
      <c r="A73" s="77" t="s">
        <v>141</v>
      </c>
      <c r="B73" s="13">
        <f t="shared" si="1"/>
        <v>-1</v>
      </c>
      <c r="C73" s="13"/>
      <c r="D73" s="13">
        <f t="shared" si="2"/>
        <v>-1</v>
      </c>
      <c r="E73" s="39"/>
    </row>
    <row r="74" spans="1:5" ht="11.25">
      <c r="A74" s="77" t="s">
        <v>142</v>
      </c>
      <c r="B74" s="13">
        <f t="shared" si="1"/>
        <v>-1</v>
      </c>
      <c r="C74" s="13"/>
      <c r="D74" s="13">
        <f t="shared" si="2"/>
        <v>-1</v>
      </c>
      <c r="E74" s="39"/>
    </row>
    <row r="75" spans="1:5" ht="11.25">
      <c r="A75" s="77" t="s">
        <v>143</v>
      </c>
      <c r="B75" s="13">
        <f t="shared" si="1"/>
        <v>-1</v>
      </c>
      <c r="C75" s="13"/>
      <c r="D75" s="13">
        <f t="shared" si="2"/>
        <v>-1</v>
      </c>
      <c r="E75" s="39"/>
    </row>
    <row r="76" spans="1:5" ht="11.25">
      <c r="A76" s="77" t="s">
        <v>144</v>
      </c>
      <c r="B76" s="13">
        <f t="shared" si="1"/>
        <v>-1</v>
      </c>
      <c r="C76" s="13"/>
      <c r="D76" s="13">
        <f t="shared" si="2"/>
        <v>-1</v>
      </c>
      <c r="E76" s="39"/>
    </row>
    <row r="77" spans="1:5" ht="11.25">
      <c r="A77" s="77" t="s">
        <v>145</v>
      </c>
      <c r="B77" s="13">
        <f t="shared" si="1"/>
        <v>-1</v>
      </c>
      <c r="C77" s="13"/>
      <c r="D77" s="13">
        <f t="shared" si="2"/>
        <v>-1</v>
      </c>
      <c r="E77" s="39"/>
    </row>
    <row r="78" spans="1:5" ht="11.25">
      <c r="A78" s="77" t="s">
        <v>146</v>
      </c>
      <c r="B78" s="13">
        <f t="shared" si="1"/>
        <v>-1</v>
      </c>
      <c r="C78" s="13"/>
      <c r="D78" s="13">
        <f t="shared" si="2"/>
        <v>-1</v>
      </c>
      <c r="E78" s="39"/>
    </row>
    <row r="79" spans="1:5" ht="11.25">
      <c r="A79" s="77" t="s">
        <v>147</v>
      </c>
      <c r="B79" s="13">
        <f t="shared" si="1"/>
        <v>-1</v>
      </c>
      <c r="C79" s="13"/>
      <c r="D79" s="13">
        <f t="shared" si="2"/>
        <v>-1</v>
      </c>
      <c r="E79" s="39"/>
    </row>
    <row r="80" spans="1:5" ht="11.25">
      <c r="A80" s="77" t="s">
        <v>151</v>
      </c>
      <c r="B80" s="13">
        <f t="shared" si="1"/>
        <v>15</v>
      </c>
      <c r="C80" s="13">
        <v>13</v>
      </c>
      <c r="D80" s="13">
        <f aca="true" t="shared" si="3" ref="D80:D85">C$37</f>
        <v>2</v>
      </c>
      <c r="E80" s="39"/>
    </row>
    <row r="81" spans="1:5" ht="11.25">
      <c r="A81" s="77" t="s">
        <v>155</v>
      </c>
      <c r="B81" s="13">
        <f t="shared" si="1"/>
        <v>15</v>
      </c>
      <c r="C81" s="13">
        <v>13</v>
      </c>
      <c r="D81" s="13">
        <f t="shared" si="3"/>
        <v>2</v>
      </c>
      <c r="E81" s="39"/>
    </row>
    <row r="82" spans="1:5" ht="11.25">
      <c r="A82" s="77" t="s">
        <v>345</v>
      </c>
      <c r="B82" s="13">
        <f t="shared" si="1"/>
        <v>2</v>
      </c>
      <c r="C82" s="13"/>
      <c r="D82" s="13">
        <f t="shared" si="3"/>
        <v>2</v>
      </c>
      <c r="E82" s="39"/>
    </row>
    <row r="83" spans="1:5" ht="11.25">
      <c r="A83" s="77" t="s">
        <v>157</v>
      </c>
      <c r="B83" s="13">
        <f t="shared" si="1"/>
        <v>2</v>
      </c>
      <c r="C83" s="13"/>
      <c r="D83" s="13">
        <f t="shared" si="3"/>
        <v>2</v>
      </c>
      <c r="E83" s="39"/>
    </row>
    <row r="84" spans="1:5" ht="11.25">
      <c r="A84" s="77" t="s">
        <v>159</v>
      </c>
      <c r="B84" s="13">
        <f t="shared" si="1"/>
        <v>2</v>
      </c>
      <c r="C84" s="13"/>
      <c r="D84" s="13">
        <f t="shared" si="3"/>
        <v>2</v>
      </c>
      <c r="E84" s="39"/>
    </row>
    <row r="85" spans="1:5" ht="11.25">
      <c r="A85" s="77" t="s">
        <v>161</v>
      </c>
      <c r="B85" s="13">
        <f t="shared" si="1"/>
        <v>2</v>
      </c>
      <c r="C85" s="13"/>
      <c r="D85" s="13">
        <f t="shared" si="3"/>
        <v>2</v>
      </c>
      <c r="E85" s="39"/>
    </row>
    <row r="86" spans="1:5" ht="11.25">
      <c r="A86" s="77" t="s">
        <v>134</v>
      </c>
      <c r="B86" s="13">
        <f t="shared" si="1"/>
        <v>7</v>
      </c>
      <c r="C86" s="13"/>
      <c r="D86" s="13">
        <f aca="true" t="shared" si="4" ref="D86:D94">C$34</f>
        <v>7</v>
      </c>
      <c r="E86" s="39"/>
    </row>
    <row r="87" spans="1:5" ht="11.25">
      <c r="A87" s="77" t="s">
        <v>166</v>
      </c>
      <c r="B87" s="13">
        <f t="shared" si="1"/>
        <v>7</v>
      </c>
      <c r="C87" s="13"/>
      <c r="D87" s="13">
        <f t="shared" si="4"/>
        <v>7</v>
      </c>
      <c r="E87" s="39"/>
    </row>
    <row r="88" spans="1:5" ht="11.25">
      <c r="A88" s="77" t="s">
        <v>167</v>
      </c>
      <c r="B88" s="13">
        <f t="shared" si="1"/>
        <v>7</v>
      </c>
      <c r="C88" s="13"/>
      <c r="D88" s="13">
        <f t="shared" si="4"/>
        <v>7</v>
      </c>
      <c r="E88" s="39"/>
    </row>
    <row r="89" spans="1:5" ht="11.25">
      <c r="A89" s="77" t="s">
        <v>152</v>
      </c>
      <c r="B89" s="13">
        <f t="shared" si="1"/>
        <v>7</v>
      </c>
      <c r="C89" s="13"/>
      <c r="D89" s="13">
        <f t="shared" si="4"/>
        <v>7</v>
      </c>
      <c r="E89" s="39"/>
    </row>
    <row r="90" spans="1:5" ht="11.25">
      <c r="A90" s="77" t="s">
        <v>168</v>
      </c>
      <c r="B90" s="13">
        <f t="shared" si="1"/>
        <v>7</v>
      </c>
      <c r="C90" s="13"/>
      <c r="D90" s="13">
        <f t="shared" si="4"/>
        <v>7</v>
      </c>
      <c r="E90" s="39"/>
    </row>
    <row r="91" spans="1:5" ht="11.25">
      <c r="A91" s="77" t="s">
        <v>169</v>
      </c>
      <c r="B91" s="13">
        <f t="shared" si="1"/>
        <v>7</v>
      </c>
      <c r="C91" s="13"/>
      <c r="D91" s="13">
        <f t="shared" si="4"/>
        <v>7</v>
      </c>
      <c r="E91" s="39"/>
    </row>
    <row r="92" spans="1:5" ht="11.25">
      <c r="A92" s="77" t="s">
        <v>171</v>
      </c>
      <c r="B92" s="13">
        <f t="shared" si="1"/>
        <v>7</v>
      </c>
      <c r="C92" s="13"/>
      <c r="D92" s="13">
        <f t="shared" si="4"/>
        <v>7</v>
      </c>
      <c r="E92" s="39"/>
    </row>
    <row r="93" spans="1:5" ht="11.25">
      <c r="A93" s="77" t="s">
        <v>162</v>
      </c>
      <c r="B93" s="13">
        <f t="shared" si="1"/>
        <v>7</v>
      </c>
      <c r="C93" s="13"/>
      <c r="D93" s="13">
        <f t="shared" si="4"/>
        <v>7</v>
      </c>
      <c r="E93" s="39"/>
    </row>
    <row r="94" spans="1:5" ht="11.25">
      <c r="A94" s="77" t="s">
        <v>173</v>
      </c>
      <c r="B94" s="13">
        <f t="shared" si="1"/>
        <v>7</v>
      </c>
      <c r="C94" s="13"/>
      <c r="D94" s="13">
        <f t="shared" si="4"/>
        <v>7</v>
      </c>
      <c r="E94" s="39"/>
    </row>
    <row r="95" spans="1:5" ht="11.25">
      <c r="A95" s="77" t="s">
        <v>165</v>
      </c>
      <c r="B95" s="13">
        <f t="shared" si="1"/>
        <v>-1</v>
      </c>
      <c r="C95" s="13"/>
      <c r="D95" s="13">
        <f aca="true" t="shared" si="5" ref="D95:D102">C$38</f>
        <v>-1</v>
      </c>
      <c r="E95" s="39"/>
    </row>
    <row r="96" spans="1:5" ht="11.25">
      <c r="A96" s="77" t="s">
        <v>346</v>
      </c>
      <c r="B96" s="13">
        <f t="shared" si="1"/>
        <v>-1</v>
      </c>
      <c r="C96" s="13"/>
      <c r="D96" s="13">
        <f t="shared" si="5"/>
        <v>-1</v>
      </c>
      <c r="E96" s="39"/>
    </row>
    <row r="97" spans="1:5" ht="11.25">
      <c r="A97" s="77" t="s">
        <v>154</v>
      </c>
      <c r="B97" s="13">
        <f t="shared" si="1"/>
        <v>-1</v>
      </c>
      <c r="C97" s="13"/>
      <c r="D97" s="13">
        <f t="shared" si="5"/>
        <v>-1</v>
      </c>
      <c r="E97" s="39"/>
    </row>
    <row r="98" spans="1:5" ht="11.25">
      <c r="A98" s="77" t="s">
        <v>156</v>
      </c>
      <c r="B98" s="13">
        <f t="shared" si="1"/>
        <v>-1</v>
      </c>
      <c r="C98" s="13"/>
      <c r="D98" s="13">
        <f t="shared" si="5"/>
        <v>-1</v>
      </c>
      <c r="E98" s="39"/>
    </row>
    <row r="99" spans="1:5" ht="11.25">
      <c r="A99" s="77" t="s">
        <v>148</v>
      </c>
      <c r="B99" s="13">
        <f t="shared" si="1"/>
        <v>-1</v>
      </c>
      <c r="C99" s="13"/>
      <c r="D99" s="13">
        <f t="shared" si="5"/>
        <v>-1</v>
      </c>
      <c r="E99" s="39"/>
    </row>
    <row r="100" spans="1:5" ht="11.25">
      <c r="A100" s="77" t="s">
        <v>163</v>
      </c>
      <c r="B100" s="13">
        <f t="shared" si="1"/>
        <v>-1</v>
      </c>
      <c r="C100" s="13"/>
      <c r="D100" s="13">
        <f t="shared" si="5"/>
        <v>-1</v>
      </c>
      <c r="E100" s="39"/>
    </row>
    <row r="101" spans="1:5" ht="11.25">
      <c r="A101" s="77" t="s">
        <v>164</v>
      </c>
      <c r="B101" s="13">
        <f t="shared" si="1"/>
        <v>-1</v>
      </c>
      <c r="C101" s="13"/>
      <c r="D101" s="13">
        <f t="shared" si="5"/>
        <v>-1</v>
      </c>
      <c r="E101" s="39"/>
    </row>
    <row r="102" spans="1:5" ht="12" thickBot="1">
      <c r="A102" s="78" t="s">
        <v>149</v>
      </c>
      <c r="B102" s="29">
        <f t="shared" si="1"/>
        <v>-1</v>
      </c>
      <c r="C102" s="29"/>
      <c r="D102" s="29">
        <f t="shared" si="5"/>
        <v>-1</v>
      </c>
      <c r="E102" s="46"/>
    </row>
    <row r="103" spans="1:5" ht="11.25">
      <c r="A103" s="7"/>
      <c r="B103" s="7"/>
      <c r="C103" s="7"/>
      <c r="D103" s="7"/>
      <c r="E103" s="7"/>
    </row>
  </sheetData>
  <printOptions/>
  <pageMargins left="0.75" right="0.75" top="1" bottom="1" header="0.512" footer="0.51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あさひ銀行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Skeleton :: d20srd.org</dc:title>
  <dc:subject/>
  <dc:creator>田村＠融資G(内3545)</dc:creator>
  <cp:keywords/>
  <dc:description/>
  <cp:lastModifiedBy>M.Tamura</cp:lastModifiedBy>
  <cp:lastPrinted>2006-04-01T11:28:58Z</cp:lastPrinted>
  <dcterms:created xsi:type="dcterms:W3CDTF">2006-02-22T04:56:09Z</dcterms:created>
  <dcterms:modified xsi:type="dcterms:W3CDTF">2006-05-25T15:57:03Z</dcterms:modified>
  <cp:category/>
  <cp:version/>
  <cp:contentType/>
  <cp:contentStatus/>
</cp:coreProperties>
</file>