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3"/>
  </bookViews>
  <sheets>
    <sheet name="Sheet1" sheetId="1" r:id="rId1"/>
    <sheet name="Sheet2" sheetId="2" r:id="rId2"/>
    <sheet name="Sheet4" sheetId="3" r:id="rId3"/>
    <sheet name="Sheet7" sheetId="4" r:id="rId4"/>
    <sheet name="Sheet3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<sst xmlns="http://schemas.openxmlformats.org/spreadsheetml/2006/main" count="43" uniqueCount="22">
  <si>
    <t>No.</t>
  </si>
  <si>
    <t>H2</t>
  </si>
  <si>
    <t>H3</t>
  </si>
  <si>
    <t>H_mean</t>
  </si>
  <si>
    <t>logH</t>
  </si>
  <si>
    <t>logW</t>
  </si>
  <si>
    <t>Age</t>
  </si>
  <si>
    <t>H1(mm)</t>
  </si>
  <si>
    <t>left?</t>
  </si>
  <si>
    <t>r</t>
  </si>
  <si>
    <t>W(g)</t>
  </si>
  <si>
    <t>Patinopecten yessoensis</t>
  </si>
  <si>
    <t>(i-m)^2</t>
  </si>
  <si>
    <t>(j-m)^2</t>
  </si>
  <si>
    <t>データ区間</t>
  </si>
  <si>
    <t>次の級</t>
  </si>
  <si>
    <t>頻度</t>
  </si>
  <si>
    <t>age=4</t>
  </si>
  <si>
    <t>Glycymeris rotunda</t>
  </si>
  <si>
    <t>&lt;16.268=x^2_0.001</t>
  </si>
  <si>
    <t>H_mean頻度</t>
  </si>
  <si>
    <t>階級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</si>
</sst>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775"/>
          <c:w val="0.7057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Sheet1!$G$17:$G$40</c:f>
              <c:numCache/>
            </c:numRef>
          </c:xVal>
          <c:yVal>
            <c:numRef>
              <c:f>Sheet1!$J$17:$J$40</c:f>
              <c:numCache/>
            </c:numRef>
          </c:yVal>
          <c:smooth val="0"/>
        </c:ser>
        <c:axId val="43643555"/>
        <c:axId val="57247676"/>
      </c:scatterChart>
      <c:val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47676"/>
        <c:crosses val="autoZero"/>
        <c:crossBetween val="midCat"/>
        <c:dispUnits/>
      </c:valAx>
      <c:valAx>
        <c:axId val="57247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435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4085"/>
          <c:w val="0.2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35"/>
          <c:w val="0.8242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Sheet1!$B$17:$B$40</c:f>
              <c:numCache/>
            </c:numRef>
          </c:xVal>
          <c:yVal>
            <c:numRef>
              <c:f>Sheet1!$F$17:$F$40</c:f>
              <c:numCache/>
            </c:numRef>
          </c:yVal>
          <c:smooth val="0"/>
        </c:ser>
        <c:axId val="45467037"/>
        <c:axId val="6550150"/>
      </c:scatterChart>
      <c:val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150"/>
        <c:crosses val="autoZero"/>
        <c:crossBetween val="midCat"/>
        <c:dispUnits/>
      </c:valAx>
      <c:valAx>
        <c:axId val="6550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670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45"/>
          <c:w val="0.119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5"/>
          <c:w val="0.72225"/>
          <c:h val="0.9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Sheet2!$D$3:$D$18</c:f>
              <c:numCache/>
            </c:numRef>
          </c:xVal>
          <c:yVal>
            <c:numRef>
              <c:f>Sheet2!$G$3:$G$18</c:f>
              <c:numCache/>
            </c:numRef>
          </c:yVal>
          <c:smooth val="0"/>
        </c:ser>
        <c:axId val="58951351"/>
        <c:axId val="60800112"/>
      </c:scatterChart>
      <c:val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0112"/>
        <c:crosses val="autoZero"/>
        <c:crossBetween val="midCat"/>
        <c:dispUnits/>
      </c:valAx>
      <c:valAx>
        <c:axId val="60800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13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4085"/>
          <c:w val="0.2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535"/>
          <c:w val="0.7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H_mean頻度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Sheet4!$A$2:$A$9</c:f>
              <c:numCache/>
            </c:numRef>
          </c:cat>
          <c:val>
            <c:numRef>
              <c:f>Sheet4!$B$2:$B$9</c:f>
              <c:numCache/>
            </c:numRef>
          </c:val>
        </c:ser>
        <c:axId val="10330097"/>
        <c:axId val="25862010"/>
      </c:bar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0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305"/>
          <c:w val="0.20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17</xdr:row>
      <xdr:rowOff>161925</xdr:rowOff>
    </xdr:from>
    <xdr:to>
      <xdr:col>18</xdr:col>
      <xdr:colOff>228600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7134225" y="3076575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0</xdr:row>
      <xdr:rowOff>0</xdr:rowOff>
    </xdr:from>
    <xdr:to>
      <xdr:col>18</xdr:col>
      <xdr:colOff>447675</xdr:colOff>
      <xdr:row>17</xdr:row>
      <xdr:rowOff>0</xdr:rowOff>
    </xdr:to>
    <xdr:graphicFrame>
      <xdr:nvGraphicFramePr>
        <xdr:cNvPr id="2" name="グラフ 3"/>
        <xdr:cNvGraphicFramePr/>
      </xdr:nvGraphicFramePr>
      <xdr:xfrm>
        <a:off x="7353300" y="0"/>
        <a:ext cx="40671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2</xdr:row>
      <xdr:rowOff>152400</xdr:rowOff>
    </xdr:from>
    <xdr:to>
      <xdr:col>16</xdr:col>
      <xdr:colOff>304800</xdr:colOff>
      <xdr:row>18</xdr:row>
      <xdr:rowOff>171450</xdr:rowOff>
    </xdr:to>
    <xdr:graphicFrame>
      <xdr:nvGraphicFramePr>
        <xdr:cNvPr id="1" name="グラフ 1"/>
        <xdr:cNvGraphicFramePr/>
      </xdr:nvGraphicFramePr>
      <xdr:xfrm>
        <a:off x="5991225" y="495300"/>
        <a:ext cx="40671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114300</xdr:rowOff>
    </xdr:from>
    <xdr:to>
      <xdr:col>12</xdr:col>
      <xdr:colOff>47625</xdr:colOff>
      <xdr:row>29</xdr:row>
      <xdr:rowOff>114300</xdr:rowOff>
    </xdr:to>
    <xdr:graphicFrame>
      <xdr:nvGraphicFramePr>
        <xdr:cNvPr id="1" name="グラフ 6"/>
        <xdr:cNvGraphicFramePr/>
      </xdr:nvGraphicFramePr>
      <xdr:xfrm>
        <a:off x="3305175" y="2428875"/>
        <a:ext cx="4057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2" sqref="A2:F2"/>
    </sheetView>
  </sheetViews>
  <sheetFormatPr defaultColWidth="9.140625" defaultRowHeight="15"/>
  <sheetData>
    <row r="1" spans="1:3" ht="13.5">
      <c r="A1" s="9" t="s">
        <v>11</v>
      </c>
      <c r="B1" s="10"/>
      <c r="C1" s="10"/>
    </row>
    <row r="2" spans="1:11" ht="13.5">
      <c r="A2" t="s">
        <v>0</v>
      </c>
      <c r="B2" t="s">
        <v>6</v>
      </c>
      <c r="C2" t="s">
        <v>7</v>
      </c>
      <c r="D2" t="s">
        <v>1</v>
      </c>
      <c r="E2" t="s">
        <v>2</v>
      </c>
      <c r="F2" t="s">
        <v>3</v>
      </c>
      <c r="G2" t="s">
        <v>4</v>
      </c>
      <c r="H2" t="s">
        <v>12</v>
      </c>
      <c r="I2" t="s">
        <v>10</v>
      </c>
      <c r="J2" t="s">
        <v>5</v>
      </c>
      <c r="K2" t="s">
        <v>13</v>
      </c>
    </row>
    <row r="3" spans="1:12" ht="13.5">
      <c r="A3">
        <v>1</v>
      </c>
      <c r="B3">
        <v>4</v>
      </c>
      <c r="C3">
        <v>85</v>
      </c>
      <c r="D3">
        <v>84.8</v>
      </c>
      <c r="E3">
        <v>85.2</v>
      </c>
      <c r="F3">
        <f>(C3+D3+E3)/3</f>
        <v>85</v>
      </c>
      <c r="G3">
        <f aca="true" t="shared" si="0" ref="G3:G15">LOG(F3)</f>
        <v>1.9294189257142926</v>
      </c>
      <c r="J3" t="e">
        <f aca="true" t="shared" si="1" ref="J3:J15">LOG(I3)</f>
        <v>#NUM!</v>
      </c>
      <c r="L3" t="s">
        <v>9</v>
      </c>
    </row>
    <row r="4" spans="1:12" ht="13.5">
      <c r="A4">
        <v>4</v>
      </c>
      <c r="B4">
        <v>4</v>
      </c>
      <c r="C4">
        <v>78.3</v>
      </c>
      <c r="D4">
        <v>78.4</v>
      </c>
      <c r="E4">
        <v>78.2</v>
      </c>
      <c r="F4">
        <f aca="true" t="shared" si="2" ref="F4:F15">(C4+D4+E4)/3</f>
        <v>78.3</v>
      </c>
      <c r="G4">
        <f t="shared" si="0"/>
        <v>1.8937617620579434</v>
      </c>
      <c r="J4" t="e">
        <f t="shared" si="1"/>
        <v>#NUM!</v>
      </c>
      <c r="L4" t="s">
        <v>9</v>
      </c>
    </row>
    <row r="5" spans="1:12" ht="13.5">
      <c r="A5">
        <v>5</v>
      </c>
      <c r="B5">
        <v>4</v>
      </c>
      <c r="C5">
        <v>85.3</v>
      </c>
      <c r="D5">
        <v>85.1</v>
      </c>
      <c r="E5">
        <v>85.1</v>
      </c>
      <c r="F5">
        <f t="shared" si="2"/>
        <v>85.16666666666666</v>
      </c>
      <c r="G5">
        <f t="shared" si="0"/>
        <v>1.930269649751069</v>
      </c>
      <c r="J5" t="e">
        <f t="shared" si="1"/>
        <v>#NUM!</v>
      </c>
      <c r="L5" t="s">
        <v>9</v>
      </c>
    </row>
    <row r="6" spans="1:10" ht="13.5">
      <c r="A6">
        <v>6</v>
      </c>
      <c r="F6">
        <f t="shared" si="2"/>
        <v>0</v>
      </c>
      <c r="G6" t="e">
        <f t="shared" si="0"/>
        <v>#NUM!</v>
      </c>
      <c r="J6" t="e">
        <f t="shared" si="1"/>
        <v>#NUM!</v>
      </c>
    </row>
    <row r="7" spans="1:10" ht="13.5">
      <c r="A7">
        <v>7</v>
      </c>
      <c r="F7">
        <f t="shared" si="2"/>
        <v>0</v>
      </c>
      <c r="G7" t="e">
        <f t="shared" si="0"/>
        <v>#NUM!</v>
      </c>
      <c r="J7" t="e">
        <f t="shared" si="1"/>
        <v>#NUM!</v>
      </c>
    </row>
    <row r="8" spans="1:10" ht="13.5">
      <c r="A8">
        <v>8</v>
      </c>
      <c r="F8">
        <f t="shared" si="2"/>
        <v>0</v>
      </c>
      <c r="G8" t="e">
        <f t="shared" si="0"/>
        <v>#NUM!</v>
      </c>
      <c r="J8" t="e">
        <f t="shared" si="1"/>
        <v>#NUM!</v>
      </c>
    </row>
    <row r="9" spans="1:12" ht="13.5">
      <c r="A9">
        <v>9</v>
      </c>
      <c r="B9">
        <v>4</v>
      </c>
      <c r="C9">
        <v>79</v>
      </c>
      <c r="D9">
        <v>79.5</v>
      </c>
      <c r="E9">
        <v>79.2</v>
      </c>
      <c r="F9">
        <f t="shared" si="2"/>
        <v>79.23333333333333</v>
      </c>
      <c r="G9">
        <f t="shared" si="0"/>
        <v>1.8989079270085178</v>
      </c>
      <c r="J9" t="e">
        <f t="shared" si="1"/>
        <v>#NUM!</v>
      </c>
      <c r="L9" t="s">
        <v>9</v>
      </c>
    </row>
    <row r="10" spans="1:10" ht="13.5">
      <c r="A10">
        <v>10</v>
      </c>
      <c r="F10">
        <f t="shared" si="2"/>
        <v>0</v>
      </c>
      <c r="G10" t="e">
        <f t="shared" si="0"/>
        <v>#NUM!</v>
      </c>
      <c r="J10" t="e">
        <f t="shared" si="1"/>
        <v>#NUM!</v>
      </c>
    </row>
    <row r="11" spans="1:12" ht="13.5">
      <c r="A11">
        <v>11</v>
      </c>
      <c r="B11">
        <v>2</v>
      </c>
      <c r="C11">
        <v>38.2</v>
      </c>
      <c r="D11">
        <v>38.3</v>
      </c>
      <c r="E11">
        <v>38.1</v>
      </c>
      <c r="F11">
        <f t="shared" si="2"/>
        <v>38.199999999999996</v>
      </c>
      <c r="G11">
        <f t="shared" si="0"/>
        <v>1.5820633629117087</v>
      </c>
      <c r="J11" t="e">
        <f t="shared" si="1"/>
        <v>#NUM!</v>
      </c>
      <c r="L11" t="s">
        <v>9</v>
      </c>
    </row>
    <row r="12" spans="1:10" ht="13.5">
      <c r="A12">
        <v>12</v>
      </c>
      <c r="F12">
        <f t="shared" si="2"/>
        <v>0</v>
      </c>
      <c r="G12" t="e">
        <f t="shared" si="0"/>
        <v>#NUM!</v>
      </c>
      <c r="J12" t="e">
        <f t="shared" si="1"/>
        <v>#NUM!</v>
      </c>
    </row>
    <row r="13" spans="1:10" ht="13.5">
      <c r="A13">
        <v>13</v>
      </c>
      <c r="F13">
        <f t="shared" si="2"/>
        <v>0</v>
      </c>
      <c r="G13" t="e">
        <f t="shared" si="0"/>
        <v>#NUM!</v>
      </c>
      <c r="J13" t="e">
        <f t="shared" si="1"/>
        <v>#NUM!</v>
      </c>
    </row>
    <row r="14" spans="1:10" ht="13.5">
      <c r="A14">
        <v>14</v>
      </c>
      <c r="F14">
        <f t="shared" si="2"/>
        <v>0</v>
      </c>
      <c r="G14" t="e">
        <f t="shared" si="0"/>
        <v>#NUM!</v>
      </c>
      <c r="J14" t="e">
        <f t="shared" si="1"/>
        <v>#NUM!</v>
      </c>
    </row>
    <row r="15" spans="1:12" ht="13.5">
      <c r="A15" s="2">
        <v>15</v>
      </c>
      <c r="B15" s="2">
        <v>2</v>
      </c>
      <c r="C15" s="2">
        <v>43.4</v>
      </c>
      <c r="D15" s="2">
        <v>43.3</v>
      </c>
      <c r="E15" s="2">
        <v>43.4</v>
      </c>
      <c r="F15" s="2">
        <f t="shared" si="2"/>
        <v>43.36666666666667</v>
      </c>
      <c r="G15" s="2">
        <f t="shared" si="0"/>
        <v>1.6371560418419238</v>
      </c>
      <c r="H15">
        <f>(G15-G$42)^2</f>
        <v>0.016245564383161982</v>
      </c>
      <c r="I15" s="2"/>
      <c r="J15" s="2" t="e">
        <f t="shared" si="1"/>
        <v>#NUM!</v>
      </c>
      <c r="K15" s="2"/>
      <c r="L15" s="2" t="s">
        <v>8</v>
      </c>
    </row>
    <row r="16" spans="1:12" ht="13.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</row>
    <row r="17" spans="1:11" ht="13.5">
      <c r="A17">
        <v>18</v>
      </c>
      <c r="B17">
        <v>2</v>
      </c>
      <c r="C17">
        <v>51.6</v>
      </c>
      <c r="D17">
        <v>51.5</v>
      </c>
      <c r="E17">
        <v>51.9</v>
      </c>
      <c r="F17">
        <f aca="true" t="shared" si="3" ref="F17:F40">(C17+D17+E17)/3</f>
        <v>51.666666666666664</v>
      </c>
      <c r="G17">
        <f aca="true" t="shared" si="4" ref="G17:G40">LOG(F17)</f>
        <v>1.713210443450629</v>
      </c>
      <c r="H17">
        <f aca="true" t="shared" si="5" ref="H17:H40">(G17-G$42)^2</f>
        <v>0.0026423390498484444</v>
      </c>
      <c r="I17">
        <v>8.02</v>
      </c>
      <c r="J17">
        <f aca="true" t="shared" si="6" ref="J17:J40">LOG(I17)</f>
        <v>0.9041743682841635</v>
      </c>
      <c r="K17">
        <f aca="true" t="shared" si="7" ref="K17:K40">(J17-J$42)^2</f>
        <v>0.03496396476267241</v>
      </c>
    </row>
    <row r="18" spans="1:12" ht="13.5">
      <c r="A18" s="2">
        <v>29</v>
      </c>
      <c r="B18" s="2">
        <v>2</v>
      </c>
      <c r="C18" s="2">
        <v>54.7</v>
      </c>
      <c r="D18" s="2">
        <v>54.8</v>
      </c>
      <c r="E18" s="2">
        <v>54.7</v>
      </c>
      <c r="F18" s="2">
        <f t="shared" si="3"/>
        <v>54.73333333333333</v>
      </c>
      <c r="G18" s="2">
        <f t="shared" si="4"/>
        <v>1.7382518980637596</v>
      </c>
      <c r="H18" s="2">
        <f t="shared" si="5"/>
        <v>0.000694967302909119</v>
      </c>
      <c r="I18" s="2">
        <v>9.95</v>
      </c>
      <c r="J18" s="2">
        <f t="shared" si="6"/>
        <v>0.9978230807457255</v>
      </c>
      <c r="K18" s="2">
        <f t="shared" si="7"/>
        <v>0.008711949361491573</v>
      </c>
      <c r="L18" s="2"/>
    </row>
    <row r="19" spans="1:11" ht="13.5">
      <c r="A19">
        <v>16</v>
      </c>
      <c r="B19">
        <v>3</v>
      </c>
      <c r="C19">
        <v>65.8</v>
      </c>
      <c r="D19">
        <v>65.5</v>
      </c>
      <c r="E19">
        <v>65.7</v>
      </c>
      <c r="F19">
        <f t="shared" si="3"/>
        <v>65.66666666666667</v>
      </c>
      <c r="G19">
        <f t="shared" si="4"/>
        <v>1.8173449714419305</v>
      </c>
      <c r="H19">
        <f t="shared" si="5"/>
        <v>0.0027805415786687324</v>
      </c>
      <c r="I19">
        <v>14.43</v>
      </c>
      <c r="J19">
        <f t="shared" si="6"/>
        <v>1.159266331093494</v>
      </c>
      <c r="K19">
        <f t="shared" si="7"/>
        <v>0.004638349118123413</v>
      </c>
    </row>
    <row r="20" spans="1:11" ht="13.5">
      <c r="A20">
        <v>17</v>
      </c>
      <c r="B20">
        <v>3</v>
      </c>
      <c r="C20">
        <v>48.8</v>
      </c>
      <c r="D20">
        <v>49.1</v>
      </c>
      <c r="E20">
        <v>49.2</v>
      </c>
      <c r="F20">
        <f t="shared" si="3"/>
        <v>49.03333333333334</v>
      </c>
      <c r="G20">
        <f t="shared" si="4"/>
        <v>1.6904914180078676</v>
      </c>
      <c r="H20">
        <f t="shared" si="5"/>
        <v>0.005494176518119702</v>
      </c>
      <c r="I20">
        <v>8.96</v>
      </c>
      <c r="J20">
        <f t="shared" si="6"/>
        <v>0.9523080096621253</v>
      </c>
      <c r="K20">
        <f t="shared" si="7"/>
        <v>0.01928012643209292</v>
      </c>
    </row>
    <row r="21" spans="1:11" ht="13.5">
      <c r="A21">
        <v>20</v>
      </c>
      <c r="B21">
        <v>3</v>
      </c>
      <c r="C21">
        <v>62.7</v>
      </c>
      <c r="D21">
        <v>63</v>
      </c>
      <c r="E21">
        <v>62.8</v>
      </c>
      <c r="F21">
        <f t="shared" si="3"/>
        <v>62.833333333333336</v>
      </c>
      <c r="G21">
        <f t="shared" si="4"/>
        <v>1.7981900998221492</v>
      </c>
      <c r="H21">
        <f t="shared" si="5"/>
        <v>0.001127345710971583</v>
      </c>
      <c r="I21">
        <v>12.28</v>
      </c>
      <c r="J21">
        <f t="shared" si="6"/>
        <v>1.0891983668051488</v>
      </c>
      <c r="K21">
        <f t="shared" si="7"/>
        <v>3.851554588649739E-06</v>
      </c>
    </row>
    <row r="22" spans="1:11" ht="13.5">
      <c r="A22">
        <v>21</v>
      </c>
      <c r="B22">
        <v>3</v>
      </c>
      <c r="C22">
        <v>57</v>
      </c>
      <c r="D22">
        <v>57.1</v>
      </c>
      <c r="E22">
        <v>57.3</v>
      </c>
      <c r="F22">
        <f t="shared" si="3"/>
        <v>57.133333333333326</v>
      </c>
      <c r="G22">
        <f t="shared" si="4"/>
        <v>1.756889562867517</v>
      </c>
      <c r="H22">
        <f t="shared" si="5"/>
        <v>5.966894624768684E-05</v>
      </c>
      <c r="I22">
        <v>11.49</v>
      </c>
      <c r="J22">
        <f t="shared" si="6"/>
        <v>1.0603200286882852</v>
      </c>
      <c r="K22">
        <f t="shared" si="7"/>
        <v>0.000951159626882833</v>
      </c>
    </row>
    <row r="23" spans="1:11" ht="13.5">
      <c r="A23">
        <v>22</v>
      </c>
      <c r="B23">
        <v>3</v>
      </c>
      <c r="C23">
        <v>54.6</v>
      </c>
      <c r="D23">
        <v>54.6</v>
      </c>
      <c r="E23">
        <v>54.5</v>
      </c>
      <c r="F23">
        <f t="shared" si="3"/>
        <v>54.56666666666666</v>
      </c>
      <c r="G23">
        <f t="shared" si="4"/>
        <v>1.736927424692279</v>
      </c>
      <c r="H23">
        <f t="shared" si="5"/>
        <v>0.0007665536825653187</v>
      </c>
      <c r="I23">
        <v>10.55</v>
      </c>
      <c r="J23">
        <f t="shared" si="6"/>
        <v>1.0232524596337116</v>
      </c>
      <c r="K23">
        <f t="shared" si="7"/>
        <v>0.004611556897477495</v>
      </c>
    </row>
    <row r="24" spans="1:11" ht="13.5">
      <c r="A24">
        <v>24</v>
      </c>
      <c r="B24">
        <v>3</v>
      </c>
      <c r="C24">
        <v>56</v>
      </c>
      <c r="D24">
        <v>56.1</v>
      </c>
      <c r="E24">
        <v>56</v>
      </c>
      <c r="F24">
        <f t="shared" si="3"/>
        <v>56.03333333333333</v>
      </c>
      <c r="G24">
        <f t="shared" si="4"/>
        <v>1.7484464587198085</v>
      </c>
      <c r="H24">
        <f t="shared" si="5"/>
        <v>0.0002613936131757026</v>
      </c>
      <c r="I24">
        <v>10.36</v>
      </c>
      <c r="J24">
        <f t="shared" si="6"/>
        <v>1.0153597554092142</v>
      </c>
      <c r="K24">
        <f t="shared" si="7"/>
        <v>0.005745814218351398</v>
      </c>
    </row>
    <row r="25" spans="1:11" ht="13.5">
      <c r="A25">
        <v>25</v>
      </c>
      <c r="B25">
        <v>3</v>
      </c>
      <c r="C25">
        <v>51.4</v>
      </c>
      <c r="D25">
        <v>51.2</v>
      </c>
      <c r="E25">
        <v>51.1</v>
      </c>
      <c r="F25">
        <f t="shared" si="3"/>
        <v>51.23333333333333</v>
      </c>
      <c r="G25">
        <f t="shared" si="4"/>
        <v>1.7095526127800826</v>
      </c>
      <c r="H25">
        <f t="shared" si="5"/>
        <v>0.0030317707417388444</v>
      </c>
      <c r="I25">
        <v>9.06</v>
      </c>
      <c r="J25">
        <f t="shared" si="6"/>
        <v>0.9571281976768131</v>
      </c>
      <c r="K25">
        <f t="shared" si="7"/>
        <v>0.017964766524639936</v>
      </c>
    </row>
    <row r="26" spans="1:11" ht="13.5">
      <c r="A26">
        <v>32</v>
      </c>
      <c r="B26">
        <v>3</v>
      </c>
      <c r="C26">
        <v>52.1</v>
      </c>
      <c r="D26">
        <v>52.3</v>
      </c>
      <c r="E26">
        <v>52.1</v>
      </c>
      <c r="F26">
        <f t="shared" si="3"/>
        <v>52.166666666666664</v>
      </c>
      <c r="G26">
        <f t="shared" si="4"/>
        <v>1.717393087162805</v>
      </c>
      <c r="H26">
        <f t="shared" si="5"/>
        <v>0.002229826940815355</v>
      </c>
      <c r="I26">
        <v>9.54</v>
      </c>
      <c r="J26">
        <f t="shared" si="6"/>
        <v>0.9795483747040951</v>
      </c>
      <c r="K26">
        <f t="shared" si="7"/>
        <v>0.012457356829333778</v>
      </c>
    </row>
    <row r="27" spans="1:11" ht="13.5">
      <c r="A27">
        <v>35</v>
      </c>
      <c r="B27">
        <v>3</v>
      </c>
      <c r="C27">
        <v>43.7</v>
      </c>
      <c r="D27">
        <v>43.7</v>
      </c>
      <c r="E27">
        <v>44</v>
      </c>
      <c r="F27">
        <f t="shared" si="3"/>
        <v>43.800000000000004</v>
      </c>
      <c r="G27">
        <f t="shared" si="4"/>
        <v>1.6414741105040995</v>
      </c>
      <c r="H27">
        <f t="shared" si="5"/>
        <v>0.015163464542746087</v>
      </c>
      <c r="I27">
        <v>4.61</v>
      </c>
      <c r="J27">
        <f t="shared" si="6"/>
        <v>0.6637009253896482</v>
      </c>
      <c r="K27">
        <f t="shared" si="7"/>
        <v>0.18272203382486565</v>
      </c>
    </row>
    <row r="28" spans="1:12" ht="13.5">
      <c r="A28">
        <v>2</v>
      </c>
      <c r="B28">
        <v>4</v>
      </c>
      <c r="C28">
        <v>72.5</v>
      </c>
      <c r="D28">
        <v>72.2</v>
      </c>
      <c r="E28">
        <v>72.3</v>
      </c>
      <c r="F28">
        <f t="shared" si="3"/>
        <v>72.33333333333333</v>
      </c>
      <c r="G28">
        <f t="shared" si="4"/>
        <v>1.859338479128867</v>
      </c>
      <c r="H28">
        <f t="shared" si="5"/>
        <v>0.008972702209197315</v>
      </c>
      <c r="I28">
        <v>24.77</v>
      </c>
      <c r="J28">
        <f t="shared" si="6"/>
        <v>1.393926006585837</v>
      </c>
      <c r="K28">
        <f t="shared" si="7"/>
        <v>0.09166670698166206</v>
      </c>
      <c r="L28" t="s">
        <v>9</v>
      </c>
    </row>
    <row r="29" spans="1:12" ht="13.5">
      <c r="A29">
        <v>3</v>
      </c>
      <c r="B29">
        <v>4</v>
      </c>
      <c r="C29">
        <v>80.5</v>
      </c>
      <c r="D29">
        <v>80.3</v>
      </c>
      <c r="E29">
        <v>80</v>
      </c>
      <c r="F29">
        <f t="shared" si="3"/>
        <v>80.26666666666667</v>
      </c>
      <c r="G29">
        <f t="shared" si="4"/>
        <v>1.9045352278661245</v>
      </c>
      <c r="H29">
        <f t="shared" si="5"/>
        <v>0.019577913467511036</v>
      </c>
      <c r="I29">
        <v>31.45</v>
      </c>
      <c r="J29">
        <f t="shared" si="6"/>
        <v>1.4976206497812876</v>
      </c>
      <c r="K29">
        <f t="shared" si="7"/>
        <v>0.165209524454405</v>
      </c>
      <c r="L29" t="s">
        <v>9</v>
      </c>
    </row>
    <row r="30" spans="1:11" ht="13.5">
      <c r="A30">
        <v>19</v>
      </c>
      <c r="B30">
        <v>4</v>
      </c>
      <c r="C30">
        <v>53.8</v>
      </c>
      <c r="D30">
        <v>53.6</v>
      </c>
      <c r="E30">
        <v>53.8</v>
      </c>
      <c r="F30">
        <f t="shared" si="3"/>
        <v>53.73333333333333</v>
      </c>
      <c r="G30">
        <f t="shared" si="4"/>
        <v>1.7302437827494093</v>
      </c>
      <c r="H30">
        <f t="shared" si="5"/>
        <v>0.001181320809563977</v>
      </c>
      <c r="I30">
        <v>9.42</v>
      </c>
      <c r="J30">
        <f t="shared" si="6"/>
        <v>0.9740509027928773</v>
      </c>
      <c r="K30">
        <f t="shared" si="7"/>
        <v>0.013714752522812578</v>
      </c>
    </row>
    <row r="31" spans="1:11" ht="13.5">
      <c r="A31">
        <v>23</v>
      </c>
      <c r="B31">
        <v>4</v>
      </c>
      <c r="C31">
        <v>55.1</v>
      </c>
      <c r="D31">
        <v>55.3</v>
      </c>
      <c r="E31">
        <v>55.1</v>
      </c>
      <c r="F31">
        <f t="shared" si="3"/>
        <v>55.166666666666664</v>
      </c>
      <c r="G31">
        <f t="shared" si="4"/>
        <v>1.741676743392075</v>
      </c>
      <c r="H31">
        <f t="shared" si="5"/>
        <v>0.0005261237307206087</v>
      </c>
      <c r="I31">
        <v>9.83</v>
      </c>
      <c r="J31">
        <f t="shared" si="6"/>
        <v>0.9925535178321356</v>
      </c>
      <c r="K31">
        <f t="shared" si="7"/>
        <v>0.009723416724806857</v>
      </c>
    </row>
    <row r="32" spans="1:11" ht="13.5">
      <c r="A32">
        <v>26</v>
      </c>
      <c r="B32">
        <v>4</v>
      </c>
      <c r="C32">
        <v>54.1</v>
      </c>
      <c r="D32">
        <v>54.2</v>
      </c>
      <c r="E32">
        <v>54.3</v>
      </c>
      <c r="F32">
        <f t="shared" si="3"/>
        <v>54.20000000000001</v>
      </c>
      <c r="G32">
        <f t="shared" si="4"/>
        <v>1.733999286538387</v>
      </c>
      <c r="H32">
        <f t="shared" si="5"/>
        <v>0.0009372686753076483</v>
      </c>
      <c r="I32">
        <v>8.73</v>
      </c>
      <c r="J32">
        <f t="shared" si="6"/>
        <v>0.9410142437055697</v>
      </c>
      <c r="K32">
        <f t="shared" si="7"/>
        <v>0.02254401977716791</v>
      </c>
    </row>
    <row r="33" spans="1:11" ht="13.5">
      <c r="A33">
        <v>27</v>
      </c>
      <c r="B33">
        <v>4</v>
      </c>
      <c r="C33">
        <v>51.4</v>
      </c>
      <c r="D33">
        <v>51.7</v>
      </c>
      <c r="E33">
        <v>51.9</v>
      </c>
      <c r="F33">
        <f t="shared" si="3"/>
        <v>51.666666666666664</v>
      </c>
      <c r="G33">
        <f t="shared" si="4"/>
        <v>1.713210443450629</v>
      </c>
      <c r="H33">
        <f t="shared" si="5"/>
        <v>0.0026423390498484444</v>
      </c>
      <c r="I33">
        <v>9.84</v>
      </c>
      <c r="J33">
        <f t="shared" si="6"/>
        <v>0.9929950984313415</v>
      </c>
      <c r="K33">
        <f t="shared" si="7"/>
        <v>0.009636525500364004</v>
      </c>
    </row>
    <row r="34" spans="1:11" ht="13.5">
      <c r="A34">
        <v>28</v>
      </c>
      <c r="B34">
        <v>4</v>
      </c>
      <c r="C34">
        <v>52.4</v>
      </c>
      <c r="D34">
        <v>52.6</v>
      </c>
      <c r="E34">
        <v>52.7</v>
      </c>
      <c r="F34">
        <f t="shared" si="3"/>
        <v>52.56666666666666</v>
      </c>
      <c r="G34">
        <f t="shared" si="4"/>
        <v>1.7207104386092404</v>
      </c>
      <c r="H34">
        <f t="shared" si="5"/>
        <v>0.0019275341681117475</v>
      </c>
      <c r="I34">
        <v>8.29</v>
      </c>
      <c r="J34">
        <f t="shared" si="6"/>
        <v>0.9185545305502735</v>
      </c>
      <c r="K34">
        <f t="shared" si="7"/>
        <v>0.029792960361928352</v>
      </c>
    </row>
    <row r="35" spans="1:11" ht="13.5">
      <c r="A35">
        <v>30</v>
      </c>
      <c r="B35">
        <v>4</v>
      </c>
      <c r="C35">
        <v>49.8</v>
      </c>
      <c r="D35">
        <v>49.7</v>
      </c>
      <c r="E35">
        <v>49.8</v>
      </c>
      <c r="F35">
        <f t="shared" si="3"/>
        <v>49.76666666666667</v>
      </c>
      <c r="G35">
        <f t="shared" si="4"/>
        <v>1.6969385530053631</v>
      </c>
      <c r="H35">
        <f t="shared" si="5"/>
        <v>0.0045799837992104445</v>
      </c>
      <c r="I35">
        <v>7.73</v>
      </c>
      <c r="J35">
        <f t="shared" si="6"/>
        <v>0.888179493918325</v>
      </c>
      <c r="K35">
        <f t="shared" si="7"/>
        <v>0.04120145308153991</v>
      </c>
    </row>
    <row r="36" spans="1:11" ht="13.5">
      <c r="A36">
        <v>31</v>
      </c>
      <c r="B36">
        <v>4</v>
      </c>
      <c r="C36">
        <v>47.5</v>
      </c>
      <c r="D36">
        <v>47.7</v>
      </c>
      <c r="E36">
        <v>47.6</v>
      </c>
      <c r="F36">
        <f t="shared" si="3"/>
        <v>47.6</v>
      </c>
      <c r="G36">
        <f t="shared" si="4"/>
        <v>1.677606952720493</v>
      </c>
      <c r="H36">
        <f t="shared" si="5"/>
        <v>0.007570248997982743</v>
      </c>
      <c r="I36">
        <v>5.49</v>
      </c>
      <c r="J36">
        <f t="shared" si="6"/>
        <v>0.7395723444500919</v>
      </c>
      <c r="K36">
        <f t="shared" si="7"/>
        <v>0.12361451562692945</v>
      </c>
    </row>
    <row r="37" spans="1:11" ht="13.5">
      <c r="A37">
        <v>33</v>
      </c>
      <c r="B37">
        <v>4</v>
      </c>
      <c r="C37">
        <v>53.2</v>
      </c>
      <c r="D37">
        <v>53.2</v>
      </c>
      <c r="E37">
        <v>53.1</v>
      </c>
      <c r="F37">
        <f t="shared" si="3"/>
        <v>53.166666666666664</v>
      </c>
      <c r="G37">
        <f t="shared" si="4"/>
        <v>1.7256394326735374</v>
      </c>
      <c r="H37">
        <f t="shared" si="5"/>
        <v>0.0015190270764103594</v>
      </c>
      <c r="I37">
        <v>9.14</v>
      </c>
      <c r="J37">
        <f t="shared" si="6"/>
        <v>0.9609461957338314</v>
      </c>
      <c r="K37">
        <f t="shared" si="7"/>
        <v>0.01695587040459879</v>
      </c>
    </row>
    <row r="38" spans="1:11" ht="13.5">
      <c r="A38">
        <v>34</v>
      </c>
      <c r="B38">
        <v>4</v>
      </c>
      <c r="C38">
        <v>54.8</v>
      </c>
      <c r="D38">
        <v>55</v>
      </c>
      <c r="E38">
        <v>54.6</v>
      </c>
      <c r="F38">
        <f t="shared" si="3"/>
        <v>54.800000000000004</v>
      </c>
      <c r="G38">
        <f t="shared" si="4"/>
        <v>1.7387805584843692</v>
      </c>
      <c r="H38">
        <f t="shared" si="5"/>
        <v>0.0006673734468955917</v>
      </c>
      <c r="I38">
        <v>9.92</v>
      </c>
      <c r="J38">
        <f t="shared" si="6"/>
        <v>0.9965116721541787</v>
      </c>
      <c r="K38">
        <f t="shared" si="7"/>
        <v>0.008958477202218046</v>
      </c>
    </row>
    <row r="39" spans="1:11" ht="13.5">
      <c r="A39">
        <v>37</v>
      </c>
      <c r="B39">
        <v>5</v>
      </c>
      <c r="C39">
        <v>118.4</v>
      </c>
      <c r="D39">
        <v>118.2</v>
      </c>
      <c r="E39">
        <v>118.4</v>
      </c>
      <c r="F39">
        <f t="shared" si="3"/>
        <v>118.33333333333333</v>
      </c>
      <c r="G39">
        <f t="shared" si="4"/>
        <v>2.0731070983354316</v>
      </c>
      <c r="H39">
        <f t="shared" si="5"/>
        <v>0.09516791115842956</v>
      </c>
      <c r="I39">
        <v>110.49</v>
      </c>
      <c r="J39">
        <f t="shared" si="6"/>
        <v>2.0433229735745755</v>
      </c>
      <c r="K39">
        <f t="shared" si="7"/>
        <v>0.9066126055976168</v>
      </c>
    </row>
    <row r="40" spans="1:11" ht="13.5">
      <c r="A40">
        <v>36</v>
      </c>
      <c r="B40">
        <v>6</v>
      </c>
      <c r="C40">
        <v>124.2</v>
      </c>
      <c r="D40">
        <v>124.1</v>
      </c>
      <c r="E40">
        <v>124.4</v>
      </c>
      <c r="F40">
        <f t="shared" si="3"/>
        <v>124.23333333333335</v>
      </c>
      <c r="G40">
        <f t="shared" si="4"/>
        <v>2.0942381380341772</v>
      </c>
      <c r="H40">
        <f t="shared" si="5"/>
        <v>0.10865198629429276</v>
      </c>
      <c r="I40">
        <v>111.31</v>
      </c>
      <c r="J40">
        <f t="shared" si="6"/>
        <v>2.0465341827509693</v>
      </c>
      <c r="K40">
        <f t="shared" si="7"/>
        <v>0.9127381006086144</v>
      </c>
    </row>
    <row r="42" spans="6:12" ht="13.5">
      <c r="F42">
        <f>AVERAGE(F19:F40)</f>
        <v>61.83181818181818</v>
      </c>
      <c r="G42">
        <f>AVERAGE(G15:G40)</f>
        <v>1.7646141305737182</v>
      </c>
      <c r="H42">
        <f>SUM(H17:H40)</f>
        <v>0.2881737815112888</v>
      </c>
      <c r="I42">
        <f>AVERAGE(I19:I40)</f>
        <v>20.349545454545453</v>
      </c>
      <c r="J42">
        <f>AVERAGE(J17:J40)</f>
        <v>1.0911609045980715</v>
      </c>
      <c r="K42">
        <f>SUM(K17:K40)</f>
        <v>2.6444198579951843</v>
      </c>
      <c r="L42">
        <f>SQRT(K42/H42)</f>
        <v>3.0292699180514617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3" ht="13.5">
      <c r="A1" s="9" t="s">
        <v>18</v>
      </c>
      <c r="B1" s="10"/>
      <c r="C1" s="10"/>
    </row>
    <row r="2" spans="1:8" ht="13.5">
      <c r="A2" t="s">
        <v>0</v>
      </c>
      <c r="B2" t="s">
        <v>6</v>
      </c>
      <c r="C2" t="s">
        <v>7</v>
      </c>
      <c r="D2" t="s">
        <v>4</v>
      </c>
      <c r="E2" t="s">
        <v>12</v>
      </c>
      <c r="F2" t="s">
        <v>10</v>
      </c>
      <c r="G2" t="s">
        <v>5</v>
      </c>
      <c r="H2" t="s">
        <v>13</v>
      </c>
    </row>
    <row r="3" spans="3:8" ht="13.5">
      <c r="C3">
        <v>38.4</v>
      </c>
      <c r="D3">
        <f>LOG(C3)</f>
        <v>1.5843312243675307</v>
      </c>
      <c r="E3">
        <f>(D3-D$20)^2</f>
        <v>0.008414367174512506</v>
      </c>
      <c r="F3">
        <v>8.23</v>
      </c>
      <c r="G3">
        <f>LOG(F3)</f>
        <v>0.9153998352122699</v>
      </c>
      <c r="H3">
        <f>(G3-G$20)^2</f>
        <v>0.07854344247898673</v>
      </c>
    </row>
    <row r="4" spans="3:8" ht="13.5">
      <c r="C4">
        <v>35.4</v>
      </c>
      <c r="D4">
        <f aca="true" t="shared" si="0" ref="D4:D18">LOG(C4)</f>
        <v>1.5490032620257879</v>
      </c>
      <c r="E4">
        <f aca="true" t="shared" si="1" ref="E4:E18">(D4-D$20)^2</f>
        <v>0.0031811740341770134</v>
      </c>
      <c r="F4">
        <v>8.31</v>
      </c>
      <c r="G4">
        <f aca="true" t="shared" si="2" ref="G4:G18">LOG(F4)</f>
        <v>0.919601023784111</v>
      </c>
      <c r="H4">
        <f aca="true" t="shared" si="3" ref="H4:H18">(G4-G$20)^2</f>
        <v>0.08091590932716723</v>
      </c>
    </row>
    <row r="5" spans="3:8" ht="13.5">
      <c r="C5">
        <v>34.7</v>
      </c>
      <c r="D5">
        <f t="shared" si="0"/>
        <v>1.5403294747908738</v>
      </c>
      <c r="E5">
        <f t="shared" si="1"/>
        <v>0.002277972503194332</v>
      </c>
      <c r="F5">
        <v>6.87</v>
      </c>
      <c r="G5">
        <f t="shared" si="2"/>
        <v>0.8369567370595504</v>
      </c>
      <c r="H5">
        <f t="shared" si="3"/>
        <v>0.04072845955269873</v>
      </c>
    </row>
    <row r="6" spans="3:8" ht="13.5">
      <c r="C6">
        <v>35.1</v>
      </c>
      <c r="D6">
        <f t="shared" si="0"/>
        <v>1.545307116465824</v>
      </c>
      <c r="E6">
        <f t="shared" si="1"/>
        <v>0.0027778962806276172</v>
      </c>
      <c r="F6">
        <v>7.5</v>
      </c>
      <c r="G6">
        <f t="shared" si="2"/>
        <v>0.8750612633917001</v>
      </c>
      <c r="H6">
        <f t="shared" si="3"/>
        <v>0.0575603868485347</v>
      </c>
    </row>
    <row r="7" spans="3:8" ht="13.5">
      <c r="C7">
        <v>28.1</v>
      </c>
      <c r="D7">
        <f t="shared" si="0"/>
        <v>1.4487063199050798</v>
      </c>
      <c r="E7">
        <f t="shared" si="1"/>
        <v>0.0019267749480313197</v>
      </c>
      <c r="F7">
        <v>3.31</v>
      </c>
      <c r="G7">
        <f t="shared" si="2"/>
        <v>0.5198279937757188</v>
      </c>
      <c r="H7">
        <f t="shared" si="3"/>
        <v>0.013297736314756527</v>
      </c>
    </row>
    <row r="8" spans="3:8" ht="13.5">
      <c r="C8">
        <v>31.3</v>
      </c>
      <c r="D8">
        <f t="shared" si="0"/>
        <v>1.4955443375464486</v>
      </c>
      <c r="E8">
        <f t="shared" si="1"/>
        <v>8.661089812989117E-06</v>
      </c>
      <c r="F8">
        <v>5.6</v>
      </c>
      <c r="G8">
        <f t="shared" si="2"/>
        <v>0.7481880270062004</v>
      </c>
      <c r="H8">
        <f t="shared" si="3"/>
        <v>0.012778996132474574</v>
      </c>
    </row>
    <row r="9" spans="3:8" ht="13.5">
      <c r="C9">
        <v>25.6</v>
      </c>
      <c r="D9">
        <f t="shared" si="0"/>
        <v>1.4082399653118496</v>
      </c>
      <c r="E9">
        <f t="shared" si="1"/>
        <v>0.0071168456884369265</v>
      </c>
      <c r="F9">
        <v>1.89</v>
      </c>
      <c r="G9">
        <f t="shared" si="2"/>
        <v>0.2764618041732441</v>
      </c>
      <c r="H9">
        <f t="shared" si="3"/>
        <v>0.1286527777060194</v>
      </c>
    </row>
    <row r="10" spans="3:8" ht="13.5">
      <c r="C10">
        <v>37.5</v>
      </c>
      <c r="D10">
        <f t="shared" si="0"/>
        <v>1.5740312677277188</v>
      </c>
      <c r="E10">
        <f t="shared" si="1"/>
        <v>0.006630829124758225</v>
      </c>
      <c r="F10">
        <v>5.22</v>
      </c>
      <c r="G10">
        <f t="shared" si="2"/>
        <v>0.7176705030022621</v>
      </c>
      <c r="H10">
        <f t="shared" si="3"/>
        <v>0.0068106558857025535</v>
      </c>
    </row>
    <row r="11" spans="3:8" ht="13.5">
      <c r="C11">
        <v>35.2</v>
      </c>
      <c r="D11">
        <f t="shared" si="0"/>
        <v>1.546542663478131</v>
      </c>
      <c r="E11">
        <f t="shared" si="1"/>
        <v>0.0029096637255664162</v>
      </c>
      <c r="F11">
        <v>6.02</v>
      </c>
      <c r="G11">
        <f t="shared" si="2"/>
        <v>0.7795964912578245</v>
      </c>
      <c r="H11">
        <f t="shared" si="3"/>
        <v>0.020866578571557902</v>
      </c>
    </row>
    <row r="12" spans="3:8" ht="13.5">
      <c r="C12">
        <v>36.8</v>
      </c>
      <c r="D12">
        <f t="shared" si="0"/>
        <v>1.5658478186735176</v>
      </c>
      <c r="E12">
        <f t="shared" si="1"/>
        <v>0.005365043035574943</v>
      </c>
      <c r="F12">
        <v>7</v>
      </c>
      <c r="G12">
        <f t="shared" si="2"/>
        <v>0.8450980400142568</v>
      </c>
      <c r="H12">
        <f t="shared" si="3"/>
        <v>0.04408078080689896</v>
      </c>
    </row>
    <row r="13" spans="3:8" ht="13.5">
      <c r="C13">
        <v>34.6</v>
      </c>
      <c r="D13">
        <f t="shared" si="0"/>
        <v>1.5390760987927767</v>
      </c>
      <c r="E13">
        <f t="shared" si="1"/>
        <v>0.0021599009190703283</v>
      </c>
      <c r="F13">
        <v>6.25</v>
      </c>
      <c r="G13">
        <f t="shared" si="2"/>
        <v>0.7958800173440752</v>
      </c>
      <c r="H13">
        <f t="shared" si="3"/>
        <v>0.025836129963678414</v>
      </c>
    </row>
    <row r="14" spans="3:8" ht="13.5">
      <c r="C14">
        <v>28.2</v>
      </c>
      <c r="D14">
        <f t="shared" si="0"/>
        <v>1.4502491083193612</v>
      </c>
      <c r="E14">
        <f t="shared" si="1"/>
        <v>0.0017937136113491197</v>
      </c>
      <c r="F14">
        <v>3.73</v>
      </c>
      <c r="G14">
        <f t="shared" si="2"/>
        <v>0.5717088318086876</v>
      </c>
      <c r="H14">
        <f t="shared" si="3"/>
        <v>0.0040239958218255285</v>
      </c>
    </row>
    <row r="15" spans="3:8" ht="13.5">
      <c r="C15">
        <v>19.7</v>
      </c>
      <c r="D15">
        <f t="shared" si="0"/>
        <v>1.294466226161593</v>
      </c>
      <c r="E15">
        <f t="shared" si="1"/>
        <v>0.03925753308067679</v>
      </c>
      <c r="F15">
        <v>0.98</v>
      </c>
      <c r="G15">
        <f t="shared" si="2"/>
        <v>-0.00877392430750515</v>
      </c>
      <c r="H15">
        <f t="shared" si="3"/>
        <v>0.4146300420966683</v>
      </c>
    </row>
    <row r="16" spans="3:8" ht="13.5">
      <c r="C16">
        <v>25.6</v>
      </c>
      <c r="D16">
        <f t="shared" si="0"/>
        <v>1.4082399653118496</v>
      </c>
      <c r="E16">
        <f t="shared" si="1"/>
        <v>0.0071168456884369265</v>
      </c>
      <c r="F16">
        <v>1.98</v>
      </c>
      <c r="G16">
        <f t="shared" si="2"/>
        <v>0.2966651902615311</v>
      </c>
      <c r="H16">
        <f t="shared" si="3"/>
        <v>0.11456777262483064</v>
      </c>
    </row>
    <row r="17" spans="3:8" ht="13.5">
      <c r="C17">
        <v>31.3</v>
      </c>
      <c r="D17">
        <f t="shared" si="0"/>
        <v>1.4955443375464486</v>
      </c>
      <c r="E17">
        <f t="shared" si="1"/>
        <v>8.661089812989117E-06</v>
      </c>
      <c r="F17">
        <v>3.93</v>
      </c>
      <c r="G17">
        <f t="shared" si="2"/>
        <v>0.5943925503754267</v>
      </c>
      <c r="H17">
        <f t="shared" si="3"/>
        <v>0.0016606647522196126</v>
      </c>
    </row>
    <row r="18" spans="3:8" ht="13.5">
      <c r="C18">
        <v>27.3</v>
      </c>
      <c r="D18">
        <f t="shared" si="0"/>
        <v>1.436162647040756</v>
      </c>
      <c r="E18">
        <f t="shared" si="1"/>
        <v>0.003185328838783578</v>
      </c>
      <c r="F18">
        <v>3.01</v>
      </c>
      <c r="G18">
        <f t="shared" si="2"/>
        <v>0.47856649559384334</v>
      </c>
      <c r="H18">
        <f t="shared" si="3"/>
        <v>0.024516453816040836</v>
      </c>
    </row>
    <row r="20" spans="3:9" ht="13.5">
      <c r="C20">
        <f>AVERAGE(C3:C18)</f>
        <v>31.550000000000004</v>
      </c>
      <c r="D20">
        <f>AVERAGE(D3:D18)</f>
        <v>1.4926013645915968</v>
      </c>
      <c r="E20">
        <f>SUM(E3:E18)</f>
        <v>0.09413121083282201</v>
      </c>
      <c r="F20">
        <f>AVERAGE(F3:F18)</f>
        <v>4.989375000000002</v>
      </c>
      <c r="G20">
        <f>AVERAGE(G3:G18)</f>
        <v>0.6351438049845748</v>
      </c>
      <c r="H20">
        <f>SUM(H3:H18)</f>
        <v>1.0694707827000607</v>
      </c>
      <c r="I20">
        <f>SQRT(H20/E20)</f>
        <v>3.3706808961955583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:B8"/>
    </sheetView>
  </sheetViews>
  <sheetFormatPr defaultColWidth="9.140625" defaultRowHeight="15"/>
  <sheetData>
    <row r="1" spans="1:2" ht="13.5">
      <c r="A1" s="7" t="s">
        <v>14</v>
      </c>
      <c r="B1" s="11" t="s">
        <v>20</v>
      </c>
    </row>
    <row r="2" spans="1:2" ht="13.5">
      <c r="A2" s="4">
        <v>20</v>
      </c>
      <c r="B2" s="5">
        <v>0</v>
      </c>
    </row>
    <row r="3" spans="1:2" ht="13.5">
      <c r="A3" s="4">
        <v>40</v>
      </c>
      <c r="B3" s="5">
        <v>0</v>
      </c>
    </row>
    <row r="4" spans="1:2" ht="13.5">
      <c r="A4" s="4">
        <v>60</v>
      </c>
      <c r="B4" s="5">
        <v>18</v>
      </c>
    </row>
    <row r="5" spans="1:2" ht="13.5">
      <c r="A5" s="4">
        <v>80</v>
      </c>
      <c r="B5" s="5">
        <v>3</v>
      </c>
    </row>
    <row r="6" spans="1:2" ht="13.5">
      <c r="A6" s="4">
        <v>100</v>
      </c>
      <c r="B6" s="5">
        <v>1</v>
      </c>
    </row>
    <row r="7" spans="1:2" ht="13.5">
      <c r="A7" s="4">
        <v>120</v>
      </c>
      <c r="B7" s="5">
        <v>1</v>
      </c>
    </row>
    <row r="8" spans="1:2" ht="13.5">
      <c r="A8" s="4">
        <v>140</v>
      </c>
      <c r="B8" s="5">
        <v>1</v>
      </c>
    </row>
    <row r="9" spans="1:2" ht="14.25" thickBot="1">
      <c r="A9" s="6"/>
      <c r="B9" s="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5" sqref="E15"/>
    </sheetView>
  </sheetViews>
  <sheetFormatPr defaultColWidth="9.140625" defaultRowHeight="15"/>
  <sheetData>
    <row r="1" spans="1:2" ht="13.5">
      <c r="A1" s="7" t="s">
        <v>14</v>
      </c>
      <c r="B1" s="7" t="s">
        <v>16</v>
      </c>
    </row>
    <row r="2" spans="1:2" ht="13.5">
      <c r="A2" s="4">
        <v>3.2365612347538786</v>
      </c>
      <c r="B2" s="5">
        <v>0</v>
      </c>
    </row>
    <row r="3" spans="1:5" ht="13.5">
      <c r="A3" s="4">
        <v>21.117640149768583</v>
      </c>
      <c r="B3" s="5">
        <v>0</v>
      </c>
      <c r="C3">
        <f>2.15*0.11</f>
        <v>0.2365</v>
      </c>
      <c r="D3">
        <f>B3-C3</f>
        <v>-0.2365</v>
      </c>
      <c r="E3">
        <f>D3^2/C3</f>
        <v>0.2365</v>
      </c>
    </row>
    <row r="4" spans="1:5" ht="13.5">
      <c r="A4" s="4">
        <v>38.99871906478329</v>
      </c>
      <c r="B4" s="5">
        <v>0</v>
      </c>
      <c r="C4">
        <f>13.59*0.11</f>
        <v>1.4949</v>
      </c>
      <c r="D4">
        <f>B4-C4</f>
        <v>-1.4949</v>
      </c>
      <c r="E4">
        <f>D4^2/C4</f>
        <v>1.4949</v>
      </c>
    </row>
    <row r="5" spans="1:5" ht="13.5">
      <c r="A5" s="4">
        <v>56.879797979797985</v>
      </c>
      <c r="B5" s="5">
        <v>9</v>
      </c>
      <c r="C5">
        <f>34.13*0.11</f>
        <v>3.7543</v>
      </c>
      <c r="D5">
        <f>B5-C5</f>
        <v>5.245699999999999</v>
      </c>
      <c r="E5">
        <f>D5^2/C5</f>
        <v>7.32956036811123</v>
      </c>
    </row>
    <row r="6" spans="1:5" ht="13.5">
      <c r="A6" s="4">
        <v>74.76087689481268</v>
      </c>
      <c r="B6" s="5">
        <v>1</v>
      </c>
      <c r="C6">
        <f>34.13*0.11</f>
        <v>3.7543</v>
      </c>
      <c r="D6">
        <f>B6-C6</f>
        <v>-2.7543</v>
      </c>
      <c r="E6">
        <f>D6^2/C6</f>
        <v>2.0206612391124845</v>
      </c>
    </row>
    <row r="7" spans="1:5" ht="13.5">
      <c r="A7" s="4">
        <v>92.64195580982738</v>
      </c>
      <c r="B7" s="5">
        <v>1</v>
      </c>
      <c r="C7">
        <f>13.59*0.11</f>
        <v>1.4949</v>
      </c>
      <c r="D7">
        <f>B7-C7</f>
        <v>-0.4948999999999999</v>
      </c>
      <c r="E7">
        <f>D7^2/C7</f>
        <v>0.1638410662920596</v>
      </c>
    </row>
    <row r="8" spans="1:5" ht="13.5">
      <c r="A8" s="4">
        <v>110.52303472484209</v>
      </c>
      <c r="B8" s="5">
        <v>0</v>
      </c>
      <c r="C8">
        <f>2.15*0.11</f>
        <v>0.2365</v>
      </c>
      <c r="D8">
        <f>B8-C8</f>
        <v>-0.2365</v>
      </c>
      <c r="E8">
        <f>D8^2/C8</f>
        <v>0.2365</v>
      </c>
    </row>
    <row r="9" spans="1:6" ht="14.25" thickBot="1">
      <c r="A9" s="6" t="s">
        <v>15</v>
      </c>
      <c r="B9" s="6">
        <v>0</v>
      </c>
      <c r="E9">
        <f>SUM(E3:E8)</f>
        <v>11.481962673515774</v>
      </c>
      <c r="F9" t="s">
        <v>19</v>
      </c>
    </row>
    <row r="10" ht="13.5">
      <c r="E10" s="8">
        <v>0.999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M5" sqref="M5"/>
    </sheetView>
  </sheetViews>
  <sheetFormatPr defaultColWidth="9.140625" defaultRowHeight="15"/>
  <sheetData>
    <row r="1" ht="13.5">
      <c r="F1" t="s">
        <v>17</v>
      </c>
    </row>
    <row r="2" spans="1:7" ht="13.5">
      <c r="A2">
        <v>72.5</v>
      </c>
      <c r="B2">
        <v>72.2</v>
      </c>
      <c r="C2">
        <v>72.3</v>
      </c>
      <c r="D2">
        <f>(A2+B2+C2)/3</f>
        <v>72.33333333333333</v>
      </c>
      <c r="E2">
        <v>20</v>
      </c>
      <c r="F2">
        <f aca="true" t="shared" si="0" ref="F2:F12">(C2+D2+E2)/3</f>
        <v>54.87777777777777</v>
      </c>
      <c r="G2">
        <f>F14-3*F16</f>
        <v>3.2365612347538786</v>
      </c>
    </row>
    <row r="3" spans="1:7" ht="13.5">
      <c r="A3" s="1">
        <v>80.5</v>
      </c>
      <c r="B3" s="1">
        <v>80.3</v>
      </c>
      <c r="C3" s="1">
        <v>80</v>
      </c>
      <c r="D3" s="1">
        <f>(A3+B3+C3)/3</f>
        <v>80.26666666666667</v>
      </c>
      <c r="E3" s="3">
        <v>40</v>
      </c>
      <c r="F3">
        <f t="shared" si="0"/>
        <v>66.75555555555555</v>
      </c>
      <c r="G3">
        <f>F14-2*F16</f>
        <v>21.117640149768583</v>
      </c>
    </row>
    <row r="4" spans="1:7" ht="13.5">
      <c r="A4">
        <v>65.8</v>
      </c>
      <c r="B4">
        <v>65.5</v>
      </c>
      <c r="C4">
        <v>65.7</v>
      </c>
      <c r="D4">
        <f aca="true" t="shared" si="1" ref="D4:D25">(A4+B4+C4)/3</f>
        <v>65.66666666666667</v>
      </c>
      <c r="E4">
        <v>60</v>
      </c>
      <c r="F4">
        <f t="shared" si="0"/>
        <v>63.78888888888889</v>
      </c>
      <c r="G4">
        <f>F14-F16</f>
        <v>38.99871906478329</v>
      </c>
    </row>
    <row r="5" spans="1:7" ht="13.5">
      <c r="A5">
        <v>48.8</v>
      </c>
      <c r="B5">
        <v>49.1</v>
      </c>
      <c r="C5">
        <v>49.2</v>
      </c>
      <c r="D5">
        <f t="shared" si="1"/>
        <v>49.03333333333334</v>
      </c>
      <c r="E5">
        <v>80</v>
      </c>
      <c r="F5">
        <f t="shared" si="0"/>
        <v>59.41111111111112</v>
      </c>
      <c r="G5">
        <f>F14</f>
        <v>56.879797979797985</v>
      </c>
    </row>
    <row r="6" spans="1:7" ht="13.5">
      <c r="A6">
        <v>51.6</v>
      </c>
      <c r="B6">
        <v>51.5</v>
      </c>
      <c r="C6">
        <v>51.9</v>
      </c>
      <c r="D6">
        <f t="shared" si="1"/>
        <v>51.666666666666664</v>
      </c>
      <c r="E6">
        <v>100</v>
      </c>
      <c r="F6">
        <f t="shared" si="0"/>
        <v>67.85555555555555</v>
      </c>
      <c r="G6">
        <f>F14+F16</f>
        <v>74.76087689481268</v>
      </c>
    </row>
    <row r="7" spans="1:7" ht="13.5">
      <c r="A7">
        <v>53.8</v>
      </c>
      <c r="B7">
        <v>53.6</v>
      </c>
      <c r="C7">
        <v>53.8</v>
      </c>
      <c r="D7">
        <f t="shared" si="1"/>
        <v>53.73333333333333</v>
      </c>
      <c r="E7">
        <v>120</v>
      </c>
      <c r="F7">
        <f t="shared" si="0"/>
        <v>75.84444444444445</v>
      </c>
      <c r="G7">
        <f>F14+2*F16</f>
        <v>92.64195580982738</v>
      </c>
    </row>
    <row r="8" spans="1:7" ht="13.5">
      <c r="A8">
        <v>62.7</v>
      </c>
      <c r="B8">
        <v>63</v>
      </c>
      <c r="C8">
        <v>62.8</v>
      </c>
      <c r="D8">
        <f t="shared" si="1"/>
        <v>62.833333333333336</v>
      </c>
      <c r="E8">
        <v>140</v>
      </c>
      <c r="F8">
        <f t="shared" si="0"/>
        <v>88.54444444444444</v>
      </c>
      <c r="G8">
        <f>F14+3*F16</f>
        <v>110.52303472484209</v>
      </c>
    </row>
    <row r="9" spans="1:6" ht="13.5">
      <c r="A9">
        <v>57</v>
      </c>
      <c r="B9">
        <v>57.1</v>
      </c>
      <c r="C9">
        <v>57.3</v>
      </c>
      <c r="D9">
        <f t="shared" si="1"/>
        <v>57.133333333333326</v>
      </c>
      <c r="F9">
        <f t="shared" si="0"/>
        <v>38.14444444444444</v>
      </c>
    </row>
    <row r="10" spans="1:6" ht="13.5">
      <c r="A10">
        <v>54.6</v>
      </c>
      <c r="B10">
        <v>54.6</v>
      </c>
      <c r="C10">
        <v>54.5</v>
      </c>
      <c r="D10">
        <f t="shared" si="1"/>
        <v>54.56666666666666</v>
      </c>
      <c r="F10">
        <f t="shared" si="0"/>
        <v>36.355555555555554</v>
      </c>
    </row>
    <row r="11" spans="1:6" ht="13.5">
      <c r="A11">
        <v>55.1</v>
      </c>
      <c r="B11">
        <v>55.3</v>
      </c>
      <c r="C11">
        <v>55.1</v>
      </c>
      <c r="D11">
        <f t="shared" si="1"/>
        <v>55.166666666666664</v>
      </c>
      <c r="F11">
        <f t="shared" si="0"/>
        <v>36.75555555555555</v>
      </c>
    </row>
    <row r="12" spans="1:6" ht="13.5">
      <c r="A12">
        <v>56</v>
      </c>
      <c r="B12">
        <v>56.1</v>
      </c>
      <c r="C12">
        <v>56</v>
      </c>
      <c r="D12">
        <f t="shared" si="1"/>
        <v>56.03333333333333</v>
      </c>
      <c r="F12">
        <f t="shared" si="0"/>
        <v>37.34444444444444</v>
      </c>
    </row>
    <row r="13" spans="1:4" ht="13.5">
      <c r="A13">
        <v>51.4</v>
      </c>
      <c r="B13">
        <v>51.2</v>
      </c>
      <c r="C13">
        <v>51.1</v>
      </c>
      <c r="D13">
        <f t="shared" si="1"/>
        <v>51.23333333333333</v>
      </c>
    </row>
    <row r="14" spans="1:6" ht="13.5">
      <c r="A14">
        <v>54.1</v>
      </c>
      <c r="B14">
        <v>54.2</v>
      </c>
      <c r="C14">
        <v>54.3</v>
      </c>
      <c r="D14">
        <f t="shared" si="1"/>
        <v>54.20000000000001</v>
      </c>
      <c r="F14">
        <f>AVERAGE(F2:F12)</f>
        <v>56.879797979797985</v>
      </c>
    </row>
    <row r="15" spans="1:6" ht="13.5">
      <c r="A15">
        <v>51.4</v>
      </c>
      <c r="B15">
        <v>51.7</v>
      </c>
      <c r="C15">
        <v>51.9</v>
      </c>
      <c r="D15">
        <f t="shared" si="1"/>
        <v>51.666666666666664</v>
      </c>
      <c r="F15">
        <f>VAR(F2:F12)</f>
        <v>319.7329831649833</v>
      </c>
    </row>
    <row r="16" spans="1:6" ht="13.5">
      <c r="A16">
        <v>52.4</v>
      </c>
      <c r="B16">
        <v>52.6</v>
      </c>
      <c r="C16">
        <v>52.7</v>
      </c>
      <c r="D16">
        <f t="shared" si="1"/>
        <v>52.56666666666666</v>
      </c>
      <c r="F16">
        <f>SQRT(F15)</f>
        <v>17.8810789150147</v>
      </c>
    </row>
    <row r="17" spans="1:4" ht="13.5">
      <c r="A17">
        <v>54.7</v>
      </c>
      <c r="B17">
        <v>54.8</v>
      </c>
      <c r="C17">
        <v>54.7</v>
      </c>
      <c r="D17">
        <f t="shared" si="1"/>
        <v>54.73333333333333</v>
      </c>
    </row>
    <row r="18" spans="1:4" ht="13.5">
      <c r="A18">
        <v>49.8</v>
      </c>
      <c r="B18">
        <v>49.7</v>
      </c>
      <c r="C18">
        <v>49.8</v>
      </c>
      <c r="D18">
        <f t="shared" si="1"/>
        <v>49.76666666666667</v>
      </c>
    </row>
    <row r="19" spans="1:4" ht="13.5">
      <c r="A19">
        <v>47.5</v>
      </c>
      <c r="B19">
        <v>47.7</v>
      </c>
      <c r="C19">
        <v>47.6</v>
      </c>
      <c r="D19">
        <f t="shared" si="1"/>
        <v>47.6</v>
      </c>
    </row>
    <row r="20" spans="1:4" ht="13.5">
      <c r="A20">
        <v>52.1</v>
      </c>
      <c r="B20">
        <v>52.3</v>
      </c>
      <c r="C20">
        <v>52.1</v>
      </c>
      <c r="D20">
        <f t="shared" si="1"/>
        <v>52.166666666666664</v>
      </c>
    </row>
    <row r="21" spans="1:4" ht="13.5">
      <c r="A21">
        <v>53.2</v>
      </c>
      <c r="B21">
        <v>53.2</v>
      </c>
      <c r="C21">
        <v>53.1</v>
      </c>
      <c r="D21">
        <f t="shared" si="1"/>
        <v>53.166666666666664</v>
      </c>
    </row>
    <row r="22" spans="1:4" ht="13.5">
      <c r="A22">
        <v>54.8</v>
      </c>
      <c r="B22">
        <v>55</v>
      </c>
      <c r="C22">
        <v>54.6</v>
      </c>
      <c r="D22">
        <f t="shared" si="1"/>
        <v>54.800000000000004</v>
      </c>
    </row>
    <row r="23" spans="1:4" ht="13.5">
      <c r="A23">
        <v>43.7</v>
      </c>
      <c r="B23">
        <v>43.7</v>
      </c>
      <c r="C23">
        <v>44</v>
      </c>
      <c r="D23">
        <f t="shared" si="1"/>
        <v>43.800000000000004</v>
      </c>
    </row>
    <row r="24" spans="1:4" ht="13.5">
      <c r="A24">
        <v>124.2</v>
      </c>
      <c r="B24">
        <v>124.1</v>
      </c>
      <c r="C24">
        <v>124.4</v>
      </c>
      <c r="D24">
        <f t="shared" si="1"/>
        <v>124.23333333333335</v>
      </c>
    </row>
    <row r="25" spans="1:4" ht="13.5">
      <c r="A25">
        <v>118.4</v>
      </c>
      <c r="B25">
        <v>118.2</v>
      </c>
      <c r="C25">
        <v>118.4</v>
      </c>
      <c r="D25">
        <f t="shared" si="1"/>
        <v>118.33333333333333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4">
      <selection activeCell="L17" sqref="L17"/>
    </sheetView>
  </sheetViews>
  <sheetFormatPr defaultColWidth="9.140625" defaultRowHeight="15"/>
  <sheetData>
    <row r="1" spans="1:2" ht="13.5">
      <c r="A1" s="7"/>
      <c r="B1" s="7"/>
    </row>
    <row r="2" spans="1:2" ht="13.5">
      <c r="A2" s="4"/>
      <c r="B2" s="5"/>
    </row>
    <row r="3" spans="1:2" ht="13.5">
      <c r="A3" s="4"/>
      <c r="B3" s="5"/>
    </row>
    <row r="4" spans="1:2" ht="13.5">
      <c r="A4" s="4"/>
      <c r="B4" s="5"/>
    </row>
    <row r="5" spans="1:2" ht="13.5">
      <c r="A5" s="4"/>
      <c r="B5" s="5"/>
    </row>
    <row r="6" spans="1:2" ht="13.5">
      <c r="A6" s="4"/>
      <c r="B6" s="5"/>
    </row>
    <row r="7" spans="1:2" ht="13.5">
      <c r="A7" s="4"/>
      <c r="B7" s="5"/>
    </row>
    <row r="8" spans="1:2" ht="13.5">
      <c r="A8" s="4"/>
      <c r="B8" s="5"/>
    </row>
    <row r="9" spans="1:2" ht="14.25" thickBot="1">
      <c r="A9" s="6"/>
      <c r="B9" s="6"/>
    </row>
    <row r="10" spans="1:10" ht="13.5">
      <c r="A10" t="s">
        <v>0</v>
      </c>
      <c r="B10" t="s">
        <v>6</v>
      </c>
      <c r="C10" t="s">
        <v>7</v>
      </c>
      <c r="D10" t="s">
        <v>1</v>
      </c>
      <c r="E10" t="s">
        <v>2</v>
      </c>
      <c r="F10" t="s">
        <v>3</v>
      </c>
      <c r="J10" t="s">
        <v>21</v>
      </c>
    </row>
    <row r="11" spans="1:15" ht="13.5">
      <c r="A11">
        <v>18</v>
      </c>
      <c r="B11">
        <v>2</v>
      </c>
      <c r="C11">
        <v>51.6</v>
      </c>
      <c r="D11">
        <v>51.5</v>
      </c>
      <c r="E11">
        <v>51.9</v>
      </c>
      <c r="F11">
        <f aca="true" t="shared" si="0" ref="F11:F34">(C11+D11+E11)/3</f>
        <v>51.666666666666664</v>
      </c>
      <c r="G11">
        <f>F11-F$35</f>
        <v>-9.445833333333326</v>
      </c>
      <c r="H11">
        <f>G11*G11</f>
        <v>89.22376736111097</v>
      </c>
      <c r="J11">
        <f>F$35-3*H$36</f>
        <v>1.9725754389783248</v>
      </c>
      <c r="K11">
        <v>0</v>
      </c>
      <c r="L11">
        <f>0.24*2.15</f>
        <v>0.516</v>
      </c>
      <c r="M11">
        <f>K11-L11</f>
        <v>-0.516</v>
      </c>
      <c r="N11">
        <f>M11*M11</f>
        <v>0.266256</v>
      </c>
      <c r="O11">
        <f>N11/L11</f>
        <v>0.516</v>
      </c>
    </row>
    <row r="12" spans="1:15" ht="13.5">
      <c r="A12" s="2">
        <v>29</v>
      </c>
      <c r="B12" s="2">
        <v>2</v>
      </c>
      <c r="C12" s="2">
        <v>54.7</v>
      </c>
      <c r="D12" s="2">
        <v>54.8</v>
      </c>
      <c r="E12" s="2">
        <v>54.7</v>
      </c>
      <c r="F12" s="2">
        <f t="shared" si="0"/>
        <v>54.73333333333333</v>
      </c>
      <c r="G12">
        <f aca="true" t="shared" si="1" ref="G12:G34">F12-F$35</f>
        <v>-6.379166666666663</v>
      </c>
      <c r="H12">
        <f aca="true" t="shared" si="2" ref="H12:H34">G12*G12</f>
        <v>40.693767361111064</v>
      </c>
      <c r="J12">
        <f>F$35-2*H$36</f>
        <v>21.685883625985547</v>
      </c>
      <c r="K12">
        <v>0</v>
      </c>
      <c r="L12">
        <f>0.24*13.59</f>
        <v>3.2616</v>
      </c>
      <c r="M12">
        <f>K12-L12</f>
        <v>-3.2616</v>
      </c>
      <c r="N12">
        <f>M12*M12</f>
        <v>10.63803456</v>
      </c>
      <c r="O12">
        <f>N12/L12</f>
        <v>3.2615999999999996</v>
      </c>
    </row>
    <row r="13" spans="1:15" ht="13.5">
      <c r="A13">
        <v>16</v>
      </c>
      <c r="B13">
        <v>3</v>
      </c>
      <c r="C13">
        <v>65.8</v>
      </c>
      <c r="D13">
        <v>65.5</v>
      </c>
      <c r="E13">
        <v>65.7</v>
      </c>
      <c r="F13">
        <f t="shared" si="0"/>
        <v>65.66666666666667</v>
      </c>
      <c r="G13">
        <f t="shared" si="1"/>
        <v>4.554166666666681</v>
      </c>
      <c r="H13">
        <f t="shared" si="2"/>
        <v>20.740434027777912</v>
      </c>
      <c r="J13">
        <f>F$35-H$36</f>
        <v>41.39919181299277</v>
      </c>
      <c r="K13">
        <v>18</v>
      </c>
      <c r="L13">
        <f>0.24*34.13</f>
        <v>8.1912</v>
      </c>
      <c r="M13">
        <f>K13-L13</f>
        <v>9.8088</v>
      </c>
      <c r="N13">
        <f>M13*M13</f>
        <v>96.21255744</v>
      </c>
      <c r="O13">
        <f>N13/L13</f>
        <v>11.745844008203926</v>
      </c>
    </row>
    <row r="14" spans="1:15" ht="13.5">
      <c r="A14">
        <v>17</v>
      </c>
      <c r="B14">
        <v>3</v>
      </c>
      <c r="C14">
        <v>48.8</v>
      </c>
      <c r="D14">
        <v>49.1</v>
      </c>
      <c r="E14">
        <v>49.2</v>
      </c>
      <c r="F14">
        <f t="shared" si="0"/>
        <v>49.03333333333334</v>
      </c>
      <c r="G14">
        <f t="shared" si="1"/>
        <v>-12.079166666666652</v>
      </c>
      <c r="H14">
        <f t="shared" si="2"/>
        <v>145.90626736111074</v>
      </c>
      <c r="J14">
        <f>F$35</f>
        <v>61.11249999999999</v>
      </c>
      <c r="K14">
        <v>4</v>
      </c>
      <c r="L14">
        <f>0.24*34.13</f>
        <v>8.1912</v>
      </c>
      <c r="M14">
        <f>K14-L14</f>
        <v>-4.1912</v>
      </c>
      <c r="N14">
        <f>M14*M14</f>
        <v>17.56615744</v>
      </c>
      <c r="O14">
        <f>N14/L14</f>
        <v>2.144515753491552</v>
      </c>
    </row>
    <row r="15" spans="1:15" ht="13.5">
      <c r="A15">
        <v>20</v>
      </c>
      <c r="B15">
        <v>3</v>
      </c>
      <c r="C15">
        <v>62.7</v>
      </c>
      <c r="D15">
        <v>63</v>
      </c>
      <c r="E15">
        <v>62.8</v>
      </c>
      <c r="F15">
        <f t="shared" si="0"/>
        <v>62.833333333333336</v>
      </c>
      <c r="G15">
        <f t="shared" si="1"/>
        <v>1.7208333333333456</v>
      </c>
      <c r="H15">
        <f t="shared" si="2"/>
        <v>2.9612673611111533</v>
      </c>
      <c r="J15">
        <f>F$35+H$36</f>
        <v>80.82580818700721</v>
      </c>
      <c r="K15">
        <v>0</v>
      </c>
      <c r="L15">
        <f>0.24*13.59</f>
        <v>3.2616</v>
      </c>
      <c r="M15">
        <f>K15-L15</f>
        <v>-3.2616</v>
      </c>
      <c r="N15">
        <f>M15*M15</f>
        <v>10.63803456</v>
      </c>
      <c r="O15">
        <f>N15/L15</f>
        <v>3.2615999999999996</v>
      </c>
    </row>
    <row r="16" spans="1:15" ht="13.5">
      <c r="A16">
        <v>21</v>
      </c>
      <c r="B16">
        <v>3</v>
      </c>
      <c r="C16">
        <v>57</v>
      </c>
      <c r="D16">
        <v>57.1</v>
      </c>
      <c r="E16">
        <v>57.3</v>
      </c>
      <c r="F16">
        <f t="shared" si="0"/>
        <v>57.133333333333326</v>
      </c>
      <c r="G16">
        <f t="shared" si="1"/>
        <v>-3.9791666666666643</v>
      </c>
      <c r="H16">
        <f t="shared" si="2"/>
        <v>15.833767361111093</v>
      </c>
      <c r="J16">
        <f>F$35+2*H$36</f>
        <v>100.53911637401444</v>
      </c>
      <c r="K16">
        <v>2</v>
      </c>
      <c r="L16">
        <f>0.24*2.15</f>
        <v>0.516</v>
      </c>
      <c r="M16">
        <f>K16-L16</f>
        <v>1.484</v>
      </c>
      <c r="N16">
        <f>M16*M16</f>
        <v>2.2022559999999998</v>
      </c>
      <c r="O16">
        <f>N16/L16</f>
        <v>4.267937984496124</v>
      </c>
    </row>
    <row r="17" spans="1:15" ht="13.5">
      <c r="A17">
        <v>22</v>
      </c>
      <c r="B17">
        <v>3</v>
      </c>
      <c r="C17">
        <v>54.6</v>
      </c>
      <c r="D17">
        <v>54.6</v>
      </c>
      <c r="E17">
        <v>54.5</v>
      </c>
      <c r="F17">
        <f t="shared" si="0"/>
        <v>54.56666666666666</v>
      </c>
      <c r="G17">
        <f t="shared" si="1"/>
        <v>-6.545833333333327</v>
      </c>
      <c r="H17">
        <f t="shared" si="2"/>
        <v>42.8479340277777</v>
      </c>
      <c r="J17">
        <f>F$35+3*H$36</f>
        <v>120.25242456102166</v>
      </c>
      <c r="O17">
        <f>SUM(O11:O16)</f>
        <v>25.1974977461916</v>
      </c>
    </row>
    <row r="18" spans="1:8" ht="13.5">
      <c r="A18">
        <v>24</v>
      </c>
      <c r="B18">
        <v>3</v>
      </c>
      <c r="C18">
        <v>56</v>
      </c>
      <c r="D18">
        <v>56.1</v>
      </c>
      <c r="E18">
        <v>56</v>
      </c>
      <c r="F18">
        <f t="shared" si="0"/>
        <v>56.03333333333333</v>
      </c>
      <c r="G18">
        <f t="shared" si="1"/>
        <v>-5.079166666666659</v>
      </c>
      <c r="H18">
        <f t="shared" si="2"/>
        <v>25.797934027777696</v>
      </c>
    </row>
    <row r="19" spans="1:8" ht="13.5">
      <c r="A19">
        <v>25</v>
      </c>
      <c r="B19">
        <v>3</v>
      </c>
      <c r="C19">
        <v>51.4</v>
      </c>
      <c r="D19">
        <v>51.2</v>
      </c>
      <c r="E19">
        <v>51.1</v>
      </c>
      <c r="F19">
        <f t="shared" si="0"/>
        <v>51.23333333333333</v>
      </c>
      <c r="G19">
        <f t="shared" si="1"/>
        <v>-9.879166666666663</v>
      </c>
      <c r="H19">
        <f t="shared" si="2"/>
        <v>97.5979340277777</v>
      </c>
    </row>
    <row r="20" spans="1:8" ht="13.5">
      <c r="A20">
        <v>32</v>
      </c>
      <c r="B20">
        <v>3</v>
      </c>
      <c r="C20">
        <v>52.1</v>
      </c>
      <c r="D20">
        <v>52.3</v>
      </c>
      <c r="E20">
        <v>52.1</v>
      </c>
      <c r="F20">
        <f t="shared" si="0"/>
        <v>52.166666666666664</v>
      </c>
      <c r="G20">
        <f t="shared" si="1"/>
        <v>-8.945833333333326</v>
      </c>
      <c r="H20">
        <f t="shared" si="2"/>
        <v>80.02793402777765</v>
      </c>
    </row>
    <row r="21" spans="1:8" ht="13.5">
      <c r="A21">
        <v>35</v>
      </c>
      <c r="B21">
        <v>3</v>
      </c>
      <c r="C21">
        <v>43.7</v>
      </c>
      <c r="D21">
        <v>43.7</v>
      </c>
      <c r="E21">
        <v>44</v>
      </c>
      <c r="F21">
        <f t="shared" si="0"/>
        <v>43.800000000000004</v>
      </c>
      <c r="G21">
        <f t="shared" si="1"/>
        <v>-17.312499999999986</v>
      </c>
      <c r="H21">
        <f t="shared" si="2"/>
        <v>299.7226562499995</v>
      </c>
    </row>
    <row r="22" spans="1:8" ht="13.5">
      <c r="A22">
        <v>2</v>
      </c>
      <c r="B22">
        <v>4</v>
      </c>
      <c r="C22">
        <v>72.5</v>
      </c>
      <c r="D22">
        <v>72.2</v>
      </c>
      <c r="E22">
        <v>72.3</v>
      </c>
      <c r="F22">
        <f t="shared" si="0"/>
        <v>72.33333333333333</v>
      </c>
      <c r="G22">
        <f t="shared" si="1"/>
        <v>11.220833333333339</v>
      </c>
      <c r="H22">
        <f t="shared" si="2"/>
        <v>125.90710069444457</v>
      </c>
    </row>
    <row r="23" spans="1:8" ht="13.5">
      <c r="A23">
        <v>3</v>
      </c>
      <c r="B23">
        <v>4</v>
      </c>
      <c r="C23">
        <v>80.5</v>
      </c>
      <c r="D23">
        <v>80.3</v>
      </c>
      <c r="E23">
        <v>80</v>
      </c>
      <c r="F23">
        <f t="shared" si="0"/>
        <v>80.26666666666667</v>
      </c>
      <c r="G23">
        <f t="shared" si="1"/>
        <v>19.154166666666676</v>
      </c>
      <c r="H23">
        <f t="shared" si="2"/>
        <v>366.8821006944448</v>
      </c>
    </row>
    <row r="24" spans="1:8" ht="13.5">
      <c r="A24">
        <v>19</v>
      </c>
      <c r="B24">
        <v>4</v>
      </c>
      <c r="C24">
        <v>53.8</v>
      </c>
      <c r="D24">
        <v>53.6</v>
      </c>
      <c r="E24">
        <v>53.8</v>
      </c>
      <c r="F24">
        <f t="shared" si="0"/>
        <v>53.73333333333333</v>
      </c>
      <c r="G24">
        <f t="shared" si="1"/>
        <v>-7.379166666666663</v>
      </c>
      <c r="H24">
        <f t="shared" si="2"/>
        <v>54.45210069444439</v>
      </c>
    </row>
    <row r="25" spans="1:8" ht="13.5">
      <c r="A25">
        <v>23</v>
      </c>
      <c r="B25">
        <v>4</v>
      </c>
      <c r="C25">
        <v>55.1</v>
      </c>
      <c r="D25">
        <v>55.3</v>
      </c>
      <c r="E25">
        <v>55.1</v>
      </c>
      <c r="F25">
        <f t="shared" si="0"/>
        <v>55.166666666666664</v>
      </c>
      <c r="G25">
        <f t="shared" si="1"/>
        <v>-5.945833333333326</v>
      </c>
      <c r="H25">
        <f t="shared" si="2"/>
        <v>35.352934027777685</v>
      </c>
    </row>
    <row r="26" spans="1:8" ht="13.5">
      <c r="A26">
        <v>26</v>
      </c>
      <c r="B26">
        <v>4</v>
      </c>
      <c r="C26">
        <v>54.1</v>
      </c>
      <c r="D26">
        <v>54.2</v>
      </c>
      <c r="E26">
        <v>54.3</v>
      </c>
      <c r="F26">
        <f t="shared" si="0"/>
        <v>54.20000000000001</v>
      </c>
      <c r="G26">
        <f t="shared" si="1"/>
        <v>-6.91249999999998</v>
      </c>
      <c r="H26">
        <f t="shared" si="2"/>
        <v>47.782656249999725</v>
      </c>
    </row>
    <row r="27" spans="1:8" ht="13.5">
      <c r="A27">
        <v>27</v>
      </c>
      <c r="B27">
        <v>4</v>
      </c>
      <c r="C27">
        <v>51.4</v>
      </c>
      <c r="D27">
        <v>51.7</v>
      </c>
      <c r="E27">
        <v>51.9</v>
      </c>
      <c r="F27">
        <f t="shared" si="0"/>
        <v>51.666666666666664</v>
      </c>
      <c r="G27">
        <f t="shared" si="1"/>
        <v>-9.445833333333326</v>
      </c>
      <c r="H27">
        <f t="shared" si="2"/>
        <v>89.22376736111097</v>
      </c>
    </row>
    <row r="28" spans="1:8" ht="13.5">
      <c r="A28">
        <v>28</v>
      </c>
      <c r="B28">
        <v>4</v>
      </c>
      <c r="C28">
        <v>52.4</v>
      </c>
      <c r="D28">
        <v>52.6</v>
      </c>
      <c r="E28">
        <v>52.7</v>
      </c>
      <c r="F28">
        <f t="shared" si="0"/>
        <v>52.56666666666666</v>
      </c>
      <c r="G28">
        <f t="shared" si="1"/>
        <v>-8.545833333333327</v>
      </c>
      <c r="H28">
        <f t="shared" si="2"/>
        <v>73.031267361111</v>
      </c>
    </row>
    <row r="29" spans="1:8" ht="13.5">
      <c r="A29">
        <v>30</v>
      </c>
      <c r="B29">
        <v>4</v>
      </c>
      <c r="C29">
        <v>49.8</v>
      </c>
      <c r="D29">
        <v>49.7</v>
      </c>
      <c r="E29">
        <v>49.8</v>
      </c>
      <c r="F29">
        <f t="shared" si="0"/>
        <v>49.76666666666667</v>
      </c>
      <c r="G29">
        <f t="shared" si="1"/>
        <v>-11.345833333333317</v>
      </c>
      <c r="H29">
        <f t="shared" si="2"/>
        <v>128.72793402777742</v>
      </c>
    </row>
    <row r="30" spans="1:8" ht="13.5">
      <c r="A30">
        <v>31</v>
      </c>
      <c r="B30">
        <v>4</v>
      </c>
      <c r="C30">
        <v>47.5</v>
      </c>
      <c r="D30">
        <v>47.7</v>
      </c>
      <c r="E30">
        <v>47.6</v>
      </c>
      <c r="F30">
        <f t="shared" si="0"/>
        <v>47.6</v>
      </c>
      <c r="G30">
        <f t="shared" si="1"/>
        <v>-13.512499999999989</v>
      </c>
      <c r="H30">
        <f t="shared" si="2"/>
        <v>182.5876562499997</v>
      </c>
    </row>
    <row r="31" spans="1:8" ht="13.5">
      <c r="A31">
        <v>33</v>
      </c>
      <c r="B31">
        <v>4</v>
      </c>
      <c r="C31">
        <v>53.2</v>
      </c>
      <c r="D31">
        <v>53.2</v>
      </c>
      <c r="E31">
        <v>53.1</v>
      </c>
      <c r="F31">
        <f t="shared" si="0"/>
        <v>53.166666666666664</v>
      </c>
      <c r="G31">
        <f t="shared" si="1"/>
        <v>-7.945833333333326</v>
      </c>
      <c r="H31">
        <f t="shared" si="2"/>
        <v>63.13626736111099</v>
      </c>
    </row>
    <row r="32" spans="1:8" ht="13.5">
      <c r="A32">
        <v>34</v>
      </c>
      <c r="B32">
        <v>4</v>
      </c>
      <c r="C32">
        <v>54.8</v>
      </c>
      <c r="D32">
        <v>55</v>
      </c>
      <c r="E32">
        <v>54.6</v>
      </c>
      <c r="F32">
        <f t="shared" si="0"/>
        <v>54.800000000000004</v>
      </c>
      <c r="G32">
        <f t="shared" si="1"/>
        <v>-6.312499999999986</v>
      </c>
      <c r="H32">
        <f t="shared" si="2"/>
        <v>39.84765624999982</v>
      </c>
    </row>
    <row r="33" spans="1:8" ht="13.5">
      <c r="A33">
        <v>37</v>
      </c>
      <c r="B33">
        <v>5</v>
      </c>
      <c r="C33">
        <v>118.4</v>
      </c>
      <c r="D33">
        <v>118.2</v>
      </c>
      <c r="E33">
        <v>118.4</v>
      </c>
      <c r="F33">
        <f t="shared" si="0"/>
        <v>118.33333333333333</v>
      </c>
      <c r="G33">
        <f t="shared" si="1"/>
        <v>57.22083333333334</v>
      </c>
      <c r="H33">
        <f t="shared" si="2"/>
        <v>3274.2237673611116</v>
      </c>
    </row>
    <row r="34" spans="1:8" ht="13.5">
      <c r="A34">
        <v>36</v>
      </c>
      <c r="B34">
        <v>6</v>
      </c>
      <c r="C34">
        <v>124.2</v>
      </c>
      <c r="D34">
        <v>124.1</v>
      </c>
      <c r="E34">
        <v>124.4</v>
      </c>
      <c r="F34">
        <f t="shared" si="0"/>
        <v>124.23333333333335</v>
      </c>
      <c r="G34">
        <f t="shared" si="1"/>
        <v>63.12083333333336</v>
      </c>
      <c r="H34">
        <f t="shared" si="2"/>
        <v>3984.2396006944477</v>
      </c>
    </row>
    <row r="35" spans="6:8" ht="13.5">
      <c r="F35">
        <f>AVERAGE(F11:F34)</f>
        <v>61.11249999999999</v>
      </c>
      <c r="H35">
        <f>SUM(H11:H34)</f>
        <v>9326.748472222223</v>
      </c>
    </row>
    <row r="36" ht="13.5">
      <c r="H36">
        <f>SQRT(H35/24)</f>
        <v>19.71330818700722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morisato</dc:creator>
  <cp:keywords/>
  <dc:description/>
  <cp:lastModifiedBy>morisato</cp:lastModifiedBy>
  <dcterms:created xsi:type="dcterms:W3CDTF">2011-06-14T04:52:57Z</dcterms:created>
  <dcterms:modified xsi:type="dcterms:W3CDTF">2011-06-21T08:05:24Z</dcterms:modified>
  <cp:category/>
  <cp:version/>
  <cp:contentType/>
  <cp:contentStatus/>
</cp:coreProperties>
</file>