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_head\Documents\"/>
    </mc:Choice>
  </mc:AlternateContent>
  <bookViews>
    <workbookView xWindow="0" yWindow="0" windowWidth="28800" windowHeight="118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W2" i="1"/>
  <c r="W3" i="1"/>
  <c r="W4" i="1"/>
  <c r="W164" i="1" s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V2" i="1"/>
  <c r="V3" i="1"/>
  <c r="V4" i="1"/>
  <c r="V5" i="1"/>
  <c r="V164" i="1" s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U2" i="1"/>
  <c r="U3" i="1"/>
  <c r="U4" i="1"/>
  <c r="U5" i="1"/>
  <c r="U164" i="1" s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T108" i="1"/>
  <c r="T2" i="1"/>
  <c r="T3" i="1"/>
  <c r="T4" i="1"/>
  <c r="T5" i="1"/>
  <c r="T164" i="1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Q2" i="1"/>
  <c r="Q3" i="1"/>
  <c r="Q4" i="1"/>
  <c r="Q5" i="1"/>
  <c r="Q164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S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K117" i="1"/>
  <c r="R164" i="1"/>
  <c r="P164" i="1"/>
  <c r="X164" i="1" l="1"/>
</calcChain>
</file>

<file path=xl/sharedStrings.xml><?xml version="1.0" encoding="utf-8"?>
<sst xmlns="http://schemas.openxmlformats.org/spreadsheetml/2006/main" count="360" uniqueCount="194">
  <si>
    <t>Name</t>
    <phoneticPr fontId="2"/>
  </si>
  <si>
    <t>Health</t>
    <phoneticPr fontId="2"/>
  </si>
  <si>
    <t>Shield</t>
    <phoneticPr fontId="2"/>
  </si>
  <si>
    <t>CPU</t>
    <phoneticPr fontId="2"/>
  </si>
  <si>
    <t>Mass</t>
    <phoneticPr fontId="2"/>
  </si>
  <si>
    <t>Max Speed</t>
    <phoneticPr fontId="2"/>
  </si>
  <si>
    <t>Carry Mass</t>
    <phoneticPr fontId="2"/>
  </si>
  <si>
    <t>SGFR</t>
    <phoneticPr fontId="2"/>
  </si>
  <si>
    <t>MFR</t>
    <phoneticPr fontId="2"/>
  </si>
  <si>
    <t>MFRC</t>
    <phoneticPr fontId="2"/>
  </si>
  <si>
    <t>Power-C</t>
    <phoneticPr fontId="2"/>
  </si>
  <si>
    <t>DpPC</t>
    <phoneticPr fontId="2"/>
  </si>
  <si>
    <t>HSpM</t>
    <phoneticPr fontId="2"/>
  </si>
  <si>
    <t>HSpCPU</t>
    <phoneticPr fontId="2"/>
  </si>
  <si>
    <t>Cube</t>
    <phoneticPr fontId="2"/>
  </si>
  <si>
    <t>Edge</t>
    <phoneticPr fontId="2"/>
  </si>
  <si>
    <t>Corner</t>
    <phoneticPr fontId="2"/>
  </si>
  <si>
    <t>Inner</t>
    <phoneticPr fontId="2"/>
  </si>
  <si>
    <t>MpCPU</t>
    <phoneticPr fontId="2"/>
  </si>
  <si>
    <t>Blast Radius</t>
    <phoneticPr fontId="2"/>
  </si>
  <si>
    <t>Edge Round</t>
    <phoneticPr fontId="2"/>
  </si>
  <si>
    <t>Conner Round</t>
    <phoneticPr fontId="2"/>
  </si>
  <si>
    <t>SG-DpS</t>
    <phoneticPr fontId="2"/>
  </si>
  <si>
    <t>M-DpS</t>
    <phoneticPr fontId="2"/>
  </si>
  <si>
    <t>Inner Round</t>
    <phoneticPr fontId="2"/>
  </si>
  <si>
    <t>Edge Slope</t>
    <phoneticPr fontId="2"/>
  </si>
  <si>
    <t>Corner Slope</t>
    <phoneticPr fontId="2"/>
  </si>
  <si>
    <t>Inner Slope</t>
    <phoneticPr fontId="2"/>
  </si>
  <si>
    <t>Cone</t>
    <phoneticPr fontId="2"/>
  </si>
  <si>
    <t>Pyramid</t>
    <phoneticPr fontId="2"/>
  </si>
  <si>
    <t>MA-Height</t>
    <phoneticPr fontId="2"/>
  </si>
  <si>
    <t>Cube with C6 Logo</t>
    <phoneticPr fontId="2"/>
  </si>
  <si>
    <t>CMpCPU</t>
    <phoneticPr fontId="2"/>
  </si>
  <si>
    <t>Cube with CARBON Letters</t>
    <phoneticPr fontId="2"/>
  </si>
  <si>
    <t>Rod Short</t>
    <phoneticPr fontId="2"/>
  </si>
  <si>
    <t>Rod Long</t>
    <phoneticPr fontId="2"/>
  </si>
  <si>
    <t>Rod Arc</t>
    <phoneticPr fontId="2"/>
  </si>
  <si>
    <t>Rod Diagonal 2D</t>
    <phoneticPr fontId="2"/>
  </si>
  <si>
    <t>Rod Diagonal 3D</t>
    <phoneticPr fontId="2"/>
  </si>
  <si>
    <t>Strut Short</t>
    <phoneticPr fontId="2"/>
  </si>
  <si>
    <t>Strut Long</t>
    <phoneticPr fontId="2"/>
  </si>
  <si>
    <t>Strut Arc</t>
    <phoneticPr fontId="2"/>
  </si>
  <si>
    <t>Strut Slice</t>
    <phoneticPr fontId="2"/>
  </si>
  <si>
    <t>Strut Ramp</t>
    <phoneticPr fontId="2"/>
  </si>
  <si>
    <t>Strut Diagonal 2D</t>
    <phoneticPr fontId="2"/>
  </si>
  <si>
    <t>Strut Diagonal 3D Left</t>
    <phoneticPr fontId="2"/>
  </si>
  <si>
    <t>Strut Diagonal 3D Right</t>
    <phoneticPr fontId="2"/>
  </si>
  <si>
    <t>Helium</t>
    <phoneticPr fontId="2"/>
  </si>
  <si>
    <t>Damage,Heal</t>
    <phoneticPr fontId="2"/>
  </si>
  <si>
    <t>Steering Wheel Scout</t>
    <phoneticPr fontId="2"/>
  </si>
  <si>
    <t>Wheel Scout</t>
    <phoneticPr fontId="2"/>
  </si>
  <si>
    <t>Steering Wheel Discoverer</t>
    <phoneticPr fontId="2"/>
  </si>
  <si>
    <t>Wheel Discoverer</t>
    <phoneticPr fontId="2"/>
  </si>
  <si>
    <t>Steering Wheel Pathfinder</t>
    <phoneticPr fontId="2"/>
  </si>
  <si>
    <t>Wheel Pathfinder</t>
    <phoneticPr fontId="2"/>
  </si>
  <si>
    <t>Steering Wheel Stormer</t>
    <phoneticPr fontId="2"/>
  </si>
  <si>
    <t>Wheel Stormer</t>
    <phoneticPr fontId="2"/>
  </si>
  <si>
    <t>Steering Wheel Geoterrain</t>
    <phoneticPr fontId="2"/>
  </si>
  <si>
    <t>Wheel Geoterrain</t>
    <phoneticPr fontId="2"/>
  </si>
  <si>
    <t>Steering Wheel Monster</t>
    <phoneticPr fontId="2"/>
  </si>
  <si>
    <t>Wheel Monster</t>
    <phoneticPr fontId="2"/>
  </si>
  <si>
    <t>Tank Track Warthog</t>
    <phoneticPr fontId="2"/>
  </si>
  <si>
    <t>∞</t>
    <phoneticPr fontId="2"/>
  </si>
  <si>
    <t>Tank Track Bison</t>
    <phoneticPr fontId="2"/>
  </si>
  <si>
    <t>Tank Track Rhino</t>
    <phoneticPr fontId="2"/>
  </si>
  <si>
    <t>Tank Track Elephant</t>
    <phoneticPr fontId="2"/>
  </si>
  <si>
    <t>Tank Track Mammoth</t>
    <phoneticPr fontId="2"/>
  </si>
  <si>
    <t>Mach Leg Spartan</t>
    <phoneticPr fontId="2"/>
  </si>
  <si>
    <t>Mach Leg Centaur</t>
    <phoneticPr fontId="2"/>
  </si>
  <si>
    <t>Mach Leg Giant</t>
    <phoneticPr fontId="2"/>
  </si>
  <si>
    <t>Mech Leg Talos</t>
    <phoneticPr fontId="2"/>
  </si>
  <si>
    <t>Mech Leg Colossus</t>
    <phoneticPr fontId="2"/>
  </si>
  <si>
    <t>Mech Leg Titan</t>
    <phoneticPr fontId="2"/>
  </si>
  <si>
    <t>Insect Leg Worker</t>
    <phoneticPr fontId="2"/>
  </si>
  <si>
    <t>Wolf Leg</t>
    <phoneticPr fontId="2"/>
  </si>
  <si>
    <t>Insect Leg Soldier</t>
    <phoneticPr fontId="2"/>
  </si>
  <si>
    <t>Ski</t>
    <phoneticPr fontId="2"/>
  </si>
  <si>
    <t>Steering Ski</t>
    <phoneticPr fontId="2"/>
  </si>
  <si>
    <t>Hover Blade Squall</t>
    <phoneticPr fontId="2"/>
  </si>
  <si>
    <t>Hover Blade Thunder</t>
    <phoneticPr fontId="2"/>
  </si>
  <si>
    <t>Hover Blade Storm</t>
    <phoneticPr fontId="2"/>
  </si>
  <si>
    <t>Hover Blade Tempest</t>
    <phoneticPr fontId="2"/>
  </si>
  <si>
    <t>Hover Blade Tornado</t>
    <phoneticPr fontId="2"/>
  </si>
  <si>
    <t>Hover Blade Hurricane</t>
    <phoneticPr fontId="2"/>
  </si>
  <si>
    <t>Thruster Lynx</t>
    <phoneticPr fontId="2"/>
  </si>
  <si>
    <t>Thruster Panther</t>
    <phoneticPr fontId="2"/>
  </si>
  <si>
    <t>Thruster Leopard</t>
    <phoneticPr fontId="2"/>
  </si>
  <si>
    <t>Thruster Puma</t>
    <phoneticPr fontId="2"/>
  </si>
  <si>
    <t>Thruster Cheetah</t>
    <phoneticPr fontId="2"/>
  </si>
  <si>
    <t>Thruster Cheetah Carbon 6</t>
    <phoneticPr fontId="2"/>
  </si>
  <si>
    <t>Rotor Blade Recon</t>
    <phoneticPr fontId="2"/>
  </si>
  <si>
    <t>Rotor Blade Invader</t>
    <phoneticPr fontId="2"/>
  </si>
  <si>
    <t>Rotor Blade Assault</t>
    <phoneticPr fontId="2"/>
  </si>
  <si>
    <t>Wing Hawk</t>
    <phoneticPr fontId="2"/>
  </si>
  <si>
    <t>Wing Falcon</t>
    <phoneticPr fontId="2"/>
  </si>
  <si>
    <t>Wing Eagle</t>
    <phoneticPr fontId="2"/>
  </si>
  <si>
    <t>Bat Wing</t>
    <phoneticPr fontId="2"/>
  </si>
  <si>
    <t>Wing Albatross</t>
    <phoneticPr fontId="2"/>
  </si>
  <si>
    <t>Vampire Bat Wing</t>
    <phoneticPr fontId="2"/>
  </si>
  <si>
    <t>Rudder Hawk</t>
    <phoneticPr fontId="2"/>
  </si>
  <si>
    <t>Rudder Falcon</t>
    <phoneticPr fontId="2"/>
  </si>
  <si>
    <t>Rudder Eagle</t>
    <phoneticPr fontId="2"/>
  </si>
  <si>
    <t>Bat Rudder</t>
    <phoneticPr fontId="2"/>
  </si>
  <si>
    <t>Rudder Albatross</t>
    <phoneticPr fontId="2"/>
  </si>
  <si>
    <t>Vampire Bat Rudder</t>
    <phoneticPr fontId="2"/>
  </si>
  <si>
    <t>Front Laser Wasp</t>
    <phoneticPr fontId="2"/>
  </si>
  <si>
    <t>Front Laser Hornet</t>
    <phoneticPr fontId="2"/>
  </si>
  <si>
    <t>Front Laser Blaster</t>
    <phoneticPr fontId="2"/>
  </si>
  <si>
    <t>Front Laser Vaporizer</t>
    <phoneticPr fontId="2"/>
  </si>
  <si>
    <t>Front Laser Disintegrator</t>
    <phoneticPr fontId="2"/>
  </si>
  <si>
    <t>Top Laser Wasp</t>
    <phoneticPr fontId="2"/>
  </si>
  <si>
    <t>Top Laser Hornet</t>
    <phoneticPr fontId="2"/>
  </si>
  <si>
    <t>Top Laser Blaster</t>
    <phoneticPr fontId="2"/>
  </si>
  <si>
    <t>Top Laser Vaporizer</t>
    <phoneticPr fontId="2"/>
  </si>
  <si>
    <t>Top Laser Disintegrator</t>
    <phoneticPr fontId="2"/>
  </si>
  <si>
    <t>Top Laser Disintegrator Carbon 6</t>
    <phoneticPr fontId="2"/>
  </si>
  <si>
    <t>Laser Leviathan</t>
    <phoneticPr fontId="2"/>
  </si>
  <si>
    <t>Laser Leviathan Carbon 6</t>
    <phoneticPr fontId="2"/>
  </si>
  <si>
    <t>Plasma Pulser</t>
    <phoneticPr fontId="2"/>
  </si>
  <si>
    <t>Plasma Disruptor</t>
    <phoneticPr fontId="2"/>
  </si>
  <si>
    <t>Plasma Bombarder</t>
    <phoneticPr fontId="2"/>
  </si>
  <si>
    <t>Plasma Ravager</t>
    <phoneticPr fontId="2"/>
  </si>
  <si>
    <t>Plasma Devastator</t>
    <phoneticPr fontId="2"/>
  </si>
  <si>
    <t>Plasma Goliathon</t>
    <phoneticPr fontId="2"/>
  </si>
  <si>
    <t>Rail Piercer</t>
    <phoneticPr fontId="2"/>
  </si>
  <si>
    <t>Rail Penetrator</t>
    <phoneticPr fontId="2"/>
  </si>
  <si>
    <t>Rail Decimator</t>
    <phoneticPr fontId="2"/>
  </si>
  <si>
    <t>Rail Erazer</t>
    <phoneticPr fontId="2"/>
  </si>
  <si>
    <t>SG-PCpS</t>
    <phoneticPr fontId="2"/>
  </si>
  <si>
    <t>M-PCpS</t>
    <phoneticPr fontId="2"/>
  </si>
  <si>
    <t>Nano Binder</t>
    <phoneticPr fontId="2"/>
  </si>
  <si>
    <t>Nano Mender</t>
    <phoneticPr fontId="2"/>
  </si>
  <si>
    <t>Nano Constructor</t>
    <phoneticPr fontId="2"/>
  </si>
  <si>
    <t>Aeroflak Sentinel</t>
    <phoneticPr fontId="2"/>
  </si>
  <si>
    <t>Aeroflak Gurdian</t>
    <phoneticPr fontId="2"/>
  </si>
  <si>
    <t>Proto-Seeker</t>
    <phoneticPr fontId="2"/>
  </si>
  <si>
    <t>Lock-on Missile Launcher</t>
    <phoneticPr fontId="2"/>
  </si>
  <si>
    <t>Ion Destabilizer</t>
    <phoneticPr fontId="2"/>
  </si>
  <si>
    <t>Ion Distorter</t>
    <phoneticPr fontId="2"/>
  </si>
  <si>
    <t>Chain Shredder</t>
    <phoneticPr fontId="2"/>
  </si>
  <si>
    <t>Tesla Slicer</t>
    <phoneticPr fontId="2"/>
  </si>
  <si>
    <t>Tesla Ripper</t>
    <phoneticPr fontId="2"/>
  </si>
  <si>
    <t>Tesla Nova</t>
    <phoneticPr fontId="2"/>
  </si>
  <si>
    <t>Football Plate Left</t>
    <phoneticPr fontId="2"/>
  </si>
  <si>
    <t>Spiked Plate Left</t>
    <phoneticPr fontId="2"/>
  </si>
  <si>
    <t>Football Plate Right</t>
    <phoneticPr fontId="2"/>
  </si>
  <si>
    <t>Spiked Plate Right</t>
    <phoneticPr fontId="2"/>
  </si>
  <si>
    <t>Electroshield Left</t>
    <phoneticPr fontId="2"/>
  </si>
  <si>
    <t>Electroshield Right</t>
    <phoneticPr fontId="2"/>
  </si>
  <si>
    <t>Electroshield A Left</t>
    <phoneticPr fontId="2"/>
  </si>
  <si>
    <t>Electroshield A Right</t>
    <phoneticPr fontId="2"/>
  </si>
  <si>
    <t>Electroshield B Left</t>
    <phoneticPr fontId="2"/>
  </si>
  <si>
    <t>Electroshield B Right</t>
    <phoneticPr fontId="2"/>
  </si>
  <si>
    <t>Electroshield C Left</t>
    <phoneticPr fontId="2"/>
  </si>
  <si>
    <t>Electroshield C Right</t>
    <phoneticPr fontId="2"/>
  </si>
  <si>
    <t>Electroshield D Left</t>
    <phoneticPr fontId="2"/>
  </si>
  <si>
    <t>Electroshield E Left</t>
    <phoneticPr fontId="2"/>
  </si>
  <si>
    <t>Electroshield D Right</t>
    <phoneticPr fontId="2"/>
  </si>
  <si>
    <t>Electroshield E Right</t>
    <phoneticPr fontId="2"/>
  </si>
  <si>
    <t>Electroshield F Left</t>
    <phoneticPr fontId="2"/>
  </si>
  <si>
    <t>Electroshield F Right</t>
    <phoneticPr fontId="2"/>
  </si>
  <si>
    <t>Electroshield G Left</t>
    <phoneticPr fontId="2"/>
  </si>
  <si>
    <t>Electroshield G Right</t>
    <phoneticPr fontId="2"/>
  </si>
  <si>
    <t>Electroshield H Left</t>
    <phoneticPr fontId="2"/>
  </si>
  <si>
    <t>Electroshield H Right</t>
    <phoneticPr fontId="2"/>
  </si>
  <si>
    <t>Electroshield</t>
    <phoneticPr fontId="2"/>
  </si>
  <si>
    <t>Electroshield I Left</t>
    <phoneticPr fontId="2"/>
  </si>
  <si>
    <t>Electroshield I Right</t>
    <phoneticPr fontId="2"/>
  </si>
  <si>
    <t>Electroshield J Left</t>
    <phoneticPr fontId="2"/>
  </si>
  <si>
    <t>Electroshield J Right</t>
    <phoneticPr fontId="2"/>
  </si>
  <si>
    <t>Electroshield K Left</t>
    <phoneticPr fontId="2"/>
  </si>
  <si>
    <t>Electroshield L Right</t>
    <phoneticPr fontId="2"/>
  </si>
  <si>
    <t>Power Booster</t>
    <phoneticPr fontId="2"/>
  </si>
  <si>
    <t>Disc Shild Module</t>
    <phoneticPr fontId="2"/>
  </si>
  <si>
    <t>Blink Module</t>
    <phoneticPr fontId="2"/>
  </si>
  <si>
    <t>Ghost Module</t>
    <phoneticPr fontId="2"/>
  </si>
  <si>
    <t>EMP Module</t>
    <phoneticPr fontId="2"/>
  </si>
  <si>
    <t>Enemy Rader Closesight</t>
    <phoneticPr fontId="2"/>
  </si>
  <si>
    <t>Enemy Rader Farsight</t>
    <phoneticPr fontId="2"/>
  </si>
  <si>
    <t>Enemy Rader Overwatch</t>
    <phoneticPr fontId="2"/>
  </si>
  <si>
    <t>Rader Receiver Listener</t>
    <phoneticPr fontId="2"/>
  </si>
  <si>
    <t>Rader Receiver Tracker</t>
    <phoneticPr fontId="2"/>
  </si>
  <si>
    <t>Rader Receiver Diviner</t>
    <phoneticPr fontId="2"/>
  </si>
  <si>
    <t>Rader Jammer Disperser</t>
    <phoneticPr fontId="2"/>
  </si>
  <si>
    <t>Rader Jammer Scrambler</t>
    <phoneticPr fontId="2"/>
  </si>
  <si>
    <t>Rader Jammer Obstructor</t>
    <phoneticPr fontId="2"/>
  </si>
  <si>
    <t>Rader Jammer Blocker</t>
    <phoneticPr fontId="2"/>
  </si>
  <si>
    <t>Chassis</t>
    <phoneticPr fontId="2"/>
  </si>
  <si>
    <t>Movement</t>
    <phoneticPr fontId="2"/>
  </si>
  <si>
    <t>Category</t>
    <phoneticPr fontId="2"/>
  </si>
  <si>
    <t>Weapon</t>
    <phoneticPr fontId="2"/>
  </si>
  <si>
    <t>Module</t>
    <phoneticPr fontId="2"/>
  </si>
  <si>
    <t>Rader</t>
    <phoneticPr fontId="2"/>
  </si>
  <si>
    <t>集計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</si>
</sst>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.0;[Red]\-#,##0.0"/>
    <numFmt numFmtId="180" formatCode="#,##0.000;[Red]\-#,##0.00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179" fontId="0" fillId="0" borderId="0" xfId="1" applyNumberFormat="1" applyFont="1">
      <alignment vertical="center"/>
    </xf>
    <xf numFmtId="179" fontId="0" fillId="0" borderId="0" xfId="0" applyNumberFormat="1">
      <alignment vertical="center"/>
    </xf>
    <xf numFmtId="179" fontId="3" fillId="0" borderId="0" xfId="1" applyNumberFormat="1" applyFont="1">
      <alignment vertical="center"/>
    </xf>
    <xf numFmtId="179" fontId="0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40" fontId="0" fillId="0" borderId="0" xfId="1" applyNumberFormat="1" applyFont="1">
      <alignment vertical="center"/>
    </xf>
    <xf numFmtId="180" fontId="0" fillId="0" borderId="0" xfId="1" applyNumberFormat="1" applyFont="1">
      <alignment vertical="center"/>
    </xf>
    <xf numFmtId="38" fontId="0" fillId="0" borderId="0" xfId="1" applyFont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179" fontId="0" fillId="0" borderId="0" xfId="1" applyNumberFormat="1" applyFont="1" applyAlignment="1">
      <alignment horizontal="left" vertical="center"/>
    </xf>
    <xf numFmtId="38" fontId="0" fillId="0" borderId="0" xfId="1" applyFont="1" applyAlignment="1">
      <alignment horizontal="left" vertical="center"/>
    </xf>
    <xf numFmtId="180" fontId="0" fillId="0" borderId="0" xfId="1" applyNumberFormat="1" applyFont="1" applyAlignment="1">
      <alignment horizontal="left" vertical="center"/>
    </xf>
    <xf numFmtId="40" fontId="0" fillId="0" borderId="0" xfId="1" applyNumberFormat="1" applyFont="1" applyAlignment="1">
      <alignment horizontal="left" vertical="center"/>
    </xf>
    <xf numFmtId="38" fontId="0" fillId="0" borderId="0" xfId="0" applyNumberFormat="1">
      <alignment vertical="center"/>
    </xf>
    <xf numFmtId="38" fontId="3" fillId="0" borderId="0" xfId="0" applyNumberFormat="1" applyFont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79" fontId="3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180" fontId="3" fillId="0" borderId="0" xfId="1" applyNumberFormat="1" applyFont="1">
      <alignment vertical="center"/>
    </xf>
    <xf numFmtId="40" fontId="3" fillId="0" borderId="0" xfId="1" applyNumberFormat="1" applyFont="1">
      <alignment vertical="center"/>
    </xf>
    <xf numFmtId="40" fontId="3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42"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80" formatCode="#,##0.000;[Red]\-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8" formatCode="#,##0.00;[Red]\-#,##0.0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80" formatCode="#,##0.000;[Red]\-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</dxf>
    <dxf>
      <numFmt numFmtId="6" formatCode="#,##0;[Red]\-#,##0"/>
      <alignment horizontal="right" vertical="center" textRotation="0" wrapText="0" indent="0" justifyLastLine="0" shrinkToFit="0" readingOrder="0"/>
    </dxf>
    <dxf>
      <numFmt numFmtId="179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8" formatCode="#,##0.00;[Red]\-#,##0.00"/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80" formatCode="#,##0.000;[Red]\-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numFmt numFmtId="179" formatCode="#,##0.0;[Red]\-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9" formatCode="#,##0.0;[Red]\-#,##0.0"/>
    </dxf>
    <dxf>
      <alignment horizontal="right" vertical="center" textRotation="0" wrapText="0" indent="0" justifyLastLine="0" shrinkToFit="0" readingOrder="0"/>
    </dxf>
    <dxf>
      <numFmt numFmtId="179" formatCode="#,##0.0;[Red]\-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arts" displayName="Parts" ref="A1:X164" totalsRowCount="1" headerRowDxfId="0">
  <autoFilter ref="A1:X163"/>
  <tableColumns count="24">
    <tableColumn id="1" name="Name" totalsRowLabel="集計"/>
    <tableColumn id="25" name="Category" totalsRowFunction="count"/>
    <tableColumn id="2" name="Health" totalsRowFunction="average" totalsRowDxfId="29" dataCellStyle="桁区切り"/>
    <tableColumn id="3" name="Shield" totalsRowFunction="average" totalsRowDxfId="28" dataCellStyle="桁区切り"/>
    <tableColumn id="4" name="CPU" totalsRowFunction="average" totalsRowDxfId="27" dataCellStyle="桁区切り"/>
    <tableColumn id="5" name="Mass" totalsRowFunction="average" dataDxfId="41" totalsRowDxfId="26" dataCellStyle="桁区切り"/>
    <tableColumn id="6" name="Max Speed" totalsRowFunction="average" dataDxfId="8" totalsRowDxfId="7" dataCellStyle="桁区切り"/>
    <tableColumn id="7" name="Carry Mass" totalsRowFunction="average" dataDxfId="40" totalsRowDxfId="25" dataCellStyle="桁区切り"/>
    <tableColumn id="8" name="MA-Height" totalsRowFunction="average" dataDxfId="39" totalsRowDxfId="24" dataCellStyle="桁区切り"/>
    <tableColumn id="9" name="Damage,Heal" totalsRowFunction="average" dataDxfId="6" totalsRowDxfId="23" dataCellStyle="桁区切り"/>
    <tableColumn id="10" name="Power-C" totalsRowFunction="average" dataDxfId="5" totalsRowDxfId="22" dataCellStyle="桁区切り"/>
    <tableColumn id="11" name="SGFR" totalsRowFunction="average" dataDxfId="4" totalsRowDxfId="21" dataCellStyle="桁区切り"/>
    <tableColumn id="12" name="MFR" totalsRowFunction="average" dataDxfId="3" totalsRowDxfId="20" dataCellStyle="桁区切り"/>
    <tableColumn id="13" name="MFRC" totalsRowFunction="average" dataDxfId="2" totalsRowDxfId="19" dataCellStyle="桁区切り"/>
    <tableColumn id="14" name="Blast Radius" totalsRowFunction="average" dataDxfId="1" totalsRowDxfId="18" dataCellStyle="桁区切り"/>
    <tableColumn id="15" name="HSpCPU" totalsRowFunction="average" dataDxfId="37" totalsRowDxfId="17" dataCellStyle="桁区切り">
      <calculatedColumnFormula>IFERROR((Parts[[#This Row],[Health]]+Parts[[#This Row],[Shield]])/Parts[[#This Row],[CPU]],"")</calculatedColumnFormula>
    </tableColumn>
    <tableColumn id="16" name="HSpM" totalsRowFunction="average" dataDxfId="38" totalsRowDxfId="16" dataCellStyle="桁区切り">
      <calculatedColumnFormula>IFERROR((Parts[[#This Row],[Health]]+Parts[[#This Row],[Shield]])/Parts[[#This Row],[Mass]],"")</calculatedColumnFormula>
    </tableColumn>
    <tableColumn id="21" name="MpCPU" totalsRowFunction="average" dataDxfId="30" totalsRowDxfId="15" dataCellStyle="桁区切り">
      <calculatedColumnFormula>IFERROR(Parts[[#This Row],[Mass]]/Parts[[#This Row],[CPU]],"")</calculatedColumnFormula>
    </tableColumn>
    <tableColumn id="22" name="CMpCPU" totalsRowFunction="average" dataDxfId="36" totalsRowDxfId="14" dataCellStyle="桁区切り">
      <calculatedColumnFormula>IF(ISBLANK(Parts[[#This Row],[Carry Mass]]),"",IF(Parts[[#This Row],[Carry Mass]]="∞","∞",IFERROR(Parts[[#This Row],[Carry Mass]]/Parts[[#This Row],[CPU]],"")))</calculatedColumnFormula>
    </tableColumn>
    <tableColumn id="20" name="DpPC" totalsRowFunction="average" dataDxfId="35" totalsRowDxfId="13" dataCellStyle="桁区切り">
      <calculatedColumnFormula>IF(ISBLANK(Parts[[#This Row],[Damage,Heal]]),"",IF(Parts[[#This Row],[Power-C]]&lt;1,"Outlier",IFERROR(Parts[[#This Row],[Damage,Heal]]/Parts[[#This Row],[Power-C]],"")))</calculatedColumnFormula>
    </tableColumn>
    <tableColumn id="19" name="SG-DpS" totalsRowFunction="average" dataDxfId="34" totalsRowDxfId="12" dataCellStyle="桁区切り">
      <calculatedColumnFormula>IF(ISBLANK(Parts[[#This Row],[SGFR]]),"",Parts[[#This Row],[Damage,Heal]]*Parts[[#This Row],[SGFR]])</calculatedColumnFormula>
    </tableColumn>
    <tableColumn id="17" name="M-DpS" totalsRowFunction="average" dataDxfId="33" totalsRowDxfId="11" dataCellStyle="桁区切り">
      <calculatedColumnFormula>IF(ISBLANK(Parts[[#This Row],[MFR]]),"",Parts[[#This Row],[Damage,Heal]]*Parts[[#This Row],[MFR]])</calculatedColumnFormula>
    </tableColumn>
    <tableColumn id="23" name="SG-PCpS" totalsRowFunction="average" dataDxfId="32" totalsRowDxfId="10" dataCellStyle="桁区切り">
      <calculatedColumnFormula>IF(ISBLANK(Parts[[#This Row],[SGFR]]),"",IF(Parts[[#This Row],[Power-C]]&lt;1,"Outlier",Parts[[#This Row],[Power-C]]*Parts[[#This Row],[SGFR]]))</calculatedColumnFormula>
    </tableColumn>
    <tableColumn id="24" name="M-PCpS" totalsRowFunction="average" dataDxfId="31" totalsRowDxfId="9" dataCellStyle="桁区切り">
      <calculatedColumnFormula>IF(ISBLANK(Parts[[#This Row],[MFR]]),"",IF(Parts[[#This Row],[Power-C]]&lt;1,"Outlier",Parts[[#This Row],[Power-C]]*Parts[[#This Row],[MFR]]))</calculatedColumnFormula>
    </tableColumn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1"/>
  <sheetViews>
    <sheetView tabSelected="1" topLeftCell="A31" workbookViewId="0">
      <pane xSplit="1" topLeftCell="E1" activePane="topRight" state="frozen"/>
      <selection pane="topRight" activeCell="V75" sqref="V75"/>
    </sheetView>
  </sheetViews>
  <sheetFormatPr defaultRowHeight="13" x14ac:dyDescent="0.2"/>
  <cols>
    <col min="1" max="1" width="34.1796875" bestFit="1" customWidth="1"/>
    <col min="2" max="2" width="12.26953125" bestFit="1" customWidth="1"/>
    <col min="3" max="3" width="9.453125" bestFit="1" customWidth="1"/>
    <col min="4" max="4" width="9.1796875" bestFit="1" customWidth="1"/>
    <col min="5" max="5" width="7.7265625" bestFit="1" customWidth="1"/>
    <col min="6" max="6" width="8.08984375" style="2" bestFit="1" customWidth="1"/>
    <col min="7" max="7" width="13.54296875" style="9" bestFit="1" customWidth="1"/>
    <col min="8" max="8" width="14.08984375" style="9" bestFit="1" customWidth="1"/>
    <col min="9" max="9" width="13.54296875" style="2" bestFit="1" customWidth="1"/>
    <col min="10" max="10" width="15.26953125" style="1" bestFit="1" customWidth="1"/>
    <col min="11" max="11" width="11.81640625" style="8" bestFit="1" customWidth="1"/>
    <col min="12" max="12" width="8.81640625" style="7" bestFit="1" customWidth="1"/>
    <col min="13" max="13" width="7.6328125" style="7" bestFit="1" customWidth="1"/>
    <col min="14" max="14" width="9.08984375" style="1" bestFit="1" customWidth="1"/>
    <col min="15" max="15" width="15.36328125" style="2" bestFit="1" customWidth="1"/>
    <col min="16" max="16" width="11.453125" style="5" bestFit="1" customWidth="1"/>
    <col min="17" max="17" width="8.81640625" style="5" bestFit="1" customWidth="1"/>
    <col min="18" max="18" width="8.08984375" style="10" bestFit="1" customWidth="1"/>
    <col min="19" max="19" width="11.81640625" style="5" bestFit="1" customWidth="1"/>
    <col min="20" max="20" width="8.81640625" style="10" bestFit="1" customWidth="1"/>
    <col min="21" max="21" width="11.08984375" style="5" bestFit="1" customWidth="1"/>
    <col min="22" max="22" width="9.90625" style="5" bestFit="1" customWidth="1"/>
    <col min="23" max="23" width="12.54296875" style="10" bestFit="1" customWidth="1"/>
    <col min="24" max="24" width="11.36328125" style="10" bestFit="1" customWidth="1"/>
  </cols>
  <sheetData>
    <row r="1" spans="1:24" s="12" customFormat="1" x14ac:dyDescent="0.2">
      <c r="A1" s="12" t="s">
        <v>0</v>
      </c>
      <c r="B1" s="12" t="s">
        <v>189</v>
      </c>
      <c r="C1" s="12" t="s">
        <v>1</v>
      </c>
      <c r="D1" s="12" t="s">
        <v>2</v>
      </c>
      <c r="E1" s="12" t="s">
        <v>3</v>
      </c>
      <c r="F1" s="13" t="s">
        <v>4</v>
      </c>
      <c r="G1" s="14" t="s">
        <v>5</v>
      </c>
      <c r="H1" s="14" t="s">
        <v>6</v>
      </c>
      <c r="I1" s="13" t="s">
        <v>30</v>
      </c>
      <c r="J1" s="14" t="s">
        <v>48</v>
      </c>
      <c r="K1" s="15" t="s">
        <v>10</v>
      </c>
      <c r="L1" s="16" t="s">
        <v>7</v>
      </c>
      <c r="M1" s="16" t="s">
        <v>8</v>
      </c>
      <c r="N1" s="14" t="s">
        <v>9</v>
      </c>
      <c r="O1" s="13" t="s">
        <v>19</v>
      </c>
      <c r="P1" s="13" t="s">
        <v>13</v>
      </c>
      <c r="Q1" s="13" t="s">
        <v>12</v>
      </c>
      <c r="R1" s="10" t="s">
        <v>18</v>
      </c>
      <c r="S1" s="13" t="s">
        <v>32</v>
      </c>
      <c r="T1" s="15" t="s">
        <v>11</v>
      </c>
      <c r="U1" s="13" t="s">
        <v>22</v>
      </c>
      <c r="V1" s="13" t="s">
        <v>23</v>
      </c>
      <c r="W1" s="15" t="s">
        <v>128</v>
      </c>
      <c r="X1" s="15" t="s">
        <v>129</v>
      </c>
    </row>
    <row r="2" spans="1:24" x14ac:dyDescent="0.2">
      <c r="A2" t="s">
        <v>14</v>
      </c>
      <c r="B2" t="s">
        <v>187</v>
      </c>
      <c r="C2" s="1">
        <v>2100</v>
      </c>
      <c r="D2" s="1"/>
      <c r="E2" s="1">
        <v>1</v>
      </c>
      <c r="F2" s="2">
        <v>15</v>
      </c>
      <c r="P2" s="5">
        <f>IFERROR((Parts[[#This Row],[Health]]+Parts[[#This Row],[Shield]])/Parts[[#This Row],[CPU]],"")</f>
        <v>2100</v>
      </c>
      <c r="Q2" s="5">
        <f>IFERROR((Parts[[#This Row],[Health]]+Parts[[#This Row],[Shield]])/Parts[[#This Row],[Mass]],"")</f>
        <v>140</v>
      </c>
      <c r="R2" s="11">
        <f>IFERROR(Parts[[#This Row],[Mass]]/Parts[[#This Row],[CPU]],"")</f>
        <v>15</v>
      </c>
      <c r="S2" s="5" t="str">
        <f>IF(ISBLANK(Parts[[#This Row],[Carry Mass]]),"",IF(Parts[[#This Row],[Carry Mass]]="∞","∞",IFERROR(Parts[[#This Row],[Carry Mass]]/Parts[[#This Row],[CPU]],"")))</f>
        <v/>
      </c>
      <c r="T2" s="10" t="str">
        <f>IF(ISBLANK(Parts[[#This Row],[Damage,Heal]]),"",IF(Parts[[#This Row],[Power-C]]&lt;1,"Outlier",IFERROR(Parts[[#This Row],[Damage,Heal]]/Parts[[#This Row],[Power-C]],"")))</f>
        <v/>
      </c>
      <c r="U2" s="5" t="str">
        <f>IF(ISBLANK(Parts[[#This Row],[SGFR]]),"",Parts[[#This Row],[Damage,Heal]]*Parts[[#This Row],[SGFR]])</f>
        <v/>
      </c>
      <c r="V2" s="5" t="str">
        <f>IF(ISBLANK(Parts[[#This Row],[MFR]]),"",Parts[[#This Row],[Damage,Heal]]*Parts[[#This Row],[MFR]])</f>
        <v/>
      </c>
      <c r="W2" s="10" t="str">
        <f>IF(ISBLANK(Parts[[#This Row],[SGFR]]),"",IF(Parts[[#This Row],[Power-C]]&lt;1,"Outlier",Parts[[#This Row],[Power-C]]*Parts[[#This Row],[SGFR]]))</f>
        <v/>
      </c>
      <c r="X2" s="10" t="str">
        <f>IF(ISBLANK(Parts[[#This Row],[MFR]]),"",IF(Parts[[#This Row],[Power-C]]&lt;1,"Outlier",Parts[[#This Row],[Power-C]]*Parts[[#This Row],[MFR]]))</f>
        <v/>
      </c>
    </row>
    <row r="3" spans="1:24" x14ac:dyDescent="0.2">
      <c r="A3" t="s">
        <v>15</v>
      </c>
      <c r="B3" t="s">
        <v>187</v>
      </c>
      <c r="C3" s="1">
        <v>1892</v>
      </c>
      <c r="D3" s="1"/>
      <c r="E3" s="1">
        <v>1</v>
      </c>
      <c r="F3" s="2">
        <v>7.5</v>
      </c>
      <c r="P3" s="5">
        <f>IFERROR((Parts[[#This Row],[Health]]+Parts[[#This Row],[Shield]])/Parts[[#This Row],[CPU]],"")</f>
        <v>1892</v>
      </c>
      <c r="Q3" s="5">
        <f>IFERROR((Parts[[#This Row],[Health]]+Parts[[#This Row],[Shield]])/Parts[[#This Row],[Mass]],"")</f>
        <v>252.26666666666668</v>
      </c>
      <c r="R3" s="11">
        <f>IFERROR(Parts[[#This Row],[Mass]]/Parts[[#This Row],[CPU]],"")</f>
        <v>7.5</v>
      </c>
      <c r="S3" s="5" t="str">
        <f>IF(ISBLANK(Parts[[#This Row],[Carry Mass]]),"",IF(Parts[[#This Row],[Carry Mass]]="∞","∞",IFERROR(Parts[[#This Row],[Carry Mass]]/Parts[[#This Row],[CPU]],"")))</f>
        <v/>
      </c>
      <c r="T3" s="10" t="str">
        <f>IF(ISBLANK(Parts[[#This Row],[Damage,Heal]]),"",IF(Parts[[#This Row],[Power-C]]&lt;1,"Outlier",IFERROR(Parts[[#This Row],[Damage,Heal]]/Parts[[#This Row],[Power-C]],"")))</f>
        <v/>
      </c>
      <c r="U3" s="5" t="str">
        <f>IF(ISBLANK(Parts[[#This Row],[SGFR]]),"",Parts[[#This Row],[Damage,Heal]]*Parts[[#This Row],[SGFR]])</f>
        <v/>
      </c>
      <c r="V3" s="5" t="str">
        <f>IF(ISBLANK(Parts[[#This Row],[MFR]]),"",Parts[[#This Row],[Damage,Heal]]*Parts[[#This Row],[MFR]])</f>
        <v/>
      </c>
      <c r="W3" s="10" t="str">
        <f>IF(ISBLANK(Parts[[#This Row],[SGFR]]),"",IF(Parts[[#This Row],[Power-C]]&lt;1,"Outlier",Parts[[#This Row],[Power-C]]*Parts[[#This Row],[SGFR]]))</f>
        <v/>
      </c>
      <c r="X3" s="10" t="str">
        <f>IF(ISBLANK(Parts[[#This Row],[MFR]]),"",IF(Parts[[#This Row],[Power-C]]&lt;1,"Outlier",Parts[[#This Row],[Power-C]]*Parts[[#This Row],[MFR]]))</f>
        <v/>
      </c>
    </row>
    <row r="4" spans="1:24" x14ac:dyDescent="0.2">
      <c r="A4" t="s">
        <v>16</v>
      </c>
      <c r="B4" t="s">
        <v>187</v>
      </c>
      <c r="C4" s="1">
        <v>1604</v>
      </c>
      <c r="D4" s="1"/>
      <c r="E4" s="1">
        <v>1</v>
      </c>
      <c r="F4" s="2">
        <v>2.5</v>
      </c>
      <c r="P4" s="5">
        <f>IFERROR((Parts[[#This Row],[Health]]+Parts[[#This Row],[Shield]])/Parts[[#This Row],[CPU]],"")</f>
        <v>1604</v>
      </c>
      <c r="Q4" s="5">
        <f>IFERROR((Parts[[#This Row],[Health]]+Parts[[#This Row],[Shield]])/Parts[[#This Row],[Mass]],"")</f>
        <v>641.6</v>
      </c>
      <c r="R4" s="11">
        <f>IFERROR(Parts[[#This Row],[Mass]]/Parts[[#This Row],[CPU]],"")</f>
        <v>2.5</v>
      </c>
      <c r="S4" s="5" t="str">
        <f>IF(ISBLANK(Parts[[#This Row],[Carry Mass]]),"",IF(Parts[[#This Row],[Carry Mass]]="∞","∞",IFERROR(Parts[[#This Row],[Carry Mass]]/Parts[[#This Row],[CPU]],"")))</f>
        <v/>
      </c>
      <c r="T4" s="10" t="str">
        <f>IF(ISBLANK(Parts[[#This Row],[Damage,Heal]]),"",IF(Parts[[#This Row],[Power-C]]&lt;1,"Outlier",IFERROR(Parts[[#This Row],[Damage,Heal]]/Parts[[#This Row],[Power-C]],"")))</f>
        <v/>
      </c>
      <c r="U4" s="5" t="str">
        <f>IF(ISBLANK(Parts[[#This Row],[SGFR]]),"",Parts[[#This Row],[Damage,Heal]]*Parts[[#This Row],[SGFR]])</f>
        <v/>
      </c>
      <c r="V4" s="5" t="str">
        <f>IF(ISBLANK(Parts[[#This Row],[MFR]]),"",Parts[[#This Row],[Damage,Heal]]*Parts[[#This Row],[MFR]])</f>
        <v/>
      </c>
      <c r="W4" s="10" t="str">
        <f>IF(ISBLANK(Parts[[#This Row],[SGFR]]),"",IF(Parts[[#This Row],[Power-C]]&lt;1,"Outlier",Parts[[#This Row],[Power-C]]*Parts[[#This Row],[SGFR]]))</f>
        <v/>
      </c>
      <c r="X4" s="10" t="str">
        <f>IF(ISBLANK(Parts[[#This Row],[MFR]]),"",IF(Parts[[#This Row],[Power-C]]&lt;1,"Outlier",Parts[[#This Row],[Power-C]]*Parts[[#This Row],[MFR]]))</f>
        <v/>
      </c>
    </row>
    <row r="5" spans="1:24" x14ac:dyDescent="0.2">
      <c r="A5" t="s">
        <v>17</v>
      </c>
      <c r="B5" t="s">
        <v>187</v>
      </c>
      <c r="C5" s="1">
        <v>2043</v>
      </c>
      <c r="D5" s="1"/>
      <c r="E5" s="1">
        <v>1</v>
      </c>
      <c r="F5" s="2">
        <v>12.5</v>
      </c>
      <c r="P5" s="5">
        <f>IFERROR((Parts[[#This Row],[Health]]+Parts[[#This Row],[Shield]])/Parts[[#This Row],[CPU]],"")</f>
        <v>2043</v>
      </c>
      <c r="Q5" s="5">
        <f>IFERROR((Parts[[#This Row],[Health]]+Parts[[#This Row],[Shield]])/Parts[[#This Row],[Mass]],"")</f>
        <v>163.44</v>
      </c>
      <c r="R5" s="11">
        <f>IFERROR(Parts[[#This Row],[Mass]]/Parts[[#This Row],[CPU]],"")</f>
        <v>12.5</v>
      </c>
      <c r="S5" s="5" t="str">
        <f>IF(ISBLANK(Parts[[#This Row],[Carry Mass]]),"",IF(Parts[[#This Row],[Carry Mass]]="∞","∞",IFERROR(Parts[[#This Row],[Carry Mass]]/Parts[[#This Row],[CPU]],"")))</f>
        <v/>
      </c>
      <c r="T5" s="10" t="str">
        <f>IF(ISBLANK(Parts[[#This Row],[Damage,Heal]]),"",IF(Parts[[#This Row],[Power-C]]&lt;1,"Outlier",IFERROR(Parts[[#This Row],[Damage,Heal]]/Parts[[#This Row],[Power-C]],"")))</f>
        <v/>
      </c>
      <c r="U5" s="5" t="str">
        <f>IF(ISBLANK(Parts[[#This Row],[SGFR]]),"",Parts[[#This Row],[Damage,Heal]]*Parts[[#This Row],[SGFR]])</f>
        <v/>
      </c>
      <c r="V5" s="5" t="str">
        <f>IF(ISBLANK(Parts[[#This Row],[MFR]]),"",Parts[[#This Row],[Damage,Heal]]*Parts[[#This Row],[MFR]])</f>
        <v/>
      </c>
      <c r="W5" s="10" t="str">
        <f>IF(ISBLANK(Parts[[#This Row],[SGFR]]),"",IF(Parts[[#This Row],[Power-C]]&lt;1,"Outlier",Parts[[#This Row],[Power-C]]*Parts[[#This Row],[SGFR]]))</f>
        <v/>
      </c>
      <c r="X5" s="10" t="str">
        <f>IF(ISBLANK(Parts[[#This Row],[MFR]]),"",IF(Parts[[#This Row],[Power-C]]&lt;1,"Outlier",Parts[[#This Row],[Power-C]]*Parts[[#This Row],[MFR]]))</f>
        <v/>
      </c>
    </row>
    <row r="6" spans="1:24" x14ac:dyDescent="0.2">
      <c r="A6" t="s">
        <v>20</v>
      </c>
      <c r="B6" t="s">
        <v>187</v>
      </c>
      <c r="C6" s="1">
        <v>2024</v>
      </c>
      <c r="D6" s="1"/>
      <c r="E6" s="1">
        <v>1</v>
      </c>
      <c r="F6" s="2">
        <v>11.8</v>
      </c>
      <c r="P6" s="5">
        <f>IFERROR((Parts[[#This Row],[Health]]+Parts[[#This Row],[Shield]])/Parts[[#This Row],[CPU]],"")</f>
        <v>2024</v>
      </c>
      <c r="Q6" s="5">
        <f>IFERROR((Parts[[#This Row],[Health]]+Parts[[#This Row],[Shield]])/Parts[[#This Row],[Mass]],"")</f>
        <v>171.52542372881354</v>
      </c>
      <c r="R6" s="11">
        <f>IFERROR(Parts[[#This Row],[Mass]]/Parts[[#This Row],[CPU]],"")</f>
        <v>11.8</v>
      </c>
      <c r="S6" s="5" t="str">
        <f>IF(ISBLANK(Parts[[#This Row],[Carry Mass]]),"",IF(Parts[[#This Row],[Carry Mass]]="∞","∞",IFERROR(Parts[[#This Row],[Carry Mass]]/Parts[[#This Row],[CPU]],"")))</f>
        <v/>
      </c>
      <c r="T6" s="10" t="str">
        <f>IF(ISBLANK(Parts[[#This Row],[Damage,Heal]]),"",IF(Parts[[#This Row],[Power-C]]&lt;1,"Outlier",IFERROR(Parts[[#This Row],[Damage,Heal]]/Parts[[#This Row],[Power-C]],"")))</f>
        <v/>
      </c>
      <c r="U6" s="5" t="str">
        <f>IF(ISBLANK(Parts[[#This Row],[SGFR]]),"",Parts[[#This Row],[Damage,Heal]]*Parts[[#This Row],[SGFR]])</f>
        <v/>
      </c>
      <c r="V6" s="5" t="str">
        <f>IF(ISBLANK(Parts[[#This Row],[MFR]]),"",Parts[[#This Row],[Damage,Heal]]*Parts[[#This Row],[MFR]])</f>
        <v/>
      </c>
      <c r="W6" s="10" t="str">
        <f>IF(ISBLANK(Parts[[#This Row],[SGFR]]),"",IF(Parts[[#This Row],[Power-C]]&lt;1,"Outlier",Parts[[#This Row],[Power-C]]*Parts[[#This Row],[SGFR]]))</f>
        <v/>
      </c>
      <c r="X6" s="10" t="str">
        <f>IF(ISBLANK(Parts[[#This Row],[MFR]]),"",IF(Parts[[#This Row],[Power-C]]&lt;1,"Outlier",Parts[[#This Row],[Power-C]]*Parts[[#This Row],[MFR]]))</f>
        <v/>
      </c>
    </row>
    <row r="7" spans="1:24" x14ac:dyDescent="0.2">
      <c r="A7" t="s">
        <v>21</v>
      </c>
      <c r="B7" t="s">
        <v>187</v>
      </c>
      <c r="C7" s="1">
        <v>1907</v>
      </c>
      <c r="D7" s="1"/>
      <c r="E7" s="1">
        <v>1</v>
      </c>
      <c r="F7" s="2">
        <v>7.9</v>
      </c>
      <c r="P7" s="5">
        <f>IFERROR((Parts[[#This Row],[Health]]+Parts[[#This Row],[Shield]])/Parts[[#This Row],[CPU]],"")</f>
        <v>1907</v>
      </c>
      <c r="Q7" s="5">
        <f>IFERROR((Parts[[#This Row],[Health]]+Parts[[#This Row],[Shield]])/Parts[[#This Row],[Mass]],"")</f>
        <v>241.39240506329114</v>
      </c>
      <c r="R7" s="11">
        <f>IFERROR(Parts[[#This Row],[Mass]]/Parts[[#This Row],[CPU]],"")</f>
        <v>7.9</v>
      </c>
      <c r="S7" s="5" t="str">
        <f>IF(ISBLANK(Parts[[#This Row],[Carry Mass]]),"",IF(Parts[[#This Row],[Carry Mass]]="∞","∞",IFERROR(Parts[[#This Row],[Carry Mass]]/Parts[[#This Row],[CPU]],"")))</f>
        <v/>
      </c>
      <c r="T7" s="10" t="str">
        <f>IF(ISBLANK(Parts[[#This Row],[Damage,Heal]]),"",IF(Parts[[#This Row],[Power-C]]&lt;1,"Outlier",IFERROR(Parts[[#This Row],[Damage,Heal]]/Parts[[#This Row],[Power-C]],"")))</f>
        <v/>
      </c>
      <c r="U7" s="5" t="str">
        <f>IF(ISBLANK(Parts[[#This Row],[SGFR]]),"",Parts[[#This Row],[Damage,Heal]]*Parts[[#This Row],[SGFR]])</f>
        <v/>
      </c>
      <c r="V7" s="5" t="str">
        <f>IF(ISBLANK(Parts[[#This Row],[MFR]]),"",Parts[[#This Row],[Damage,Heal]]*Parts[[#This Row],[MFR]])</f>
        <v/>
      </c>
      <c r="W7" s="10" t="str">
        <f>IF(ISBLANK(Parts[[#This Row],[SGFR]]),"",IF(Parts[[#This Row],[Power-C]]&lt;1,"Outlier",Parts[[#This Row],[Power-C]]*Parts[[#This Row],[SGFR]]))</f>
        <v/>
      </c>
      <c r="X7" s="10" t="str">
        <f>IF(ISBLANK(Parts[[#This Row],[MFR]]),"",IF(Parts[[#This Row],[Power-C]]&lt;1,"Outlier",Parts[[#This Row],[Power-C]]*Parts[[#This Row],[MFR]]))</f>
        <v/>
      </c>
    </row>
    <row r="8" spans="1:24" x14ac:dyDescent="0.2">
      <c r="A8" t="s">
        <v>24</v>
      </c>
      <c r="B8" t="s">
        <v>187</v>
      </c>
      <c r="C8" s="1">
        <v>2083</v>
      </c>
      <c r="D8" s="1"/>
      <c r="E8" s="1">
        <v>1</v>
      </c>
      <c r="F8" s="2">
        <v>14.2</v>
      </c>
      <c r="P8" s="5">
        <f>IFERROR((Parts[[#This Row],[Health]]+Parts[[#This Row],[Shield]])/Parts[[#This Row],[CPU]],"")</f>
        <v>2083</v>
      </c>
      <c r="Q8" s="5">
        <f>IFERROR((Parts[[#This Row],[Health]]+Parts[[#This Row],[Shield]])/Parts[[#This Row],[Mass]],"")</f>
        <v>146.69014084507043</v>
      </c>
      <c r="R8" s="11">
        <f>IFERROR(Parts[[#This Row],[Mass]]/Parts[[#This Row],[CPU]],"")</f>
        <v>14.2</v>
      </c>
      <c r="S8" s="5" t="str">
        <f>IF(ISBLANK(Parts[[#This Row],[Carry Mass]]),"",IF(Parts[[#This Row],[Carry Mass]]="∞","∞",IFERROR(Parts[[#This Row],[Carry Mass]]/Parts[[#This Row],[CPU]],"")))</f>
        <v/>
      </c>
      <c r="T8" s="10" t="str">
        <f>IF(ISBLANK(Parts[[#This Row],[Damage,Heal]]),"",IF(Parts[[#This Row],[Power-C]]&lt;1,"Outlier",IFERROR(Parts[[#This Row],[Damage,Heal]]/Parts[[#This Row],[Power-C]],"")))</f>
        <v/>
      </c>
      <c r="U8" s="5" t="str">
        <f>IF(ISBLANK(Parts[[#This Row],[SGFR]]),"",Parts[[#This Row],[Damage,Heal]]*Parts[[#This Row],[SGFR]])</f>
        <v/>
      </c>
      <c r="V8" s="5" t="str">
        <f>IF(ISBLANK(Parts[[#This Row],[MFR]]),"",Parts[[#This Row],[Damage,Heal]]*Parts[[#This Row],[MFR]])</f>
        <v/>
      </c>
      <c r="W8" s="10" t="str">
        <f>IF(ISBLANK(Parts[[#This Row],[SGFR]]),"",IF(Parts[[#This Row],[Power-C]]&lt;1,"Outlier",Parts[[#This Row],[Power-C]]*Parts[[#This Row],[SGFR]]))</f>
        <v/>
      </c>
      <c r="X8" s="10" t="str">
        <f>IF(ISBLANK(Parts[[#This Row],[MFR]]),"",IF(Parts[[#This Row],[Power-C]]&lt;1,"Outlier",Parts[[#This Row],[Power-C]]*Parts[[#This Row],[MFR]]))</f>
        <v/>
      </c>
    </row>
    <row r="9" spans="1:24" x14ac:dyDescent="0.2">
      <c r="A9" t="s">
        <v>25</v>
      </c>
      <c r="B9" t="s">
        <v>187</v>
      </c>
      <c r="C9" s="1">
        <v>1667</v>
      </c>
      <c r="D9" s="1"/>
      <c r="E9" s="1">
        <v>1</v>
      </c>
      <c r="F9" s="2">
        <v>3.2</v>
      </c>
      <c r="P9" s="5">
        <f>IFERROR((Parts[[#This Row],[Health]]+Parts[[#This Row],[Shield]])/Parts[[#This Row],[CPU]],"")</f>
        <v>1667</v>
      </c>
      <c r="Q9" s="5">
        <f>IFERROR((Parts[[#This Row],[Health]]+Parts[[#This Row],[Shield]])/Parts[[#This Row],[Mass]],"")</f>
        <v>520.9375</v>
      </c>
      <c r="R9" s="11">
        <f>IFERROR(Parts[[#This Row],[Mass]]/Parts[[#This Row],[CPU]],"")</f>
        <v>3.2</v>
      </c>
      <c r="S9" s="5" t="str">
        <f>IF(ISBLANK(Parts[[#This Row],[Carry Mass]]),"",IF(Parts[[#This Row],[Carry Mass]]="∞","∞",IFERROR(Parts[[#This Row],[Carry Mass]]/Parts[[#This Row],[CPU]],"")))</f>
        <v/>
      </c>
      <c r="T9" s="10" t="str">
        <f>IF(ISBLANK(Parts[[#This Row],[Damage,Heal]]),"",IF(Parts[[#This Row],[Power-C]]&lt;1,"Outlier",IFERROR(Parts[[#This Row],[Damage,Heal]]/Parts[[#This Row],[Power-C]],"")))</f>
        <v/>
      </c>
      <c r="U9" s="5" t="str">
        <f>IF(ISBLANK(Parts[[#This Row],[SGFR]]),"",Parts[[#This Row],[Damage,Heal]]*Parts[[#This Row],[SGFR]])</f>
        <v/>
      </c>
      <c r="V9" s="5" t="str">
        <f>IF(ISBLANK(Parts[[#This Row],[MFR]]),"",Parts[[#This Row],[Damage,Heal]]*Parts[[#This Row],[MFR]])</f>
        <v/>
      </c>
      <c r="W9" s="10" t="str">
        <f>IF(ISBLANK(Parts[[#This Row],[SGFR]]),"",IF(Parts[[#This Row],[Power-C]]&lt;1,"Outlier",Parts[[#This Row],[Power-C]]*Parts[[#This Row],[SGFR]]))</f>
        <v/>
      </c>
      <c r="X9" s="10" t="str">
        <f>IF(ISBLANK(Parts[[#This Row],[MFR]]),"",IF(Parts[[#This Row],[Power-C]]&lt;1,"Outlier",Parts[[#This Row],[Power-C]]*Parts[[#This Row],[MFR]]))</f>
        <v/>
      </c>
    </row>
    <row r="10" spans="1:24" x14ac:dyDescent="0.2">
      <c r="A10" t="s">
        <v>26</v>
      </c>
      <c r="B10" t="s">
        <v>187</v>
      </c>
      <c r="C10" s="1">
        <v>1344</v>
      </c>
      <c r="D10" s="1"/>
      <c r="E10" s="1">
        <v>1</v>
      </c>
      <c r="F10" s="2">
        <v>0.8</v>
      </c>
      <c r="P10" s="5">
        <f>IFERROR((Parts[[#This Row],[Health]]+Parts[[#This Row],[Shield]])/Parts[[#This Row],[CPU]],"")</f>
        <v>1344</v>
      </c>
      <c r="Q10" s="5">
        <f>IFERROR((Parts[[#This Row],[Health]]+Parts[[#This Row],[Shield]])/Parts[[#This Row],[Mass]],"")</f>
        <v>1680</v>
      </c>
      <c r="R10" s="11">
        <f>IFERROR(Parts[[#This Row],[Mass]]/Parts[[#This Row],[CPU]],"")</f>
        <v>0.8</v>
      </c>
      <c r="S10" s="5" t="str">
        <f>IF(ISBLANK(Parts[[#This Row],[Carry Mass]]),"",IF(Parts[[#This Row],[Carry Mass]]="∞","∞",IFERROR(Parts[[#This Row],[Carry Mass]]/Parts[[#This Row],[CPU]],"")))</f>
        <v/>
      </c>
      <c r="T10" s="10" t="str">
        <f>IF(ISBLANK(Parts[[#This Row],[Damage,Heal]]),"",IF(Parts[[#This Row],[Power-C]]&lt;1,"Outlier",IFERROR(Parts[[#This Row],[Damage,Heal]]/Parts[[#This Row],[Power-C]],"")))</f>
        <v/>
      </c>
      <c r="U10" s="5" t="str">
        <f>IF(ISBLANK(Parts[[#This Row],[SGFR]]),"",Parts[[#This Row],[Damage,Heal]]*Parts[[#This Row],[SGFR]])</f>
        <v/>
      </c>
      <c r="V10" s="5" t="str">
        <f>IF(ISBLANK(Parts[[#This Row],[MFR]]),"",Parts[[#This Row],[Damage,Heal]]*Parts[[#This Row],[MFR]])</f>
        <v/>
      </c>
      <c r="W10" s="10" t="str">
        <f>IF(ISBLANK(Parts[[#This Row],[SGFR]]),"",IF(Parts[[#This Row],[Power-C]]&lt;1,"Outlier",Parts[[#This Row],[Power-C]]*Parts[[#This Row],[SGFR]]))</f>
        <v/>
      </c>
      <c r="X10" s="10" t="str">
        <f>IF(ISBLANK(Parts[[#This Row],[MFR]]),"",IF(Parts[[#This Row],[Power-C]]&lt;1,"Outlier",Parts[[#This Row],[Power-C]]*Parts[[#This Row],[MFR]]))</f>
        <v/>
      </c>
    </row>
    <row r="11" spans="1:24" x14ac:dyDescent="0.2">
      <c r="A11" t="s">
        <v>27</v>
      </c>
      <c r="B11" t="s">
        <v>187</v>
      </c>
      <c r="C11" s="1">
        <v>1882</v>
      </c>
      <c r="D11" s="1"/>
      <c r="E11" s="1">
        <v>1</v>
      </c>
      <c r="F11" s="2">
        <v>7.2</v>
      </c>
      <c r="P11" s="5">
        <f>IFERROR((Parts[[#This Row],[Health]]+Parts[[#This Row],[Shield]])/Parts[[#This Row],[CPU]],"")</f>
        <v>1882</v>
      </c>
      <c r="Q11" s="5">
        <f>IFERROR((Parts[[#This Row],[Health]]+Parts[[#This Row],[Shield]])/Parts[[#This Row],[Mass]],"")</f>
        <v>261.38888888888886</v>
      </c>
      <c r="R11" s="11">
        <f>IFERROR(Parts[[#This Row],[Mass]]/Parts[[#This Row],[CPU]],"")</f>
        <v>7.2</v>
      </c>
      <c r="S11" s="5" t="str">
        <f>IF(ISBLANK(Parts[[#This Row],[Carry Mass]]),"",IF(Parts[[#This Row],[Carry Mass]]="∞","∞",IFERROR(Parts[[#This Row],[Carry Mass]]/Parts[[#This Row],[CPU]],"")))</f>
        <v/>
      </c>
      <c r="T11" s="10" t="str">
        <f>IF(ISBLANK(Parts[[#This Row],[Damage,Heal]]),"",IF(Parts[[#This Row],[Power-C]]&lt;1,"Outlier",IFERROR(Parts[[#This Row],[Damage,Heal]]/Parts[[#This Row],[Power-C]],"")))</f>
        <v/>
      </c>
      <c r="U11" s="5" t="str">
        <f>IF(ISBLANK(Parts[[#This Row],[SGFR]]),"",Parts[[#This Row],[Damage,Heal]]*Parts[[#This Row],[SGFR]])</f>
        <v/>
      </c>
      <c r="V11" s="5" t="str">
        <f>IF(ISBLANK(Parts[[#This Row],[MFR]]),"",Parts[[#This Row],[Damage,Heal]]*Parts[[#This Row],[MFR]])</f>
        <v/>
      </c>
      <c r="W11" s="10" t="str">
        <f>IF(ISBLANK(Parts[[#This Row],[SGFR]]),"",IF(Parts[[#This Row],[Power-C]]&lt;1,"Outlier",Parts[[#This Row],[Power-C]]*Parts[[#This Row],[SGFR]]))</f>
        <v/>
      </c>
      <c r="X11" s="10" t="str">
        <f>IF(ISBLANK(Parts[[#This Row],[MFR]]),"",IF(Parts[[#This Row],[Power-C]]&lt;1,"Outlier",Parts[[#This Row],[Power-C]]*Parts[[#This Row],[MFR]]))</f>
        <v/>
      </c>
    </row>
    <row r="12" spans="1:24" x14ac:dyDescent="0.2">
      <c r="A12" t="s">
        <v>28</v>
      </c>
      <c r="B12" t="s">
        <v>187</v>
      </c>
      <c r="C12" s="1">
        <v>1718</v>
      </c>
      <c r="D12" s="1"/>
      <c r="E12" s="1">
        <v>1</v>
      </c>
      <c r="F12" s="2">
        <v>3.9</v>
      </c>
      <c r="P12" s="5">
        <f>IFERROR((Parts[[#This Row],[Health]]+Parts[[#This Row],[Shield]])/Parts[[#This Row],[CPU]],"")</f>
        <v>1718</v>
      </c>
      <c r="Q12" s="5">
        <f>IFERROR((Parts[[#This Row],[Health]]+Parts[[#This Row],[Shield]])/Parts[[#This Row],[Mass]],"")</f>
        <v>440.5128205128205</v>
      </c>
      <c r="R12" s="11">
        <f>IFERROR(Parts[[#This Row],[Mass]]/Parts[[#This Row],[CPU]],"")</f>
        <v>3.9</v>
      </c>
      <c r="S12" s="5" t="str">
        <f>IF(ISBLANK(Parts[[#This Row],[Carry Mass]]),"",IF(Parts[[#This Row],[Carry Mass]]="∞","∞",IFERROR(Parts[[#This Row],[Carry Mass]]/Parts[[#This Row],[CPU]],"")))</f>
        <v/>
      </c>
      <c r="T12" s="10" t="str">
        <f>IF(ISBLANK(Parts[[#This Row],[Damage,Heal]]),"",IF(Parts[[#This Row],[Power-C]]&lt;1,"Outlier",IFERROR(Parts[[#This Row],[Damage,Heal]]/Parts[[#This Row],[Power-C]],"")))</f>
        <v/>
      </c>
      <c r="U12" s="5" t="str">
        <f>IF(ISBLANK(Parts[[#This Row],[SGFR]]),"",Parts[[#This Row],[Damage,Heal]]*Parts[[#This Row],[SGFR]])</f>
        <v/>
      </c>
      <c r="V12" s="5" t="str">
        <f>IF(ISBLANK(Parts[[#This Row],[MFR]]),"",Parts[[#This Row],[Damage,Heal]]*Parts[[#This Row],[MFR]])</f>
        <v/>
      </c>
      <c r="W12" s="10" t="str">
        <f>IF(ISBLANK(Parts[[#This Row],[SGFR]]),"",IF(Parts[[#This Row],[Power-C]]&lt;1,"Outlier",Parts[[#This Row],[Power-C]]*Parts[[#This Row],[SGFR]]))</f>
        <v/>
      </c>
      <c r="X12" s="10" t="str">
        <f>IF(ISBLANK(Parts[[#This Row],[MFR]]),"",IF(Parts[[#This Row],[Power-C]]&lt;1,"Outlier",Parts[[#This Row],[Power-C]]*Parts[[#This Row],[MFR]]))</f>
        <v/>
      </c>
    </row>
    <row r="13" spans="1:24" x14ac:dyDescent="0.2">
      <c r="A13" t="s">
        <v>29</v>
      </c>
      <c r="B13" t="s">
        <v>187</v>
      </c>
      <c r="C13" s="1">
        <v>1781</v>
      </c>
      <c r="D13" s="1"/>
      <c r="E13" s="1">
        <v>1</v>
      </c>
      <c r="F13" s="2">
        <v>5</v>
      </c>
      <c r="P13" s="5">
        <f>IFERROR((Parts[[#This Row],[Health]]+Parts[[#This Row],[Shield]])/Parts[[#This Row],[CPU]],"")</f>
        <v>1781</v>
      </c>
      <c r="Q13" s="5">
        <f>IFERROR((Parts[[#This Row],[Health]]+Parts[[#This Row],[Shield]])/Parts[[#This Row],[Mass]],"")</f>
        <v>356.2</v>
      </c>
      <c r="R13" s="11">
        <f>IFERROR(Parts[[#This Row],[Mass]]/Parts[[#This Row],[CPU]],"")</f>
        <v>5</v>
      </c>
      <c r="S13" s="5" t="str">
        <f>IF(ISBLANK(Parts[[#This Row],[Carry Mass]]),"",IF(Parts[[#This Row],[Carry Mass]]="∞","∞",IFERROR(Parts[[#This Row],[Carry Mass]]/Parts[[#This Row],[CPU]],"")))</f>
        <v/>
      </c>
      <c r="T13" s="10" t="str">
        <f>IF(ISBLANK(Parts[[#This Row],[Damage,Heal]]),"",IF(Parts[[#This Row],[Power-C]]&lt;1,"Outlier",IFERROR(Parts[[#This Row],[Damage,Heal]]/Parts[[#This Row],[Power-C]],"")))</f>
        <v/>
      </c>
      <c r="U13" s="5" t="str">
        <f>IF(ISBLANK(Parts[[#This Row],[SGFR]]),"",Parts[[#This Row],[Damage,Heal]]*Parts[[#This Row],[SGFR]])</f>
        <v/>
      </c>
      <c r="V13" s="5" t="str">
        <f>IF(ISBLANK(Parts[[#This Row],[MFR]]),"",Parts[[#This Row],[Damage,Heal]]*Parts[[#This Row],[MFR]])</f>
        <v/>
      </c>
      <c r="W13" s="10" t="str">
        <f>IF(ISBLANK(Parts[[#This Row],[SGFR]]),"",IF(Parts[[#This Row],[Power-C]]&lt;1,"Outlier",Parts[[#This Row],[Power-C]]*Parts[[#This Row],[SGFR]]))</f>
        <v/>
      </c>
      <c r="X13" s="10" t="str">
        <f>IF(ISBLANK(Parts[[#This Row],[MFR]]),"",IF(Parts[[#This Row],[Power-C]]&lt;1,"Outlier",Parts[[#This Row],[Power-C]]*Parts[[#This Row],[MFR]]))</f>
        <v/>
      </c>
    </row>
    <row r="14" spans="1:24" x14ac:dyDescent="0.2">
      <c r="A14" t="s">
        <v>31</v>
      </c>
      <c r="B14" t="s">
        <v>187</v>
      </c>
      <c r="C14" s="1">
        <v>2100</v>
      </c>
      <c r="D14" s="1"/>
      <c r="E14" s="1">
        <v>1</v>
      </c>
      <c r="F14" s="2">
        <v>15</v>
      </c>
      <c r="P14" s="5">
        <f>IFERROR((Parts[[#This Row],[Health]]+Parts[[#This Row],[Shield]])/Parts[[#This Row],[CPU]],"")</f>
        <v>2100</v>
      </c>
      <c r="Q14" s="5">
        <f>IFERROR((Parts[[#This Row],[Health]]+Parts[[#This Row],[Shield]])/Parts[[#This Row],[Mass]],"")</f>
        <v>140</v>
      </c>
      <c r="R14" s="11">
        <f>IFERROR(Parts[[#This Row],[Mass]]/Parts[[#This Row],[CPU]],"")</f>
        <v>15</v>
      </c>
      <c r="S14" s="5" t="str">
        <f>IF(ISBLANK(Parts[[#This Row],[Carry Mass]]),"",IF(Parts[[#This Row],[Carry Mass]]="∞","∞",IFERROR(Parts[[#This Row],[Carry Mass]]/Parts[[#This Row],[CPU]],"")))</f>
        <v/>
      </c>
      <c r="T14" s="10" t="str">
        <f>IF(ISBLANK(Parts[[#This Row],[Damage,Heal]]),"",IF(Parts[[#This Row],[Power-C]]&lt;1,"Outlier",IFERROR(Parts[[#This Row],[Damage,Heal]]/Parts[[#This Row],[Power-C]],"")))</f>
        <v/>
      </c>
      <c r="U14" s="5" t="str">
        <f>IF(ISBLANK(Parts[[#This Row],[SGFR]]),"",Parts[[#This Row],[Damage,Heal]]*Parts[[#This Row],[SGFR]])</f>
        <v/>
      </c>
      <c r="V14" s="5" t="str">
        <f>IF(ISBLANK(Parts[[#This Row],[MFR]]),"",Parts[[#This Row],[Damage,Heal]]*Parts[[#This Row],[MFR]])</f>
        <v/>
      </c>
      <c r="W14" s="10" t="str">
        <f>IF(ISBLANK(Parts[[#This Row],[SGFR]]),"",IF(Parts[[#This Row],[Power-C]]&lt;1,"Outlier",Parts[[#This Row],[Power-C]]*Parts[[#This Row],[SGFR]]))</f>
        <v/>
      </c>
      <c r="X14" s="10" t="str">
        <f>IF(ISBLANK(Parts[[#This Row],[MFR]]),"",IF(Parts[[#This Row],[Power-C]]&lt;1,"Outlier",Parts[[#This Row],[Power-C]]*Parts[[#This Row],[MFR]]))</f>
        <v/>
      </c>
    </row>
    <row r="15" spans="1:24" x14ac:dyDescent="0.2">
      <c r="A15" t="s">
        <v>33</v>
      </c>
      <c r="B15" t="s">
        <v>187</v>
      </c>
      <c r="C15" s="1">
        <v>2100</v>
      </c>
      <c r="D15" s="1"/>
      <c r="E15" s="1">
        <v>1</v>
      </c>
      <c r="F15" s="2">
        <v>15</v>
      </c>
      <c r="P15" s="5">
        <f>IFERROR((Parts[[#This Row],[Health]]+Parts[[#This Row],[Shield]])/Parts[[#This Row],[CPU]],"")</f>
        <v>2100</v>
      </c>
      <c r="Q15" s="5">
        <f>IFERROR((Parts[[#This Row],[Health]]+Parts[[#This Row],[Shield]])/Parts[[#This Row],[Mass]],"")</f>
        <v>140</v>
      </c>
      <c r="R15" s="11">
        <f>IFERROR(Parts[[#This Row],[Mass]]/Parts[[#This Row],[CPU]],"")</f>
        <v>15</v>
      </c>
      <c r="S15" s="5" t="str">
        <f>IF(ISBLANK(Parts[[#This Row],[Carry Mass]]),"",IF(Parts[[#This Row],[Carry Mass]]="∞","∞",IFERROR(Parts[[#This Row],[Carry Mass]]/Parts[[#This Row],[CPU]],"")))</f>
        <v/>
      </c>
      <c r="T15" s="10" t="str">
        <f>IF(ISBLANK(Parts[[#This Row],[Damage,Heal]]),"",IF(Parts[[#This Row],[Power-C]]&lt;1,"Outlier",IFERROR(Parts[[#This Row],[Damage,Heal]]/Parts[[#This Row],[Power-C]],"")))</f>
        <v/>
      </c>
      <c r="U15" s="5" t="str">
        <f>IF(ISBLANK(Parts[[#This Row],[SGFR]]),"",Parts[[#This Row],[Damage,Heal]]*Parts[[#This Row],[SGFR]])</f>
        <v/>
      </c>
      <c r="V15" s="5" t="str">
        <f>IF(ISBLANK(Parts[[#This Row],[MFR]]),"",Parts[[#This Row],[Damage,Heal]]*Parts[[#This Row],[MFR]])</f>
        <v/>
      </c>
      <c r="W15" s="10" t="str">
        <f>IF(ISBLANK(Parts[[#This Row],[SGFR]]),"",IF(Parts[[#This Row],[Power-C]]&lt;1,"Outlier",Parts[[#This Row],[Power-C]]*Parts[[#This Row],[SGFR]]))</f>
        <v/>
      </c>
      <c r="X15" s="10" t="str">
        <f>IF(ISBLANK(Parts[[#This Row],[MFR]]),"",IF(Parts[[#This Row],[Power-C]]&lt;1,"Outlier",Parts[[#This Row],[Power-C]]*Parts[[#This Row],[MFR]]))</f>
        <v/>
      </c>
    </row>
    <row r="16" spans="1:24" x14ac:dyDescent="0.2">
      <c r="A16" t="s">
        <v>34</v>
      </c>
      <c r="B16" t="s">
        <v>187</v>
      </c>
      <c r="C16" s="1">
        <v>6300</v>
      </c>
      <c r="D16" s="1"/>
      <c r="E16" s="1">
        <v>3</v>
      </c>
      <c r="F16" s="2">
        <v>3</v>
      </c>
      <c r="P16" s="5">
        <f>IFERROR((Parts[[#This Row],[Health]]+Parts[[#This Row],[Shield]])/Parts[[#This Row],[CPU]],"")</f>
        <v>2100</v>
      </c>
      <c r="Q16" s="5">
        <f>IFERROR((Parts[[#This Row],[Health]]+Parts[[#This Row],[Shield]])/Parts[[#This Row],[Mass]],"")</f>
        <v>2100</v>
      </c>
      <c r="R16" s="11">
        <f>IFERROR(Parts[[#This Row],[Mass]]/Parts[[#This Row],[CPU]],"")</f>
        <v>1</v>
      </c>
      <c r="S16" s="5" t="str">
        <f>IF(ISBLANK(Parts[[#This Row],[Carry Mass]]),"",IF(Parts[[#This Row],[Carry Mass]]="∞","∞",IFERROR(Parts[[#This Row],[Carry Mass]]/Parts[[#This Row],[CPU]],"")))</f>
        <v/>
      </c>
      <c r="T16" s="10" t="str">
        <f>IF(ISBLANK(Parts[[#This Row],[Damage,Heal]]),"",IF(Parts[[#This Row],[Power-C]]&lt;1,"Outlier",IFERROR(Parts[[#This Row],[Damage,Heal]]/Parts[[#This Row],[Power-C]],"")))</f>
        <v/>
      </c>
      <c r="U16" s="5" t="str">
        <f>IF(ISBLANK(Parts[[#This Row],[SGFR]]),"",Parts[[#This Row],[Damage,Heal]]*Parts[[#This Row],[SGFR]])</f>
        <v/>
      </c>
      <c r="V16" s="5" t="str">
        <f>IF(ISBLANK(Parts[[#This Row],[MFR]]),"",Parts[[#This Row],[Damage,Heal]]*Parts[[#This Row],[MFR]])</f>
        <v/>
      </c>
      <c r="W16" s="10" t="str">
        <f>IF(ISBLANK(Parts[[#This Row],[SGFR]]),"",IF(Parts[[#This Row],[Power-C]]&lt;1,"Outlier",Parts[[#This Row],[Power-C]]*Parts[[#This Row],[SGFR]]))</f>
        <v/>
      </c>
      <c r="X16" s="10" t="str">
        <f>IF(ISBLANK(Parts[[#This Row],[MFR]]),"",IF(Parts[[#This Row],[Power-C]]&lt;1,"Outlier",Parts[[#This Row],[Power-C]]*Parts[[#This Row],[MFR]]))</f>
        <v/>
      </c>
    </row>
    <row r="17" spans="1:24" x14ac:dyDescent="0.2">
      <c r="A17" t="s">
        <v>35</v>
      </c>
      <c r="B17" t="s">
        <v>187</v>
      </c>
      <c r="C17" s="1">
        <v>10500</v>
      </c>
      <c r="D17" s="1"/>
      <c r="E17" s="1">
        <v>5</v>
      </c>
      <c r="F17" s="2">
        <v>5</v>
      </c>
      <c r="P17" s="5">
        <f>IFERROR((Parts[[#This Row],[Health]]+Parts[[#This Row],[Shield]])/Parts[[#This Row],[CPU]],"")</f>
        <v>2100</v>
      </c>
      <c r="Q17" s="5">
        <f>IFERROR((Parts[[#This Row],[Health]]+Parts[[#This Row],[Shield]])/Parts[[#This Row],[Mass]],"")</f>
        <v>2100</v>
      </c>
      <c r="R17" s="11">
        <f>IFERROR(Parts[[#This Row],[Mass]]/Parts[[#This Row],[CPU]],"")</f>
        <v>1</v>
      </c>
      <c r="S17" s="5" t="str">
        <f>IF(ISBLANK(Parts[[#This Row],[Carry Mass]]),"",IF(Parts[[#This Row],[Carry Mass]]="∞","∞",IFERROR(Parts[[#This Row],[Carry Mass]]/Parts[[#This Row],[CPU]],"")))</f>
        <v/>
      </c>
      <c r="T17" s="10" t="str">
        <f>IF(ISBLANK(Parts[[#This Row],[Damage,Heal]]),"",IF(Parts[[#This Row],[Power-C]]&lt;1,"Outlier",IFERROR(Parts[[#This Row],[Damage,Heal]]/Parts[[#This Row],[Power-C]],"")))</f>
        <v/>
      </c>
      <c r="U17" s="5" t="str">
        <f>IF(ISBLANK(Parts[[#This Row],[SGFR]]),"",Parts[[#This Row],[Damage,Heal]]*Parts[[#This Row],[SGFR]])</f>
        <v/>
      </c>
      <c r="V17" s="5" t="str">
        <f>IF(ISBLANK(Parts[[#This Row],[MFR]]),"",Parts[[#This Row],[Damage,Heal]]*Parts[[#This Row],[MFR]])</f>
        <v/>
      </c>
      <c r="W17" s="10" t="str">
        <f>IF(ISBLANK(Parts[[#This Row],[SGFR]]),"",IF(Parts[[#This Row],[Power-C]]&lt;1,"Outlier",Parts[[#This Row],[Power-C]]*Parts[[#This Row],[SGFR]]))</f>
        <v/>
      </c>
      <c r="X17" s="10" t="str">
        <f>IF(ISBLANK(Parts[[#This Row],[MFR]]),"",IF(Parts[[#This Row],[Power-C]]&lt;1,"Outlier",Parts[[#This Row],[Power-C]]*Parts[[#This Row],[MFR]]))</f>
        <v/>
      </c>
    </row>
    <row r="18" spans="1:24" x14ac:dyDescent="0.2">
      <c r="A18" t="s">
        <v>36</v>
      </c>
      <c r="B18" t="s">
        <v>187</v>
      </c>
      <c r="C18" s="1">
        <v>6300</v>
      </c>
      <c r="D18" s="1"/>
      <c r="E18" s="1">
        <v>3</v>
      </c>
      <c r="F18" s="2">
        <v>3</v>
      </c>
      <c r="P18" s="5">
        <f>IFERROR((Parts[[#This Row],[Health]]+Parts[[#This Row],[Shield]])/Parts[[#This Row],[CPU]],"")</f>
        <v>2100</v>
      </c>
      <c r="Q18" s="5">
        <f>IFERROR((Parts[[#This Row],[Health]]+Parts[[#This Row],[Shield]])/Parts[[#This Row],[Mass]],"")</f>
        <v>2100</v>
      </c>
      <c r="R18" s="11">
        <f>IFERROR(Parts[[#This Row],[Mass]]/Parts[[#This Row],[CPU]],"")</f>
        <v>1</v>
      </c>
      <c r="S18" s="5" t="str">
        <f>IF(ISBLANK(Parts[[#This Row],[Carry Mass]]),"",IF(Parts[[#This Row],[Carry Mass]]="∞","∞",IFERROR(Parts[[#This Row],[Carry Mass]]/Parts[[#This Row],[CPU]],"")))</f>
        <v/>
      </c>
      <c r="T18" s="10" t="str">
        <f>IF(ISBLANK(Parts[[#This Row],[Damage,Heal]]),"",IF(Parts[[#This Row],[Power-C]]&lt;1,"Outlier",IFERROR(Parts[[#This Row],[Damage,Heal]]/Parts[[#This Row],[Power-C]],"")))</f>
        <v/>
      </c>
      <c r="U18" s="5" t="str">
        <f>IF(ISBLANK(Parts[[#This Row],[SGFR]]),"",Parts[[#This Row],[Damage,Heal]]*Parts[[#This Row],[SGFR]])</f>
        <v/>
      </c>
      <c r="V18" s="5" t="str">
        <f>IF(ISBLANK(Parts[[#This Row],[MFR]]),"",Parts[[#This Row],[Damage,Heal]]*Parts[[#This Row],[MFR]])</f>
        <v/>
      </c>
      <c r="W18" s="10" t="str">
        <f>IF(ISBLANK(Parts[[#This Row],[SGFR]]),"",IF(Parts[[#This Row],[Power-C]]&lt;1,"Outlier",Parts[[#This Row],[Power-C]]*Parts[[#This Row],[SGFR]]))</f>
        <v/>
      </c>
      <c r="X18" s="10" t="str">
        <f>IF(ISBLANK(Parts[[#This Row],[MFR]]),"",IF(Parts[[#This Row],[Power-C]]&lt;1,"Outlier",Parts[[#This Row],[Power-C]]*Parts[[#This Row],[MFR]]))</f>
        <v/>
      </c>
    </row>
    <row r="19" spans="1:24" x14ac:dyDescent="0.2">
      <c r="A19" t="s">
        <v>37</v>
      </c>
      <c r="B19" t="s">
        <v>187</v>
      </c>
      <c r="C19" s="1">
        <v>8400</v>
      </c>
      <c r="D19" s="1"/>
      <c r="E19" s="1">
        <v>4</v>
      </c>
      <c r="F19" s="2">
        <v>4</v>
      </c>
      <c r="P19" s="5">
        <f>IFERROR((Parts[[#This Row],[Health]]+Parts[[#This Row],[Shield]])/Parts[[#This Row],[CPU]],"")</f>
        <v>2100</v>
      </c>
      <c r="Q19" s="5">
        <f>IFERROR((Parts[[#This Row],[Health]]+Parts[[#This Row],[Shield]])/Parts[[#This Row],[Mass]],"")</f>
        <v>2100</v>
      </c>
      <c r="R19" s="11">
        <f>IFERROR(Parts[[#This Row],[Mass]]/Parts[[#This Row],[CPU]],"")</f>
        <v>1</v>
      </c>
      <c r="S19" s="5" t="str">
        <f>IF(ISBLANK(Parts[[#This Row],[Carry Mass]]),"",IF(Parts[[#This Row],[Carry Mass]]="∞","∞",IFERROR(Parts[[#This Row],[Carry Mass]]/Parts[[#This Row],[CPU]],"")))</f>
        <v/>
      </c>
      <c r="T19" s="10" t="str">
        <f>IF(ISBLANK(Parts[[#This Row],[Damage,Heal]]),"",IF(Parts[[#This Row],[Power-C]]&lt;1,"Outlier",IFERROR(Parts[[#This Row],[Damage,Heal]]/Parts[[#This Row],[Power-C]],"")))</f>
        <v/>
      </c>
      <c r="U19" s="5" t="str">
        <f>IF(ISBLANK(Parts[[#This Row],[SGFR]]),"",Parts[[#This Row],[Damage,Heal]]*Parts[[#This Row],[SGFR]])</f>
        <v/>
      </c>
      <c r="V19" s="5" t="str">
        <f>IF(ISBLANK(Parts[[#This Row],[MFR]]),"",Parts[[#This Row],[Damage,Heal]]*Parts[[#This Row],[MFR]])</f>
        <v/>
      </c>
      <c r="W19" s="10" t="str">
        <f>IF(ISBLANK(Parts[[#This Row],[SGFR]]),"",IF(Parts[[#This Row],[Power-C]]&lt;1,"Outlier",Parts[[#This Row],[Power-C]]*Parts[[#This Row],[SGFR]]))</f>
        <v/>
      </c>
      <c r="X19" s="10" t="str">
        <f>IF(ISBLANK(Parts[[#This Row],[MFR]]),"",IF(Parts[[#This Row],[Power-C]]&lt;1,"Outlier",Parts[[#This Row],[Power-C]]*Parts[[#This Row],[MFR]]))</f>
        <v/>
      </c>
    </row>
    <row r="20" spans="1:24" x14ac:dyDescent="0.2">
      <c r="A20" t="s">
        <v>38</v>
      </c>
      <c r="B20" t="s">
        <v>187</v>
      </c>
      <c r="C20" s="1">
        <v>10500</v>
      </c>
      <c r="D20" s="1"/>
      <c r="E20" s="1">
        <v>5</v>
      </c>
      <c r="F20" s="2">
        <v>5</v>
      </c>
      <c r="P20" s="5">
        <f>IFERROR((Parts[[#This Row],[Health]]+Parts[[#This Row],[Shield]])/Parts[[#This Row],[CPU]],"")</f>
        <v>2100</v>
      </c>
      <c r="Q20" s="5">
        <f>IFERROR((Parts[[#This Row],[Health]]+Parts[[#This Row],[Shield]])/Parts[[#This Row],[Mass]],"")</f>
        <v>2100</v>
      </c>
      <c r="R20" s="11">
        <f>IFERROR(Parts[[#This Row],[Mass]]/Parts[[#This Row],[CPU]],"")</f>
        <v>1</v>
      </c>
      <c r="S20" s="5" t="str">
        <f>IF(ISBLANK(Parts[[#This Row],[Carry Mass]]),"",IF(Parts[[#This Row],[Carry Mass]]="∞","∞",IFERROR(Parts[[#This Row],[Carry Mass]]/Parts[[#This Row],[CPU]],"")))</f>
        <v/>
      </c>
      <c r="T20" s="10" t="str">
        <f>IF(ISBLANK(Parts[[#This Row],[Damage,Heal]]),"",IF(Parts[[#This Row],[Power-C]]&lt;1,"Outlier",IFERROR(Parts[[#This Row],[Damage,Heal]]/Parts[[#This Row],[Power-C]],"")))</f>
        <v/>
      </c>
      <c r="U20" s="5" t="str">
        <f>IF(ISBLANK(Parts[[#This Row],[SGFR]]),"",Parts[[#This Row],[Damage,Heal]]*Parts[[#This Row],[SGFR]])</f>
        <v/>
      </c>
      <c r="V20" s="5" t="str">
        <f>IF(ISBLANK(Parts[[#This Row],[MFR]]),"",Parts[[#This Row],[Damage,Heal]]*Parts[[#This Row],[MFR]])</f>
        <v/>
      </c>
      <c r="W20" s="10" t="str">
        <f>IF(ISBLANK(Parts[[#This Row],[SGFR]]),"",IF(Parts[[#This Row],[Power-C]]&lt;1,"Outlier",Parts[[#This Row],[Power-C]]*Parts[[#This Row],[SGFR]]))</f>
        <v/>
      </c>
      <c r="X20" s="10" t="str">
        <f>IF(ISBLANK(Parts[[#This Row],[MFR]]),"",IF(Parts[[#This Row],[Power-C]]&lt;1,"Outlier",Parts[[#This Row],[Power-C]]*Parts[[#This Row],[MFR]]))</f>
        <v/>
      </c>
    </row>
    <row r="21" spans="1:24" x14ac:dyDescent="0.2">
      <c r="A21" t="s">
        <v>39</v>
      </c>
      <c r="B21" t="s">
        <v>187</v>
      </c>
      <c r="C21" s="1">
        <v>18900</v>
      </c>
      <c r="D21" s="1"/>
      <c r="E21" s="1">
        <v>9</v>
      </c>
      <c r="F21" s="2">
        <v>45</v>
      </c>
      <c r="P21" s="5">
        <f>IFERROR((Parts[[#This Row],[Health]]+Parts[[#This Row],[Shield]])/Parts[[#This Row],[CPU]],"")</f>
        <v>2100</v>
      </c>
      <c r="Q21" s="5">
        <f>IFERROR((Parts[[#This Row],[Health]]+Parts[[#This Row],[Shield]])/Parts[[#This Row],[Mass]],"")</f>
        <v>420</v>
      </c>
      <c r="R21" s="11">
        <f>IFERROR(Parts[[#This Row],[Mass]]/Parts[[#This Row],[CPU]],"")</f>
        <v>5</v>
      </c>
      <c r="S21" s="5" t="str">
        <f>IF(ISBLANK(Parts[[#This Row],[Carry Mass]]),"",IF(Parts[[#This Row],[Carry Mass]]="∞","∞",IFERROR(Parts[[#This Row],[Carry Mass]]/Parts[[#This Row],[CPU]],"")))</f>
        <v/>
      </c>
      <c r="T21" s="10" t="str">
        <f>IF(ISBLANK(Parts[[#This Row],[Damage,Heal]]),"",IF(Parts[[#This Row],[Power-C]]&lt;1,"Outlier",IFERROR(Parts[[#This Row],[Damage,Heal]]/Parts[[#This Row],[Power-C]],"")))</f>
        <v/>
      </c>
      <c r="U21" s="5" t="str">
        <f>IF(ISBLANK(Parts[[#This Row],[SGFR]]),"",Parts[[#This Row],[Damage,Heal]]*Parts[[#This Row],[SGFR]])</f>
        <v/>
      </c>
      <c r="V21" s="5" t="str">
        <f>IF(ISBLANK(Parts[[#This Row],[MFR]]),"",Parts[[#This Row],[Damage,Heal]]*Parts[[#This Row],[MFR]])</f>
        <v/>
      </c>
      <c r="W21" s="10" t="str">
        <f>IF(ISBLANK(Parts[[#This Row],[SGFR]]),"",IF(Parts[[#This Row],[Power-C]]&lt;1,"Outlier",Parts[[#This Row],[Power-C]]*Parts[[#This Row],[SGFR]]))</f>
        <v/>
      </c>
      <c r="X21" s="10" t="str">
        <f>IF(ISBLANK(Parts[[#This Row],[MFR]]),"",IF(Parts[[#This Row],[Power-C]]&lt;1,"Outlier",Parts[[#This Row],[Power-C]]*Parts[[#This Row],[MFR]]))</f>
        <v/>
      </c>
    </row>
    <row r="22" spans="1:24" x14ac:dyDescent="0.2">
      <c r="A22" t="s">
        <v>40</v>
      </c>
      <c r="B22" t="s">
        <v>187</v>
      </c>
      <c r="C22" s="1">
        <v>31500</v>
      </c>
      <c r="D22" s="1"/>
      <c r="E22" s="1">
        <v>15</v>
      </c>
      <c r="F22" s="2">
        <v>75</v>
      </c>
      <c r="P22" s="5">
        <f>IFERROR((Parts[[#This Row],[Health]]+Parts[[#This Row],[Shield]])/Parts[[#This Row],[CPU]],"")</f>
        <v>2100</v>
      </c>
      <c r="Q22" s="5">
        <f>IFERROR((Parts[[#This Row],[Health]]+Parts[[#This Row],[Shield]])/Parts[[#This Row],[Mass]],"")</f>
        <v>420</v>
      </c>
      <c r="R22" s="11">
        <f>IFERROR(Parts[[#This Row],[Mass]]/Parts[[#This Row],[CPU]],"")</f>
        <v>5</v>
      </c>
      <c r="S22" s="5" t="str">
        <f>IF(ISBLANK(Parts[[#This Row],[Carry Mass]]),"",IF(Parts[[#This Row],[Carry Mass]]="∞","∞",IFERROR(Parts[[#This Row],[Carry Mass]]/Parts[[#This Row],[CPU]],"")))</f>
        <v/>
      </c>
      <c r="T22" s="10" t="str">
        <f>IF(ISBLANK(Parts[[#This Row],[Damage,Heal]]),"",IF(Parts[[#This Row],[Power-C]]&lt;1,"Outlier",IFERROR(Parts[[#This Row],[Damage,Heal]]/Parts[[#This Row],[Power-C]],"")))</f>
        <v/>
      </c>
      <c r="U22" s="5" t="str">
        <f>IF(ISBLANK(Parts[[#This Row],[SGFR]]),"",Parts[[#This Row],[Damage,Heal]]*Parts[[#This Row],[SGFR]])</f>
        <v/>
      </c>
      <c r="V22" s="5" t="str">
        <f>IF(ISBLANK(Parts[[#This Row],[MFR]]),"",Parts[[#This Row],[Damage,Heal]]*Parts[[#This Row],[MFR]])</f>
        <v/>
      </c>
      <c r="W22" s="10" t="str">
        <f>IF(ISBLANK(Parts[[#This Row],[SGFR]]),"",IF(Parts[[#This Row],[Power-C]]&lt;1,"Outlier",Parts[[#This Row],[Power-C]]*Parts[[#This Row],[SGFR]]))</f>
        <v/>
      </c>
      <c r="X22" s="10" t="str">
        <f>IF(ISBLANK(Parts[[#This Row],[MFR]]),"",IF(Parts[[#This Row],[Power-C]]&lt;1,"Outlier",Parts[[#This Row],[Power-C]]*Parts[[#This Row],[MFR]]))</f>
        <v/>
      </c>
    </row>
    <row r="23" spans="1:24" x14ac:dyDescent="0.2">
      <c r="A23" t="s">
        <v>41</v>
      </c>
      <c r="B23" t="s">
        <v>187</v>
      </c>
      <c r="C23" s="1">
        <v>18900</v>
      </c>
      <c r="D23" s="1"/>
      <c r="E23" s="1">
        <v>9</v>
      </c>
      <c r="F23" s="2">
        <v>45</v>
      </c>
      <c r="P23" s="5">
        <f>IFERROR((Parts[[#This Row],[Health]]+Parts[[#This Row],[Shield]])/Parts[[#This Row],[CPU]],"")</f>
        <v>2100</v>
      </c>
      <c r="Q23" s="5">
        <f>IFERROR((Parts[[#This Row],[Health]]+Parts[[#This Row],[Shield]])/Parts[[#This Row],[Mass]],"")</f>
        <v>420</v>
      </c>
      <c r="R23" s="11">
        <f>IFERROR(Parts[[#This Row],[Mass]]/Parts[[#This Row],[CPU]],"")</f>
        <v>5</v>
      </c>
      <c r="S23" s="5" t="str">
        <f>IF(ISBLANK(Parts[[#This Row],[Carry Mass]]),"",IF(Parts[[#This Row],[Carry Mass]]="∞","∞",IFERROR(Parts[[#This Row],[Carry Mass]]/Parts[[#This Row],[CPU]],"")))</f>
        <v/>
      </c>
      <c r="T23" s="10" t="str">
        <f>IF(ISBLANK(Parts[[#This Row],[Damage,Heal]]),"",IF(Parts[[#This Row],[Power-C]]&lt;1,"Outlier",IFERROR(Parts[[#This Row],[Damage,Heal]]/Parts[[#This Row],[Power-C]],"")))</f>
        <v/>
      </c>
      <c r="U23" s="5" t="str">
        <f>IF(ISBLANK(Parts[[#This Row],[SGFR]]),"",Parts[[#This Row],[Damage,Heal]]*Parts[[#This Row],[SGFR]])</f>
        <v/>
      </c>
      <c r="V23" s="5" t="str">
        <f>IF(ISBLANK(Parts[[#This Row],[MFR]]),"",Parts[[#This Row],[Damage,Heal]]*Parts[[#This Row],[MFR]])</f>
        <v/>
      </c>
      <c r="W23" s="10" t="str">
        <f>IF(ISBLANK(Parts[[#This Row],[SGFR]]),"",IF(Parts[[#This Row],[Power-C]]&lt;1,"Outlier",Parts[[#This Row],[Power-C]]*Parts[[#This Row],[SGFR]]))</f>
        <v/>
      </c>
      <c r="X23" s="10" t="str">
        <f>IF(ISBLANK(Parts[[#This Row],[MFR]]),"",IF(Parts[[#This Row],[Power-C]]&lt;1,"Outlier",Parts[[#This Row],[Power-C]]*Parts[[#This Row],[MFR]]))</f>
        <v/>
      </c>
    </row>
    <row r="24" spans="1:24" x14ac:dyDescent="0.2">
      <c r="A24" t="s">
        <v>42</v>
      </c>
      <c r="B24" t="s">
        <v>187</v>
      </c>
      <c r="C24" s="1">
        <v>18900</v>
      </c>
      <c r="D24" s="1"/>
      <c r="E24" s="1">
        <v>9</v>
      </c>
      <c r="F24" s="2">
        <v>45</v>
      </c>
      <c r="P24" s="5">
        <f>IFERROR((Parts[[#This Row],[Health]]+Parts[[#This Row],[Shield]])/Parts[[#This Row],[CPU]],"")</f>
        <v>2100</v>
      </c>
      <c r="Q24" s="5">
        <f>IFERROR((Parts[[#This Row],[Health]]+Parts[[#This Row],[Shield]])/Parts[[#This Row],[Mass]],"")</f>
        <v>420</v>
      </c>
      <c r="R24" s="11">
        <f>IFERROR(Parts[[#This Row],[Mass]]/Parts[[#This Row],[CPU]],"")</f>
        <v>5</v>
      </c>
      <c r="S24" s="5" t="str">
        <f>IF(ISBLANK(Parts[[#This Row],[Carry Mass]]),"",IF(Parts[[#This Row],[Carry Mass]]="∞","∞",IFERROR(Parts[[#This Row],[Carry Mass]]/Parts[[#This Row],[CPU]],"")))</f>
        <v/>
      </c>
      <c r="T24" s="10" t="str">
        <f>IF(ISBLANK(Parts[[#This Row],[Damage,Heal]]),"",IF(Parts[[#This Row],[Power-C]]&lt;1,"Outlier",IFERROR(Parts[[#This Row],[Damage,Heal]]/Parts[[#This Row],[Power-C]],"")))</f>
        <v/>
      </c>
      <c r="U24" s="5" t="str">
        <f>IF(ISBLANK(Parts[[#This Row],[SGFR]]),"",Parts[[#This Row],[Damage,Heal]]*Parts[[#This Row],[SGFR]])</f>
        <v/>
      </c>
      <c r="V24" s="5" t="str">
        <f>IF(ISBLANK(Parts[[#This Row],[MFR]]),"",Parts[[#This Row],[Damage,Heal]]*Parts[[#This Row],[MFR]])</f>
        <v/>
      </c>
      <c r="W24" s="10" t="str">
        <f>IF(ISBLANK(Parts[[#This Row],[SGFR]]),"",IF(Parts[[#This Row],[Power-C]]&lt;1,"Outlier",Parts[[#This Row],[Power-C]]*Parts[[#This Row],[SGFR]]))</f>
        <v/>
      </c>
      <c r="X24" s="10" t="str">
        <f>IF(ISBLANK(Parts[[#This Row],[MFR]]),"",IF(Parts[[#This Row],[Power-C]]&lt;1,"Outlier",Parts[[#This Row],[Power-C]]*Parts[[#This Row],[MFR]]))</f>
        <v/>
      </c>
    </row>
    <row r="25" spans="1:24" x14ac:dyDescent="0.2">
      <c r="A25" t="s">
        <v>43</v>
      </c>
      <c r="B25" t="s">
        <v>187</v>
      </c>
      <c r="C25" s="1">
        <v>25200</v>
      </c>
      <c r="D25" s="1"/>
      <c r="E25" s="1">
        <v>12</v>
      </c>
      <c r="F25" s="2">
        <v>60</v>
      </c>
      <c r="P25" s="5">
        <f>IFERROR((Parts[[#This Row],[Health]]+Parts[[#This Row],[Shield]])/Parts[[#This Row],[CPU]],"")</f>
        <v>2100</v>
      </c>
      <c r="Q25" s="5">
        <f>IFERROR((Parts[[#This Row],[Health]]+Parts[[#This Row],[Shield]])/Parts[[#This Row],[Mass]],"")</f>
        <v>420</v>
      </c>
      <c r="R25" s="11">
        <f>IFERROR(Parts[[#This Row],[Mass]]/Parts[[#This Row],[CPU]],"")</f>
        <v>5</v>
      </c>
      <c r="S25" s="5" t="str">
        <f>IF(ISBLANK(Parts[[#This Row],[Carry Mass]]),"",IF(Parts[[#This Row],[Carry Mass]]="∞","∞",IFERROR(Parts[[#This Row],[Carry Mass]]/Parts[[#This Row],[CPU]],"")))</f>
        <v/>
      </c>
      <c r="T25" s="10" t="str">
        <f>IF(ISBLANK(Parts[[#This Row],[Damage,Heal]]),"",IF(Parts[[#This Row],[Power-C]]&lt;1,"Outlier",IFERROR(Parts[[#This Row],[Damage,Heal]]/Parts[[#This Row],[Power-C]],"")))</f>
        <v/>
      </c>
      <c r="U25" s="5" t="str">
        <f>IF(ISBLANK(Parts[[#This Row],[SGFR]]),"",Parts[[#This Row],[Damage,Heal]]*Parts[[#This Row],[SGFR]])</f>
        <v/>
      </c>
      <c r="V25" s="5" t="str">
        <f>IF(ISBLANK(Parts[[#This Row],[MFR]]),"",Parts[[#This Row],[Damage,Heal]]*Parts[[#This Row],[MFR]])</f>
        <v/>
      </c>
      <c r="W25" s="10" t="str">
        <f>IF(ISBLANK(Parts[[#This Row],[SGFR]]),"",IF(Parts[[#This Row],[Power-C]]&lt;1,"Outlier",Parts[[#This Row],[Power-C]]*Parts[[#This Row],[SGFR]]))</f>
        <v/>
      </c>
      <c r="X25" s="10" t="str">
        <f>IF(ISBLANK(Parts[[#This Row],[MFR]]),"",IF(Parts[[#This Row],[Power-C]]&lt;1,"Outlier",Parts[[#This Row],[Power-C]]*Parts[[#This Row],[MFR]]))</f>
        <v/>
      </c>
    </row>
    <row r="26" spans="1:24" x14ac:dyDescent="0.2">
      <c r="A26" t="s">
        <v>44</v>
      </c>
      <c r="B26" t="s">
        <v>187</v>
      </c>
      <c r="C26" s="1">
        <v>25200</v>
      </c>
      <c r="D26" s="1"/>
      <c r="E26" s="1">
        <v>12</v>
      </c>
      <c r="F26" s="2">
        <v>60</v>
      </c>
      <c r="P26" s="5">
        <f>IFERROR((Parts[[#This Row],[Health]]+Parts[[#This Row],[Shield]])/Parts[[#This Row],[CPU]],"")</f>
        <v>2100</v>
      </c>
      <c r="Q26" s="5">
        <f>IFERROR((Parts[[#This Row],[Health]]+Parts[[#This Row],[Shield]])/Parts[[#This Row],[Mass]],"")</f>
        <v>420</v>
      </c>
      <c r="R26" s="11">
        <f>IFERROR(Parts[[#This Row],[Mass]]/Parts[[#This Row],[CPU]],"")</f>
        <v>5</v>
      </c>
      <c r="S26" s="5" t="str">
        <f>IF(ISBLANK(Parts[[#This Row],[Carry Mass]]),"",IF(Parts[[#This Row],[Carry Mass]]="∞","∞",IFERROR(Parts[[#This Row],[Carry Mass]]/Parts[[#This Row],[CPU]],"")))</f>
        <v/>
      </c>
      <c r="T26" s="10" t="str">
        <f>IF(ISBLANK(Parts[[#This Row],[Damage,Heal]]),"",IF(Parts[[#This Row],[Power-C]]&lt;1,"Outlier",IFERROR(Parts[[#This Row],[Damage,Heal]]/Parts[[#This Row],[Power-C]],"")))</f>
        <v/>
      </c>
      <c r="U26" s="5" t="str">
        <f>IF(ISBLANK(Parts[[#This Row],[SGFR]]),"",Parts[[#This Row],[Damage,Heal]]*Parts[[#This Row],[SGFR]])</f>
        <v/>
      </c>
      <c r="V26" s="5" t="str">
        <f>IF(ISBLANK(Parts[[#This Row],[MFR]]),"",Parts[[#This Row],[Damage,Heal]]*Parts[[#This Row],[MFR]])</f>
        <v/>
      </c>
      <c r="W26" s="10" t="str">
        <f>IF(ISBLANK(Parts[[#This Row],[SGFR]]),"",IF(Parts[[#This Row],[Power-C]]&lt;1,"Outlier",Parts[[#This Row],[Power-C]]*Parts[[#This Row],[SGFR]]))</f>
        <v/>
      </c>
      <c r="X26" s="10" t="str">
        <f>IF(ISBLANK(Parts[[#This Row],[MFR]]),"",IF(Parts[[#This Row],[Power-C]]&lt;1,"Outlier",Parts[[#This Row],[Power-C]]*Parts[[#This Row],[MFR]]))</f>
        <v/>
      </c>
    </row>
    <row r="27" spans="1:24" x14ac:dyDescent="0.2">
      <c r="A27" t="s">
        <v>45</v>
      </c>
      <c r="B27" t="s">
        <v>187</v>
      </c>
      <c r="C27" s="1">
        <v>31500</v>
      </c>
      <c r="D27" s="1"/>
      <c r="E27" s="1">
        <v>15</v>
      </c>
      <c r="F27" s="2">
        <v>75</v>
      </c>
      <c r="P27" s="5">
        <f>IFERROR((Parts[[#This Row],[Health]]+Parts[[#This Row],[Shield]])/Parts[[#This Row],[CPU]],"")</f>
        <v>2100</v>
      </c>
      <c r="Q27" s="5">
        <f>IFERROR((Parts[[#This Row],[Health]]+Parts[[#This Row],[Shield]])/Parts[[#This Row],[Mass]],"")</f>
        <v>420</v>
      </c>
      <c r="R27" s="11">
        <f>IFERROR(Parts[[#This Row],[Mass]]/Parts[[#This Row],[CPU]],"")</f>
        <v>5</v>
      </c>
      <c r="S27" s="5" t="str">
        <f>IF(ISBLANK(Parts[[#This Row],[Carry Mass]]),"",IF(Parts[[#This Row],[Carry Mass]]="∞","∞",IFERROR(Parts[[#This Row],[Carry Mass]]/Parts[[#This Row],[CPU]],"")))</f>
        <v/>
      </c>
      <c r="T27" s="10" t="str">
        <f>IF(ISBLANK(Parts[[#This Row],[Damage,Heal]]),"",IF(Parts[[#This Row],[Power-C]]&lt;1,"Outlier",IFERROR(Parts[[#This Row],[Damage,Heal]]/Parts[[#This Row],[Power-C]],"")))</f>
        <v/>
      </c>
      <c r="U27" s="5" t="str">
        <f>IF(ISBLANK(Parts[[#This Row],[SGFR]]),"",Parts[[#This Row],[Damage,Heal]]*Parts[[#This Row],[SGFR]])</f>
        <v/>
      </c>
      <c r="V27" s="5" t="str">
        <f>IF(ISBLANK(Parts[[#This Row],[MFR]]),"",Parts[[#This Row],[Damage,Heal]]*Parts[[#This Row],[MFR]])</f>
        <v/>
      </c>
      <c r="W27" s="10" t="str">
        <f>IF(ISBLANK(Parts[[#This Row],[SGFR]]),"",IF(Parts[[#This Row],[Power-C]]&lt;1,"Outlier",Parts[[#This Row],[Power-C]]*Parts[[#This Row],[SGFR]]))</f>
        <v/>
      </c>
      <c r="X27" s="10" t="str">
        <f>IF(ISBLANK(Parts[[#This Row],[MFR]]),"",IF(Parts[[#This Row],[Power-C]]&lt;1,"Outlier",Parts[[#This Row],[Power-C]]*Parts[[#This Row],[MFR]]))</f>
        <v/>
      </c>
    </row>
    <row r="28" spans="1:24" x14ac:dyDescent="0.2">
      <c r="A28" t="s">
        <v>46</v>
      </c>
      <c r="B28" t="s">
        <v>187</v>
      </c>
      <c r="C28" s="1">
        <v>31500</v>
      </c>
      <c r="D28" s="1"/>
      <c r="E28" s="1">
        <v>15</v>
      </c>
      <c r="F28" s="2">
        <v>75</v>
      </c>
      <c r="P28" s="5">
        <f>IFERROR((Parts[[#This Row],[Health]]+Parts[[#This Row],[Shield]])/Parts[[#This Row],[CPU]],"")</f>
        <v>2100</v>
      </c>
      <c r="Q28" s="5">
        <f>IFERROR((Parts[[#This Row],[Health]]+Parts[[#This Row],[Shield]])/Parts[[#This Row],[Mass]],"")</f>
        <v>420</v>
      </c>
      <c r="R28" s="11">
        <f>IFERROR(Parts[[#This Row],[Mass]]/Parts[[#This Row],[CPU]],"")</f>
        <v>5</v>
      </c>
      <c r="S28" s="5" t="str">
        <f>IF(ISBLANK(Parts[[#This Row],[Carry Mass]]),"",IF(Parts[[#This Row],[Carry Mass]]="∞","∞",IFERROR(Parts[[#This Row],[Carry Mass]]/Parts[[#This Row],[CPU]],"")))</f>
        <v/>
      </c>
      <c r="T28" s="10" t="str">
        <f>IF(ISBLANK(Parts[[#This Row],[Damage,Heal]]),"",IF(Parts[[#This Row],[Power-C]]&lt;1,"Outlier",IFERROR(Parts[[#This Row],[Damage,Heal]]/Parts[[#This Row],[Power-C]],"")))</f>
        <v/>
      </c>
      <c r="U28" s="5" t="str">
        <f>IF(ISBLANK(Parts[[#This Row],[SGFR]]),"",Parts[[#This Row],[Damage,Heal]]*Parts[[#This Row],[SGFR]])</f>
        <v/>
      </c>
      <c r="V28" s="5" t="str">
        <f>IF(ISBLANK(Parts[[#This Row],[MFR]]),"",Parts[[#This Row],[Damage,Heal]]*Parts[[#This Row],[MFR]])</f>
        <v/>
      </c>
      <c r="W28" s="10" t="str">
        <f>IF(ISBLANK(Parts[[#This Row],[SGFR]]),"",IF(Parts[[#This Row],[Power-C]]&lt;1,"Outlier",Parts[[#This Row],[Power-C]]*Parts[[#This Row],[SGFR]]))</f>
        <v/>
      </c>
      <c r="X28" s="10" t="str">
        <f>IF(ISBLANK(Parts[[#This Row],[MFR]]),"",IF(Parts[[#This Row],[Power-C]]&lt;1,"Outlier",Parts[[#This Row],[Power-C]]*Parts[[#This Row],[MFR]]))</f>
        <v/>
      </c>
    </row>
    <row r="29" spans="1:24" x14ac:dyDescent="0.2">
      <c r="A29" t="s">
        <v>47</v>
      </c>
      <c r="B29" t="s">
        <v>187</v>
      </c>
      <c r="C29" s="1">
        <v>3150</v>
      </c>
      <c r="D29" s="1"/>
      <c r="E29" s="1">
        <v>6</v>
      </c>
      <c r="F29" s="2">
        <v>2.5</v>
      </c>
      <c r="P29" s="5">
        <f>IFERROR((Parts[[#This Row],[Health]]+Parts[[#This Row],[Shield]])/Parts[[#This Row],[CPU]],"")</f>
        <v>525</v>
      </c>
      <c r="Q29" s="5">
        <f>IFERROR((Parts[[#This Row],[Health]]+Parts[[#This Row],[Shield]])/Parts[[#This Row],[Mass]],"")</f>
        <v>1260</v>
      </c>
      <c r="R29" s="11">
        <f>IFERROR(Parts[[#This Row],[Mass]]/Parts[[#This Row],[CPU]],"")</f>
        <v>0.41666666666666669</v>
      </c>
      <c r="S29" s="5" t="str">
        <f>IF(ISBLANK(Parts[[#This Row],[Carry Mass]]),"",IF(Parts[[#This Row],[Carry Mass]]="∞","∞",IFERROR(Parts[[#This Row],[Carry Mass]]/Parts[[#This Row],[CPU]],"")))</f>
        <v/>
      </c>
      <c r="T29" s="10" t="str">
        <f>IF(ISBLANK(Parts[[#This Row],[Damage,Heal]]),"",IF(Parts[[#This Row],[Power-C]]&lt;1,"Outlier",IFERROR(Parts[[#This Row],[Damage,Heal]]/Parts[[#This Row],[Power-C]],"")))</f>
        <v/>
      </c>
      <c r="U29" s="5" t="str">
        <f>IF(ISBLANK(Parts[[#This Row],[SGFR]]),"",Parts[[#This Row],[Damage,Heal]]*Parts[[#This Row],[SGFR]])</f>
        <v/>
      </c>
      <c r="V29" s="5" t="str">
        <f>IF(ISBLANK(Parts[[#This Row],[MFR]]),"",Parts[[#This Row],[Damage,Heal]]*Parts[[#This Row],[MFR]])</f>
        <v/>
      </c>
      <c r="W29" s="10" t="str">
        <f>IF(ISBLANK(Parts[[#This Row],[SGFR]]),"",IF(Parts[[#This Row],[Power-C]]&lt;1,"Outlier",Parts[[#This Row],[Power-C]]*Parts[[#This Row],[SGFR]]))</f>
        <v/>
      </c>
      <c r="X29" s="10" t="str">
        <f>IF(ISBLANK(Parts[[#This Row],[MFR]]),"",IF(Parts[[#This Row],[Power-C]]&lt;1,"Outlier",Parts[[#This Row],[Power-C]]*Parts[[#This Row],[MFR]]))</f>
        <v/>
      </c>
    </row>
    <row r="30" spans="1:24" x14ac:dyDescent="0.2">
      <c r="A30" t="s">
        <v>49</v>
      </c>
      <c r="B30" t="s">
        <v>188</v>
      </c>
      <c r="C30" s="1">
        <v>30870</v>
      </c>
      <c r="D30" s="1"/>
      <c r="E30" s="1">
        <v>21</v>
      </c>
      <c r="F30" s="2">
        <v>244</v>
      </c>
      <c r="G30" s="9">
        <v>106</v>
      </c>
      <c r="H30" s="9">
        <v>1679</v>
      </c>
      <c r="P30" s="5">
        <f>IFERROR((Parts[[#This Row],[Health]]+Parts[[#This Row],[Shield]])/Parts[[#This Row],[CPU]],"")</f>
        <v>1470</v>
      </c>
      <c r="Q30" s="5">
        <f>IFERROR((Parts[[#This Row],[Health]]+Parts[[#This Row],[Shield]])/Parts[[#This Row],[Mass]],"")</f>
        <v>126.51639344262296</v>
      </c>
      <c r="R30" s="11">
        <f>IFERROR(Parts[[#This Row],[Mass]]/Parts[[#This Row],[CPU]],"")</f>
        <v>11.619047619047619</v>
      </c>
      <c r="S30" s="5">
        <f>IF(ISBLANK(Parts[[#This Row],[Carry Mass]]),"",IF(Parts[[#This Row],[Carry Mass]]="∞","∞",IFERROR(Parts[[#This Row],[Carry Mass]]/Parts[[#This Row],[CPU]],"")))</f>
        <v>79.952380952380949</v>
      </c>
      <c r="T30" s="10" t="str">
        <f>IF(ISBLANK(Parts[[#This Row],[Damage,Heal]]),"",IF(Parts[[#This Row],[Power-C]]&lt;1,"Outlier",IFERROR(Parts[[#This Row],[Damage,Heal]]/Parts[[#This Row],[Power-C]],"")))</f>
        <v/>
      </c>
      <c r="U30" s="5" t="str">
        <f>IF(ISBLANK(Parts[[#This Row],[SGFR]]),"",Parts[[#This Row],[Damage,Heal]]*Parts[[#This Row],[SGFR]])</f>
        <v/>
      </c>
      <c r="V30" s="5" t="str">
        <f>IF(ISBLANK(Parts[[#This Row],[MFR]]),"",Parts[[#This Row],[Damage,Heal]]*Parts[[#This Row],[MFR]])</f>
        <v/>
      </c>
      <c r="W30" s="10" t="str">
        <f>IF(ISBLANK(Parts[[#This Row],[SGFR]]),"",IF(Parts[[#This Row],[Power-C]]&lt;1,"Outlier",Parts[[#This Row],[Power-C]]*Parts[[#This Row],[SGFR]]))</f>
        <v/>
      </c>
      <c r="X30" s="10" t="str">
        <f>IF(ISBLANK(Parts[[#This Row],[MFR]]),"",IF(Parts[[#This Row],[Power-C]]&lt;1,"Outlier",Parts[[#This Row],[Power-C]]*Parts[[#This Row],[MFR]]))</f>
        <v/>
      </c>
    </row>
    <row r="31" spans="1:24" x14ac:dyDescent="0.2">
      <c r="A31" t="s">
        <v>50</v>
      </c>
      <c r="B31" t="s">
        <v>188</v>
      </c>
      <c r="C31" s="1">
        <v>29400</v>
      </c>
      <c r="D31" s="1"/>
      <c r="E31" s="1">
        <v>20</v>
      </c>
      <c r="F31" s="2">
        <v>244</v>
      </c>
      <c r="G31" s="9">
        <v>106</v>
      </c>
      <c r="H31" s="9">
        <v>1679</v>
      </c>
      <c r="P31" s="5">
        <f>IFERROR((Parts[[#This Row],[Health]]+Parts[[#This Row],[Shield]])/Parts[[#This Row],[CPU]],"")</f>
        <v>1470</v>
      </c>
      <c r="Q31" s="5">
        <f>IFERROR((Parts[[#This Row],[Health]]+Parts[[#This Row],[Shield]])/Parts[[#This Row],[Mass]],"")</f>
        <v>120.49180327868852</v>
      </c>
      <c r="R31" s="11">
        <f>IFERROR(Parts[[#This Row],[Mass]]/Parts[[#This Row],[CPU]],"")</f>
        <v>12.2</v>
      </c>
      <c r="S31" s="5">
        <f>IF(ISBLANK(Parts[[#This Row],[Carry Mass]]),"",IF(Parts[[#This Row],[Carry Mass]]="∞","∞",IFERROR(Parts[[#This Row],[Carry Mass]]/Parts[[#This Row],[CPU]],"")))</f>
        <v>83.95</v>
      </c>
      <c r="T31" s="10" t="str">
        <f>IF(ISBLANK(Parts[[#This Row],[Damage,Heal]]),"",IF(Parts[[#This Row],[Power-C]]&lt;1,"Outlier",IFERROR(Parts[[#This Row],[Damage,Heal]]/Parts[[#This Row],[Power-C]],"")))</f>
        <v/>
      </c>
      <c r="U31" s="5" t="str">
        <f>IF(ISBLANK(Parts[[#This Row],[SGFR]]),"",Parts[[#This Row],[Damage,Heal]]*Parts[[#This Row],[SGFR]])</f>
        <v/>
      </c>
      <c r="V31" s="5" t="str">
        <f>IF(ISBLANK(Parts[[#This Row],[MFR]]),"",Parts[[#This Row],[Damage,Heal]]*Parts[[#This Row],[MFR]])</f>
        <v/>
      </c>
      <c r="W31" s="10" t="str">
        <f>IF(ISBLANK(Parts[[#This Row],[SGFR]]),"",IF(Parts[[#This Row],[Power-C]]&lt;1,"Outlier",Parts[[#This Row],[Power-C]]*Parts[[#This Row],[SGFR]]))</f>
        <v/>
      </c>
      <c r="X31" s="10" t="str">
        <f>IF(ISBLANK(Parts[[#This Row],[MFR]]),"",IF(Parts[[#This Row],[Power-C]]&lt;1,"Outlier",Parts[[#This Row],[Power-C]]*Parts[[#This Row],[MFR]]))</f>
        <v/>
      </c>
    </row>
    <row r="32" spans="1:24" x14ac:dyDescent="0.2">
      <c r="A32" t="s">
        <v>51</v>
      </c>
      <c r="B32" t="s">
        <v>188</v>
      </c>
      <c r="C32" s="1">
        <v>33810</v>
      </c>
      <c r="D32" s="1"/>
      <c r="E32" s="1">
        <v>23</v>
      </c>
      <c r="F32" s="2">
        <v>333</v>
      </c>
      <c r="G32" s="9">
        <v>108</v>
      </c>
      <c r="H32" s="9">
        <v>1840</v>
      </c>
      <c r="P32" s="5">
        <f>IFERROR((Parts[[#This Row],[Health]]+Parts[[#This Row],[Shield]])/Parts[[#This Row],[CPU]],"")</f>
        <v>1470</v>
      </c>
      <c r="Q32" s="5">
        <f>IFERROR((Parts[[#This Row],[Health]]+Parts[[#This Row],[Shield]])/Parts[[#This Row],[Mass]],"")</f>
        <v>101.53153153153153</v>
      </c>
      <c r="R32" s="11">
        <f>IFERROR(Parts[[#This Row],[Mass]]/Parts[[#This Row],[CPU]],"")</f>
        <v>14.478260869565217</v>
      </c>
      <c r="S32" s="5">
        <f>IF(ISBLANK(Parts[[#This Row],[Carry Mass]]),"",IF(Parts[[#This Row],[Carry Mass]]="∞","∞",IFERROR(Parts[[#This Row],[Carry Mass]]/Parts[[#This Row],[CPU]],"")))</f>
        <v>80</v>
      </c>
      <c r="T32" s="10" t="str">
        <f>IF(ISBLANK(Parts[[#This Row],[Damage,Heal]]),"",IF(Parts[[#This Row],[Power-C]]&lt;1,"Outlier",IFERROR(Parts[[#This Row],[Damage,Heal]]/Parts[[#This Row],[Power-C]],"")))</f>
        <v/>
      </c>
      <c r="U32" s="5" t="str">
        <f>IF(ISBLANK(Parts[[#This Row],[SGFR]]),"",Parts[[#This Row],[Damage,Heal]]*Parts[[#This Row],[SGFR]])</f>
        <v/>
      </c>
      <c r="V32" s="5" t="str">
        <f>IF(ISBLANK(Parts[[#This Row],[MFR]]),"",Parts[[#This Row],[Damage,Heal]]*Parts[[#This Row],[MFR]])</f>
        <v/>
      </c>
      <c r="W32" s="10" t="str">
        <f>IF(ISBLANK(Parts[[#This Row],[SGFR]]),"",IF(Parts[[#This Row],[Power-C]]&lt;1,"Outlier",Parts[[#This Row],[Power-C]]*Parts[[#This Row],[SGFR]]))</f>
        <v/>
      </c>
      <c r="X32" s="10" t="str">
        <f>IF(ISBLANK(Parts[[#This Row],[MFR]]),"",IF(Parts[[#This Row],[Power-C]]&lt;1,"Outlier",Parts[[#This Row],[Power-C]]*Parts[[#This Row],[MFR]]))</f>
        <v/>
      </c>
    </row>
    <row r="33" spans="1:24" x14ac:dyDescent="0.2">
      <c r="A33" t="s">
        <v>52</v>
      </c>
      <c r="B33" t="s">
        <v>188</v>
      </c>
      <c r="C33" s="1">
        <v>32340</v>
      </c>
      <c r="D33" s="1"/>
      <c r="E33" s="1">
        <v>22</v>
      </c>
      <c r="F33" s="2">
        <v>333</v>
      </c>
      <c r="G33" s="9">
        <v>108</v>
      </c>
      <c r="H33" s="9">
        <v>1840</v>
      </c>
      <c r="P33" s="5">
        <f>IFERROR((Parts[[#This Row],[Health]]+Parts[[#This Row],[Shield]])/Parts[[#This Row],[CPU]],"")</f>
        <v>1470</v>
      </c>
      <c r="Q33" s="5">
        <f>IFERROR((Parts[[#This Row],[Health]]+Parts[[#This Row],[Shield]])/Parts[[#This Row],[Mass]],"")</f>
        <v>97.117117117117118</v>
      </c>
      <c r="R33" s="11">
        <f>IFERROR(Parts[[#This Row],[Mass]]/Parts[[#This Row],[CPU]],"")</f>
        <v>15.136363636363637</v>
      </c>
      <c r="S33" s="5">
        <f>IF(ISBLANK(Parts[[#This Row],[Carry Mass]]),"",IF(Parts[[#This Row],[Carry Mass]]="∞","∞",IFERROR(Parts[[#This Row],[Carry Mass]]/Parts[[#This Row],[CPU]],"")))</f>
        <v>83.63636363636364</v>
      </c>
      <c r="T33" s="10" t="str">
        <f>IF(ISBLANK(Parts[[#This Row],[Damage,Heal]]),"",IF(Parts[[#This Row],[Power-C]]&lt;1,"Outlier",IFERROR(Parts[[#This Row],[Damage,Heal]]/Parts[[#This Row],[Power-C]],"")))</f>
        <v/>
      </c>
      <c r="U33" s="5" t="str">
        <f>IF(ISBLANK(Parts[[#This Row],[SGFR]]),"",Parts[[#This Row],[Damage,Heal]]*Parts[[#This Row],[SGFR]])</f>
        <v/>
      </c>
      <c r="V33" s="5" t="str">
        <f>IF(ISBLANK(Parts[[#This Row],[MFR]]),"",Parts[[#This Row],[Damage,Heal]]*Parts[[#This Row],[MFR]])</f>
        <v/>
      </c>
      <c r="W33" s="10" t="str">
        <f>IF(ISBLANK(Parts[[#This Row],[SGFR]]),"",IF(Parts[[#This Row],[Power-C]]&lt;1,"Outlier",Parts[[#This Row],[Power-C]]*Parts[[#This Row],[SGFR]]))</f>
        <v/>
      </c>
      <c r="X33" s="10" t="str">
        <f>IF(ISBLANK(Parts[[#This Row],[MFR]]),"",IF(Parts[[#This Row],[Power-C]]&lt;1,"Outlier",Parts[[#This Row],[Power-C]]*Parts[[#This Row],[MFR]]))</f>
        <v/>
      </c>
    </row>
    <row r="34" spans="1:24" x14ac:dyDescent="0.2">
      <c r="A34" t="s">
        <v>53</v>
      </c>
      <c r="B34" t="s">
        <v>188</v>
      </c>
      <c r="C34" s="1">
        <v>36750</v>
      </c>
      <c r="D34" s="1"/>
      <c r="E34" s="1">
        <v>25</v>
      </c>
      <c r="F34" s="2">
        <v>422</v>
      </c>
      <c r="G34" s="9">
        <v>110</v>
      </c>
      <c r="H34" s="9">
        <v>2000</v>
      </c>
      <c r="P34" s="5">
        <f>IFERROR((Parts[[#This Row],[Health]]+Parts[[#This Row],[Shield]])/Parts[[#This Row],[CPU]],"")</f>
        <v>1470</v>
      </c>
      <c r="Q34" s="5">
        <f>IFERROR((Parts[[#This Row],[Health]]+Parts[[#This Row],[Shield]])/Parts[[#This Row],[Mass]],"")</f>
        <v>87.085308056872037</v>
      </c>
      <c r="R34" s="11">
        <f>IFERROR(Parts[[#This Row],[Mass]]/Parts[[#This Row],[CPU]],"")</f>
        <v>16.88</v>
      </c>
      <c r="S34" s="5">
        <f>IF(ISBLANK(Parts[[#This Row],[Carry Mass]]),"",IF(Parts[[#This Row],[Carry Mass]]="∞","∞",IFERROR(Parts[[#This Row],[Carry Mass]]/Parts[[#This Row],[CPU]],"")))</f>
        <v>80</v>
      </c>
      <c r="T34" s="10" t="str">
        <f>IF(ISBLANK(Parts[[#This Row],[Damage,Heal]]),"",IF(Parts[[#This Row],[Power-C]]&lt;1,"Outlier",IFERROR(Parts[[#This Row],[Damage,Heal]]/Parts[[#This Row],[Power-C]],"")))</f>
        <v/>
      </c>
      <c r="U34" s="5" t="str">
        <f>IF(ISBLANK(Parts[[#This Row],[SGFR]]),"",Parts[[#This Row],[Damage,Heal]]*Parts[[#This Row],[SGFR]])</f>
        <v/>
      </c>
      <c r="V34" s="5" t="str">
        <f>IF(ISBLANK(Parts[[#This Row],[MFR]]),"",Parts[[#This Row],[Damage,Heal]]*Parts[[#This Row],[MFR]])</f>
        <v/>
      </c>
      <c r="W34" s="10" t="str">
        <f>IF(ISBLANK(Parts[[#This Row],[SGFR]]),"",IF(Parts[[#This Row],[Power-C]]&lt;1,"Outlier",Parts[[#This Row],[Power-C]]*Parts[[#This Row],[SGFR]]))</f>
        <v/>
      </c>
      <c r="X34" s="10" t="str">
        <f>IF(ISBLANK(Parts[[#This Row],[MFR]]),"",IF(Parts[[#This Row],[Power-C]]&lt;1,"Outlier",Parts[[#This Row],[Power-C]]*Parts[[#This Row],[MFR]]))</f>
        <v/>
      </c>
    </row>
    <row r="35" spans="1:24" x14ac:dyDescent="0.2">
      <c r="A35" t="s">
        <v>54</v>
      </c>
      <c r="B35" t="s">
        <v>188</v>
      </c>
      <c r="C35" s="1">
        <v>35280</v>
      </c>
      <c r="D35" s="1"/>
      <c r="E35" s="1">
        <v>24</v>
      </c>
      <c r="F35" s="2">
        <v>422</v>
      </c>
      <c r="G35" s="9">
        <v>110</v>
      </c>
      <c r="H35" s="9">
        <v>2000</v>
      </c>
      <c r="P35" s="5">
        <f>IFERROR((Parts[[#This Row],[Health]]+Parts[[#This Row],[Shield]])/Parts[[#This Row],[CPU]],"")</f>
        <v>1470</v>
      </c>
      <c r="Q35" s="5">
        <f>IFERROR((Parts[[#This Row],[Health]]+Parts[[#This Row],[Shield]])/Parts[[#This Row],[Mass]],"")</f>
        <v>83.60189573459715</v>
      </c>
      <c r="R35" s="11">
        <f>IFERROR(Parts[[#This Row],[Mass]]/Parts[[#This Row],[CPU]],"")</f>
        <v>17.583333333333332</v>
      </c>
      <c r="S35" s="5">
        <f>IF(ISBLANK(Parts[[#This Row],[Carry Mass]]),"",IF(Parts[[#This Row],[Carry Mass]]="∞","∞",IFERROR(Parts[[#This Row],[Carry Mass]]/Parts[[#This Row],[CPU]],"")))</f>
        <v>83.333333333333329</v>
      </c>
      <c r="T35" s="10" t="str">
        <f>IF(ISBLANK(Parts[[#This Row],[Damage,Heal]]),"",IF(Parts[[#This Row],[Power-C]]&lt;1,"Outlier",IFERROR(Parts[[#This Row],[Damage,Heal]]/Parts[[#This Row],[Power-C]],"")))</f>
        <v/>
      </c>
      <c r="U35" s="5" t="str">
        <f>IF(ISBLANK(Parts[[#This Row],[SGFR]]),"",Parts[[#This Row],[Damage,Heal]]*Parts[[#This Row],[SGFR]])</f>
        <v/>
      </c>
      <c r="V35" s="5" t="str">
        <f>IF(ISBLANK(Parts[[#This Row],[MFR]]),"",Parts[[#This Row],[Damage,Heal]]*Parts[[#This Row],[MFR]])</f>
        <v/>
      </c>
      <c r="W35" s="10" t="str">
        <f>IF(ISBLANK(Parts[[#This Row],[SGFR]]),"",IF(Parts[[#This Row],[Power-C]]&lt;1,"Outlier",Parts[[#This Row],[Power-C]]*Parts[[#This Row],[SGFR]]))</f>
        <v/>
      </c>
      <c r="X35" s="10" t="str">
        <f>IF(ISBLANK(Parts[[#This Row],[MFR]]),"",IF(Parts[[#This Row],[Power-C]]&lt;1,"Outlier",Parts[[#This Row],[Power-C]]*Parts[[#This Row],[MFR]]))</f>
        <v/>
      </c>
    </row>
    <row r="36" spans="1:24" x14ac:dyDescent="0.2">
      <c r="A36" t="s">
        <v>55</v>
      </c>
      <c r="B36" t="s">
        <v>188</v>
      </c>
      <c r="C36" s="1">
        <v>39690</v>
      </c>
      <c r="D36" s="1"/>
      <c r="E36" s="1">
        <v>27</v>
      </c>
      <c r="F36" s="2">
        <v>511</v>
      </c>
      <c r="G36" s="9">
        <v>112</v>
      </c>
      <c r="H36" s="9">
        <v>2160</v>
      </c>
      <c r="P36" s="5">
        <f>IFERROR((Parts[[#This Row],[Health]]+Parts[[#This Row],[Shield]])/Parts[[#This Row],[CPU]],"")</f>
        <v>1470</v>
      </c>
      <c r="Q36" s="5">
        <f>IFERROR((Parts[[#This Row],[Health]]+Parts[[#This Row],[Shield]])/Parts[[#This Row],[Mass]],"")</f>
        <v>77.671232876712324</v>
      </c>
      <c r="R36" s="11">
        <f>IFERROR(Parts[[#This Row],[Mass]]/Parts[[#This Row],[CPU]],"")</f>
        <v>18.925925925925927</v>
      </c>
      <c r="S36" s="5">
        <f>IF(ISBLANK(Parts[[#This Row],[Carry Mass]]),"",IF(Parts[[#This Row],[Carry Mass]]="∞","∞",IFERROR(Parts[[#This Row],[Carry Mass]]/Parts[[#This Row],[CPU]],"")))</f>
        <v>80</v>
      </c>
      <c r="T36" s="10" t="str">
        <f>IF(ISBLANK(Parts[[#This Row],[Damage,Heal]]),"",IF(Parts[[#This Row],[Power-C]]&lt;1,"Outlier",IFERROR(Parts[[#This Row],[Damage,Heal]]/Parts[[#This Row],[Power-C]],"")))</f>
        <v/>
      </c>
      <c r="U36" s="5" t="str">
        <f>IF(ISBLANK(Parts[[#This Row],[SGFR]]),"",Parts[[#This Row],[Damage,Heal]]*Parts[[#This Row],[SGFR]])</f>
        <v/>
      </c>
      <c r="V36" s="5" t="str">
        <f>IF(ISBLANK(Parts[[#This Row],[MFR]]),"",Parts[[#This Row],[Damage,Heal]]*Parts[[#This Row],[MFR]])</f>
        <v/>
      </c>
      <c r="W36" s="10" t="str">
        <f>IF(ISBLANK(Parts[[#This Row],[SGFR]]),"",IF(Parts[[#This Row],[Power-C]]&lt;1,"Outlier",Parts[[#This Row],[Power-C]]*Parts[[#This Row],[SGFR]]))</f>
        <v/>
      </c>
      <c r="X36" s="10" t="str">
        <f>IF(ISBLANK(Parts[[#This Row],[MFR]]),"",IF(Parts[[#This Row],[Power-C]]&lt;1,"Outlier",Parts[[#This Row],[Power-C]]*Parts[[#This Row],[MFR]]))</f>
        <v/>
      </c>
    </row>
    <row r="37" spans="1:24" x14ac:dyDescent="0.2">
      <c r="A37" t="s">
        <v>56</v>
      </c>
      <c r="B37" t="s">
        <v>188</v>
      </c>
      <c r="C37" s="1">
        <v>38220</v>
      </c>
      <c r="D37" s="1"/>
      <c r="E37" s="1">
        <v>26</v>
      </c>
      <c r="F37" s="2">
        <v>511</v>
      </c>
      <c r="G37" s="9">
        <v>112</v>
      </c>
      <c r="H37" s="9">
        <v>2160</v>
      </c>
      <c r="P37" s="5">
        <f>IFERROR((Parts[[#This Row],[Health]]+Parts[[#This Row],[Shield]])/Parts[[#This Row],[CPU]],"")</f>
        <v>1470</v>
      </c>
      <c r="Q37" s="5">
        <f>IFERROR((Parts[[#This Row],[Health]]+Parts[[#This Row],[Shield]])/Parts[[#This Row],[Mass]],"")</f>
        <v>74.794520547945211</v>
      </c>
      <c r="R37" s="11">
        <f>IFERROR(Parts[[#This Row],[Mass]]/Parts[[#This Row],[CPU]],"")</f>
        <v>19.653846153846153</v>
      </c>
      <c r="S37" s="5">
        <f>IF(ISBLANK(Parts[[#This Row],[Carry Mass]]),"",IF(Parts[[#This Row],[Carry Mass]]="∞","∞",IFERROR(Parts[[#This Row],[Carry Mass]]/Parts[[#This Row],[CPU]],"")))</f>
        <v>83.07692307692308</v>
      </c>
      <c r="T37" s="10" t="str">
        <f>IF(ISBLANK(Parts[[#This Row],[Damage,Heal]]),"",IF(Parts[[#This Row],[Power-C]]&lt;1,"Outlier",IFERROR(Parts[[#This Row],[Damage,Heal]]/Parts[[#This Row],[Power-C]],"")))</f>
        <v/>
      </c>
      <c r="U37" s="5" t="str">
        <f>IF(ISBLANK(Parts[[#This Row],[SGFR]]),"",Parts[[#This Row],[Damage,Heal]]*Parts[[#This Row],[SGFR]])</f>
        <v/>
      </c>
      <c r="V37" s="5" t="str">
        <f>IF(ISBLANK(Parts[[#This Row],[MFR]]),"",Parts[[#This Row],[Damage,Heal]]*Parts[[#This Row],[MFR]])</f>
        <v/>
      </c>
      <c r="W37" s="10" t="str">
        <f>IF(ISBLANK(Parts[[#This Row],[SGFR]]),"",IF(Parts[[#This Row],[Power-C]]&lt;1,"Outlier",Parts[[#This Row],[Power-C]]*Parts[[#This Row],[SGFR]]))</f>
        <v/>
      </c>
      <c r="X37" s="10" t="str">
        <f>IF(ISBLANK(Parts[[#This Row],[MFR]]),"",IF(Parts[[#This Row],[Power-C]]&lt;1,"Outlier",Parts[[#This Row],[Power-C]]*Parts[[#This Row],[MFR]]))</f>
        <v/>
      </c>
    </row>
    <row r="38" spans="1:24" x14ac:dyDescent="0.2">
      <c r="A38" t="s">
        <v>57</v>
      </c>
      <c r="B38" t="s">
        <v>188</v>
      </c>
      <c r="C38" s="1">
        <v>42630</v>
      </c>
      <c r="D38" s="1"/>
      <c r="E38" s="1">
        <v>29</v>
      </c>
      <c r="F38" s="2">
        <v>600</v>
      </c>
      <c r="G38" s="9">
        <v>114</v>
      </c>
      <c r="H38" s="9">
        <v>2320</v>
      </c>
      <c r="P38" s="5">
        <f>IFERROR((Parts[[#This Row],[Health]]+Parts[[#This Row],[Shield]])/Parts[[#This Row],[CPU]],"")</f>
        <v>1470</v>
      </c>
      <c r="Q38" s="5">
        <f>IFERROR((Parts[[#This Row],[Health]]+Parts[[#This Row],[Shield]])/Parts[[#This Row],[Mass]],"")</f>
        <v>71.05</v>
      </c>
      <c r="R38" s="11">
        <f>IFERROR(Parts[[#This Row],[Mass]]/Parts[[#This Row],[CPU]],"")</f>
        <v>20.689655172413794</v>
      </c>
      <c r="S38" s="5">
        <f>IF(ISBLANK(Parts[[#This Row],[Carry Mass]]),"",IF(Parts[[#This Row],[Carry Mass]]="∞","∞",IFERROR(Parts[[#This Row],[Carry Mass]]/Parts[[#This Row],[CPU]],"")))</f>
        <v>80</v>
      </c>
      <c r="T38" s="10" t="str">
        <f>IF(ISBLANK(Parts[[#This Row],[Damage,Heal]]),"",IF(Parts[[#This Row],[Power-C]]&lt;1,"Outlier",IFERROR(Parts[[#This Row],[Damage,Heal]]/Parts[[#This Row],[Power-C]],"")))</f>
        <v/>
      </c>
      <c r="U38" s="5" t="str">
        <f>IF(ISBLANK(Parts[[#This Row],[SGFR]]),"",Parts[[#This Row],[Damage,Heal]]*Parts[[#This Row],[SGFR]])</f>
        <v/>
      </c>
      <c r="V38" s="5" t="str">
        <f>IF(ISBLANK(Parts[[#This Row],[MFR]]),"",Parts[[#This Row],[Damage,Heal]]*Parts[[#This Row],[MFR]])</f>
        <v/>
      </c>
      <c r="W38" s="10" t="str">
        <f>IF(ISBLANK(Parts[[#This Row],[SGFR]]),"",IF(Parts[[#This Row],[Power-C]]&lt;1,"Outlier",Parts[[#This Row],[Power-C]]*Parts[[#This Row],[SGFR]]))</f>
        <v/>
      </c>
      <c r="X38" s="10" t="str">
        <f>IF(ISBLANK(Parts[[#This Row],[MFR]]),"",IF(Parts[[#This Row],[Power-C]]&lt;1,"Outlier",Parts[[#This Row],[Power-C]]*Parts[[#This Row],[MFR]]))</f>
        <v/>
      </c>
    </row>
    <row r="39" spans="1:24" x14ac:dyDescent="0.2">
      <c r="A39" t="s">
        <v>58</v>
      </c>
      <c r="B39" t="s">
        <v>188</v>
      </c>
      <c r="C39" s="1">
        <v>41160</v>
      </c>
      <c r="D39" s="1"/>
      <c r="E39" s="1">
        <v>28</v>
      </c>
      <c r="F39" s="2">
        <v>600</v>
      </c>
      <c r="G39" s="9">
        <v>114</v>
      </c>
      <c r="H39" s="9">
        <v>2320</v>
      </c>
      <c r="P39" s="5">
        <f>IFERROR((Parts[[#This Row],[Health]]+Parts[[#This Row],[Shield]])/Parts[[#This Row],[CPU]],"")</f>
        <v>1470</v>
      </c>
      <c r="Q39" s="5">
        <f>IFERROR((Parts[[#This Row],[Health]]+Parts[[#This Row],[Shield]])/Parts[[#This Row],[Mass]],"")</f>
        <v>68.599999999999994</v>
      </c>
      <c r="R39" s="11">
        <f>IFERROR(Parts[[#This Row],[Mass]]/Parts[[#This Row],[CPU]],"")</f>
        <v>21.428571428571427</v>
      </c>
      <c r="S39" s="5">
        <f>IF(ISBLANK(Parts[[#This Row],[Carry Mass]]),"",IF(Parts[[#This Row],[Carry Mass]]="∞","∞",IFERROR(Parts[[#This Row],[Carry Mass]]/Parts[[#This Row],[CPU]],"")))</f>
        <v>82.857142857142861</v>
      </c>
      <c r="T39" s="10" t="str">
        <f>IF(ISBLANK(Parts[[#This Row],[Damage,Heal]]),"",IF(Parts[[#This Row],[Power-C]]&lt;1,"Outlier",IFERROR(Parts[[#This Row],[Damage,Heal]]/Parts[[#This Row],[Power-C]],"")))</f>
        <v/>
      </c>
      <c r="U39" s="5" t="str">
        <f>IF(ISBLANK(Parts[[#This Row],[SGFR]]),"",Parts[[#This Row],[Damage,Heal]]*Parts[[#This Row],[SGFR]])</f>
        <v/>
      </c>
      <c r="V39" s="5" t="str">
        <f>IF(ISBLANK(Parts[[#This Row],[MFR]]),"",Parts[[#This Row],[Damage,Heal]]*Parts[[#This Row],[MFR]])</f>
        <v/>
      </c>
      <c r="W39" s="10" t="str">
        <f>IF(ISBLANK(Parts[[#This Row],[SGFR]]),"",IF(Parts[[#This Row],[Power-C]]&lt;1,"Outlier",Parts[[#This Row],[Power-C]]*Parts[[#This Row],[SGFR]]))</f>
        <v/>
      </c>
      <c r="X39" s="10" t="str">
        <f>IF(ISBLANK(Parts[[#This Row],[MFR]]),"",IF(Parts[[#This Row],[Power-C]]&lt;1,"Outlier",Parts[[#This Row],[Power-C]]*Parts[[#This Row],[MFR]]))</f>
        <v/>
      </c>
    </row>
    <row r="40" spans="1:24" x14ac:dyDescent="0.2">
      <c r="A40" t="s">
        <v>59</v>
      </c>
      <c r="B40" t="s">
        <v>188</v>
      </c>
      <c r="C40" s="1">
        <v>210000</v>
      </c>
      <c r="D40" s="1"/>
      <c r="E40" s="1">
        <v>100</v>
      </c>
      <c r="F40" s="2">
        <v>2142.9</v>
      </c>
      <c r="G40" s="9">
        <v>116</v>
      </c>
      <c r="H40" s="9">
        <v>8287</v>
      </c>
      <c r="P40" s="5">
        <f>IFERROR((Parts[[#This Row],[Health]]+Parts[[#This Row],[Shield]])/Parts[[#This Row],[CPU]],"")</f>
        <v>2100</v>
      </c>
      <c r="Q40" s="5">
        <f>IFERROR((Parts[[#This Row],[Health]]+Parts[[#This Row],[Shield]])/Parts[[#This Row],[Mass]],"")</f>
        <v>97.998040039199211</v>
      </c>
      <c r="R40" s="11">
        <f>IFERROR(Parts[[#This Row],[Mass]]/Parts[[#This Row],[CPU]],"")</f>
        <v>21.429000000000002</v>
      </c>
      <c r="S40" s="5">
        <f>IF(ISBLANK(Parts[[#This Row],[Carry Mass]]),"",IF(Parts[[#This Row],[Carry Mass]]="∞","∞",IFERROR(Parts[[#This Row],[Carry Mass]]/Parts[[#This Row],[CPU]],"")))</f>
        <v>82.87</v>
      </c>
      <c r="T40" s="10" t="str">
        <f>IF(ISBLANK(Parts[[#This Row],[Damage,Heal]]),"",IF(Parts[[#This Row],[Power-C]]&lt;1,"Outlier",IFERROR(Parts[[#This Row],[Damage,Heal]]/Parts[[#This Row],[Power-C]],"")))</f>
        <v/>
      </c>
      <c r="U40" s="5" t="str">
        <f>IF(ISBLANK(Parts[[#This Row],[SGFR]]),"",Parts[[#This Row],[Damage,Heal]]*Parts[[#This Row],[SGFR]])</f>
        <v/>
      </c>
      <c r="V40" s="5" t="str">
        <f>IF(ISBLANK(Parts[[#This Row],[MFR]]),"",Parts[[#This Row],[Damage,Heal]]*Parts[[#This Row],[MFR]])</f>
        <v/>
      </c>
      <c r="W40" s="10" t="str">
        <f>IF(ISBLANK(Parts[[#This Row],[SGFR]]),"",IF(Parts[[#This Row],[Power-C]]&lt;1,"Outlier",Parts[[#This Row],[Power-C]]*Parts[[#This Row],[SGFR]]))</f>
        <v/>
      </c>
      <c r="X40" s="10" t="str">
        <f>IF(ISBLANK(Parts[[#This Row],[MFR]]),"",IF(Parts[[#This Row],[Power-C]]&lt;1,"Outlier",Parts[[#This Row],[Power-C]]*Parts[[#This Row],[MFR]]))</f>
        <v/>
      </c>
    </row>
    <row r="41" spans="1:24" x14ac:dyDescent="0.2">
      <c r="A41" t="s">
        <v>60</v>
      </c>
      <c r="B41" t="s">
        <v>188</v>
      </c>
      <c r="C41" s="1">
        <v>210000</v>
      </c>
      <c r="D41" s="1"/>
      <c r="E41" s="1">
        <v>100</v>
      </c>
      <c r="F41" s="2">
        <v>2142.9</v>
      </c>
      <c r="G41" s="9">
        <v>116</v>
      </c>
      <c r="H41" s="9">
        <v>8287</v>
      </c>
      <c r="P41" s="5">
        <f>IFERROR((Parts[[#This Row],[Health]]+Parts[[#This Row],[Shield]])/Parts[[#This Row],[CPU]],"")</f>
        <v>2100</v>
      </c>
      <c r="Q41" s="5">
        <f>IFERROR((Parts[[#This Row],[Health]]+Parts[[#This Row],[Shield]])/Parts[[#This Row],[Mass]],"")</f>
        <v>97.998040039199211</v>
      </c>
      <c r="R41" s="11">
        <f>IFERROR(Parts[[#This Row],[Mass]]/Parts[[#This Row],[CPU]],"")</f>
        <v>21.429000000000002</v>
      </c>
      <c r="S41" s="5">
        <f>IF(ISBLANK(Parts[[#This Row],[Carry Mass]]),"",IF(Parts[[#This Row],[Carry Mass]]="∞","∞",IFERROR(Parts[[#This Row],[Carry Mass]]/Parts[[#This Row],[CPU]],"")))</f>
        <v>82.87</v>
      </c>
      <c r="T41" s="10" t="str">
        <f>IF(ISBLANK(Parts[[#This Row],[Damage,Heal]]),"",IF(Parts[[#This Row],[Power-C]]&lt;1,"Outlier",IFERROR(Parts[[#This Row],[Damage,Heal]]/Parts[[#This Row],[Power-C]],"")))</f>
        <v/>
      </c>
      <c r="U41" s="5" t="str">
        <f>IF(ISBLANK(Parts[[#This Row],[SGFR]]),"",Parts[[#This Row],[Damage,Heal]]*Parts[[#This Row],[SGFR]])</f>
        <v/>
      </c>
      <c r="V41" s="5" t="str">
        <f>IF(ISBLANK(Parts[[#This Row],[MFR]]),"",Parts[[#This Row],[Damage,Heal]]*Parts[[#This Row],[MFR]])</f>
        <v/>
      </c>
      <c r="W41" s="10" t="str">
        <f>IF(ISBLANK(Parts[[#This Row],[SGFR]]),"",IF(Parts[[#This Row],[Power-C]]&lt;1,"Outlier",Parts[[#This Row],[Power-C]]*Parts[[#This Row],[SGFR]]))</f>
        <v/>
      </c>
      <c r="X41" s="10" t="str">
        <f>IF(ISBLANK(Parts[[#This Row],[MFR]]),"",IF(Parts[[#This Row],[Power-C]]&lt;1,"Outlier",Parts[[#This Row],[Power-C]]*Parts[[#This Row],[MFR]]))</f>
        <v/>
      </c>
    </row>
    <row r="42" spans="1:24" x14ac:dyDescent="0.2">
      <c r="A42" t="s">
        <v>61</v>
      </c>
      <c r="B42" t="s">
        <v>188</v>
      </c>
      <c r="C42" s="1">
        <v>63000</v>
      </c>
      <c r="D42" s="1"/>
      <c r="E42" s="1">
        <v>30</v>
      </c>
      <c r="F42" s="2">
        <v>1800</v>
      </c>
      <c r="G42" s="9">
        <v>100</v>
      </c>
      <c r="H42" s="9" t="s">
        <v>62</v>
      </c>
      <c r="P42" s="5">
        <f>IFERROR((Parts[[#This Row],[Health]]+Parts[[#This Row],[Shield]])/Parts[[#This Row],[CPU]],"")</f>
        <v>2100</v>
      </c>
      <c r="Q42" s="5">
        <f>IFERROR((Parts[[#This Row],[Health]]+Parts[[#This Row],[Shield]])/Parts[[#This Row],[Mass]],"")</f>
        <v>35</v>
      </c>
      <c r="R42" s="11">
        <f>IFERROR(Parts[[#This Row],[Mass]]/Parts[[#This Row],[CPU]],"")</f>
        <v>60</v>
      </c>
      <c r="S42" s="5" t="str">
        <f>IF(ISBLANK(Parts[[#This Row],[Carry Mass]]),"",IF(Parts[[#This Row],[Carry Mass]]="∞","∞",IFERROR(Parts[[#This Row],[Carry Mass]]/Parts[[#This Row],[CPU]],"")))</f>
        <v>∞</v>
      </c>
      <c r="T42" s="10" t="str">
        <f>IF(ISBLANK(Parts[[#This Row],[Damage,Heal]]),"",IF(Parts[[#This Row],[Power-C]]&lt;1,"Outlier",IFERROR(Parts[[#This Row],[Damage,Heal]]/Parts[[#This Row],[Power-C]],"")))</f>
        <v/>
      </c>
      <c r="U42" s="5" t="str">
        <f>IF(ISBLANK(Parts[[#This Row],[SGFR]]),"",Parts[[#This Row],[Damage,Heal]]*Parts[[#This Row],[SGFR]])</f>
        <v/>
      </c>
      <c r="V42" s="5" t="str">
        <f>IF(ISBLANK(Parts[[#This Row],[MFR]]),"",Parts[[#This Row],[Damage,Heal]]*Parts[[#This Row],[MFR]])</f>
        <v/>
      </c>
      <c r="W42" s="10" t="str">
        <f>IF(ISBLANK(Parts[[#This Row],[SGFR]]),"",IF(Parts[[#This Row],[Power-C]]&lt;1,"Outlier",Parts[[#This Row],[Power-C]]*Parts[[#This Row],[SGFR]]))</f>
        <v/>
      </c>
      <c r="X42" s="10" t="str">
        <f>IF(ISBLANK(Parts[[#This Row],[MFR]]),"",IF(Parts[[#This Row],[Power-C]]&lt;1,"Outlier",Parts[[#This Row],[Power-C]]*Parts[[#This Row],[MFR]]))</f>
        <v/>
      </c>
    </row>
    <row r="43" spans="1:24" x14ac:dyDescent="0.2">
      <c r="A43" t="s">
        <v>63</v>
      </c>
      <c r="B43" t="s">
        <v>188</v>
      </c>
      <c r="C43" s="1">
        <v>71400</v>
      </c>
      <c r="D43" s="1"/>
      <c r="E43" s="1">
        <v>34</v>
      </c>
      <c r="F43" s="2">
        <v>2040</v>
      </c>
      <c r="G43" s="9">
        <v>102</v>
      </c>
      <c r="H43" s="9" t="s">
        <v>62</v>
      </c>
      <c r="P43" s="5">
        <f>IFERROR((Parts[[#This Row],[Health]]+Parts[[#This Row],[Shield]])/Parts[[#This Row],[CPU]],"")</f>
        <v>2100</v>
      </c>
      <c r="Q43" s="5">
        <f>IFERROR((Parts[[#This Row],[Health]]+Parts[[#This Row],[Shield]])/Parts[[#This Row],[Mass]],"")</f>
        <v>35</v>
      </c>
      <c r="R43" s="11">
        <f>IFERROR(Parts[[#This Row],[Mass]]/Parts[[#This Row],[CPU]],"")</f>
        <v>60</v>
      </c>
      <c r="S43" s="5" t="str">
        <f>IF(ISBLANK(Parts[[#This Row],[Carry Mass]]),"",IF(Parts[[#This Row],[Carry Mass]]="∞","∞",IFERROR(Parts[[#This Row],[Carry Mass]]/Parts[[#This Row],[CPU]],"")))</f>
        <v>∞</v>
      </c>
      <c r="T43" s="10" t="str">
        <f>IF(ISBLANK(Parts[[#This Row],[Damage,Heal]]),"",IF(Parts[[#This Row],[Power-C]]&lt;1,"Outlier",IFERROR(Parts[[#This Row],[Damage,Heal]]/Parts[[#This Row],[Power-C]],"")))</f>
        <v/>
      </c>
      <c r="U43" s="5" t="str">
        <f>IF(ISBLANK(Parts[[#This Row],[SGFR]]),"",Parts[[#This Row],[Damage,Heal]]*Parts[[#This Row],[SGFR]])</f>
        <v/>
      </c>
      <c r="V43" s="5" t="str">
        <f>IF(ISBLANK(Parts[[#This Row],[MFR]]),"",Parts[[#This Row],[Damage,Heal]]*Parts[[#This Row],[MFR]])</f>
        <v/>
      </c>
      <c r="W43" s="10" t="str">
        <f>IF(ISBLANK(Parts[[#This Row],[SGFR]]),"",IF(Parts[[#This Row],[Power-C]]&lt;1,"Outlier",Parts[[#This Row],[Power-C]]*Parts[[#This Row],[SGFR]]))</f>
        <v/>
      </c>
      <c r="X43" s="10" t="str">
        <f>IF(ISBLANK(Parts[[#This Row],[MFR]]),"",IF(Parts[[#This Row],[Power-C]]&lt;1,"Outlier",Parts[[#This Row],[Power-C]]*Parts[[#This Row],[MFR]]))</f>
        <v/>
      </c>
    </row>
    <row r="44" spans="1:24" x14ac:dyDescent="0.2">
      <c r="A44" t="s">
        <v>64</v>
      </c>
      <c r="B44" t="s">
        <v>188</v>
      </c>
      <c r="C44" s="1">
        <v>79800</v>
      </c>
      <c r="D44" s="1"/>
      <c r="E44" s="1">
        <v>38</v>
      </c>
      <c r="F44" s="2">
        <v>2280</v>
      </c>
      <c r="G44" s="9">
        <v>104</v>
      </c>
      <c r="H44" s="9" t="s">
        <v>62</v>
      </c>
      <c r="P44" s="5">
        <f>IFERROR((Parts[[#This Row],[Health]]+Parts[[#This Row],[Shield]])/Parts[[#This Row],[CPU]],"")</f>
        <v>2100</v>
      </c>
      <c r="Q44" s="5">
        <f>IFERROR((Parts[[#This Row],[Health]]+Parts[[#This Row],[Shield]])/Parts[[#This Row],[Mass]],"")</f>
        <v>35</v>
      </c>
      <c r="R44" s="11">
        <f>IFERROR(Parts[[#This Row],[Mass]]/Parts[[#This Row],[CPU]],"")</f>
        <v>60</v>
      </c>
      <c r="S44" s="5" t="str">
        <f>IF(ISBLANK(Parts[[#This Row],[Carry Mass]]),"",IF(Parts[[#This Row],[Carry Mass]]="∞","∞",IFERROR(Parts[[#This Row],[Carry Mass]]/Parts[[#This Row],[CPU]],"")))</f>
        <v>∞</v>
      </c>
      <c r="T44" s="10" t="str">
        <f>IF(ISBLANK(Parts[[#This Row],[Damage,Heal]]),"",IF(Parts[[#This Row],[Power-C]]&lt;1,"Outlier",IFERROR(Parts[[#This Row],[Damage,Heal]]/Parts[[#This Row],[Power-C]],"")))</f>
        <v/>
      </c>
      <c r="U44" s="5" t="str">
        <f>IF(ISBLANK(Parts[[#This Row],[SGFR]]),"",Parts[[#This Row],[Damage,Heal]]*Parts[[#This Row],[SGFR]])</f>
        <v/>
      </c>
      <c r="V44" s="5" t="str">
        <f>IF(ISBLANK(Parts[[#This Row],[MFR]]),"",Parts[[#This Row],[Damage,Heal]]*Parts[[#This Row],[MFR]])</f>
        <v/>
      </c>
      <c r="W44" s="10" t="str">
        <f>IF(ISBLANK(Parts[[#This Row],[SGFR]]),"",IF(Parts[[#This Row],[Power-C]]&lt;1,"Outlier",Parts[[#This Row],[Power-C]]*Parts[[#This Row],[SGFR]]))</f>
        <v/>
      </c>
      <c r="X44" s="10" t="str">
        <f>IF(ISBLANK(Parts[[#This Row],[MFR]]),"",IF(Parts[[#This Row],[Power-C]]&lt;1,"Outlier",Parts[[#This Row],[Power-C]]*Parts[[#This Row],[MFR]]))</f>
        <v/>
      </c>
    </row>
    <row r="45" spans="1:24" x14ac:dyDescent="0.2">
      <c r="A45" t="s">
        <v>65</v>
      </c>
      <c r="B45" t="s">
        <v>188</v>
      </c>
      <c r="C45" s="1">
        <v>88200</v>
      </c>
      <c r="D45" s="1"/>
      <c r="E45" s="1">
        <v>42</v>
      </c>
      <c r="F45" s="2">
        <v>2520</v>
      </c>
      <c r="G45" s="9">
        <v>106</v>
      </c>
      <c r="H45" s="9" t="s">
        <v>62</v>
      </c>
      <c r="P45" s="5">
        <f>IFERROR((Parts[[#This Row],[Health]]+Parts[[#This Row],[Shield]])/Parts[[#This Row],[CPU]],"")</f>
        <v>2100</v>
      </c>
      <c r="Q45" s="5">
        <f>IFERROR((Parts[[#This Row],[Health]]+Parts[[#This Row],[Shield]])/Parts[[#This Row],[Mass]],"")</f>
        <v>35</v>
      </c>
      <c r="R45" s="11">
        <f>IFERROR(Parts[[#This Row],[Mass]]/Parts[[#This Row],[CPU]],"")</f>
        <v>60</v>
      </c>
      <c r="S45" s="5" t="str">
        <f>IF(ISBLANK(Parts[[#This Row],[Carry Mass]]),"",IF(Parts[[#This Row],[Carry Mass]]="∞","∞",IFERROR(Parts[[#This Row],[Carry Mass]]/Parts[[#This Row],[CPU]],"")))</f>
        <v>∞</v>
      </c>
      <c r="T45" s="10" t="str">
        <f>IF(ISBLANK(Parts[[#This Row],[Damage,Heal]]),"",IF(Parts[[#This Row],[Power-C]]&lt;1,"Outlier",IFERROR(Parts[[#This Row],[Damage,Heal]]/Parts[[#This Row],[Power-C]],"")))</f>
        <v/>
      </c>
      <c r="U45" s="5" t="str">
        <f>IF(ISBLANK(Parts[[#This Row],[SGFR]]),"",Parts[[#This Row],[Damage,Heal]]*Parts[[#This Row],[SGFR]])</f>
        <v/>
      </c>
      <c r="V45" s="5" t="str">
        <f>IF(ISBLANK(Parts[[#This Row],[MFR]]),"",Parts[[#This Row],[Damage,Heal]]*Parts[[#This Row],[MFR]])</f>
        <v/>
      </c>
      <c r="W45" s="10" t="str">
        <f>IF(ISBLANK(Parts[[#This Row],[SGFR]]),"",IF(Parts[[#This Row],[Power-C]]&lt;1,"Outlier",Parts[[#This Row],[Power-C]]*Parts[[#This Row],[SGFR]]))</f>
        <v/>
      </c>
      <c r="X45" s="10" t="str">
        <f>IF(ISBLANK(Parts[[#This Row],[MFR]]),"",IF(Parts[[#This Row],[Power-C]]&lt;1,"Outlier",Parts[[#This Row],[Power-C]]*Parts[[#This Row],[MFR]]))</f>
        <v/>
      </c>
    </row>
    <row r="46" spans="1:24" x14ac:dyDescent="0.2">
      <c r="A46" t="s">
        <v>66</v>
      </c>
      <c r="B46" t="s">
        <v>188</v>
      </c>
      <c r="C46" s="1">
        <v>96600</v>
      </c>
      <c r="D46" s="1"/>
      <c r="E46" s="1">
        <v>46</v>
      </c>
      <c r="F46" s="2">
        <v>2760</v>
      </c>
      <c r="G46" s="9">
        <v>108</v>
      </c>
      <c r="H46" s="9" t="s">
        <v>62</v>
      </c>
      <c r="P46" s="5">
        <f>IFERROR((Parts[[#This Row],[Health]]+Parts[[#This Row],[Shield]])/Parts[[#This Row],[CPU]],"")</f>
        <v>2100</v>
      </c>
      <c r="Q46" s="5">
        <f>IFERROR((Parts[[#This Row],[Health]]+Parts[[#This Row],[Shield]])/Parts[[#This Row],[Mass]],"")</f>
        <v>35</v>
      </c>
      <c r="R46" s="11">
        <f>IFERROR(Parts[[#This Row],[Mass]]/Parts[[#This Row],[CPU]],"")</f>
        <v>60</v>
      </c>
      <c r="S46" s="5" t="str">
        <f>IF(ISBLANK(Parts[[#This Row],[Carry Mass]]),"",IF(Parts[[#This Row],[Carry Mass]]="∞","∞",IFERROR(Parts[[#This Row],[Carry Mass]]/Parts[[#This Row],[CPU]],"")))</f>
        <v>∞</v>
      </c>
      <c r="T46" s="10" t="str">
        <f>IF(ISBLANK(Parts[[#This Row],[Damage,Heal]]),"",IF(Parts[[#This Row],[Power-C]]&lt;1,"Outlier",IFERROR(Parts[[#This Row],[Damage,Heal]]/Parts[[#This Row],[Power-C]],"")))</f>
        <v/>
      </c>
      <c r="U46" s="5" t="str">
        <f>IF(ISBLANK(Parts[[#This Row],[SGFR]]),"",Parts[[#This Row],[Damage,Heal]]*Parts[[#This Row],[SGFR]])</f>
        <v/>
      </c>
      <c r="V46" s="5" t="str">
        <f>IF(ISBLANK(Parts[[#This Row],[MFR]]),"",Parts[[#This Row],[Damage,Heal]]*Parts[[#This Row],[MFR]])</f>
        <v/>
      </c>
      <c r="W46" s="10" t="str">
        <f>IF(ISBLANK(Parts[[#This Row],[SGFR]]),"",IF(Parts[[#This Row],[Power-C]]&lt;1,"Outlier",Parts[[#This Row],[Power-C]]*Parts[[#This Row],[SGFR]]))</f>
        <v/>
      </c>
      <c r="X46" s="10" t="str">
        <f>IF(ISBLANK(Parts[[#This Row],[MFR]]),"",IF(Parts[[#This Row],[Power-C]]&lt;1,"Outlier",Parts[[#This Row],[Power-C]]*Parts[[#This Row],[MFR]]))</f>
        <v/>
      </c>
    </row>
    <row r="47" spans="1:24" x14ac:dyDescent="0.2">
      <c r="A47" t="s">
        <v>67</v>
      </c>
      <c r="B47" t="s">
        <v>188</v>
      </c>
      <c r="C47" s="1">
        <v>22313</v>
      </c>
      <c r="D47" s="1">
        <v>66938</v>
      </c>
      <c r="E47" s="1">
        <v>50</v>
      </c>
      <c r="F47" s="2">
        <v>1500</v>
      </c>
      <c r="G47" s="9">
        <v>95</v>
      </c>
      <c r="H47" s="9" t="s">
        <v>62</v>
      </c>
      <c r="I47" s="2">
        <v>35</v>
      </c>
      <c r="P47" s="5">
        <f>IFERROR((Parts[[#This Row],[Health]]+Parts[[#This Row],[Shield]])/Parts[[#This Row],[CPU]],"")</f>
        <v>1785.02</v>
      </c>
      <c r="Q47" s="5">
        <f>IFERROR((Parts[[#This Row],[Health]]+Parts[[#This Row],[Shield]])/Parts[[#This Row],[Mass]],"")</f>
        <v>59.500666666666667</v>
      </c>
      <c r="R47" s="11">
        <f>IFERROR(Parts[[#This Row],[Mass]]/Parts[[#This Row],[CPU]],"")</f>
        <v>30</v>
      </c>
      <c r="S47" s="5" t="str">
        <f>IF(ISBLANK(Parts[[#This Row],[Carry Mass]]),"",IF(Parts[[#This Row],[Carry Mass]]="∞","∞",IFERROR(Parts[[#This Row],[Carry Mass]]/Parts[[#This Row],[CPU]],"")))</f>
        <v>∞</v>
      </c>
      <c r="T47" s="10" t="str">
        <f>IF(ISBLANK(Parts[[#This Row],[Damage,Heal]]),"",IF(Parts[[#This Row],[Power-C]]&lt;1,"Outlier",IFERROR(Parts[[#This Row],[Damage,Heal]]/Parts[[#This Row],[Power-C]],"")))</f>
        <v/>
      </c>
      <c r="U47" s="5" t="str">
        <f>IF(ISBLANK(Parts[[#This Row],[SGFR]]),"",Parts[[#This Row],[Damage,Heal]]*Parts[[#This Row],[SGFR]])</f>
        <v/>
      </c>
      <c r="V47" s="5" t="str">
        <f>IF(ISBLANK(Parts[[#This Row],[MFR]]),"",Parts[[#This Row],[Damage,Heal]]*Parts[[#This Row],[MFR]])</f>
        <v/>
      </c>
      <c r="W47" s="10" t="str">
        <f>IF(ISBLANK(Parts[[#This Row],[SGFR]]),"",IF(Parts[[#This Row],[Power-C]]&lt;1,"Outlier",Parts[[#This Row],[Power-C]]*Parts[[#This Row],[SGFR]]))</f>
        <v/>
      </c>
      <c r="X47" s="10" t="str">
        <f>IF(ISBLANK(Parts[[#This Row],[MFR]]),"",IF(Parts[[#This Row],[Power-C]]&lt;1,"Outlier",Parts[[#This Row],[Power-C]]*Parts[[#This Row],[MFR]]))</f>
        <v/>
      </c>
    </row>
    <row r="48" spans="1:24" x14ac:dyDescent="0.2">
      <c r="A48" t="s">
        <v>68</v>
      </c>
      <c r="B48" t="s">
        <v>188</v>
      </c>
      <c r="C48" s="1">
        <v>27668</v>
      </c>
      <c r="D48" s="1">
        <v>83003</v>
      </c>
      <c r="E48" s="1">
        <v>62</v>
      </c>
      <c r="F48" s="2">
        <v>1860</v>
      </c>
      <c r="G48" s="9">
        <v>97</v>
      </c>
      <c r="H48" s="9" t="s">
        <v>62</v>
      </c>
      <c r="I48" s="2">
        <v>37</v>
      </c>
      <c r="P48" s="5">
        <f>IFERROR((Parts[[#This Row],[Health]]+Parts[[#This Row],[Shield]])/Parts[[#This Row],[CPU]],"")</f>
        <v>1785.016129032258</v>
      </c>
      <c r="Q48" s="5">
        <f>IFERROR((Parts[[#This Row],[Health]]+Parts[[#This Row],[Shield]])/Parts[[#This Row],[Mass]],"")</f>
        <v>59.500537634408602</v>
      </c>
      <c r="R48" s="11">
        <f>IFERROR(Parts[[#This Row],[Mass]]/Parts[[#This Row],[CPU]],"")</f>
        <v>30</v>
      </c>
      <c r="S48" s="5" t="str">
        <f>IF(ISBLANK(Parts[[#This Row],[Carry Mass]]),"",IF(Parts[[#This Row],[Carry Mass]]="∞","∞",IFERROR(Parts[[#This Row],[Carry Mass]]/Parts[[#This Row],[CPU]],"")))</f>
        <v>∞</v>
      </c>
      <c r="T48" s="10" t="str">
        <f>IF(ISBLANK(Parts[[#This Row],[Damage,Heal]]),"",IF(Parts[[#This Row],[Power-C]]&lt;1,"Outlier",IFERROR(Parts[[#This Row],[Damage,Heal]]/Parts[[#This Row],[Power-C]],"")))</f>
        <v/>
      </c>
      <c r="U48" s="5" t="str">
        <f>IF(ISBLANK(Parts[[#This Row],[SGFR]]),"",Parts[[#This Row],[Damage,Heal]]*Parts[[#This Row],[SGFR]])</f>
        <v/>
      </c>
      <c r="V48" s="5" t="str">
        <f>IF(ISBLANK(Parts[[#This Row],[MFR]]),"",Parts[[#This Row],[Damage,Heal]]*Parts[[#This Row],[MFR]])</f>
        <v/>
      </c>
      <c r="W48" s="10" t="str">
        <f>IF(ISBLANK(Parts[[#This Row],[SGFR]]),"",IF(Parts[[#This Row],[Power-C]]&lt;1,"Outlier",Parts[[#This Row],[Power-C]]*Parts[[#This Row],[SGFR]]))</f>
        <v/>
      </c>
      <c r="X48" s="10" t="str">
        <f>IF(ISBLANK(Parts[[#This Row],[MFR]]),"",IF(Parts[[#This Row],[Power-C]]&lt;1,"Outlier",Parts[[#This Row],[Power-C]]*Parts[[#This Row],[MFR]]))</f>
        <v/>
      </c>
    </row>
    <row r="49" spans="1:24" x14ac:dyDescent="0.2">
      <c r="A49" t="s">
        <v>69</v>
      </c>
      <c r="B49" t="s">
        <v>188</v>
      </c>
      <c r="C49" s="1">
        <v>33023</v>
      </c>
      <c r="D49" s="1">
        <v>99068</v>
      </c>
      <c r="E49" s="1">
        <v>74</v>
      </c>
      <c r="F49" s="2">
        <v>2220</v>
      </c>
      <c r="G49" s="9">
        <v>99</v>
      </c>
      <c r="H49" s="9" t="s">
        <v>62</v>
      </c>
      <c r="I49" s="2">
        <v>39</v>
      </c>
      <c r="P49" s="5">
        <f>IFERROR((Parts[[#This Row],[Health]]+Parts[[#This Row],[Shield]])/Parts[[#This Row],[CPU]],"")</f>
        <v>1785.0135135135135</v>
      </c>
      <c r="Q49" s="5">
        <f>IFERROR((Parts[[#This Row],[Health]]+Parts[[#This Row],[Shield]])/Parts[[#This Row],[Mass]],"")</f>
        <v>59.500450450450451</v>
      </c>
      <c r="R49" s="11">
        <f>IFERROR(Parts[[#This Row],[Mass]]/Parts[[#This Row],[CPU]],"")</f>
        <v>30</v>
      </c>
      <c r="S49" s="5" t="str">
        <f>IF(ISBLANK(Parts[[#This Row],[Carry Mass]]),"",IF(Parts[[#This Row],[Carry Mass]]="∞","∞",IFERROR(Parts[[#This Row],[Carry Mass]]/Parts[[#This Row],[CPU]],"")))</f>
        <v>∞</v>
      </c>
      <c r="T49" s="10" t="str">
        <f>IF(ISBLANK(Parts[[#This Row],[Damage,Heal]]),"",IF(Parts[[#This Row],[Power-C]]&lt;1,"Outlier",IFERROR(Parts[[#This Row],[Damage,Heal]]/Parts[[#This Row],[Power-C]],"")))</f>
        <v/>
      </c>
      <c r="U49" s="5" t="str">
        <f>IF(ISBLANK(Parts[[#This Row],[SGFR]]),"",Parts[[#This Row],[Damage,Heal]]*Parts[[#This Row],[SGFR]])</f>
        <v/>
      </c>
      <c r="V49" s="5" t="str">
        <f>IF(ISBLANK(Parts[[#This Row],[MFR]]),"",Parts[[#This Row],[Damage,Heal]]*Parts[[#This Row],[MFR]])</f>
        <v/>
      </c>
      <c r="W49" s="10" t="str">
        <f>IF(ISBLANK(Parts[[#This Row],[SGFR]]),"",IF(Parts[[#This Row],[Power-C]]&lt;1,"Outlier",Parts[[#This Row],[Power-C]]*Parts[[#This Row],[SGFR]]))</f>
        <v/>
      </c>
      <c r="X49" s="10" t="str">
        <f>IF(ISBLANK(Parts[[#This Row],[MFR]]),"",IF(Parts[[#This Row],[Power-C]]&lt;1,"Outlier",Parts[[#This Row],[Power-C]]*Parts[[#This Row],[MFR]]))</f>
        <v/>
      </c>
    </row>
    <row r="50" spans="1:24" x14ac:dyDescent="0.2">
      <c r="A50" t="s">
        <v>70</v>
      </c>
      <c r="B50" t="s">
        <v>188</v>
      </c>
      <c r="C50" s="1">
        <v>38378</v>
      </c>
      <c r="D50" s="1">
        <v>115133</v>
      </c>
      <c r="E50" s="1">
        <v>86</v>
      </c>
      <c r="F50" s="2">
        <v>2580</v>
      </c>
      <c r="G50" s="9">
        <v>101</v>
      </c>
      <c r="H50" s="9" t="s">
        <v>62</v>
      </c>
      <c r="I50" s="2">
        <v>41</v>
      </c>
      <c r="P50" s="5">
        <f>IFERROR((Parts[[#This Row],[Health]]+Parts[[#This Row],[Shield]])/Parts[[#This Row],[CPU]],"")</f>
        <v>1785.0116279069769</v>
      </c>
      <c r="Q50" s="5">
        <f>IFERROR((Parts[[#This Row],[Health]]+Parts[[#This Row],[Shield]])/Parts[[#This Row],[Mass]],"")</f>
        <v>59.500387596899223</v>
      </c>
      <c r="R50" s="11">
        <f>IFERROR(Parts[[#This Row],[Mass]]/Parts[[#This Row],[CPU]],"")</f>
        <v>30</v>
      </c>
      <c r="S50" s="5" t="str">
        <f>IF(ISBLANK(Parts[[#This Row],[Carry Mass]]),"",IF(Parts[[#This Row],[Carry Mass]]="∞","∞",IFERROR(Parts[[#This Row],[Carry Mass]]/Parts[[#This Row],[CPU]],"")))</f>
        <v>∞</v>
      </c>
      <c r="T50" s="10" t="str">
        <f>IF(ISBLANK(Parts[[#This Row],[Damage,Heal]]),"",IF(Parts[[#This Row],[Power-C]]&lt;1,"Outlier",IFERROR(Parts[[#This Row],[Damage,Heal]]/Parts[[#This Row],[Power-C]],"")))</f>
        <v/>
      </c>
      <c r="U50" s="5" t="str">
        <f>IF(ISBLANK(Parts[[#This Row],[SGFR]]),"",Parts[[#This Row],[Damage,Heal]]*Parts[[#This Row],[SGFR]])</f>
        <v/>
      </c>
      <c r="V50" s="5" t="str">
        <f>IF(ISBLANK(Parts[[#This Row],[MFR]]),"",Parts[[#This Row],[Damage,Heal]]*Parts[[#This Row],[MFR]])</f>
        <v/>
      </c>
      <c r="W50" s="10" t="str">
        <f>IF(ISBLANK(Parts[[#This Row],[SGFR]]),"",IF(Parts[[#This Row],[Power-C]]&lt;1,"Outlier",Parts[[#This Row],[Power-C]]*Parts[[#This Row],[SGFR]]))</f>
        <v/>
      </c>
      <c r="X50" s="10" t="str">
        <f>IF(ISBLANK(Parts[[#This Row],[MFR]]),"",IF(Parts[[#This Row],[Power-C]]&lt;1,"Outlier",Parts[[#This Row],[Power-C]]*Parts[[#This Row],[MFR]]))</f>
        <v/>
      </c>
    </row>
    <row r="51" spans="1:24" x14ac:dyDescent="0.2">
      <c r="A51" t="s">
        <v>71</v>
      </c>
      <c r="B51" t="s">
        <v>188</v>
      </c>
      <c r="C51" s="1">
        <v>43733</v>
      </c>
      <c r="D51" s="1">
        <v>131198</v>
      </c>
      <c r="E51" s="1">
        <v>98</v>
      </c>
      <c r="F51" s="2">
        <v>2940</v>
      </c>
      <c r="G51" s="9">
        <v>103</v>
      </c>
      <c r="H51" s="9" t="s">
        <v>62</v>
      </c>
      <c r="I51" s="2">
        <v>43</v>
      </c>
      <c r="P51" s="5">
        <f>IFERROR((Parts[[#This Row],[Health]]+Parts[[#This Row],[Shield]])/Parts[[#This Row],[CPU]],"")</f>
        <v>1785.0102040816328</v>
      </c>
      <c r="Q51" s="5">
        <f>IFERROR((Parts[[#This Row],[Health]]+Parts[[#This Row],[Shield]])/Parts[[#This Row],[Mass]],"")</f>
        <v>59.500340136054419</v>
      </c>
      <c r="R51" s="11">
        <f>IFERROR(Parts[[#This Row],[Mass]]/Parts[[#This Row],[CPU]],"")</f>
        <v>30</v>
      </c>
      <c r="S51" s="5" t="str">
        <f>IF(ISBLANK(Parts[[#This Row],[Carry Mass]]),"",IF(Parts[[#This Row],[Carry Mass]]="∞","∞",IFERROR(Parts[[#This Row],[Carry Mass]]/Parts[[#This Row],[CPU]],"")))</f>
        <v>∞</v>
      </c>
      <c r="T51" s="10" t="str">
        <f>IF(ISBLANK(Parts[[#This Row],[Damage,Heal]]),"",IF(Parts[[#This Row],[Power-C]]&lt;1,"Outlier",IFERROR(Parts[[#This Row],[Damage,Heal]]/Parts[[#This Row],[Power-C]],"")))</f>
        <v/>
      </c>
      <c r="U51" s="5" t="str">
        <f>IF(ISBLANK(Parts[[#This Row],[SGFR]]),"",Parts[[#This Row],[Damage,Heal]]*Parts[[#This Row],[SGFR]])</f>
        <v/>
      </c>
      <c r="V51" s="5" t="str">
        <f>IF(ISBLANK(Parts[[#This Row],[MFR]]),"",Parts[[#This Row],[Damage,Heal]]*Parts[[#This Row],[MFR]])</f>
        <v/>
      </c>
      <c r="W51" s="10" t="str">
        <f>IF(ISBLANK(Parts[[#This Row],[SGFR]]),"",IF(Parts[[#This Row],[Power-C]]&lt;1,"Outlier",Parts[[#This Row],[Power-C]]*Parts[[#This Row],[SGFR]]))</f>
        <v/>
      </c>
      <c r="X51" s="10" t="str">
        <f>IF(ISBLANK(Parts[[#This Row],[MFR]]),"",IF(Parts[[#This Row],[Power-C]]&lt;1,"Outlier",Parts[[#This Row],[Power-C]]*Parts[[#This Row],[MFR]]))</f>
        <v/>
      </c>
    </row>
    <row r="52" spans="1:24" x14ac:dyDescent="0.2">
      <c r="A52" t="s">
        <v>72</v>
      </c>
      <c r="B52" t="s">
        <v>188</v>
      </c>
      <c r="C52" s="1">
        <v>91481</v>
      </c>
      <c r="D52" s="1">
        <v>274444</v>
      </c>
      <c r="E52" s="1">
        <v>205</v>
      </c>
      <c r="F52" s="2">
        <v>6150</v>
      </c>
      <c r="G52" s="9">
        <v>105</v>
      </c>
      <c r="H52" s="9" t="s">
        <v>62</v>
      </c>
      <c r="I52" s="2">
        <v>44</v>
      </c>
      <c r="P52" s="5">
        <f>IFERROR((Parts[[#This Row],[Health]]+Parts[[#This Row],[Shield]])/Parts[[#This Row],[CPU]],"")</f>
        <v>1785</v>
      </c>
      <c r="Q52" s="5">
        <f>IFERROR((Parts[[#This Row],[Health]]+Parts[[#This Row],[Shield]])/Parts[[#This Row],[Mass]],"")</f>
        <v>59.5</v>
      </c>
      <c r="R52" s="11">
        <f>IFERROR(Parts[[#This Row],[Mass]]/Parts[[#This Row],[CPU]],"")</f>
        <v>30</v>
      </c>
      <c r="S52" s="5" t="str">
        <f>IF(ISBLANK(Parts[[#This Row],[Carry Mass]]),"",IF(Parts[[#This Row],[Carry Mass]]="∞","∞",IFERROR(Parts[[#This Row],[Carry Mass]]/Parts[[#This Row],[CPU]],"")))</f>
        <v>∞</v>
      </c>
      <c r="T52" s="10" t="str">
        <f>IF(ISBLANK(Parts[[#This Row],[Damage,Heal]]),"",IF(Parts[[#This Row],[Power-C]]&lt;1,"Outlier",IFERROR(Parts[[#This Row],[Damage,Heal]]/Parts[[#This Row],[Power-C]],"")))</f>
        <v/>
      </c>
      <c r="U52" s="5" t="str">
        <f>IF(ISBLANK(Parts[[#This Row],[SGFR]]),"",Parts[[#This Row],[Damage,Heal]]*Parts[[#This Row],[SGFR]])</f>
        <v/>
      </c>
      <c r="V52" s="5" t="str">
        <f>IF(ISBLANK(Parts[[#This Row],[MFR]]),"",Parts[[#This Row],[Damage,Heal]]*Parts[[#This Row],[MFR]])</f>
        <v/>
      </c>
      <c r="W52" s="10" t="str">
        <f>IF(ISBLANK(Parts[[#This Row],[SGFR]]),"",IF(Parts[[#This Row],[Power-C]]&lt;1,"Outlier",Parts[[#This Row],[Power-C]]*Parts[[#This Row],[SGFR]]))</f>
        <v/>
      </c>
      <c r="X52" s="10" t="str">
        <f>IF(ISBLANK(Parts[[#This Row],[MFR]]),"",IF(Parts[[#This Row],[Power-C]]&lt;1,"Outlier",Parts[[#This Row],[Power-C]]*Parts[[#This Row],[MFR]]))</f>
        <v/>
      </c>
    </row>
    <row r="53" spans="1:24" x14ac:dyDescent="0.2">
      <c r="A53" t="s">
        <v>73</v>
      </c>
      <c r="B53" t="s">
        <v>188</v>
      </c>
      <c r="C53" s="1">
        <v>58800</v>
      </c>
      <c r="D53" s="1"/>
      <c r="E53" s="1">
        <v>40</v>
      </c>
      <c r="F53" s="2">
        <v>15.6</v>
      </c>
      <c r="G53" s="9">
        <v>93</v>
      </c>
      <c r="H53" s="9">
        <v>1936</v>
      </c>
      <c r="I53" s="2">
        <v>21</v>
      </c>
      <c r="P53" s="5">
        <f>IFERROR((Parts[[#This Row],[Health]]+Parts[[#This Row],[Shield]])/Parts[[#This Row],[CPU]],"")</f>
        <v>1470</v>
      </c>
      <c r="Q53" s="5">
        <f>IFERROR((Parts[[#This Row],[Health]]+Parts[[#This Row],[Shield]])/Parts[[#This Row],[Mass]],"")</f>
        <v>3769.2307692307695</v>
      </c>
      <c r="R53" s="11">
        <f>IFERROR(Parts[[#This Row],[Mass]]/Parts[[#This Row],[CPU]],"")</f>
        <v>0.39</v>
      </c>
      <c r="S53" s="5">
        <f>IF(ISBLANK(Parts[[#This Row],[Carry Mass]]),"",IF(Parts[[#This Row],[Carry Mass]]="∞","∞",IFERROR(Parts[[#This Row],[Carry Mass]]/Parts[[#This Row],[CPU]],"")))</f>
        <v>48.4</v>
      </c>
      <c r="T53" s="10" t="str">
        <f>IF(ISBLANK(Parts[[#This Row],[Damage,Heal]]),"",IF(Parts[[#This Row],[Power-C]]&lt;1,"Outlier",IFERROR(Parts[[#This Row],[Damage,Heal]]/Parts[[#This Row],[Power-C]],"")))</f>
        <v/>
      </c>
      <c r="U53" s="5" t="str">
        <f>IF(ISBLANK(Parts[[#This Row],[SGFR]]),"",Parts[[#This Row],[Damage,Heal]]*Parts[[#This Row],[SGFR]])</f>
        <v/>
      </c>
      <c r="V53" s="5" t="str">
        <f>IF(ISBLANK(Parts[[#This Row],[MFR]]),"",Parts[[#This Row],[Damage,Heal]]*Parts[[#This Row],[MFR]])</f>
        <v/>
      </c>
      <c r="W53" s="10" t="str">
        <f>IF(ISBLANK(Parts[[#This Row],[SGFR]]),"",IF(Parts[[#This Row],[Power-C]]&lt;1,"Outlier",Parts[[#This Row],[Power-C]]*Parts[[#This Row],[SGFR]]))</f>
        <v/>
      </c>
      <c r="X53" s="10" t="str">
        <f>IF(ISBLANK(Parts[[#This Row],[MFR]]),"",IF(Parts[[#This Row],[Power-C]]&lt;1,"Outlier",Parts[[#This Row],[Power-C]]*Parts[[#This Row],[MFR]]))</f>
        <v/>
      </c>
    </row>
    <row r="54" spans="1:24" x14ac:dyDescent="0.2">
      <c r="A54" t="s">
        <v>74</v>
      </c>
      <c r="B54" t="s">
        <v>188</v>
      </c>
      <c r="C54" s="1">
        <v>58800</v>
      </c>
      <c r="D54" s="1"/>
      <c r="E54" s="1">
        <v>40</v>
      </c>
      <c r="F54" s="2">
        <v>15.6</v>
      </c>
      <c r="G54" s="9">
        <v>93</v>
      </c>
      <c r="H54" s="9">
        <v>1936</v>
      </c>
      <c r="I54" s="2">
        <v>21</v>
      </c>
      <c r="P54" s="5">
        <f>IFERROR((Parts[[#This Row],[Health]]+Parts[[#This Row],[Shield]])/Parts[[#This Row],[CPU]],"")</f>
        <v>1470</v>
      </c>
      <c r="Q54" s="5">
        <f>IFERROR((Parts[[#This Row],[Health]]+Parts[[#This Row],[Shield]])/Parts[[#This Row],[Mass]],"")</f>
        <v>3769.2307692307695</v>
      </c>
      <c r="R54" s="11">
        <f>IFERROR(Parts[[#This Row],[Mass]]/Parts[[#This Row],[CPU]],"")</f>
        <v>0.39</v>
      </c>
      <c r="S54" s="5">
        <f>IF(ISBLANK(Parts[[#This Row],[Carry Mass]]),"",IF(Parts[[#This Row],[Carry Mass]]="∞","∞",IFERROR(Parts[[#This Row],[Carry Mass]]/Parts[[#This Row],[CPU]],"")))</f>
        <v>48.4</v>
      </c>
      <c r="T54" s="10" t="str">
        <f>IF(ISBLANK(Parts[[#This Row],[Damage,Heal]]),"",IF(Parts[[#This Row],[Power-C]]&lt;1,"Outlier",IFERROR(Parts[[#This Row],[Damage,Heal]]/Parts[[#This Row],[Power-C]],"")))</f>
        <v/>
      </c>
      <c r="U54" s="5" t="str">
        <f>IF(ISBLANK(Parts[[#This Row],[SGFR]]),"",Parts[[#This Row],[Damage,Heal]]*Parts[[#This Row],[SGFR]])</f>
        <v/>
      </c>
      <c r="V54" s="5" t="str">
        <f>IF(ISBLANK(Parts[[#This Row],[MFR]]),"",Parts[[#This Row],[Damage,Heal]]*Parts[[#This Row],[MFR]])</f>
        <v/>
      </c>
      <c r="W54" s="10" t="str">
        <f>IF(ISBLANK(Parts[[#This Row],[SGFR]]),"",IF(Parts[[#This Row],[Power-C]]&lt;1,"Outlier",Parts[[#This Row],[Power-C]]*Parts[[#This Row],[SGFR]]))</f>
        <v/>
      </c>
      <c r="X54" s="10" t="str">
        <f>IF(ISBLANK(Parts[[#This Row],[MFR]]),"",IF(Parts[[#This Row],[Power-C]]&lt;1,"Outlier",Parts[[#This Row],[Power-C]]*Parts[[#This Row],[MFR]]))</f>
        <v/>
      </c>
    </row>
    <row r="55" spans="1:24" x14ac:dyDescent="0.2">
      <c r="A55" t="s">
        <v>75</v>
      </c>
      <c r="B55" t="s">
        <v>188</v>
      </c>
      <c r="C55" s="1">
        <v>64680</v>
      </c>
      <c r="D55" s="1"/>
      <c r="E55" s="1">
        <v>44</v>
      </c>
      <c r="F55" s="2">
        <v>18</v>
      </c>
      <c r="G55" s="9">
        <v>97</v>
      </c>
      <c r="H55" s="9">
        <v>2130</v>
      </c>
      <c r="I55" s="2">
        <v>23</v>
      </c>
      <c r="P55" s="5">
        <f>IFERROR((Parts[[#This Row],[Health]]+Parts[[#This Row],[Shield]])/Parts[[#This Row],[CPU]],"")</f>
        <v>1470</v>
      </c>
      <c r="Q55" s="5">
        <f>IFERROR((Parts[[#This Row],[Health]]+Parts[[#This Row],[Shield]])/Parts[[#This Row],[Mass]],"")</f>
        <v>3593.3333333333335</v>
      </c>
      <c r="R55" s="11">
        <f>IFERROR(Parts[[#This Row],[Mass]]/Parts[[#This Row],[CPU]],"")</f>
        <v>0.40909090909090912</v>
      </c>
      <c r="S55" s="5">
        <f>IF(ISBLANK(Parts[[#This Row],[Carry Mass]]),"",IF(Parts[[#This Row],[Carry Mass]]="∞","∞",IFERROR(Parts[[#This Row],[Carry Mass]]/Parts[[#This Row],[CPU]],"")))</f>
        <v>48.409090909090907</v>
      </c>
      <c r="T55" s="10" t="str">
        <f>IF(ISBLANK(Parts[[#This Row],[Damage,Heal]]),"",IF(Parts[[#This Row],[Power-C]]&lt;1,"Outlier",IFERROR(Parts[[#This Row],[Damage,Heal]]/Parts[[#This Row],[Power-C]],"")))</f>
        <v/>
      </c>
      <c r="U55" s="5" t="str">
        <f>IF(ISBLANK(Parts[[#This Row],[SGFR]]),"",Parts[[#This Row],[Damage,Heal]]*Parts[[#This Row],[SGFR]])</f>
        <v/>
      </c>
      <c r="V55" s="5" t="str">
        <f>IF(ISBLANK(Parts[[#This Row],[MFR]]),"",Parts[[#This Row],[Damage,Heal]]*Parts[[#This Row],[MFR]])</f>
        <v/>
      </c>
      <c r="W55" s="10" t="str">
        <f>IF(ISBLANK(Parts[[#This Row],[SGFR]]),"",IF(Parts[[#This Row],[Power-C]]&lt;1,"Outlier",Parts[[#This Row],[Power-C]]*Parts[[#This Row],[SGFR]]))</f>
        <v/>
      </c>
      <c r="X55" s="10" t="str">
        <f>IF(ISBLANK(Parts[[#This Row],[MFR]]),"",IF(Parts[[#This Row],[Power-C]]&lt;1,"Outlier",Parts[[#This Row],[Power-C]]*Parts[[#This Row],[MFR]]))</f>
        <v/>
      </c>
    </row>
    <row r="56" spans="1:24" x14ac:dyDescent="0.2">
      <c r="A56" t="s">
        <v>76</v>
      </c>
      <c r="B56" t="s">
        <v>188</v>
      </c>
      <c r="C56" s="1">
        <v>36750</v>
      </c>
      <c r="D56" s="1"/>
      <c r="E56" s="1">
        <v>25</v>
      </c>
      <c r="F56" s="2">
        <v>12.6</v>
      </c>
      <c r="P56" s="5">
        <f>IFERROR((Parts[[#This Row],[Health]]+Parts[[#This Row],[Shield]])/Parts[[#This Row],[CPU]],"")</f>
        <v>1470</v>
      </c>
      <c r="Q56" s="5">
        <f>IFERROR((Parts[[#This Row],[Health]]+Parts[[#This Row],[Shield]])/Parts[[#This Row],[Mass]],"")</f>
        <v>2916.666666666667</v>
      </c>
      <c r="R56" s="11">
        <f>IFERROR(Parts[[#This Row],[Mass]]/Parts[[#This Row],[CPU]],"")</f>
        <v>0.504</v>
      </c>
      <c r="S56" s="5" t="str">
        <f>IF(ISBLANK(Parts[[#This Row],[Carry Mass]]),"",IF(Parts[[#This Row],[Carry Mass]]="∞","∞",IFERROR(Parts[[#This Row],[Carry Mass]]/Parts[[#This Row],[CPU]],"")))</f>
        <v/>
      </c>
      <c r="T56" s="10" t="str">
        <f>IF(ISBLANK(Parts[[#This Row],[Damage,Heal]]),"",IF(Parts[[#This Row],[Power-C]]&lt;1,"Outlier",IFERROR(Parts[[#This Row],[Damage,Heal]]/Parts[[#This Row],[Power-C]],"")))</f>
        <v/>
      </c>
      <c r="U56" s="5" t="str">
        <f>IF(ISBLANK(Parts[[#This Row],[SGFR]]),"",Parts[[#This Row],[Damage,Heal]]*Parts[[#This Row],[SGFR]])</f>
        <v/>
      </c>
      <c r="V56" s="5" t="str">
        <f>IF(ISBLANK(Parts[[#This Row],[MFR]]),"",Parts[[#This Row],[Damage,Heal]]*Parts[[#This Row],[MFR]])</f>
        <v/>
      </c>
      <c r="W56" s="10" t="str">
        <f>IF(ISBLANK(Parts[[#This Row],[SGFR]]),"",IF(Parts[[#This Row],[Power-C]]&lt;1,"Outlier",Parts[[#This Row],[Power-C]]*Parts[[#This Row],[SGFR]]))</f>
        <v/>
      </c>
      <c r="X56" s="10" t="str">
        <f>IF(ISBLANK(Parts[[#This Row],[MFR]]),"",IF(Parts[[#This Row],[Power-C]]&lt;1,"Outlier",Parts[[#This Row],[Power-C]]*Parts[[#This Row],[MFR]]))</f>
        <v/>
      </c>
    </row>
    <row r="57" spans="1:24" x14ac:dyDescent="0.2">
      <c r="A57" t="s">
        <v>77</v>
      </c>
      <c r="B57" t="s">
        <v>188</v>
      </c>
      <c r="C57" s="1">
        <v>36750</v>
      </c>
      <c r="D57" s="1"/>
      <c r="E57" s="1">
        <v>25</v>
      </c>
      <c r="F57" s="2">
        <v>12.6</v>
      </c>
      <c r="P57" s="5">
        <f>IFERROR((Parts[[#This Row],[Health]]+Parts[[#This Row],[Shield]])/Parts[[#This Row],[CPU]],"")</f>
        <v>1470</v>
      </c>
      <c r="Q57" s="5">
        <f>IFERROR((Parts[[#This Row],[Health]]+Parts[[#This Row],[Shield]])/Parts[[#This Row],[Mass]],"")</f>
        <v>2916.666666666667</v>
      </c>
      <c r="R57" s="11">
        <f>IFERROR(Parts[[#This Row],[Mass]]/Parts[[#This Row],[CPU]],"")</f>
        <v>0.504</v>
      </c>
      <c r="S57" s="5" t="str">
        <f>IF(ISBLANK(Parts[[#This Row],[Carry Mass]]),"",IF(Parts[[#This Row],[Carry Mass]]="∞","∞",IFERROR(Parts[[#This Row],[Carry Mass]]/Parts[[#This Row],[CPU]],"")))</f>
        <v/>
      </c>
      <c r="T57" s="10" t="str">
        <f>IF(ISBLANK(Parts[[#This Row],[Damage,Heal]]),"",IF(Parts[[#This Row],[Power-C]]&lt;1,"Outlier",IFERROR(Parts[[#This Row],[Damage,Heal]]/Parts[[#This Row],[Power-C]],"")))</f>
        <v/>
      </c>
      <c r="U57" s="5" t="str">
        <f>IF(ISBLANK(Parts[[#This Row],[SGFR]]),"",Parts[[#This Row],[Damage,Heal]]*Parts[[#This Row],[SGFR]])</f>
        <v/>
      </c>
      <c r="V57" s="5" t="str">
        <f>IF(ISBLANK(Parts[[#This Row],[MFR]]),"",Parts[[#This Row],[Damage,Heal]]*Parts[[#This Row],[MFR]])</f>
        <v/>
      </c>
      <c r="W57" s="10" t="str">
        <f>IF(ISBLANK(Parts[[#This Row],[SGFR]]),"",IF(Parts[[#This Row],[Power-C]]&lt;1,"Outlier",Parts[[#This Row],[Power-C]]*Parts[[#This Row],[SGFR]]))</f>
        <v/>
      </c>
      <c r="X57" s="10" t="str">
        <f>IF(ISBLANK(Parts[[#This Row],[MFR]]),"",IF(Parts[[#This Row],[Power-C]]&lt;1,"Outlier",Parts[[#This Row],[Power-C]]*Parts[[#This Row],[MFR]]))</f>
        <v/>
      </c>
    </row>
    <row r="58" spans="1:24" x14ac:dyDescent="0.2">
      <c r="A58" t="s">
        <v>78</v>
      </c>
      <c r="B58" t="s">
        <v>188</v>
      </c>
      <c r="C58" s="1">
        <v>14700</v>
      </c>
      <c r="D58" s="1"/>
      <c r="E58" s="1">
        <v>20</v>
      </c>
      <c r="F58" s="2">
        <v>6.3</v>
      </c>
      <c r="G58" s="9">
        <v>172</v>
      </c>
      <c r="H58" s="9">
        <v>514</v>
      </c>
      <c r="I58" s="2">
        <v>17.5</v>
      </c>
      <c r="P58" s="5">
        <f>IFERROR((Parts[[#This Row],[Health]]+Parts[[#This Row],[Shield]])/Parts[[#This Row],[CPU]],"")</f>
        <v>735</v>
      </c>
      <c r="Q58" s="5">
        <f>IFERROR((Parts[[#This Row],[Health]]+Parts[[#This Row],[Shield]])/Parts[[#This Row],[Mass]],"")</f>
        <v>2333.3333333333335</v>
      </c>
      <c r="R58" s="11">
        <f>IFERROR(Parts[[#This Row],[Mass]]/Parts[[#This Row],[CPU]],"")</f>
        <v>0.315</v>
      </c>
      <c r="S58" s="5">
        <f>IF(ISBLANK(Parts[[#This Row],[Carry Mass]]),"",IF(Parts[[#This Row],[Carry Mass]]="∞","∞",IFERROR(Parts[[#This Row],[Carry Mass]]/Parts[[#This Row],[CPU]],"")))</f>
        <v>25.7</v>
      </c>
      <c r="T58" s="10" t="str">
        <f>IF(ISBLANK(Parts[[#This Row],[Damage,Heal]]),"",IF(Parts[[#This Row],[Power-C]]&lt;1,"Outlier",IFERROR(Parts[[#This Row],[Damage,Heal]]/Parts[[#This Row],[Power-C]],"")))</f>
        <v/>
      </c>
      <c r="U58" s="5" t="str">
        <f>IF(ISBLANK(Parts[[#This Row],[SGFR]]),"",Parts[[#This Row],[Damage,Heal]]*Parts[[#This Row],[SGFR]])</f>
        <v/>
      </c>
      <c r="V58" s="5" t="str">
        <f>IF(ISBLANK(Parts[[#This Row],[MFR]]),"",Parts[[#This Row],[Damage,Heal]]*Parts[[#This Row],[MFR]])</f>
        <v/>
      </c>
      <c r="W58" s="10" t="str">
        <f>IF(ISBLANK(Parts[[#This Row],[SGFR]]),"",IF(Parts[[#This Row],[Power-C]]&lt;1,"Outlier",Parts[[#This Row],[Power-C]]*Parts[[#This Row],[SGFR]]))</f>
        <v/>
      </c>
      <c r="X58" s="10" t="str">
        <f>IF(ISBLANK(Parts[[#This Row],[MFR]]),"",IF(Parts[[#This Row],[Power-C]]&lt;1,"Outlier",Parts[[#This Row],[Power-C]]*Parts[[#This Row],[MFR]]))</f>
        <v/>
      </c>
    </row>
    <row r="59" spans="1:24" x14ac:dyDescent="0.2">
      <c r="A59" t="s">
        <v>79</v>
      </c>
      <c r="B59" t="s">
        <v>188</v>
      </c>
      <c r="C59" s="1">
        <v>16170</v>
      </c>
      <c r="D59" s="1"/>
      <c r="E59" s="1">
        <v>22</v>
      </c>
      <c r="F59" s="2">
        <v>8.1</v>
      </c>
      <c r="G59" s="9">
        <v>176</v>
      </c>
      <c r="H59" s="9">
        <v>565</v>
      </c>
      <c r="I59" s="2">
        <v>18.2</v>
      </c>
      <c r="P59" s="5">
        <f>IFERROR((Parts[[#This Row],[Health]]+Parts[[#This Row],[Shield]])/Parts[[#This Row],[CPU]],"")</f>
        <v>735</v>
      </c>
      <c r="Q59" s="5">
        <f>IFERROR((Parts[[#This Row],[Health]]+Parts[[#This Row],[Shield]])/Parts[[#This Row],[Mass]],"")</f>
        <v>1996.2962962962963</v>
      </c>
      <c r="R59" s="11">
        <f>IFERROR(Parts[[#This Row],[Mass]]/Parts[[#This Row],[CPU]],"")</f>
        <v>0.36818181818181817</v>
      </c>
      <c r="S59" s="5">
        <f>IF(ISBLANK(Parts[[#This Row],[Carry Mass]]),"",IF(Parts[[#This Row],[Carry Mass]]="∞","∞",IFERROR(Parts[[#This Row],[Carry Mass]]/Parts[[#This Row],[CPU]],"")))</f>
        <v>25.681818181818183</v>
      </c>
      <c r="T59" s="10" t="str">
        <f>IF(ISBLANK(Parts[[#This Row],[Damage,Heal]]),"",IF(Parts[[#This Row],[Power-C]]&lt;1,"Outlier",IFERROR(Parts[[#This Row],[Damage,Heal]]/Parts[[#This Row],[Power-C]],"")))</f>
        <v/>
      </c>
      <c r="U59" s="5" t="str">
        <f>IF(ISBLANK(Parts[[#This Row],[SGFR]]),"",Parts[[#This Row],[Damage,Heal]]*Parts[[#This Row],[SGFR]])</f>
        <v/>
      </c>
      <c r="V59" s="5" t="str">
        <f>IF(ISBLANK(Parts[[#This Row],[MFR]]),"",Parts[[#This Row],[Damage,Heal]]*Parts[[#This Row],[MFR]])</f>
        <v/>
      </c>
      <c r="W59" s="10" t="str">
        <f>IF(ISBLANK(Parts[[#This Row],[SGFR]]),"",IF(Parts[[#This Row],[Power-C]]&lt;1,"Outlier",Parts[[#This Row],[Power-C]]*Parts[[#This Row],[SGFR]]))</f>
        <v/>
      </c>
      <c r="X59" s="10" t="str">
        <f>IF(ISBLANK(Parts[[#This Row],[MFR]]),"",IF(Parts[[#This Row],[Power-C]]&lt;1,"Outlier",Parts[[#This Row],[Power-C]]*Parts[[#This Row],[MFR]]))</f>
        <v/>
      </c>
    </row>
    <row r="60" spans="1:24" x14ac:dyDescent="0.2">
      <c r="A60" t="s">
        <v>80</v>
      </c>
      <c r="B60" t="s">
        <v>188</v>
      </c>
      <c r="C60" s="1">
        <v>17640</v>
      </c>
      <c r="D60" s="1"/>
      <c r="E60" s="1">
        <v>24</v>
      </c>
      <c r="F60" s="2">
        <v>9.9</v>
      </c>
      <c r="G60" s="9">
        <v>180</v>
      </c>
      <c r="H60" s="9">
        <v>616</v>
      </c>
      <c r="I60" s="2">
        <v>18.8</v>
      </c>
      <c r="P60" s="5">
        <f>IFERROR((Parts[[#This Row],[Health]]+Parts[[#This Row],[Shield]])/Parts[[#This Row],[CPU]],"")</f>
        <v>735</v>
      </c>
      <c r="Q60" s="5">
        <f>IFERROR((Parts[[#This Row],[Health]]+Parts[[#This Row],[Shield]])/Parts[[#This Row],[Mass]],"")</f>
        <v>1781.8181818181818</v>
      </c>
      <c r="R60" s="11">
        <f>IFERROR(Parts[[#This Row],[Mass]]/Parts[[#This Row],[CPU]],"")</f>
        <v>0.41250000000000003</v>
      </c>
      <c r="S60" s="5">
        <f>IF(ISBLANK(Parts[[#This Row],[Carry Mass]]),"",IF(Parts[[#This Row],[Carry Mass]]="∞","∞",IFERROR(Parts[[#This Row],[Carry Mass]]/Parts[[#This Row],[CPU]],"")))</f>
        <v>25.666666666666668</v>
      </c>
      <c r="T60" s="10" t="str">
        <f>IF(ISBLANK(Parts[[#This Row],[Damage,Heal]]),"",IF(Parts[[#This Row],[Power-C]]&lt;1,"Outlier",IFERROR(Parts[[#This Row],[Damage,Heal]]/Parts[[#This Row],[Power-C]],"")))</f>
        <v/>
      </c>
      <c r="U60" s="5" t="str">
        <f>IF(ISBLANK(Parts[[#This Row],[SGFR]]),"",Parts[[#This Row],[Damage,Heal]]*Parts[[#This Row],[SGFR]])</f>
        <v/>
      </c>
      <c r="V60" s="5" t="str">
        <f>IF(ISBLANK(Parts[[#This Row],[MFR]]),"",Parts[[#This Row],[Damage,Heal]]*Parts[[#This Row],[MFR]])</f>
        <v/>
      </c>
      <c r="W60" s="10" t="str">
        <f>IF(ISBLANK(Parts[[#This Row],[SGFR]]),"",IF(Parts[[#This Row],[Power-C]]&lt;1,"Outlier",Parts[[#This Row],[Power-C]]*Parts[[#This Row],[SGFR]]))</f>
        <v/>
      </c>
      <c r="X60" s="10" t="str">
        <f>IF(ISBLANK(Parts[[#This Row],[MFR]]),"",IF(Parts[[#This Row],[Power-C]]&lt;1,"Outlier",Parts[[#This Row],[Power-C]]*Parts[[#This Row],[MFR]]))</f>
        <v/>
      </c>
    </row>
    <row r="61" spans="1:24" x14ac:dyDescent="0.2">
      <c r="A61" t="s">
        <v>81</v>
      </c>
      <c r="B61" t="s">
        <v>188</v>
      </c>
      <c r="C61" s="1">
        <v>19110</v>
      </c>
      <c r="D61" s="1"/>
      <c r="E61" s="1">
        <v>26</v>
      </c>
      <c r="F61" s="2">
        <v>11.7</v>
      </c>
      <c r="G61" s="9">
        <v>183</v>
      </c>
      <c r="H61" s="9">
        <v>668</v>
      </c>
      <c r="I61" s="2">
        <v>19.399999999999999</v>
      </c>
      <c r="P61" s="5">
        <f>IFERROR((Parts[[#This Row],[Health]]+Parts[[#This Row],[Shield]])/Parts[[#This Row],[CPU]],"")</f>
        <v>735</v>
      </c>
      <c r="Q61" s="5">
        <f>IFERROR((Parts[[#This Row],[Health]]+Parts[[#This Row],[Shield]])/Parts[[#This Row],[Mass]],"")</f>
        <v>1633.3333333333335</v>
      </c>
      <c r="R61" s="11">
        <f>IFERROR(Parts[[#This Row],[Mass]]/Parts[[#This Row],[CPU]],"")</f>
        <v>0.44999999999999996</v>
      </c>
      <c r="S61" s="5">
        <f>IF(ISBLANK(Parts[[#This Row],[Carry Mass]]),"",IF(Parts[[#This Row],[Carry Mass]]="∞","∞",IFERROR(Parts[[#This Row],[Carry Mass]]/Parts[[#This Row],[CPU]],"")))</f>
        <v>25.692307692307693</v>
      </c>
      <c r="T61" s="10" t="str">
        <f>IF(ISBLANK(Parts[[#This Row],[Damage,Heal]]),"",IF(Parts[[#This Row],[Power-C]]&lt;1,"Outlier",IFERROR(Parts[[#This Row],[Damage,Heal]]/Parts[[#This Row],[Power-C]],"")))</f>
        <v/>
      </c>
      <c r="U61" s="5" t="str">
        <f>IF(ISBLANK(Parts[[#This Row],[SGFR]]),"",Parts[[#This Row],[Damage,Heal]]*Parts[[#This Row],[SGFR]])</f>
        <v/>
      </c>
      <c r="V61" s="5" t="str">
        <f>IF(ISBLANK(Parts[[#This Row],[MFR]]),"",Parts[[#This Row],[Damage,Heal]]*Parts[[#This Row],[MFR]])</f>
        <v/>
      </c>
      <c r="W61" s="10" t="str">
        <f>IF(ISBLANK(Parts[[#This Row],[SGFR]]),"",IF(Parts[[#This Row],[Power-C]]&lt;1,"Outlier",Parts[[#This Row],[Power-C]]*Parts[[#This Row],[SGFR]]))</f>
        <v/>
      </c>
      <c r="X61" s="10" t="str">
        <f>IF(ISBLANK(Parts[[#This Row],[MFR]]),"",IF(Parts[[#This Row],[Power-C]]&lt;1,"Outlier",Parts[[#This Row],[Power-C]]*Parts[[#This Row],[MFR]]))</f>
        <v/>
      </c>
    </row>
    <row r="62" spans="1:24" x14ac:dyDescent="0.2">
      <c r="A62" t="s">
        <v>82</v>
      </c>
      <c r="B62" t="s">
        <v>188</v>
      </c>
      <c r="C62" s="1">
        <v>20580</v>
      </c>
      <c r="D62" s="1"/>
      <c r="E62" s="1">
        <v>28</v>
      </c>
      <c r="F62" s="2">
        <v>13.5</v>
      </c>
      <c r="G62" s="9">
        <v>187</v>
      </c>
      <c r="H62" s="9">
        <v>720</v>
      </c>
      <c r="I62" s="2">
        <v>20</v>
      </c>
      <c r="P62" s="5">
        <f>IFERROR((Parts[[#This Row],[Health]]+Parts[[#This Row],[Shield]])/Parts[[#This Row],[CPU]],"")</f>
        <v>735</v>
      </c>
      <c r="Q62" s="5">
        <f>IFERROR((Parts[[#This Row],[Health]]+Parts[[#This Row],[Shield]])/Parts[[#This Row],[Mass]],"")</f>
        <v>1524.4444444444443</v>
      </c>
      <c r="R62" s="11">
        <f>IFERROR(Parts[[#This Row],[Mass]]/Parts[[#This Row],[CPU]],"")</f>
        <v>0.48214285714285715</v>
      </c>
      <c r="S62" s="5">
        <f>IF(ISBLANK(Parts[[#This Row],[Carry Mass]]),"",IF(Parts[[#This Row],[Carry Mass]]="∞","∞",IFERROR(Parts[[#This Row],[Carry Mass]]/Parts[[#This Row],[CPU]],"")))</f>
        <v>25.714285714285715</v>
      </c>
      <c r="T62" s="10" t="str">
        <f>IF(ISBLANK(Parts[[#This Row],[Damage,Heal]]),"",IF(Parts[[#This Row],[Power-C]]&lt;1,"Outlier",IFERROR(Parts[[#This Row],[Damage,Heal]]/Parts[[#This Row],[Power-C]],"")))</f>
        <v/>
      </c>
      <c r="U62" s="5" t="str">
        <f>IF(ISBLANK(Parts[[#This Row],[SGFR]]),"",Parts[[#This Row],[Damage,Heal]]*Parts[[#This Row],[SGFR]])</f>
        <v/>
      </c>
      <c r="V62" s="5" t="str">
        <f>IF(ISBLANK(Parts[[#This Row],[MFR]]),"",Parts[[#This Row],[Damage,Heal]]*Parts[[#This Row],[MFR]])</f>
        <v/>
      </c>
      <c r="W62" s="10" t="str">
        <f>IF(ISBLANK(Parts[[#This Row],[SGFR]]),"",IF(Parts[[#This Row],[Power-C]]&lt;1,"Outlier",Parts[[#This Row],[Power-C]]*Parts[[#This Row],[SGFR]]))</f>
        <v/>
      </c>
      <c r="X62" s="10" t="str">
        <f>IF(ISBLANK(Parts[[#This Row],[MFR]]),"",IF(Parts[[#This Row],[Power-C]]&lt;1,"Outlier",Parts[[#This Row],[Power-C]]*Parts[[#This Row],[MFR]]))</f>
        <v/>
      </c>
    </row>
    <row r="63" spans="1:24" x14ac:dyDescent="0.2">
      <c r="A63" t="s">
        <v>83</v>
      </c>
      <c r="B63" t="s">
        <v>188</v>
      </c>
      <c r="C63" s="1">
        <v>147000</v>
      </c>
      <c r="D63" s="1"/>
      <c r="E63" s="1">
        <v>100</v>
      </c>
      <c r="F63" s="2">
        <v>48.2</v>
      </c>
      <c r="G63" s="9">
        <v>191</v>
      </c>
      <c r="H63" s="9">
        <v>2571</v>
      </c>
      <c r="I63" s="2">
        <v>22.5</v>
      </c>
      <c r="P63" s="5">
        <f>IFERROR((Parts[[#This Row],[Health]]+Parts[[#This Row],[Shield]])/Parts[[#This Row],[CPU]],"")</f>
        <v>1470</v>
      </c>
      <c r="Q63" s="5">
        <f>IFERROR((Parts[[#This Row],[Health]]+Parts[[#This Row],[Shield]])/Parts[[#This Row],[Mass]],"")</f>
        <v>3049.7925311203317</v>
      </c>
      <c r="R63" s="11">
        <f>IFERROR(Parts[[#This Row],[Mass]]/Parts[[#This Row],[CPU]],"")</f>
        <v>0.48200000000000004</v>
      </c>
      <c r="S63" s="5">
        <f>IF(ISBLANK(Parts[[#This Row],[Carry Mass]]),"",IF(Parts[[#This Row],[Carry Mass]]="∞","∞",IFERROR(Parts[[#This Row],[Carry Mass]]/Parts[[#This Row],[CPU]],"")))</f>
        <v>25.71</v>
      </c>
      <c r="T63" s="10" t="str">
        <f>IF(ISBLANK(Parts[[#This Row],[Damage,Heal]]),"",IF(Parts[[#This Row],[Power-C]]&lt;1,"Outlier",IFERROR(Parts[[#This Row],[Damage,Heal]]/Parts[[#This Row],[Power-C]],"")))</f>
        <v/>
      </c>
      <c r="U63" s="5" t="str">
        <f>IF(ISBLANK(Parts[[#This Row],[SGFR]]),"",Parts[[#This Row],[Damage,Heal]]*Parts[[#This Row],[SGFR]])</f>
        <v/>
      </c>
      <c r="V63" s="5" t="str">
        <f>IF(ISBLANK(Parts[[#This Row],[MFR]]),"",Parts[[#This Row],[Damage,Heal]]*Parts[[#This Row],[MFR]])</f>
        <v/>
      </c>
      <c r="W63" s="10" t="str">
        <f>IF(ISBLANK(Parts[[#This Row],[SGFR]]),"",IF(Parts[[#This Row],[Power-C]]&lt;1,"Outlier",Parts[[#This Row],[Power-C]]*Parts[[#This Row],[SGFR]]))</f>
        <v/>
      </c>
      <c r="X63" s="10" t="str">
        <f>IF(ISBLANK(Parts[[#This Row],[MFR]]),"",IF(Parts[[#This Row],[Power-C]]&lt;1,"Outlier",Parts[[#This Row],[Power-C]]*Parts[[#This Row],[MFR]]))</f>
        <v/>
      </c>
    </row>
    <row r="64" spans="1:24" x14ac:dyDescent="0.2">
      <c r="A64" t="s">
        <v>84</v>
      </c>
      <c r="B64" t="s">
        <v>188</v>
      </c>
      <c r="C64" s="1">
        <v>2924</v>
      </c>
      <c r="D64" s="1"/>
      <c r="E64" s="1">
        <v>10</v>
      </c>
      <c r="F64" s="2">
        <v>4.2</v>
      </c>
      <c r="G64" s="9">
        <v>161</v>
      </c>
      <c r="P64" s="5">
        <f>IFERROR((Parts[[#This Row],[Health]]+Parts[[#This Row],[Shield]])/Parts[[#This Row],[CPU]],"")</f>
        <v>292.39999999999998</v>
      </c>
      <c r="Q64" s="5">
        <f>IFERROR((Parts[[#This Row],[Health]]+Parts[[#This Row],[Shield]])/Parts[[#This Row],[Mass]],"")</f>
        <v>696.19047619047615</v>
      </c>
      <c r="R64" s="11">
        <f>IFERROR(Parts[[#This Row],[Mass]]/Parts[[#This Row],[CPU]],"")</f>
        <v>0.42000000000000004</v>
      </c>
      <c r="S64" s="5" t="str">
        <f>IF(ISBLANK(Parts[[#This Row],[Carry Mass]]),"",IF(Parts[[#This Row],[Carry Mass]]="∞","∞",IFERROR(Parts[[#This Row],[Carry Mass]]/Parts[[#This Row],[CPU]],"")))</f>
        <v/>
      </c>
      <c r="T64" s="10" t="str">
        <f>IF(ISBLANK(Parts[[#This Row],[Damage,Heal]]),"",IF(Parts[[#This Row],[Power-C]]&lt;1,"Outlier",IFERROR(Parts[[#This Row],[Damage,Heal]]/Parts[[#This Row],[Power-C]],"")))</f>
        <v/>
      </c>
      <c r="U64" s="5" t="str">
        <f>IF(ISBLANK(Parts[[#This Row],[SGFR]]),"",Parts[[#This Row],[Damage,Heal]]*Parts[[#This Row],[SGFR]])</f>
        <v/>
      </c>
      <c r="V64" s="5" t="str">
        <f>IF(ISBLANK(Parts[[#This Row],[MFR]]),"",Parts[[#This Row],[Damage,Heal]]*Parts[[#This Row],[MFR]])</f>
        <v/>
      </c>
      <c r="W64" s="10" t="str">
        <f>IF(ISBLANK(Parts[[#This Row],[SGFR]]),"",IF(Parts[[#This Row],[Power-C]]&lt;1,"Outlier",Parts[[#This Row],[Power-C]]*Parts[[#This Row],[SGFR]]))</f>
        <v/>
      </c>
      <c r="X64" s="10" t="str">
        <f>IF(ISBLANK(Parts[[#This Row],[MFR]]),"",IF(Parts[[#This Row],[Power-C]]&lt;1,"Outlier",Parts[[#This Row],[Power-C]]*Parts[[#This Row],[MFR]]))</f>
        <v/>
      </c>
    </row>
    <row r="65" spans="1:24" x14ac:dyDescent="0.2">
      <c r="A65" t="s">
        <v>85</v>
      </c>
      <c r="B65" t="s">
        <v>188</v>
      </c>
      <c r="C65" s="1">
        <v>4299</v>
      </c>
      <c r="D65" s="1"/>
      <c r="E65" s="1">
        <v>12</v>
      </c>
      <c r="F65" s="2">
        <v>5.4</v>
      </c>
      <c r="G65" s="9">
        <v>165</v>
      </c>
      <c r="P65" s="5">
        <f>IFERROR((Parts[[#This Row],[Health]]+Parts[[#This Row],[Shield]])/Parts[[#This Row],[CPU]],"")</f>
        <v>358.25</v>
      </c>
      <c r="Q65" s="5">
        <f>IFERROR((Parts[[#This Row],[Health]]+Parts[[#This Row],[Shield]])/Parts[[#This Row],[Mass]],"")</f>
        <v>796.11111111111109</v>
      </c>
      <c r="R65" s="11">
        <f>IFERROR(Parts[[#This Row],[Mass]]/Parts[[#This Row],[CPU]],"")</f>
        <v>0.45</v>
      </c>
      <c r="S65" s="5" t="str">
        <f>IF(ISBLANK(Parts[[#This Row],[Carry Mass]]),"",IF(Parts[[#This Row],[Carry Mass]]="∞","∞",IFERROR(Parts[[#This Row],[Carry Mass]]/Parts[[#This Row],[CPU]],"")))</f>
        <v/>
      </c>
      <c r="T65" s="10" t="str">
        <f>IF(ISBLANK(Parts[[#This Row],[Damage,Heal]]),"",IF(Parts[[#This Row],[Power-C]]&lt;1,"Outlier",IFERROR(Parts[[#This Row],[Damage,Heal]]/Parts[[#This Row],[Power-C]],"")))</f>
        <v/>
      </c>
      <c r="U65" s="5" t="str">
        <f>IF(ISBLANK(Parts[[#This Row],[SGFR]]),"",Parts[[#This Row],[Damage,Heal]]*Parts[[#This Row],[SGFR]])</f>
        <v/>
      </c>
      <c r="V65" s="5" t="str">
        <f>IF(ISBLANK(Parts[[#This Row],[MFR]]),"",Parts[[#This Row],[Damage,Heal]]*Parts[[#This Row],[MFR]])</f>
        <v/>
      </c>
      <c r="W65" s="10" t="str">
        <f>IF(ISBLANK(Parts[[#This Row],[SGFR]]),"",IF(Parts[[#This Row],[Power-C]]&lt;1,"Outlier",Parts[[#This Row],[Power-C]]*Parts[[#This Row],[SGFR]]))</f>
        <v/>
      </c>
      <c r="X65" s="10" t="str">
        <f>IF(ISBLANK(Parts[[#This Row],[MFR]]),"",IF(Parts[[#This Row],[Power-C]]&lt;1,"Outlier",Parts[[#This Row],[Power-C]]*Parts[[#This Row],[MFR]]))</f>
        <v/>
      </c>
    </row>
    <row r="66" spans="1:24" x14ac:dyDescent="0.2">
      <c r="A66" t="s">
        <v>86</v>
      </c>
      <c r="B66" t="s">
        <v>188</v>
      </c>
      <c r="C66" s="1">
        <v>6143</v>
      </c>
      <c r="D66" s="1"/>
      <c r="E66" s="1">
        <v>14</v>
      </c>
      <c r="F66" s="2">
        <v>6.6</v>
      </c>
      <c r="G66" s="9">
        <v>168</v>
      </c>
      <c r="P66" s="5">
        <f>IFERROR((Parts[[#This Row],[Health]]+Parts[[#This Row],[Shield]])/Parts[[#This Row],[CPU]],"")</f>
        <v>438.78571428571428</v>
      </c>
      <c r="Q66" s="5">
        <f>IFERROR((Parts[[#This Row],[Health]]+Parts[[#This Row],[Shield]])/Parts[[#This Row],[Mass]],"")</f>
        <v>930.75757575757586</v>
      </c>
      <c r="R66" s="11">
        <f>IFERROR(Parts[[#This Row],[Mass]]/Parts[[#This Row],[CPU]],"")</f>
        <v>0.47142857142857142</v>
      </c>
      <c r="S66" s="5" t="str">
        <f>IF(ISBLANK(Parts[[#This Row],[Carry Mass]]),"",IF(Parts[[#This Row],[Carry Mass]]="∞","∞",IFERROR(Parts[[#This Row],[Carry Mass]]/Parts[[#This Row],[CPU]],"")))</f>
        <v/>
      </c>
      <c r="T66" s="10" t="str">
        <f>IF(ISBLANK(Parts[[#This Row],[Damage,Heal]]),"",IF(Parts[[#This Row],[Power-C]]&lt;1,"Outlier",IFERROR(Parts[[#This Row],[Damage,Heal]]/Parts[[#This Row],[Power-C]],"")))</f>
        <v/>
      </c>
      <c r="U66" s="5" t="str">
        <f>IF(ISBLANK(Parts[[#This Row],[SGFR]]),"",Parts[[#This Row],[Damage,Heal]]*Parts[[#This Row],[SGFR]])</f>
        <v/>
      </c>
      <c r="V66" s="5" t="str">
        <f>IF(ISBLANK(Parts[[#This Row],[MFR]]),"",Parts[[#This Row],[Damage,Heal]]*Parts[[#This Row],[MFR]])</f>
        <v/>
      </c>
      <c r="W66" s="10" t="str">
        <f>IF(ISBLANK(Parts[[#This Row],[SGFR]]),"",IF(Parts[[#This Row],[Power-C]]&lt;1,"Outlier",Parts[[#This Row],[Power-C]]*Parts[[#This Row],[SGFR]]))</f>
        <v/>
      </c>
      <c r="X66" s="10" t="str">
        <f>IF(ISBLANK(Parts[[#This Row],[MFR]]),"",IF(Parts[[#This Row],[Power-C]]&lt;1,"Outlier",Parts[[#This Row],[Power-C]]*Parts[[#This Row],[MFR]]))</f>
        <v/>
      </c>
    </row>
    <row r="67" spans="1:24" x14ac:dyDescent="0.2">
      <c r="A67" t="s">
        <v>87</v>
      </c>
      <c r="B67" t="s">
        <v>188</v>
      </c>
      <c r="C67" s="1">
        <v>8601</v>
      </c>
      <c r="D67" s="1"/>
      <c r="E67" s="1">
        <v>16</v>
      </c>
      <c r="F67" s="2">
        <v>7.8</v>
      </c>
      <c r="G67" s="9">
        <v>172</v>
      </c>
      <c r="P67" s="5">
        <f>IFERROR((Parts[[#This Row],[Health]]+Parts[[#This Row],[Shield]])/Parts[[#This Row],[CPU]],"")</f>
        <v>537.5625</v>
      </c>
      <c r="Q67" s="5">
        <f>IFERROR((Parts[[#This Row],[Health]]+Parts[[#This Row],[Shield]])/Parts[[#This Row],[Mass]],"")</f>
        <v>1102.6923076923076</v>
      </c>
      <c r="R67" s="11">
        <f>IFERROR(Parts[[#This Row],[Mass]]/Parts[[#This Row],[CPU]],"")</f>
        <v>0.48749999999999999</v>
      </c>
      <c r="S67" s="5" t="str">
        <f>IF(ISBLANK(Parts[[#This Row],[Carry Mass]]),"",IF(Parts[[#This Row],[Carry Mass]]="∞","∞",IFERROR(Parts[[#This Row],[Carry Mass]]/Parts[[#This Row],[CPU]],"")))</f>
        <v/>
      </c>
      <c r="T67" s="10" t="str">
        <f>IF(ISBLANK(Parts[[#This Row],[Damage,Heal]]),"",IF(Parts[[#This Row],[Power-C]]&lt;1,"Outlier",IFERROR(Parts[[#This Row],[Damage,Heal]]/Parts[[#This Row],[Power-C]],"")))</f>
        <v/>
      </c>
      <c r="U67" s="5" t="str">
        <f>IF(ISBLANK(Parts[[#This Row],[SGFR]]),"",Parts[[#This Row],[Damage,Heal]]*Parts[[#This Row],[SGFR]])</f>
        <v/>
      </c>
      <c r="V67" s="5" t="str">
        <f>IF(ISBLANK(Parts[[#This Row],[MFR]]),"",Parts[[#This Row],[Damage,Heal]]*Parts[[#This Row],[MFR]])</f>
        <v/>
      </c>
      <c r="W67" s="10" t="str">
        <f>IF(ISBLANK(Parts[[#This Row],[SGFR]]),"",IF(Parts[[#This Row],[Power-C]]&lt;1,"Outlier",Parts[[#This Row],[Power-C]]*Parts[[#This Row],[SGFR]]))</f>
        <v/>
      </c>
      <c r="X67" s="10" t="str">
        <f>IF(ISBLANK(Parts[[#This Row],[MFR]]),"",IF(Parts[[#This Row],[Power-C]]&lt;1,"Outlier",Parts[[#This Row],[Power-C]]*Parts[[#This Row],[MFR]]))</f>
        <v/>
      </c>
    </row>
    <row r="68" spans="1:24" x14ac:dyDescent="0.2">
      <c r="A68" t="s">
        <v>88</v>
      </c>
      <c r="B68" t="s">
        <v>188</v>
      </c>
      <c r="C68" s="1">
        <v>11855</v>
      </c>
      <c r="D68" s="1"/>
      <c r="E68" s="1">
        <v>18</v>
      </c>
      <c r="F68" s="2">
        <v>9</v>
      </c>
      <c r="G68" s="9">
        <v>175</v>
      </c>
      <c r="P68" s="5">
        <f>IFERROR((Parts[[#This Row],[Health]]+Parts[[#This Row],[Shield]])/Parts[[#This Row],[CPU]],"")</f>
        <v>658.61111111111109</v>
      </c>
      <c r="Q68" s="5">
        <f>IFERROR((Parts[[#This Row],[Health]]+Parts[[#This Row],[Shield]])/Parts[[#This Row],[Mass]],"")</f>
        <v>1317.2222222222222</v>
      </c>
      <c r="R68" s="11">
        <f>IFERROR(Parts[[#This Row],[Mass]]/Parts[[#This Row],[CPU]],"")</f>
        <v>0.5</v>
      </c>
      <c r="S68" s="5" t="str">
        <f>IF(ISBLANK(Parts[[#This Row],[Carry Mass]]),"",IF(Parts[[#This Row],[Carry Mass]]="∞","∞",IFERROR(Parts[[#This Row],[Carry Mass]]/Parts[[#This Row],[CPU]],"")))</f>
        <v/>
      </c>
      <c r="T68" s="10" t="str">
        <f>IF(ISBLANK(Parts[[#This Row],[Damage,Heal]]),"",IF(Parts[[#This Row],[Power-C]]&lt;1,"Outlier",IFERROR(Parts[[#This Row],[Damage,Heal]]/Parts[[#This Row],[Power-C]],"")))</f>
        <v/>
      </c>
      <c r="U68" s="5" t="str">
        <f>IF(ISBLANK(Parts[[#This Row],[SGFR]]),"",Parts[[#This Row],[Damage,Heal]]*Parts[[#This Row],[SGFR]])</f>
        <v/>
      </c>
      <c r="V68" s="5" t="str">
        <f>IF(ISBLANK(Parts[[#This Row],[MFR]]),"",Parts[[#This Row],[Damage,Heal]]*Parts[[#This Row],[MFR]])</f>
        <v/>
      </c>
      <c r="W68" s="10" t="str">
        <f>IF(ISBLANK(Parts[[#This Row],[SGFR]]),"",IF(Parts[[#This Row],[Power-C]]&lt;1,"Outlier",Parts[[#This Row],[Power-C]]*Parts[[#This Row],[SGFR]]))</f>
        <v/>
      </c>
      <c r="X68" s="10" t="str">
        <f>IF(ISBLANK(Parts[[#This Row],[MFR]]),"",IF(Parts[[#This Row],[Power-C]]&lt;1,"Outlier",Parts[[#This Row],[Power-C]]*Parts[[#This Row],[MFR]]))</f>
        <v/>
      </c>
    </row>
    <row r="69" spans="1:24" x14ac:dyDescent="0.2">
      <c r="A69" t="s">
        <v>89</v>
      </c>
      <c r="B69" t="s">
        <v>188</v>
      </c>
      <c r="C69" s="1">
        <v>11855</v>
      </c>
      <c r="D69" s="1"/>
      <c r="E69" s="1">
        <v>18</v>
      </c>
      <c r="F69" s="2">
        <v>9</v>
      </c>
      <c r="G69" s="9">
        <v>175</v>
      </c>
      <c r="P69" s="5">
        <f>IFERROR((Parts[[#This Row],[Health]]+Parts[[#This Row],[Shield]])/Parts[[#This Row],[CPU]],"")</f>
        <v>658.61111111111109</v>
      </c>
      <c r="Q69" s="5">
        <f>IFERROR((Parts[[#This Row],[Health]]+Parts[[#This Row],[Shield]])/Parts[[#This Row],[Mass]],"")</f>
        <v>1317.2222222222222</v>
      </c>
      <c r="R69" s="11">
        <f>IFERROR(Parts[[#This Row],[Mass]]/Parts[[#This Row],[CPU]],"")</f>
        <v>0.5</v>
      </c>
      <c r="S69" s="5" t="str">
        <f>IF(ISBLANK(Parts[[#This Row],[Carry Mass]]),"",IF(Parts[[#This Row],[Carry Mass]]="∞","∞",IFERROR(Parts[[#This Row],[Carry Mass]]/Parts[[#This Row],[CPU]],"")))</f>
        <v/>
      </c>
      <c r="T69" s="10" t="str">
        <f>IF(ISBLANK(Parts[[#This Row],[Damage,Heal]]),"",IF(Parts[[#This Row],[Power-C]]&lt;1,"Outlier",IFERROR(Parts[[#This Row],[Damage,Heal]]/Parts[[#This Row],[Power-C]],"")))</f>
        <v/>
      </c>
      <c r="U69" s="5" t="str">
        <f>IF(ISBLANK(Parts[[#This Row],[SGFR]]),"",Parts[[#This Row],[Damage,Heal]]*Parts[[#This Row],[SGFR]])</f>
        <v/>
      </c>
      <c r="V69" s="5" t="str">
        <f>IF(ISBLANK(Parts[[#This Row],[MFR]]),"",Parts[[#This Row],[Damage,Heal]]*Parts[[#This Row],[MFR]])</f>
        <v/>
      </c>
      <c r="W69" s="10" t="str">
        <f>IF(ISBLANK(Parts[[#This Row],[SGFR]]),"",IF(Parts[[#This Row],[Power-C]]&lt;1,"Outlier",Parts[[#This Row],[Power-C]]*Parts[[#This Row],[SGFR]]))</f>
        <v/>
      </c>
      <c r="X69" s="10" t="str">
        <f>IF(ISBLANK(Parts[[#This Row],[MFR]]),"",IF(Parts[[#This Row],[Power-C]]&lt;1,"Outlier",Parts[[#This Row],[Power-C]]*Parts[[#This Row],[MFR]]))</f>
        <v/>
      </c>
    </row>
    <row r="70" spans="1:24" x14ac:dyDescent="0.2">
      <c r="A70" t="s">
        <v>90</v>
      </c>
      <c r="B70" t="s">
        <v>188</v>
      </c>
      <c r="C70" s="1">
        <v>21639</v>
      </c>
      <c r="D70" s="1"/>
      <c r="E70" s="1">
        <v>30</v>
      </c>
      <c r="F70" s="2">
        <v>13.9</v>
      </c>
      <c r="G70" s="9">
        <v>162</v>
      </c>
      <c r="H70" s="9">
        <v>2256</v>
      </c>
      <c r="P70" s="5">
        <f>IFERROR((Parts[[#This Row],[Health]]+Parts[[#This Row],[Shield]])/Parts[[#This Row],[CPU]],"")</f>
        <v>721.3</v>
      </c>
      <c r="Q70" s="5">
        <f>IFERROR((Parts[[#This Row],[Health]]+Parts[[#This Row],[Shield]])/Parts[[#This Row],[Mass]],"")</f>
        <v>1556.7625899280574</v>
      </c>
      <c r="R70" s="11">
        <f>IFERROR(Parts[[#This Row],[Mass]]/Parts[[#This Row],[CPU]],"")</f>
        <v>0.46333333333333332</v>
      </c>
      <c r="S70" s="5">
        <f>IF(ISBLANK(Parts[[#This Row],[Carry Mass]]),"",IF(Parts[[#This Row],[Carry Mass]]="∞","∞",IFERROR(Parts[[#This Row],[Carry Mass]]/Parts[[#This Row],[CPU]],"")))</f>
        <v>75.2</v>
      </c>
      <c r="T70" s="10" t="str">
        <f>IF(ISBLANK(Parts[[#This Row],[Damage,Heal]]),"",IF(Parts[[#This Row],[Power-C]]&lt;1,"Outlier",IFERROR(Parts[[#This Row],[Damage,Heal]]/Parts[[#This Row],[Power-C]],"")))</f>
        <v/>
      </c>
      <c r="U70" s="5" t="str">
        <f>IF(ISBLANK(Parts[[#This Row],[SGFR]]),"",Parts[[#This Row],[Damage,Heal]]*Parts[[#This Row],[SGFR]])</f>
        <v/>
      </c>
      <c r="V70" s="5" t="str">
        <f>IF(ISBLANK(Parts[[#This Row],[MFR]]),"",Parts[[#This Row],[Damage,Heal]]*Parts[[#This Row],[MFR]])</f>
        <v/>
      </c>
      <c r="W70" s="10" t="str">
        <f>IF(ISBLANK(Parts[[#This Row],[SGFR]]),"",IF(Parts[[#This Row],[Power-C]]&lt;1,"Outlier",Parts[[#This Row],[Power-C]]*Parts[[#This Row],[SGFR]]))</f>
        <v/>
      </c>
      <c r="X70" s="10" t="str">
        <f>IF(ISBLANK(Parts[[#This Row],[MFR]]),"",IF(Parts[[#This Row],[Power-C]]&lt;1,"Outlier",Parts[[#This Row],[Power-C]]*Parts[[#This Row],[MFR]]))</f>
        <v/>
      </c>
    </row>
    <row r="71" spans="1:24" x14ac:dyDescent="0.2">
      <c r="A71" t="s">
        <v>91</v>
      </c>
      <c r="B71" t="s">
        <v>188</v>
      </c>
      <c r="C71" s="1">
        <v>29163</v>
      </c>
      <c r="D71" s="1"/>
      <c r="E71" s="1">
        <v>33</v>
      </c>
      <c r="F71" s="2">
        <v>16.399999999999999</v>
      </c>
      <c r="G71" s="9">
        <v>165</v>
      </c>
      <c r="H71" s="9">
        <v>2482</v>
      </c>
      <c r="P71" s="5">
        <f>IFERROR((Parts[[#This Row],[Health]]+Parts[[#This Row],[Shield]])/Parts[[#This Row],[CPU]],"")</f>
        <v>883.72727272727275</v>
      </c>
      <c r="Q71" s="5">
        <f>IFERROR((Parts[[#This Row],[Health]]+Parts[[#This Row],[Shield]])/Parts[[#This Row],[Mass]],"")</f>
        <v>1778.2317073170734</v>
      </c>
      <c r="R71" s="11">
        <f>IFERROR(Parts[[#This Row],[Mass]]/Parts[[#This Row],[CPU]],"")</f>
        <v>0.49696969696969695</v>
      </c>
      <c r="S71" s="5">
        <f>IF(ISBLANK(Parts[[#This Row],[Carry Mass]]),"",IF(Parts[[#This Row],[Carry Mass]]="∞","∞",IFERROR(Parts[[#This Row],[Carry Mass]]/Parts[[#This Row],[CPU]],"")))</f>
        <v>75.212121212121218</v>
      </c>
      <c r="T71" s="10" t="str">
        <f>IF(ISBLANK(Parts[[#This Row],[Damage,Heal]]),"",IF(Parts[[#This Row],[Power-C]]&lt;1,"Outlier",IFERROR(Parts[[#This Row],[Damage,Heal]]/Parts[[#This Row],[Power-C]],"")))</f>
        <v/>
      </c>
      <c r="U71" s="5" t="str">
        <f>IF(ISBLANK(Parts[[#This Row],[SGFR]]),"",Parts[[#This Row],[Damage,Heal]]*Parts[[#This Row],[SGFR]])</f>
        <v/>
      </c>
      <c r="V71" s="5" t="str">
        <f>IF(ISBLANK(Parts[[#This Row],[MFR]]),"",Parts[[#This Row],[Damage,Heal]]*Parts[[#This Row],[MFR]])</f>
        <v/>
      </c>
      <c r="W71" s="10" t="str">
        <f>IF(ISBLANK(Parts[[#This Row],[SGFR]]),"",IF(Parts[[#This Row],[Power-C]]&lt;1,"Outlier",Parts[[#This Row],[Power-C]]*Parts[[#This Row],[SGFR]]))</f>
        <v/>
      </c>
      <c r="X71" s="10" t="str">
        <f>IF(ISBLANK(Parts[[#This Row],[MFR]]),"",IF(Parts[[#This Row],[Power-C]]&lt;1,"Outlier",Parts[[#This Row],[Power-C]]*Parts[[#This Row],[MFR]]))</f>
        <v/>
      </c>
    </row>
    <row r="72" spans="1:24" x14ac:dyDescent="0.2">
      <c r="A72" t="s">
        <v>92</v>
      </c>
      <c r="B72" t="s">
        <v>188</v>
      </c>
      <c r="C72" s="1">
        <v>37899</v>
      </c>
      <c r="D72" s="1"/>
      <c r="E72" s="1">
        <v>35</v>
      </c>
      <c r="F72" s="2">
        <v>18.899999999999999</v>
      </c>
      <c r="G72" s="9">
        <v>168</v>
      </c>
      <c r="H72" s="9">
        <v>2633</v>
      </c>
      <c r="P72" s="5">
        <f>IFERROR((Parts[[#This Row],[Health]]+Parts[[#This Row],[Shield]])/Parts[[#This Row],[CPU]],"")</f>
        <v>1082.8285714285714</v>
      </c>
      <c r="Q72" s="5">
        <f>IFERROR((Parts[[#This Row],[Health]]+Parts[[#This Row],[Shield]])/Parts[[#This Row],[Mass]],"")</f>
        <v>2005.2380952380954</v>
      </c>
      <c r="R72" s="11">
        <f>IFERROR(Parts[[#This Row],[Mass]]/Parts[[#This Row],[CPU]],"")</f>
        <v>0.53999999999999992</v>
      </c>
      <c r="S72" s="5">
        <f>IF(ISBLANK(Parts[[#This Row],[Carry Mass]]),"",IF(Parts[[#This Row],[Carry Mass]]="∞","∞",IFERROR(Parts[[#This Row],[Carry Mass]]/Parts[[#This Row],[CPU]],"")))</f>
        <v>75.228571428571428</v>
      </c>
      <c r="T72" s="10" t="str">
        <f>IF(ISBLANK(Parts[[#This Row],[Damage,Heal]]),"",IF(Parts[[#This Row],[Power-C]]&lt;1,"Outlier",IFERROR(Parts[[#This Row],[Damage,Heal]]/Parts[[#This Row],[Power-C]],"")))</f>
        <v/>
      </c>
      <c r="U72" s="5" t="str">
        <f>IF(ISBLANK(Parts[[#This Row],[SGFR]]),"",Parts[[#This Row],[Damage,Heal]]*Parts[[#This Row],[SGFR]])</f>
        <v/>
      </c>
      <c r="V72" s="5" t="str">
        <f>IF(ISBLANK(Parts[[#This Row],[MFR]]),"",Parts[[#This Row],[Damage,Heal]]*Parts[[#This Row],[MFR]])</f>
        <v/>
      </c>
      <c r="W72" s="10" t="str">
        <f>IF(ISBLANK(Parts[[#This Row],[SGFR]]),"",IF(Parts[[#This Row],[Power-C]]&lt;1,"Outlier",Parts[[#This Row],[Power-C]]*Parts[[#This Row],[SGFR]]))</f>
        <v/>
      </c>
      <c r="X72" s="10" t="str">
        <f>IF(ISBLANK(Parts[[#This Row],[MFR]]),"",IF(Parts[[#This Row],[Power-C]]&lt;1,"Outlier",Parts[[#This Row],[Power-C]]*Parts[[#This Row],[MFR]]))</f>
        <v/>
      </c>
    </row>
    <row r="73" spans="1:24" x14ac:dyDescent="0.2">
      <c r="A73" t="s">
        <v>93</v>
      </c>
      <c r="B73" t="s">
        <v>188</v>
      </c>
      <c r="C73" s="1">
        <v>15927</v>
      </c>
      <c r="D73" s="1"/>
      <c r="E73" s="1">
        <v>22</v>
      </c>
      <c r="F73" s="2">
        <v>8.1</v>
      </c>
      <c r="G73" s="9">
        <v>175</v>
      </c>
      <c r="H73" s="9">
        <v>919</v>
      </c>
      <c r="P73" s="5">
        <f>IFERROR((Parts[[#This Row],[Health]]+Parts[[#This Row],[Shield]])/Parts[[#This Row],[CPU]],"")</f>
        <v>723.9545454545455</v>
      </c>
      <c r="Q73" s="5">
        <f>IFERROR((Parts[[#This Row],[Health]]+Parts[[#This Row],[Shield]])/Parts[[#This Row],[Mass]],"")</f>
        <v>1966.2962962962963</v>
      </c>
      <c r="R73" s="11">
        <f>IFERROR(Parts[[#This Row],[Mass]]/Parts[[#This Row],[CPU]],"")</f>
        <v>0.36818181818181817</v>
      </c>
      <c r="S73" s="5">
        <f>IF(ISBLANK(Parts[[#This Row],[Carry Mass]]),"",IF(Parts[[#This Row],[Carry Mass]]="∞","∞",IFERROR(Parts[[#This Row],[Carry Mass]]/Parts[[#This Row],[CPU]],"")))</f>
        <v>41.772727272727273</v>
      </c>
      <c r="T73" s="10" t="str">
        <f>IF(ISBLANK(Parts[[#This Row],[Damage,Heal]]),"",IF(Parts[[#This Row],[Power-C]]&lt;1,"Outlier",IFERROR(Parts[[#This Row],[Damage,Heal]]/Parts[[#This Row],[Power-C]],"")))</f>
        <v/>
      </c>
      <c r="U73" s="5" t="str">
        <f>IF(ISBLANK(Parts[[#This Row],[SGFR]]),"",Parts[[#This Row],[Damage,Heal]]*Parts[[#This Row],[SGFR]])</f>
        <v/>
      </c>
      <c r="V73" s="5" t="str">
        <f>IF(ISBLANK(Parts[[#This Row],[MFR]]),"",Parts[[#This Row],[Damage,Heal]]*Parts[[#This Row],[MFR]])</f>
        <v/>
      </c>
      <c r="W73" s="10" t="str">
        <f>IF(ISBLANK(Parts[[#This Row],[SGFR]]),"",IF(Parts[[#This Row],[Power-C]]&lt;1,"Outlier",Parts[[#This Row],[Power-C]]*Parts[[#This Row],[SGFR]]))</f>
        <v/>
      </c>
      <c r="X73" s="10" t="str">
        <f>IF(ISBLANK(Parts[[#This Row],[MFR]]),"",IF(Parts[[#This Row],[Power-C]]&lt;1,"Outlier",Parts[[#This Row],[Power-C]]*Parts[[#This Row],[MFR]]))</f>
        <v/>
      </c>
    </row>
    <row r="74" spans="1:24" x14ac:dyDescent="0.2">
      <c r="A74" t="s">
        <v>94</v>
      </c>
      <c r="B74" t="s">
        <v>188</v>
      </c>
      <c r="C74" s="1">
        <v>24324</v>
      </c>
      <c r="D74" s="1"/>
      <c r="E74" s="1">
        <v>24</v>
      </c>
      <c r="F74" s="2">
        <v>9.9</v>
      </c>
      <c r="G74" s="9">
        <v>177</v>
      </c>
      <c r="H74" s="9">
        <v>1002</v>
      </c>
      <c r="P74" s="5">
        <f>IFERROR((Parts[[#This Row],[Health]]+Parts[[#This Row],[Shield]])/Parts[[#This Row],[CPU]],"")</f>
        <v>1013.5</v>
      </c>
      <c r="Q74" s="5">
        <f>IFERROR((Parts[[#This Row],[Health]]+Parts[[#This Row],[Shield]])/Parts[[#This Row],[Mass]],"")</f>
        <v>2456.969696969697</v>
      </c>
      <c r="R74" s="11">
        <f>IFERROR(Parts[[#This Row],[Mass]]/Parts[[#This Row],[CPU]],"")</f>
        <v>0.41250000000000003</v>
      </c>
      <c r="S74" s="5">
        <f>IF(ISBLANK(Parts[[#This Row],[Carry Mass]]),"",IF(Parts[[#This Row],[Carry Mass]]="∞","∞",IFERROR(Parts[[#This Row],[Carry Mass]]/Parts[[#This Row],[CPU]],"")))</f>
        <v>41.75</v>
      </c>
      <c r="T74" s="10" t="str">
        <f>IF(ISBLANK(Parts[[#This Row],[Damage,Heal]]),"",IF(Parts[[#This Row],[Power-C]]&lt;1,"Outlier",IFERROR(Parts[[#This Row],[Damage,Heal]]/Parts[[#This Row],[Power-C]],"")))</f>
        <v/>
      </c>
      <c r="U74" s="5" t="str">
        <f>IF(ISBLANK(Parts[[#This Row],[SGFR]]),"",Parts[[#This Row],[Damage,Heal]]*Parts[[#This Row],[SGFR]])</f>
        <v/>
      </c>
      <c r="V74" s="5" t="str">
        <f>IF(ISBLANK(Parts[[#This Row],[MFR]]),"",Parts[[#This Row],[Damage,Heal]]*Parts[[#This Row],[MFR]])</f>
        <v/>
      </c>
      <c r="W74" s="10" t="str">
        <f>IF(ISBLANK(Parts[[#This Row],[SGFR]]),"",IF(Parts[[#This Row],[Power-C]]&lt;1,"Outlier",Parts[[#This Row],[Power-C]]*Parts[[#This Row],[SGFR]]))</f>
        <v/>
      </c>
      <c r="X74" s="10" t="str">
        <f>IF(ISBLANK(Parts[[#This Row],[MFR]]),"",IF(Parts[[#This Row],[Power-C]]&lt;1,"Outlier",Parts[[#This Row],[Power-C]]*Parts[[#This Row],[MFR]]))</f>
        <v/>
      </c>
    </row>
    <row r="75" spans="1:24" x14ac:dyDescent="0.2">
      <c r="A75" t="s">
        <v>95</v>
      </c>
      <c r="B75" t="s">
        <v>188</v>
      </c>
      <c r="C75" s="1">
        <v>34242</v>
      </c>
      <c r="D75" s="1"/>
      <c r="E75" s="1">
        <v>26</v>
      </c>
      <c r="F75" s="2">
        <v>11.7</v>
      </c>
      <c r="G75" s="9">
        <v>179</v>
      </c>
      <c r="H75" s="9">
        <v>1086</v>
      </c>
      <c r="P75" s="5">
        <f>IFERROR((Parts[[#This Row],[Health]]+Parts[[#This Row],[Shield]])/Parts[[#This Row],[CPU]],"")</f>
        <v>1317</v>
      </c>
      <c r="Q75" s="5">
        <f>IFERROR((Parts[[#This Row],[Health]]+Parts[[#This Row],[Shield]])/Parts[[#This Row],[Mass]],"")</f>
        <v>2926.666666666667</v>
      </c>
      <c r="R75" s="11">
        <f>IFERROR(Parts[[#This Row],[Mass]]/Parts[[#This Row],[CPU]],"")</f>
        <v>0.44999999999999996</v>
      </c>
      <c r="S75" s="5">
        <f>IF(ISBLANK(Parts[[#This Row],[Carry Mass]]),"",IF(Parts[[#This Row],[Carry Mass]]="∞","∞",IFERROR(Parts[[#This Row],[Carry Mass]]/Parts[[#This Row],[CPU]],"")))</f>
        <v>41.769230769230766</v>
      </c>
      <c r="T75" s="10" t="str">
        <f>IF(ISBLANK(Parts[[#This Row],[Damage,Heal]]),"",IF(Parts[[#This Row],[Power-C]]&lt;1,"Outlier",IFERROR(Parts[[#This Row],[Damage,Heal]]/Parts[[#This Row],[Power-C]],"")))</f>
        <v/>
      </c>
      <c r="U75" s="5" t="str">
        <f>IF(ISBLANK(Parts[[#This Row],[SGFR]]),"",Parts[[#This Row],[Damage,Heal]]*Parts[[#This Row],[SGFR]])</f>
        <v/>
      </c>
      <c r="V75" s="5" t="str">
        <f>IF(ISBLANK(Parts[[#This Row],[MFR]]),"",Parts[[#This Row],[Damage,Heal]]*Parts[[#This Row],[MFR]])</f>
        <v/>
      </c>
      <c r="W75" s="10" t="str">
        <f>IF(ISBLANK(Parts[[#This Row],[SGFR]]),"",IF(Parts[[#This Row],[Power-C]]&lt;1,"Outlier",Parts[[#This Row],[Power-C]]*Parts[[#This Row],[SGFR]]))</f>
        <v/>
      </c>
      <c r="X75" s="10" t="str">
        <f>IF(ISBLANK(Parts[[#This Row],[MFR]]),"",IF(Parts[[#This Row],[Power-C]]&lt;1,"Outlier",Parts[[#This Row],[Power-C]]*Parts[[#This Row],[MFR]]))</f>
        <v/>
      </c>
    </row>
    <row r="76" spans="1:24" x14ac:dyDescent="0.2">
      <c r="A76" t="s">
        <v>96</v>
      </c>
      <c r="B76" t="s">
        <v>188</v>
      </c>
      <c r="C76" s="1">
        <v>34242</v>
      </c>
      <c r="D76" s="1"/>
      <c r="E76" s="1">
        <v>26</v>
      </c>
      <c r="F76" s="2">
        <v>11.7</v>
      </c>
      <c r="G76" s="9">
        <v>179</v>
      </c>
      <c r="H76" s="9">
        <v>1086</v>
      </c>
      <c r="P76" s="5">
        <f>IFERROR((Parts[[#This Row],[Health]]+Parts[[#This Row],[Shield]])/Parts[[#This Row],[CPU]],"")</f>
        <v>1317</v>
      </c>
      <c r="Q76" s="5">
        <f>IFERROR((Parts[[#This Row],[Health]]+Parts[[#This Row],[Shield]])/Parts[[#This Row],[Mass]],"")</f>
        <v>2926.666666666667</v>
      </c>
      <c r="R76" s="11">
        <f>IFERROR(Parts[[#This Row],[Mass]]/Parts[[#This Row],[CPU]],"")</f>
        <v>0.44999999999999996</v>
      </c>
      <c r="S76" s="5">
        <f>IF(ISBLANK(Parts[[#This Row],[Carry Mass]]),"",IF(Parts[[#This Row],[Carry Mass]]="∞","∞",IFERROR(Parts[[#This Row],[Carry Mass]]/Parts[[#This Row],[CPU]],"")))</f>
        <v>41.769230769230766</v>
      </c>
      <c r="T76" s="10" t="str">
        <f>IF(ISBLANK(Parts[[#This Row],[Damage,Heal]]),"",IF(Parts[[#This Row],[Power-C]]&lt;1,"Outlier",IFERROR(Parts[[#This Row],[Damage,Heal]]/Parts[[#This Row],[Power-C]],"")))</f>
        <v/>
      </c>
      <c r="U76" s="5" t="str">
        <f>IF(ISBLANK(Parts[[#This Row],[SGFR]]),"",Parts[[#This Row],[Damage,Heal]]*Parts[[#This Row],[SGFR]])</f>
        <v/>
      </c>
      <c r="V76" s="5" t="str">
        <f>IF(ISBLANK(Parts[[#This Row],[MFR]]),"",Parts[[#This Row],[Damage,Heal]]*Parts[[#This Row],[MFR]])</f>
        <v/>
      </c>
      <c r="W76" s="10" t="str">
        <f>IF(ISBLANK(Parts[[#This Row],[SGFR]]),"",IF(Parts[[#This Row],[Power-C]]&lt;1,"Outlier",Parts[[#This Row],[Power-C]]*Parts[[#This Row],[SGFR]]))</f>
        <v/>
      </c>
      <c r="X76" s="10" t="str">
        <f>IF(ISBLANK(Parts[[#This Row],[MFR]]),"",IF(Parts[[#This Row],[Power-C]]&lt;1,"Outlier",Parts[[#This Row],[Power-C]]*Parts[[#This Row],[MFR]]))</f>
        <v/>
      </c>
    </row>
    <row r="77" spans="1:24" x14ac:dyDescent="0.2">
      <c r="A77" t="s">
        <v>97</v>
      </c>
      <c r="B77" t="s">
        <v>188</v>
      </c>
      <c r="C77" s="1">
        <v>52122</v>
      </c>
      <c r="D77" s="1"/>
      <c r="E77" s="1">
        <v>28</v>
      </c>
      <c r="F77" s="2">
        <v>13.5</v>
      </c>
      <c r="G77" s="9">
        <v>181</v>
      </c>
      <c r="H77" s="9">
        <v>1170</v>
      </c>
      <c r="P77" s="5">
        <f>IFERROR((Parts[[#This Row],[Health]]+Parts[[#This Row],[Shield]])/Parts[[#This Row],[CPU]],"")</f>
        <v>1861.5</v>
      </c>
      <c r="Q77" s="5">
        <f>IFERROR((Parts[[#This Row],[Health]]+Parts[[#This Row],[Shield]])/Parts[[#This Row],[Mass]],"")</f>
        <v>3860.8888888888887</v>
      </c>
      <c r="R77" s="11">
        <f>IFERROR(Parts[[#This Row],[Mass]]/Parts[[#This Row],[CPU]],"")</f>
        <v>0.48214285714285715</v>
      </c>
      <c r="S77" s="5">
        <f>IF(ISBLANK(Parts[[#This Row],[Carry Mass]]),"",IF(Parts[[#This Row],[Carry Mass]]="∞","∞",IFERROR(Parts[[#This Row],[Carry Mass]]/Parts[[#This Row],[CPU]],"")))</f>
        <v>41.785714285714285</v>
      </c>
      <c r="T77" s="10" t="str">
        <f>IF(ISBLANK(Parts[[#This Row],[Damage,Heal]]),"",IF(Parts[[#This Row],[Power-C]]&lt;1,"Outlier",IFERROR(Parts[[#This Row],[Damage,Heal]]/Parts[[#This Row],[Power-C]],"")))</f>
        <v/>
      </c>
      <c r="U77" s="5" t="str">
        <f>IF(ISBLANK(Parts[[#This Row],[SGFR]]),"",Parts[[#This Row],[Damage,Heal]]*Parts[[#This Row],[SGFR]])</f>
        <v/>
      </c>
      <c r="V77" s="5" t="str">
        <f>IF(ISBLANK(Parts[[#This Row],[MFR]]),"",Parts[[#This Row],[Damage,Heal]]*Parts[[#This Row],[MFR]])</f>
        <v/>
      </c>
      <c r="W77" s="10" t="str">
        <f>IF(ISBLANK(Parts[[#This Row],[SGFR]]),"",IF(Parts[[#This Row],[Power-C]]&lt;1,"Outlier",Parts[[#This Row],[Power-C]]*Parts[[#This Row],[SGFR]]))</f>
        <v/>
      </c>
      <c r="X77" s="10" t="str">
        <f>IF(ISBLANK(Parts[[#This Row],[MFR]]),"",IF(Parts[[#This Row],[Power-C]]&lt;1,"Outlier",Parts[[#This Row],[Power-C]]*Parts[[#This Row],[MFR]]))</f>
        <v/>
      </c>
    </row>
    <row r="78" spans="1:24" x14ac:dyDescent="0.2">
      <c r="A78" t="s">
        <v>98</v>
      </c>
      <c r="B78" t="s">
        <v>188</v>
      </c>
      <c r="C78" s="1">
        <v>52122</v>
      </c>
      <c r="D78" s="1"/>
      <c r="E78" s="1">
        <v>28</v>
      </c>
      <c r="F78" s="2">
        <v>13.5</v>
      </c>
      <c r="G78" s="9">
        <v>181</v>
      </c>
      <c r="H78" s="9">
        <v>1170</v>
      </c>
      <c r="P78" s="5">
        <f>IFERROR((Parts[[#This Row],[Health]]+Parts[[#This Row],[Shield]])/Parts[[#This Row],[CPU]],"")</f>
        <v>1861.5</v>
      </c>
      <c r="Q78" s="5">
        <f>IFERROR((Parts[[#This Row],[Health]]+Parts[[#This Row],[Shield]])/Parts[[#This Row],[Mass]],"")</f>
        <v>3860.8888888888887</v>
      </c>
      <c r="R78" s="11">
        <f>IFERROR(Parts[[#This Row],[Mass]]/Parts[[#This Row],[CPU]],"")</f>
        <v>0.48214285714285715</v>
      </c>
      <c r="S78" s="5">
        <f>IF(ISBLANK(Parts[[#This Row],[Carry Mass]]),"",IF(Parts[[#This Row],[Carry Mass]]="∞","∞",IFERROR(Parts[[#This Row],[Carry Mass]]/Parts[[#This Row],[CPU]],"")))</f>
        <v>41.785714285714285</v>
      </c>
      <c r="T78" s="10" t="str">
        <f>IF(ISBLANK(Parts[[#This Row],[Damage,Heal]]),"",IF(Parts[[#This Row],[Power-C]]&lt;1,"Outlier",IFERROR(Parts[[#This Row],[Damage,Heal]]/Parts[[#This Row],[Power-C]],"")))</f>
        <v/>
      </c>
      <c r="U78" s="5" t="str">
        <f>IF(ISBLANK(Parts[[#This Row],[SGFR]]),"",Parts[[#This Row],[Damage,Heal]]*Parts[[#This Row],[SGFR]])</f>
        <v/>
      </c>
      <c r="V78" s="5" t="str">
        <f>IF(ISBLANK(Parts[[#This Row],[MFR]]),"",Parts[[#This Row],[Damage,Heal]]*Parts[[#This Row],[MFR]])</f>
        <v/>
      </c>
      <c r="W78" s="10" t="str">
        <f>IF(ISBLANK(Parts[[#This Row],[SGFR]]),"",IF(Parts[[#This Row],[Power-C]]&lt;1,"Outlier",Parts[[#This Row],[Power-C]]*Parts[[#This Row],[SGFR]]))</f>
        <v/>
      </c>
      <c r="X78" s="10" t="str">
        <f>IF(ISBLANK(Parts[[#This Row],[MFR]]),"",IF(Parts[[#This Row],[Power-C]]&lt;1,"Outlier",Parts[[#This Row],[Power-C]]*Parts[[#This Row],[MFR]]))</f>
        <v/>
      </c>
    </row>
    <row r="79" spans="1:24" x14ac:dyDescent="0.2">
      <c r="A79" t="s">
        <v>99</v>
      </c>
      <c r="B79" t="s">
        <v>188</v>
      </c>
      <c r="C79" s="1">
        <v>5208</v>
      </c>
      <c r="D79" s="1"/>
      <c r="E79" s="1">
        <v>19</v>
      </c>
      <c r="F79" s="2">
        <v>5.3</v>
      </c>
      <c r="G79" s="9">
        <v>178</v>
      </c>
      <c r="H79" s="9">
        <v>578</v>
      </c>
      <c r="P79" s="5">
        <f>IFERROR((Parts[[#This Row],[Health]]+Parts[[#This Row],[Shield]])/Parts[[#This Row],[CPU]],"")</f>
        <v>274.10526315789474</v>
      </c>
      <c r="Q79" s="5">
        <f>IFERROR((Parts[[#This Row],[Health]]+Parts[[#This Row],[Shield]])/Parts[[#This Row],[Mass]],"")</f>
        <v>982.64150943396226</v>
      </c>
      <c r="R79" s="11">
        <f>IFERROR(Parts[[#This Row],[Mass]]/Parts[[#This Row],[CPU]],"")</f>
        <v>0.27894736842105261</v>
      </c>
      <c r="S79" s="5">
        <f>IF(ISBLANK(Parts[[#This Row],[Carry Mass]]),"",IF(Parts[[#This Row],[Carry Mass]]="∞","∞",IFERROR(Parts[[#This Row],[Carry Mass]]/Parts[[#This Row],[CPU]],"")))</f>
        <v>30.421052631578949</v>
      </c>
      <c r="T79" s="10" t="str">
        <f>IF(ISBLANK(Parts[[#This Row],[Damage,Heal]]),"",IF(Parts[[#This Row],[Power-C]]&lt;1,"Outlier",IFERROR(Parts[[#This Row],[Damage,Heal]]/Parts[[#This Row],[Power-C]],"")))</f>
        <v/>
      </c>
      <c r="U79" s="5" t="str">
        <f>IF(ISBLANK(Parts[[#This Row],[SGFR]]),"",Parts[[#This Row],[Damage,Heal]]*Parts[[#This Row],[SGFR]])</f>
        <v/>
      </c>
      <c r="V79" s="5" t="str">
        <f>IF(ISBLANK(Parts[[#This Row],[MFR]]),"",Parts[[#This Row],[Damage,Heal]]*Parts[[#This Row],[MFR]])</f>
        <v/>
      </c>
      <c r="W79" s="10" t="str">
        <f>IF(ISBLANK(Parts[[#This Row],[SGFR]]),"",IF(Parts[[#This Row],[Power-C]]&lt;1,"Outlier",Parts[[#This Row],[Power-C]]*Parts[[#This Row],[SGFR]]))</f>
        <v/>
      </c>
      <c r="X79" s="10" t="str">
        <f>IF(ISBLANK(Parts[[#This Row],[MFR]]),"",IF(Parts[[#This Row],[Power-C]]&lt;1,"Outlier",Parts[[#This Row],[Power-C]]*Parts[[#This Row],[MFR]]))</f>
        <v/>
      </c>
    </row>
    <row r="80" spans="1:24" x14ac:dyDescent="0.2">
      <c r="A80" t="s">
        <v>100</v>
      </c>
      <c r="B80" t="s">
        <v>188</v>
      </c>
      <c r="C80" s="1">
        <v>7523</v>
      </c>
      <c r="D80" s="1"/>
      <c r="E80" s="1">
        <v>21</v>
      </c>
      <c r="F80" s="2">
        <v>6.4</v>
      </c>
      <c r="G80" s="9">
        <v>180</v>
      </c>
      <c r="H80" s="9">
        <v>639</v>
      </c>
      <c r="P80" s="5">
        <f>IFERROR((Parts[[#This Row],[Health]]+Parts[[#This Row],[Shield]])/Parts[[#This Row],[CPU]],"")</f>
        <v>358.23809523809524</v>
      </c>
      <c r="Q80" s="5">
        <f>IFERROR((Parts[[#This Row],[Health]]+Parts[[#This Row],[Shield]])/Parts[[#This Row],[Mass]],"")</f>
        <v>1175.46875</v>
      </c>
      <c r="R80" s="11">
        <f>IFERROR(Parts[[#This Row],[Mass]]/Parts[[#This Row],[CPU]],"")</f>
        <v>0.30476190476190479</v>
      </c>
      <c r="S80" s="5">
        <f>IF(ISBLANK(Parts[[#This Row],[Carry Mass]]),"",IF(Parts[[#This Row],[Carry Mass]]="∞","∞",IFERROR(Parts[[#This Row],[Carry Mass]]/Parts[[#This Row],[CPU]],"")))</f>
        <v>30.428571428571427</v>
      </c>
      <c r="T80" s="10" t="str">
        <f>IF(ISBLANK(Parts[[#This Row],[Damage,Heal]]),"",IF(Parts[[#This Row],[Power-C]]&lt;1,"Outlier",IFERROR(Parts[[#This Row],[Damage,Heal]]/Parts[[#This Row],[Power-C]],"")))</f>
        <v/>
      </c>
      <c r="U80" s="5" t="str">
        <f>IF(ISBLANK(Parts[[#This Row],[SGFR]]),"",Parts[[#This Row],[Damage,Heal]]*Parts[[#This Row],[SGFR]])</f>
        <v/>
      </c>
      <c r="V80" s="5" t="str">
        <f>IF(ISBLANK(Parts[[#This Row],[MFR]]),"",Parts[[#This Row],[Damage,Heal]]*Parts[[#This Row],[MFR]])</f>
        <v/>
      </c>
      <c r="W80" s="10" t="str">
        <f>IF(ISBLANK(Parts[[#This Row],[SGFR]]),"",IF(Parts[[#This Row],[Power-C]]&lt;1,"Outlier",Parts[[#This Row],[Power-C]]*Parts[[#This Row],[SGFR]]))</f>
        <v/>
      </c>
      <c r="X80" s="10" t="str">
        <f>IF(ISBLANK(Parts[[#This Row],[MFR]]),"",IF(Parts[[#This Row],[Power-C]]&lt;1,"Outlier",Parts[[#This Row],[Power-C]]*Parts[[#This Row],[MFR]]))</f>
        <v/>
      </c>
    </row>
    <row r="81" spans="1:24" x14ac:dyDescent="0.2">
      <c r="A81" t="s">
        <v>101</v>
      </c>
      <c r="B81" t="s">
        <v>188</v>
      </c>
      <c r="C81" s="1">
        <v>12441</v>
      </c>
      <c r="D81" s="1"/>
      <c r="E81" s="1">
        <v>23</v>
      </c>
      <c r="F81" s="2">
        <v>7.6</v>
      </c>
      <c r="G81" s="9">
        <v>182</v>
      </c>
      <c r="H81" s="9">
        <v>700</v>
      </c>
      <c r="P81" s="5">
        <f>IFERROR((Parts[[#This Row],[Health]]+Parts[[#This Row],[Shield]])/Parts[[#This Row],[CPU]],"")</f>
        <v>540.91304347826087</v>
      </c>
      <c r="Q81" s="5">
        <f>IFERROR((Parts[[#This Row],[Health]]+Parts[[#This Row],[Shield]])/Parts[[#This Row],[Mass]],"")</f>
        <v>1636.9736842105265</v>
      </c>
      <c r="R81" s="11">
        <f>IFERROR(Parts[[#This Row],[Mass]]/Parts[[#This Row],[CPU]],"")</f>
        <v>0.33043478260869563</v>
      </c>
      <c r="S81" s="5">
        <f>IF(ISBLANK(Parts[[#This Row],[Carry Mass]]),"",IF(Parts[[#This Row],[Carry Mass]]="∞","∞",IFERROR(Parts[[#This Row],[Carry Mass]]/Parts[[#This Row],[CPU]],"")))</f>
        <v>30.434782608695652</v>
      </c>
      <c r="T81" s="10" t="str">
        <f>IF(ISBLANK(Parts[[#This Row],[Damage,Heal]]),"",IF(Parts[[#This Row],[Power-C]]&lt;1,"Outlier",IFERROR(Parts[[#This Row],[Damage,Heal]]/Parts[[#This Row],[Power-C]],"")))</f>
        <v/>
      </c>
      <c r="U81" s="5" t="str">
        <f>IF(ISBLANK(Parts[[#This Row],[SGFR]]),"",Parts[[#This Row],[Damage,Heal]]*Parts[[#This Row],[SGFR]])</f>
        <v/>
      </c>
      <c r="V81" s="5" t="str">
        <f>IF(ISBLANK(Parts[[#This Row],[MFR]]),"",Parts[[#This Row],[Damage,Heal]]*Parts[[#This Row],[MFR]])</f>
        <v/>
      </c>
      <c r="W81" s="10" t="str">
        <f>IF(ISBLANK(Parts[[#This Row],[SGFR]]),"",IF(Parts[[#This Row],[Power-C]]&lt;1,"Outlier",Parts[[#This Row],[Power-C]]*Parts[[#This Row],[SGFR]]))</f>
        <v/>
      </c>
      <c r="X81" s="10" t="str">
        <f>IF(ISBLANK(Parts[[#This Row],[MFR]]),"",IF(Parts[[#This Row],[Power-C]]&lt;1,"Outlier",Parts[[#This Row],[Power-C]]*Parts[[#This Row],[MFR]]))</f>
        <v/>
      </c>
    </row>
    <row r="82" spans="1:24" x14ac:dyDescent="0.2">
      <c r="A82" t="s">
        <v>102</v>
      </c>
      <c r="B82" t="s">
        <v>188</v>
      </c>
      <c r="C82" s="1">
        <v>12441</v>
      </c>
      <c r="D82" s="1"/>
      <c r="E82" s="1">
        <v>23</v>
      </c>
      <c r="F82" s="2">
        <v>7.6</v>
      </c>
      <c r="G82" s="9">
        <v>182</v>
      </c>
      <c r="H82" s="9">
        <v>700</v>
      </c>
      <c r="P82" s="5">
        <f>IFERROR((Parts[[#This Row],[Health]]+Parts[[#This Row],[Shield]])/Parts[[#This Row],[CPU]],"")</f>
        <v>540.91304347826087</v>
      </c>
      <c r="Q82" s="5">
        <f>IFERROR((Parts[[#This Row],[Health]]+Parts[[#This Row],[Shield]])/Parts[[#This Row],[Mass]],"")</f>
        <v>1636.9736842105265</v>
      </c>
      <c r="R82" s="11">
        <f>IFERROR(Parts[[#This Row],[Mass]]/Parts[[#This Row],[CPU]],"")</f>
        <v>0.33043478260869563</v>
      </c>
      <c r="S82" s="5">
        <f>IF(ISBLANK(Parts[[#This Row],[Carry Mass]]),"",IF(Parts[[#This Row],[Carry Mass]]="∞","∞",IFERROR(Parts[[#This Row],[Carry Mass]]/Parts[[#This Row],[CPU]],"")))</f>
        <v>30.434782608695652</v>
      </c>
      <c r="T82" s="10" t="str">
        <f>IF(ISBLANK(Parts[[#This Row],[Damage,Heal]]),"",IF(Parts[[#This Row],[Power-C]]&lt;1,"Outlier",IFERROR(Parts[[#This Row],[Damage,Heal]]/Parts[[#This Row],[Power-C]],"")))</f>
        <v/>
      </c>
      <c r="U82" s="5" t="str">
        <f>IF(ISBLANK(Parts[[#This Row],[SGFR]]),"",Parts[[#This Row],[Damage,Heal]]*Parts[[#This Row],[SGFR]])</f>
        <v/>
      </c>
      <c r="V82" s="5" t="str">
        <f>IF(ISBLANK(Parts[[#This Row],[MFR]]),"",Parts[[#This Row],[Damage,Heal]]*Parts[[#This Row],[MFR]])</f>
        <v/>
      </c>
      <c r="W82" s="10" t="str">
        <f>IF(ISBLANK(Parts[[#This Row],[SGFR]]),"",IF(Parts[[#This Row],[Power-C]]&lt;1,"Outlier",Parts[[#This Row],[Power-C]]*Parts[[#This Row],[SGFR]]))</f>
        <v/>
      </c>
      <c r="X82" s="10" t="str">
        <f>IF(ISBLANK(Parts[[#This Row],[MFR]]),"",IF(Parts[[#This Row],[Power-C]]&lt;1,"Outlier",Parts[[#This Row],[Power-C]]*Parts[[#This Row],[MFR]]))</f>
        <v/>
      </c>
    </row>
    <row r="83" spans="1:24" x14ac:dyDescent="0.2">
      <c r="A83" t="s">
        <v>103</v>
      </c>
      <c r="B83" t="s">
        <v>188</v>
      </c>
      <c r="C83" s="1">
        <v>16202</v>
      </c>
      <c r="D83" s="1"/>
      <c r="E83" s="1">
        <v>25</v>
      </c>
      <c r="F83" s="2">
        <v>8.7799999999999994</v>
      </c>
      <c r="G83" s="9">
        <v>184</v>
      </c>
      <c r="H83" s="9">
        <v>761</v>
      </c>
      <c r="P83" s="5">
        <f>IFERROR((Parts[[#This Row],[Health]]+Parts[[#This Row],[Shield]])/Parts[[#This Row],[CPU]],"")</f>
        <v>648.08000000000004</v>
      </c>
      <c r="Q83" s="5">
        <f>IFERROR((Parts[[#This Row],[Health]]+Parts[[#This Row],[Shield]])/Parts[[#This Row],[Mass]],"")</f>
        <v>1845.3302961275629</v>
      </c>
      <c r="R83" s="11">
        <f>IFERROR(Parts[[#This Row],[Mass]]/Parts[[#This Row],[CPU]],"")</f>
        <v>0.35119999999999996</v>
      </c>
      <c r="S83" s="5">
        <f>IF(ISBLANK(Parts[[#This Row],[Carry Mass]]),"",IF(Parts[[#This Row],[Carry Mass]]="∞","∞",IFERROR(Parts[[#This Row],[Carry Mass]]/Parts[[#This Row],[CPU]],"")))</f>
        <v>30.44</v>
      </c>
      <c r="T83" s="10" t="str">
        <f>IF(ISBLANK(Parts[[#This Row],[Damage,Heal]]),"",IF(Parts[[#This Row],[Power-C]]&lt;1,"Outlier",IFERROR(Parts[[#This Row],[Damage,Heal]]/Parts[[#This Row],[Power-C]],"")))</f>
        <v/>
      </c>
      <c r="U83" s="5" t="str">
        <f>IF(ISBLANK(Parts[[#This Row],[SGFR]]),"",Parts[[#This Row],[Damage,Heal]]*Parts[[#This Row],[SGFR]])</f>
        <v/>
      </c>
      <c r="V83" s="5" t="str">
        <f>IF(ISBLANK(Parts[[#This Row],[MFR]]),"",Parts[[#This Row],[Damage,Heal]]*Parts[[#This Row],[MFR]])</f>
        <v/>
      </c>
      <c r="W83" s="10" t="str">
        <f>IF(ISBLANK(Parts[[#This Row],[SGFR]]),"",IF(Parts[[#This Row],[Power-C]]&lt;1,"Outlier",Parts[[#This Row],[Power-C]]*Parts[[#This Row],[SGFR]]))</f>
        <v/>
      </c>
      <c r="X83" s="10" t="str">
        <f>IF(ISBLANK(Parts[[#This Row],[MFR]]),"",IF(Parts[[#This Row],[Power-C]]&lt;1,"Outlier",Parts[[#This Row],[Power-C]]*Parts[[#This Row],[MFR]]))</f>
        <v/>
      </c>
    </row>
    <row r="84" spans="1:24" x14ac:dyDescent="0.2">
      <c r="A84" t="s">
        <v>104</v>
      </c>
      <c r="B84" t="s">
        <v>188</v>
      </c>
      <c r="C84" s="1">
        <v>16202</v>
      </c>
      <c r="D84" s="1"/>
      <c r="E84" s="1">
        <v>25</v>
      </c>
      <c r="F84" s="2">
        <v>8.7799999999999994</v>
      </c>
      <c r="G84" s="9">
        <v>184</v>
      </c>
      <c r="H84" s="9">
        <v>761</v>
      </c>
      <c r="P84" s="5">
        <f>IFERROR((Parts[[#This Row],[Health]]+Parts[[#This Row],[Shield]])/Parts[[#This Row],[CPU]],"")</f>
        <v>648.08000000000004</v>
      </c>
      <c r="Q84" s="5">
        <f>IFERROR((Parts[[#This Row],[Health]]+Parts[[#This Row],[Shield]])/Parts[[#This Row],[Mass]],"")</f>
        <v>1845.3302961275629</v>
      </c>
      <c r="R84" s="11">
        <f>IFERROR(Parts[[#This Row],[Mass]]/Parts[[#This Row],[CPU]],"")</f>
        <v>0.35119999999999996</v>
      </c>
      <c r="S84" s="5">
        <f>IF(ISBLANK(Parts[[#This Row],[Carry Mass]]),"",IF(Parts[[#This Row],[Carry Mass]]="∞","∞",IFERROR(Parts[[#This Row],[Carry Mass]]/Parts[[#This Row],[CPU]],"")))</f>
        <v>30.44</v>
      </c>
      <c r="T84" s="10" t="str">
        <f>IF(ISBLANK(Parts[[#This Row],[Damage,Heal]]),"",IF(Parts[[#This Row],[Power-C]]&lt;1,"Outlier",IFERROR(Parts[[#This Row],[Damage,Heal]]/Parts[[#This Row],[Power-C]],"")))</f>
        <v/>
      </c>
      <c r="U84" s="5" t="str">
        <f>IF(ISBLANK(Parts[[#This Row],[SGFR]]),"",Parts[[#This Row],[Damage,Heal]]*Parts[[#This Row],[SGFR]])</f>
        <v/>
      </c>
      <c r="V84" s="5" t="str">
        <f>IF(ISBLANK(Parts[[#This Row],[MFR]]),"",Parts[[#This Row],[Damage,Heal]]*Parts[[#This Row],[MFR]])</f>
        <v/>
      </c>
      <c r="W84" s="10" t="str">
        <f>IF(ISBLANK(Parts[[#This Row],[SGFR]]),"",IF(Parts[[#This Row],[Power-C]]&lt;1,"Outlier",Parts[[#This Row],[Power-C]]*Parts[[#This Row],[SGFR]]))</f>
        <v/>
      </c>
      <c r="X84" s="10" t="str">
        <f>IF(ISBLANK(Parts[[#This Row],[MFR]]),"",IF(Parts[[#This Row],[Power-C]]&lt;1,"Outlier",Parts[[#This Row],[Power-C]]*Parts[[#This Row],[MFR]]))</f>
        <v/>
      </c>
    </row>
    <row r="85" spans="1:24" x14ac:dyDescent="0.2">
      <c r="A85" t="s">
        <v>105</v>
      </c>
      <c r="B85" t="s">
        <v>190</v>
      </c>
      <c r="C85" s="1">
        <v>13298</v>
      </c>
      <c r="D85" s="1"/>
      <c r="E85" s="1">
        <v>10</v>
      </c>
      <c r="F85" s="2">
        <v>8.4</v>
      </c>
      <c r="J85" s="1">
        <v>3798</v>
      </c>
      <c r="K85" s="8">
        <v>18.497</v>
      </c>
      <c r="L85" s="7">
        <v>8</v>
      </c>
      <c r="M85" s="7">
        <v>16</v>
      </c>
      <c r="N85" s="1">
        <v>8</v>
      </c>
      <c r="P85" s="5">
        <f>IFERROR((Parts[[#This Row],[Health]]+Parts[[#This Row],[Shield]])/Parts[[#This Row],[CPU]],"")</f>
        <v>1329.8</v>
      </c>
      <c r="Q85" s="5">
        <f>IFERROR((Parts[[#This Row],[Health]]+Parts[[#This Row],[Shield]])/Parts[[#This Row],[Mass]],"")</f>
        <v>1583.0952380952381</v>
      </c>
      <c r="R85" s="11">
        <f>IFERROR(Parts[[#This Row],[Mass]]/Parts[[#This Row],[CPU]],"")</f>
        <v>0.84000000000000008</v>
      </c>
      <c r="S85" s="5" t="str">
        <f>IF(ISBLANK(Parts[[#This Row],[Carry Mass]]),"",IF(Parts[[#This Row],[Carry Mass]]="∞","∞",IFERROR(Parts[[#This Row],[Carry Mass]]/Parts[[#This Row],[CPU]],"")))</f>
        <v/>
      </c>
      <c r="T85" s="10">
        <f>IF(ISBLANK(Parts[[#This Row],[Damage,Heal]]),"",IF(Parts[[#This Row],[Power-C]]&lt;1,"Outlier",IFERROR(Parts[[#This Row],[Damage,Heal]]/Parts[[#This Row],[Power-C]],"")))</f>
        <v>205.33059415040276</v>
      </c>
      <c r="U85" s="5">
        <f>IF(ISBLANK(Parts[[#This Row],[SGFR]]),"",Parts[[#This Row],[Damage,Heal]]*Parts[[#This Row],[SGFR]])</f>
        <v>30384</v>
      </c>
      <c r="V85" s="5">
        <f>IF(ISBLANK(Parts[[#This Row],[MFR]]),"",Parts[[#This Row],[Damage,Heal]]*Parts[[#This Row],[MFR]])</f>
        <v>60768</v>
      </c>
      <c r="W85" s="10">
        <f>IF(ISBLANK(Parts[[#This Row],[SGFR]]),"",IF(Parts[[#This Row],[Power-C]]&lt;1,"Outlier",Parts[[#This Row],[Power-C]]*Parts[[#This Row],[SGFR]]))</f>
        <v>147.976</v>
      </c>
      <c r="X85" s="10">
        <f>IF(ISBLANK(Parts[[#This Row],[MFR]]),"",IF(Parts[[#This Row],[Power-C]]&lt;1,"Outlier",Parts[[#This Row],[Power-C]]*Parts[[#This Row],[MFR]]))</f>
        <v>295.952</v>
      </c>
    </row>
    <row r="86" spans="1:24" x14ac:dyDescent="0.2">
      <c r="A86" t="s">
        <v>106</v>
      </c>
      <c r="B86" t="s">
        <v>190</v>
      </c>
      <c r="C86" s="1">
        <v>18617</v>
      </c>
      <c r="D86" s="1"/>
      <c r="E86" s="1">
        <v>14</v>
      </c>
      <c r="F86" s="2">
        <v>10.8</v>
      </c>
      <c r="J86" s="1">
        <v>5032</v>
      </c>
      <c r="K86" s="8">
        <v>25.138999999999999</v>
      </c>
      <c r="L86" s="7">
        <v>6.34</v>
      </c>
      <c r="M86" s="7">
        <v>12.67</v>
      </c>
      <c r="N86" s="1">
        <v>7</v>
      </c>
      <c r="P86" s="5">
        <f>IFERROR((Parts[[#This Row],[Health]]+Parts[[#This Row],[Shield]])/Parts[[#This Row],[CPU]],"")</f>
        <v>1329.7857142857142</v>
      </c>
      <c r="Q86" s="5">
        <f>IFERROR((Parts[[#This Row],[Health]]+Parts[[#This Row],[Shield]])/Parts[[#This Row],[Mass]],"")</f>
        <v>1723.7962962962961</v>
      </c>
      <c r="R86" s="11">
        <f>IFERROR(Parts[[#This Row],[Mass]]/Parts[[#This Row],[CPU]],"")</f>
        <v>0.77142857142857146</v>
      </c>
      <c r="S86" s="5" t="str">
        <f>IF(ISBLANK(Parts[[#This Row],[Carry Mass]]),"",IF(Parts[[#This Row],[Carry Mass]]="∞","∞",IFERROR(Parts[[#This Row],[Carry Mass]]/Parts[[#This Row],[CPU]],"")))</f>
        <v/>
      </c>
      <c r="T86" s="10">
        <f>IF(ISBLANK(Parts[[#This Row],[Damage,Heal]]),"",IF(Parts[[#This Row],[Power-C]]&lt;1,"Outlier",IFERROR(Parts[[#This Row],[Damage,Heal]]/Parts[[#This Row],[Power-C]],"")))</f>
        <v>200.16707108476868</v>
      </c>
      <c r="U86" s="5">
        <f>IF(ISBLANK(Parts[[#This Row],[SGFR]]),"",Parts[[#This Row],[Damage,Heal]]*Parts[[#This Row],[SGFR]])</f>
        <v>31902.880000000001</v>
      </c>
      <c r="V86" s="5">
        <f>IF(ISBLANK(Parts[[#This Row],[MFR]]),"",Parts[[#This Row],[Damage,Heal]]*Parts[[#This Row],[MFR]])</f>
        <v>63755.44</v>
      </c>
      <c r="W86" s="10">
        <f>IF(ISBLANK(Parts[[#This Row],[SGFR]]),"",IF(Parts[[#This Row],[Power-C]]&lt;1,"Outlier",Parts[[#This Row],[Power-C]]*Parts[[#This Row],[SGFR]]))</f>
        <v>159.38126</v>
      </c>
      <c r="X86" s="10">
        <f>IF(ISBLANK(Parts[[#This Row],[MFR]]),"",IF(Parts[[#This Row],[Power-C]]&lt;1,"Outlier",Parts[[#This Row],[Power-C]]*Parts[[#This Row],[MFR]]))</f>
        <v>318.51112999999998</v>
      </c>
    </row>
    <row r="87" spans="1:24" x14ac:dyDescent="0.2">
      <c r="A87" t="s">
        <v>107</v>
      </c>
      <c r="B87" t="s">
        <v>190</v>
      </c>
      <c r="C87" s="1">
        <v>23936</v>
      </c>
      <c r="D87" s="1"/>
      <c r="E87" s="1">
        <v>18</v>
      </c>
      <c r="F87" s="2">
        <v>13.2</v>
      </c>
      <c r="J87" s="1">
        <v>6653</v>
      </c>
      <c r="K87" s="8">
        <v>35.103000000000002</v>
      </c>
      <c r="L87" s="7">
        <v>5.03</v>
      </c>
      <c r="M87" s="7">
        <v>10.050000000000001</v>
      </c>
      <c r="N87" s="1">
        <v>6</v>
      </c>
      <c r="P87" s="5">
        <f>IFERROR((Parts[[#This Row],[Health]]+Parts[[#This Row],[Shield]])/Parts[[#This Row],[CPU]],"")</f>
        <v>1329.7777777777778</v>
      </c>
      <c r="Q87" s="5">
        <f>IFERROR((Parts[[#This Row],[Health]]+Parts[[#This Row],[Shield]])/Parts[[#This Row],[Mass]],"")</f>
        <v>1813.3333333333335</v>
      </c>
      <c r="R87" s="11">
        <f>IFERROR(Parts[[#This Row],[Mass]]/Parts[[#This Row],[CPU]],"")</f>
        <v>0.73333333333333328</v>
      </c>
      <c r="S87" s="5" t="str">
        <f>IF(ISBLANK(Parts[[#This Row],[Carry Mass]]),"",IF(Parts[[#This Row],[Carry Mass]]="∞","∞",IFERROR(Parts[[#This Row],[Carry Mass]]/Parts[[#This Row],[CPU]],"")))</f>
        <v/>
      </c>
      <c r="T87" s="10">
        <f>IF(ISBLANK(Parts[[#This Row],[Damage,Heal]]),"",IF(Parts[[#This Row],[Power-C]]&lt;1,"Outlier",IFERROR(Parts[[#This Row],[Damage,Heal]]/Parts[[#This Row],[Power-C]],"")))</f>
        <v>189.52796057317039</v>
      </c>
      <c r="U87" s="5">
        <f>IF(ISBLANK(Parts[[#This Row],[SGFR]]),"",Parts[[#This Row],[Damage,Heal]]*Parts[[#This Row],[SGFR]])</f>
        <v>33464.590000000004</v>
      </c>
      <c r="V87" s="5">
        <f>IF(ISBLANK(Parts[[#This Row],[MFR]]),"",Parts[[#This Row],[Damage,Heal]]*Parts[[#This Row],[MFR]])</f>
        <v>66862.650000000009</v>
      </c>
      <c r="W87" s="10">
        <f>IF(ISBLANK(Parts[[#This Row],[SGFR]]),"",IF(Parts[[#This Row],[Power-C]]&lt;1,"Outlier",Parts[[#This Row],[Power-C]]*Parts[[#This Row],[SGFR]]))</f>
        <v>176.56809000000001</v>
      </c>
      <c r="X87" s="10">
        <f>IF(ISBLANK(Parts[[#This Row],[MFR]]),"",IF(Parts[[#This Row],[Power-C]]&lt;1,"Outlier",Parts[[#This Row],[Power-C]]*Parts[[#This Row],[MFR]]))</f>
        <v>352.78515000000004</v>
      </c>
    </row>
    <row r="88" spans="1:24" x14ac:dyDescent="0.2">
      <c r="A88" t="s">
        <v>108</v>
      </c>
      <c r="B88" t="s">
        <v>190</v>
      </c>
      <c r="C88" s="1">
        <v>29255</v>
      </c>
      <c r="D88" s="1"/>
      <c r="E88" s="1">
        <v>22</v>
      </c>
      <c r="F88" s="2">
        <v>15.6</v>
      </c>
      <c r="J88" s="1">
        <v>9159</v>
      </c>
      <c r="K88" s="8">
        <v>50.624000000000002</v>
      </c>
      <c r="L88" s="7">
        <v>3.98</v>
      </c>
      <c r="M88" s="7">
        <v>7.96</v>
      </c>
      <c r="N88" s="1">
        <v>5</v>
      </c>
      <c r="P88" s="5">
        <f>IFERROR((Parts[[#This Row],[Health]]+Parts[[#This Row],[Shield]])/Parts[[#This Row],[CPU]],"")</f>
        <v>1329.7727272727273</v>
      </c>
      <c r="Q88" s="5">
        <f>IFERROR((Parts[[#This Row],[Health]]+Parts[[#This Row],[Shield]])/Parts[[#This Row],[Mass]],"")</f>
        <v>1875.3205128205129</v>
      </c>
      <c r="R88" s="11">
        <f>IFERROR(Parts[[#This Row],[Mass]]/Parts[[#This Row],[CPU]],"")</f>
        <v>0.70909090909090911</v>
      </c>
      <c r="S88" s="5" t="str">
        <f>IF(ISBLANK(Parts[[#This Row],[Carry Mass]]),"",IF(Parts[[#This Row],[Carry Mass]]="∞","∞",IFERROR(Parts[[#This Row],[Carry Mass]]/Parts[[#This Row],[CPU]],"")))</f>
        <v/>
      </c>
      <c r="T88" s="10">
        <f>IF(ISBLANK(Parts[[#This Row],[Damage,Heal]]),"",IF(Parts[[#This Row],[Power-C]]&lt;1,"Outlier",IFERROR(Parts[[#This Row],[Damage,Heal]]/Parts[[#This Row],[Power-C]],"")))</f>
        <v>180.92209228824271</v>
      </c>
      <c r="U88" s="5">
        <f>IF(ISBLANK(Parts[[#This Row],[SGFR]]),"",Parts[[#This Row],[Damage,Heal]]*Parts[[#This Row],[SGFR]])</f>
        <v>36452.82</v>
      </c>
      <c r="V88" s="5">
        <f>IF(ISBLANK(Parts[[#This Row],[MFR]]),"",Parts[[#This Row],[Damage,Heal]]*Parts[[#This Row],[MFR]])</f>
        <v>72905.64</v>
      </c>
      <c r="W88" s="10">
        <f>IF(ISBLANK(Parts[[#This Row],[SGFR]]),"",IF(Parts[[#This Row],[Power-C]]&lt;1,"Outlier",Parts[[#This Row],[Power-C]]*Parts[[#This Row],[SGFR]]))</f>
        <v>201.48352</v>
      </c>
      <c r="X88" s="10">
        <f>IF(ISBLANK(Parts[[#This Row],[MFR]]),"",IF(Parts[[#This Row],[Power-C]]&lt;1,"Outlier",Parts[[#This Row],[Power-C]]*Parts[[#This Row],[MFR]]))</f>
        <v>402.96704</v>
      </c>
    </row>
    <row r="89" spans="1:24" x14ac:dyDescent="0.2">
      <c r="A89" t="s">
        <v>109</v>
      </c>
      <c r="B89" t="s">
        <v>190</v>
      </c>
      <c r="C89" s="1">
        <v>34574</v>
      </c>
      <c r="D89" s="1"/>
      <c r="E89" s="1">
        <v>26</v>
      </c>
      <c r="F89" s="2">
        <v>18</v>
      </c>
      <c r="J89" s="1">
        <v>12520</v>
      </c>
      <c r="K89" s="8">
        <v>87.414000000000001</v>
      </c>
      <c r="L89" s="7">
        <v>3.15</v>
      </c>
      <c r="M89" s="7">
        <v>6.31</v>
      </c>
      <c r="N89" s="1">
        <v>4</v>
      </c>
      <c r="P89" s="5">
        <f>IFERROR((Parts[[#This Row],[Health]]+Parts[[#This Row],[Shield]])/Parts[[#This Row],[CPU]],"")</f>
        <v>1329.7692307692307</v>
      </c>
      <c r="Q89" s="5">
        <f>IFERROR((Parts[[#This Row],[Health]]+Parts[[#This Row],[Shield]])/Parts[[#This Row],[Mass]],"")</f>
        <v>1920.7777777777778</v>
      </c>
      <c r="R89" s="11">
        <f>IFERROR(Parts[[#This Row],[Mass]]/Parts[[#This Row],[CPU]],"")</f>
        <v>0.69230769230769229</v>
      </c>
      <c r="S89" s="5" t="str">
        <f>IF(ISBLANK(Parts[[#This Row],[Carry Mass]]),"",IF(Parts[[#This Row],[Carry Mass]]="∞","∞",IFERROR(Parts[[#This Row],[Carry Mass]]/Parts[[#This Row],[CPU]],"")))</f>
        <v/>
      </c>
      <c r="T89" s="10">
        <f>IF(ISBLANK(Parts[[#This Row],[Damage,Heal]]),"",IF(Parts[[#This Row],[Power-C]]&lt;1,"Outlier",IFERROR(Parts[[#This Row],[Damage,Heal]]/Parts[[#This Row],[Power-C]],"")))</f>
        <v>143.22648545999496</v>
      </c>
      <c r="U89" s="5">
        <f>IF(ISBLANK(Parts[[#This Row],[SGFR]]),"",Parts[[#This Row],[Damage,Heal]]*Parts[[#This Row],[SGFR]])</f>
        <v>39438</v>
      </c>
      <c r="V89" s="5">
        <f>IF(ISBLANK(Parts[[#This Row],[MFR]]),"",Parts[[#This Row],[Damage,Heal]]*Parts[[#This Row],[MFR]])</f>
        <v>79001.2</v>
      </c>
      <c r="W89" s="10">
        <f>IF(ISBLANK(Parts[[#This Row],[SGFR]]),"",IF(Parts[[#This Row],[Power-C]]&lt;1,"Outlier",Parts[[#This Row],[Power-C]]*Parts[[#This Row],[SGFR]]))</f>
        <v>275.35410000000002</v>
      </c>
      <c r="X89" s="10">
        <f>IF(ISBLANK(Parts[[#This Row],[MFR]]),"",IF(Parts[[#This Row],[Power-C]]&lt;1,"Outlier",Parts[[#This Row],[Power-C]]*Parts[[#This Row],[MFR]]))</f>
        <v>551.58233999999993</v>
      </c>
    </row>
    <row r="90" spans="1:24" x14ac:dyDescent="0.2">
      <c r="A90" t="s">
        <v>110</v>
      </c>
      <c r="B90" t="s">
        <v>190</v>
      </c>
      <c r="C90" s="1">
        <v>13298</v>
      </c>
      <c r="D90" s="1"/>
      <c r="E90" s="1">
        <v>10</v>
      </c>
      <c r="F90" s="2">
        <v>8.4</v>
      </c>
      <c r="J90" s="1">
        <v>3798</v>
      </c>
      <c r="K90" s="8">
        <v>18.497</v>
      </c>
      <c r="L90" s="7">
        <v>8</v>
      </c>
      <c r="M90" s="7">
        <v>16</v>
      </c>
      <c r="N90" s="1">
        <v>8</v>
      </c>
      <c r="P90" s="5">
        <f>IFERROR((Parts[[#This Row],[Health]]+Parts[[#This Row],[Shield]])/Parts[[#This Row],[CPU]],"")</f>
        <v>1329.8</v>
      </c>
      <c r="Q90" s="5">
        <f>IFERROR((Parts[[#This Row],[Health]]+Parts[[#This Row],[Shield]])/Parts[[#This Row],[Mass]],"")</f>
        <v>1583.0952380952381</v>
      </c>
      <c r="R90" s="11">
        <f>IFERROR(Parts[[#This Row],[Mass]]/Parts[[#This Row],[CPU]],"")</f>
        <v>0.84000000000000008</v>
      </c>
      <c r="S90" s="5" t="str">
        <f>IF(ISBLANK(Parts[[#This Row],[Carry Mass]]),"",IF(Parts[[#This Row],[Carry Mass]]="∞","∞",IFERROR(Parts[[#This Row],[Carry Mass]]/Parts[[#This Row],[CPU]],"")))</f>
        <v/>
      </c>
      <c r="T90" s="10">
        <f>IF(ISBLANK(Parts[[#This Row],[Damage,Heal]]),"",IF(Parts[[#This Row],[Power-C]]&lt;1,"Outlier",IFERROR(Parts[[#This Row],[Damage,Heal]]/Parts[[#This Row],[Power-C]],"")))</f>
        <v>205.33059415040276</v>
      </c>
      <c r="U90" s="5">
        <f>IF(ISBLANK(Parts[[#This Row],[SGFR]]),"",Parts[[#This Row],[Damage,Heal]]*Parts[[#This Row],[SGFR]])</f>
        <v>30384</v>
      </c>
      <c r="V90" s="5">
        <f>IF(ISBLANK(Parts[[#This Row],[MFR]]),"",Parts[[#This Row],[Damage,Heal]]*Parts[[#This Row],[MFR]])</f>
        <v>60768</v>
      </c>
      <c r="W90" s="10">
        <f>IF(ISBLANK(Parts[[#This Row],[SGFR]]),"",IF(Parts[[#This Row],[Power-C]]&lt;1,"Outlier",Parts[[#This Row],[Power-C]]*Parts[[#This Row],[SGFR]]))</f>
        <v>147.976</v>
      </c>
      <c r="X90" s="10">
        <f>IF(ISBLANK(Parts[[#This Row],[MFR]]),"",IF(Parts[[#This Row],[Power-C]]&lt;1,"Outlier",Parts[[#This Row],[Power-C]]*Parts[[#This Row],[MFR]]))</f>
        <v>295.952</v>
      </c>
    </row>
    <row r="91" spans="1:24" x14ac:dyDescent="0.2">
      <c r="A91" t="s">
        <v>111</v>
      </c>
      <c r="B91" t="s">
        <v>190</v>
      </c>
      <c r="C91" s="1">
        <v>18617</v>
      </c>
      <c r="D91" s="1"/>
      <c r="E91" s="1">
        <v>14</v>
      </c>
      <c r="F91" s="2">
        <v>10.8</v>
      </c>
      <c r="J91" s="1">
        <v>5032</v>
      </c>
      <c r="K91" s="8">
        <v>25.138999999999999</v>
      </c>
      <c r="L91" s="7">
        <v>6.34</v>
      </c>
      <c r="M91" s="7">
        <v>12.67</v>
      </c>
      <c r="N91" s="1">
        <v>7</v>
      </c>
      <c r="P91" s="5">
        <f>IFERROR((Parts[[#This Row],[Health]]+Parts[[#This Row],[Shield]])/Parts[[#This Row],[CPU]],"")</f>
        <v>1329.7857142857142</v>
      </c>
      <c r="Q91" s="5">
        <f>IFERROR((Parts[[#This Row],[Health]]+Parts[[#This Row],[Shield]])/Parts[[#This Row],[Mass]],"")</f>
        <v>1723.7962962962961</v>
      </c>
      <c r="R91" s="11">
        <f>IFERROR(Parts[[#This Row],[Mass]]/Parts[[#This Row],[CPU]],"")</f>
        <v>0.77142857142857146</v>
      </c>
      <c r="S91" s="5" t="str">
        <f>IF(ISBLANK(Parts[[#This Row],[Carry Mass]]),"",IF(Parts[[#This Row],[Carry Mass]]="∞","∞",IFERROR(Parts[[#This Row],[Carry Mass]]/Parts[[#This Row],[CPU]],"")))</f>
        <v/>
      </c>
      <c r="T91" s="10">
        <f>IF(ISBLANK(Parts[[#This Row],[Damage,Heal]]),"",IF(Parts[[#This Row],[Power-C]]&lt;1,"Outlier",IFERROR(Parts[[#This Row],[Damage,Heal]]/Parts[[#This Row],[Power-C]],"")))</f>
        <v>200.16707108476868</v>
      </c>
      <c r="U91" s="5">
        <f>IF(ISBLANK(Parts[[#This Row],[SGFR]]),"",Parts[[#This Row],[Damage,Heal]]*Parts[[#This Row],[SGFR]])</f>
        <v>31902.880000000001</v>
      </c>
      <c r="V91" s="5">
        <f>IF(ISBLANK(Parts[[#This Row],[MFR]]),"",Parts[[#This Row],[Damage,Heal]]*Parts[[#This Row],[MFR]])</f>
        <v>63755.44</v>
      </c>
      <c r="W91" s="10">
        <f>IF(ISBLANK(Parts[[#This Row],[SGFR]]),"",IF(Parts[[#This Row],[Power-C]]&lt;1,"Outlier",Parts[[#This Row],[Power-C]]*Parts[[#This Row],[SGFR]]))</f>
        <v>159.38126</v>
      </c>
      <c r="X91" s="10">
        <f>IF(ISBLANK(Parts[[#This Row],[MFR]]),"",IF(Parts[[#This Row],[Power-C]]&lt;1,"Outlier",Parts[[#This Row],[Power-C]]*Parts[[#This Row],[MFR]]))</f>
        <v>318.51112999999998</v>
      </c>
    </row>
    <row r="92" spans="1:24" x14ac:dyDescent="0.2">
      <c r="A92" t="s">
        <v>112</v>
      </c>
      <c r="B92" t="s">
        <v>190</v>
      </c>
      <c r="C92" s="1">
        <v>23936</v>
      </c>
      <c r="D92" s="1"/>
      <c r="E92" s="1">
        <v>18</v>
      </c>
      <c r="F92" s="2">
        <v>13.2</v>
      </c>
      <c r="J92" s="1">
        <v>6653</v>
      </c>
      <c r="K92" s="8">
        <v>35.103000000000002</v>
      </c>
      <c r="L92" s="7">
        <v>5.03</v>
      </c>
      <c r="M92" s="7">
        <v>10.050000000000001</v>
      </c>
      <c r="N92" s="1">
        <v>6</v>
      </c>
      <c r="P92" s="5">
        <f>IFERROR((Parts[[#This Row],[Health]]+Parts[[#This Row],[Shield]])/Parts[[#This Row],[CPU]],"")</f>
        <v>1329.7777777777778</v>
      </c>
      <c r="Q92" s="5">
        <f>IFERROR((Parts[[#This Row],[Health]]+Parts[[#This Row],[Shield]])/Parts[[#This Row],[Mass]],"")</f>
        <v>1813.3333333333335</v>
      </c>
      <c r="R92" s="11">
        <f>IFERROR(Parts[[#This Row],[Mass]]/Parts[[#This Row],[CPU]],"")</f>
        <v>0.73333333333333328</v>
      </c>
      <c r="S92" s="5" t="str">
        <f>IF(ISBLANK(Parts[[#This Row],[Carry Mass]]),"",IF(Parts[[#This Row],[Carry Mass]]="∞","∞",IFERROR(Parts[[#This Row],[Carry Mass]]/Parts[[#This Row],[CPU]],"")))</f>
        <v/>
      </c>
      <c r="T92" s="10">
        <f>IF(ISBLANK(Parts[[#This Row],[Damage,Heal]]),"",IF(Parts[[#This Row],[Power-C]]&lt;1,"Outlier",IFERROR(Parts[[#This Row],[Damage,Heal]]/Parts[[#This Row],[Power-C]],"")))</f>
        <v>189.52796057317039</v>
      </c>
      <c r="U92" s="5">
        <f>IF(ISBLANK(Parts[[#This Row],[SGFR]]),"",Parts[[#This Row],[Damage,Heal]]*Parts[[#This Row],[SGFR]])</f>
        <v>33464.590000000004</v>
      </c>
      <c r="V92" s="5">
        <f>IF(ISBLANK(Parts[[#This Row],[MFR]]),"",Parts[[#This Row],[Damage,Heal]]*Parts[[#This Row],[MFR]])</f>
        <v>66862.650000000009</v>
      </c>
      <c r="W92" s="10">
        <f>IF(ISBLANK(Parts[[#This Row],[SGFR]]),"",IF(Parts[[#This Row],[Power-C]]&lt;1,"Outlier",Parts[[#This Row],[Power-C]]*Parts[[#This Row],[SGFR]]))</f>
        <v>176.56809000000001</v>
      </c>
      <c r="X92" s="10">
        <f>IF(ISBLANK(Parts[[#This Row],[MFR]]),"",IF(Parts[[#This Row],[Power-C]]&lt;1,"Outlier",Parts[[#This Row],[Power-C]]*Parts[[#This Row],[MFR]]))</f>
        <v>352.78515000000004</v>
      </c>
    </row>
    <row r="93" spans="1:24" x14ac:dyDescent="0.2">
      <c r="A93" t="s">
        <v>113</v>
      </c>
      <c r="B93" t="s">
        <v>190</v>
      </c>
      <c r="C93" s="1">
        <v>29255</v>
      </c>
      <c r="D93" s="1"/>
      <c r="E93" s="1">
        <v>22</v>
      </c>
      <c r="F93" s="2">
        <v>15.6</v>
      </c>
      <c r="J93" s="1">
        <v>9159</v>
      </c>
      <c r="K93" s="8">
        <v>50.624000000000002</v>
      </c>
      <c r="L93" s="7">
        <v>3.98</v>
      </c>
      <c r="M93" s="7">
        <v>7.96</v>
      </c>
      <c r="N93" s="1">
        <v>5</v>
      </c>
      <c r="P93" s="5">
        <f>IFERROR((Parts[[#This Row],[Health]]+Parts[[#This Row],[Shield]])/Parts[[#This Row],[CPU]],"")</f>
        <v>1329.7727272727273</v>
      </c>
      <c r="Q93" s="5">
        <f>IFERROR((Parts[[#This Row],[Health]]+Parts[[#This Row],[Shield]])/Parts[[#This Row],[Mass]],"")</f>
        <v>1875.3205128205129</v>
      </c>
      <c r="R93" s="11">
        <f>IFERROR(Parts[[#This Row],[Mass]]/Parts[[#This Row],[CPU]],"")</f>
        <v>0.70909090909090911</v>
      </c>
      <c r="S93" s="5" t="str">
        <f>IF(ISBLANK(Parts[[#This Row],[Carry Mass]]),"",IF(Parts[[#This Row],[Carry Mass]]="∞","∞",IFERROR(Parts[[#This Row],[Carry Mass]]/Parts[[#This Row],[CPU]],"")))</f>
        <v/>
      </c>
      <c r="T93" s="10">
        <f>IF(ISBLANK(Parts[[#This Row],[Damage,Heal]]),"",IF(Parts[[#This Row],[Power-C]]&lt;1,"Outlier",IFERROR(Parts[[#This Row],[Damage,Heal]]/Parts[[#This Row],[Power-C]],"")))</f>
        <v>180.92209228824271</v>
      </c>
      <c r="U93" s="5">
        <f>IF(ISBLANK(Parts[[#This Row],[SGFR]]),"",Parts[[#This Row],[Damage,Heal]]*Parts[[#This Row],[SGFR]])</f>
        <v>36452.82</v>
      </c>
      <c r="V93" s="5">
        <f>IF(ISBLANK(Parts[[#This Row],[MFR]]),"",Parts[[#This Row],[Damage,Heal]]*Parts[[#This Row],[MFR]])</f>
        <v>72905.64</v>
      </c>
      <c r="W93" s="10">
        <f>IF(ISBLANK(Parts[[#This Row],[SGFR]]),"",IF(Parts[[#This Row],[Power-C]]&lt;1,"Outlier",Parts[[#This Row],[Power-C]]*Parts[[#This Row],[SGFR]]))</f>
        <v>201.48352</v>
      </c>
      <c r="X93" s="10">
        <f>IF(ISBLANK(Parts[[#This Row],[MFR]]),"",IF(Parts[[#This Row],[Power-C]]&lt;1,"Outlier",Parts[[#This Row],[Power-C]]*Parts[[#This Row],[MFR]]))</f>
        <v>402.96704</v>
      </c>
    </row>
    <row r="94" spans="1:24" x14ac:dyDescent="0.2">
      <c r="A94" t="s">
        <v>114</v>
      </c>
      <c r="B94" t="s">
        <v>190</v>
      </c>
      <c r="C94" s="1">
        <v>34574</v>
      </c>
      <c r="D94" s="1"/>
      <c r="E94" s="1">
        <v>26</v>
      </c>
      <c r="F94" s="2">
        <v>18</v>
      </c>
      <c r="J94" s="1">
        <v>12520</v>
      </c>
      <c r="K94" s="8">
        <v>87.414000000000001</v>
      </c>
      <c r="L94" s="7">
        <v>3.15</v>
      </c>
      <c r="M94" s="7">
        <v>6.31</v>
      </c>
      <c r="N94" s="1">
        <v>4</v>
      </c>
      <c r="P94" s="5">
        <f>IFERROR((Parts[[#This Row],[Health]]+Parts[[#This Row],[Shield]])/Parts[[#This Row],[CPU]],"")</f>
        <v>1329.7692307692307</v>
      </c>
      <c r="Q94" s="5">
        <f>IFERROR((Parts[[#This Row],[Health]]+Parts[[#This Row],[Shield]])/Parts[[#This Row],[Mass]],"")</f>
        <v>1920.7777777777778</v>
      </c>
      <c r="R94" s="11">
        <f>IFERROR(Parts[[#This Row],[Mass]]/Parts[[#This Row],[CPU]],"")</f>
        <v>0.69230769230769229</v>
      </c>
      <c r="S94" s="5" t="str">
        <f>IF(ISBLANK(Parts[[#This Row],[Carry Mass]]),"",IF(Parts[[#This Row],[Carry Mass]]="∞","∞",IFERROR(Parts[[#This Row],[Carry Mass]]/Parts[[#This Row],[CPU]],"")))</f>
        <v/>
      </c>
      <c r="T94" s="10">
        <f>IF(ISBLANK(Parts[[#This Row],[Damage,Heal]]),"",IF(Parts[[#This Row],[Power-C]]&lt;1,"Outlier",IFERROR(Parts[[#This Row],[Damage,Heal]]/Parts[[#This Row],[Power-C]],"")))</f>
        <v>143.22648545999496</v>
      </c>
      <c r="U94" s="5">
        <f>IF(ISBLANK(Parts[[#This Row],[SGFR]]),"",Parts[[#This Row],[Damage,Heal]]*Parts[[#This Row],[SGFR]])</f>
        <v>39438</v>
      </c>
      <c r="V94" s="5">
        <f>IF(ISBLANK(Parts[[#This Row],[MFR]]),"",Parts[[#This Row],[Damage,Heal]]*Parts[[#This Row],[MFR]])</f>
        <v>79001.2</v>
      </c>
      <c r="W94" s="10">
        <f>IF(ISBLANK(Parts[[#This Row],[SGFR]]),"",IF(Parts[[#This Row],[Power-C]]&lt;1,"Outlier",Parts[[#This Row],[Power-C]]*Parts[[#This Row],[SGFR]]))</f>
        <v>275.35410000000002</v>
      </c>
      <c r="X94" s="10">
        <f>IF(ISBLANK(Parts[[#This Row],[MFR]]),"",IF(Parts[[#This Row],[Power-C]]&lt;1,"Outlier",Parts[[#This Row],[Power-C]]*Parts[[#This Row],[MFR]]))</f>
        <v>551.58233999999993</v>
      </c>
    </row>
    <row r="95" spans="1:24" x14ac:dyDescent="0.2">
      <c r="A95" t="s">
        <v>115</v>
      </c>
      <c r="B95" t="s">
        <v>190</v>
      </c>
      <c r="C95" s="1">
        <v>34574</v>
      </c>
      <c r="D95" s="1"/>
      <c r="E95" s="1">
        <v>26</v>
      </c>
      <c r="F95" s="2">
        <v>18</v>
      </c>
      <c r="J95" s="1">
        <v>12520</v>
      </c>
      <c r="K95" s="8">
        <v>87.414000000000001</v>
      </c>
      <c r="L95" s="7">
        <v>3.15</v>
      </c>
      <c r="M95" s="7">
        <v>6.31</v>
      </c>
      <c r="N95" s="1">
        <v>4</v>
      </c>
      <c r="P95" s="5">
        <f>IFERROR((Parts[[#This Row],[Health]]+Parts[[#This Row],[Shield]])/Parts[[#This Row],[CPU]],"")</f>
        <v>1329.7692307692307</v>
      </c>
      <c r="Q95" s="5">
        <f>IFERROR((Parts[[#This Row],[Health]]+Parts[[#This Row],[Shield]])/Parts[[#This Row],[Mass]],"")</f>
        <v>1920.7777777777778</v>
      </c>
      <c r="R95" s="11">
        <f>IFERROR(Parts[[#This Row],[Mass]]/Parts[[#This Row],[CPU]],"")</f>
        <v>0.69230769230769229</v>
      </c>
      <c r="S95" s="5" t="str">
        <f>IF(ISBLANK(Parts[[#This Row],[Carry Mass]]),"",IF(Parts[[#This Row],[Carry Mass]]="∞","∞",IFERROR(Parts[[#This Row],[Carry Mass]]/Parts[[#This Row],[CPU]],"")))</f>
        <v/>
      </c>
      <c r="T95" s="10">
        <f>IF(ISBLANK(Parts[[#This Row],[Damage,Heal]]),"",IF(Parts[[#This Row],[Power-C]]&lt;1,"Outlier",IFERROR(Parts[[#This Row],[Damage,Heal]]/Parts[[#This Row],[Power-C]],"")))</f>
        <v>143.22648545999496</v>
      </c>
      <c r="U95" s="5">
        <f>IF(ISBLANK(Parts[[#This Row],[SGFR]]),"",Parts[[#This Row],[Damage,Heal]]*Parts[[#This Row],[SGFR]])</f>
        <v>39438</v>
      </c>
      <c r="V95" s="5">
        <f>IF(ISBLANK(Parts[[#This Row],[MFR]]),"",Parts[[#This Row],[Damage,Heal]]*Parts[[#This Row],[MFR]])</f>
        <v>79001.2</v>
      </c>
      <c r="W95" s="10">
        <f>IF(ISBLANK(Parts[[#This Row],[SGFR]]),"",IF(Parts[[#This Row],[Power-C]]&lt;1,"Outlier",Parts[[#This Row],[Power-C]]*Parts[[#This Row],[SGFR]]))</f>
        <v>275.35410000000002</v>
      </c>
      <c r="X95" s="10">
        <f>IF(ISBLANK(Parts[[#This Row],[MFR]]),"",IF(Parts[[#This Row],[Power-C]]&lt;1,"Outlier",Parts[[#This Row],[Power-C]]*Parts[[#This Row],[MFR]]))</f>
        <v>551.58233999999993</v>
      </c>
    </row>
    <row r="96" spans="1:24" x14ac:dyDescent="0.2">
      <c r="A96" t="s">
        <v>116</v>
      </c>
      <c r="B96" t="s">
        <v>190</v>
      </c>
      <c r="C96" s="1">
        <v>97775</v>
      </c>
      <c r="D96" s="1"/>
      <c r="E96" s="1">
        <v>250</v>
      </c>
      <c r="F96" s="2">
        <v>1000</v>
      </c>
      <c r="J96" s="1">
        <v>22484</v>
      </c>
      <c r="K96" s="8">
        <v>166.65700000000001</v>
      </c>
      <c r="L96" s="7">
        <v>4</v>
      </c>
      <c r="M96" s="7">
        <v>5</v>
      </c>
      <c r="N96" s="1">
        <v>2</v>
      </c>
      <c r="P96" s="5">
        <f>IFERROR((Parts[[#This Row],[Health]]+Parts[[#This Row],[Shield]])/Parts[[#This Row],[CPU]],"")</f>
        <v>391.1</v>
      </c>
      <c r="Q96" s="5">
        <f>IFERROR((Parts[[#This Row],[Health]]+Parts[[#This Row],[Shield]])/Parts[[#This Row],[Mass]],"")</f>
        <v>97.775000000000006</v>
      </c>
      <c r="R96" s="11">
        <f>IFERROR(Parts[[#This Row],[Mass]]/Parts[[#This Row],[CPU]],"")</f>
        <v>4</v>
      </c>
      <c r="S96" s="5" t="str">
        <f>IF(ISBLANK(Parts[[#This Row],[Carry Mass]]),"",IF(Parts[[#This Row],[Carry Mass]]="∞","∞",IFERROR(Parts[[#This Row],[Carry Mass]]/Parts[[#This Row],[CPU]],"")))</f>
        <v/>
      </c>
      <c r="T96" s="10">
        <f>IF(ISBLANK(Parts[[#This Row],[Damage,Heal]]),"",IF(Parts[[#This Row],[Power-C]]&lt;1,"Outlier",IFERROR(Parts[[#This Row],[Damage,Heal]]/Parts[[#This Row],[Power-C]],"")))</f>
        <v>134.91182488584337</v>
      </c>
      <c r="U96" s="5">
        <f>IF(ISBLANK(Parts[[#This Row],[SGFR]]),"",Parts[[#This Row],[Damage,Heal]]*Parts[[#This Row],[SGFR]])</f>
        <v>89936</v>
      </c>
      <c r="V96" s="5">
        <f>IF(ISBLANK(Parts[[#This Row],[MFR]]),"",Parts[[#This Row],[Damage,Heal]]*Parts[[#This Row],[MFR]])</f>
        <v>112420</v>
      </c>
      <c r="W96" s="10">
        <f>IF(ISBLANK(Parts[[#This Row],[SGFR]]),"",IF(Parts[[#This Row],[Power-C]]&lt;1,"Outlier",Parts[[#This Row],[Power-C]]*Parts[[#This Row],[SGFR]]))</f>
        <v>666.62800000000004</v>
      </c>
      <c r="X96" s="10">
        <f>IF(ISBLANK(Parts[[#This Row],[MFR]]),"",IF(Parts[[#This Row],[Power-C]]&lt;1,"Outlier",Parts[[#This Row],[Power-C]]*Parts[[#This Row],[MFR]]))</f>
        <v>833.28500000000008</v>
      </c>
    </row>
    <row r="97" spans="1:24" x14ac:dyDescent="0.2">
      <c r="A97" t="s">
        <v>117</v>
      </c>
      <c r="B97" t="s">
        <v>190</v>
      </c>
      <c r="C97" s="1">
        <v>97775</v>
      </c>
      <c r="D97" s="1"/>
      <c r="E97" s="1">
        <v>250</v>
      </c>
      <c r="F97" s="2">
        <v>1000</v>
      </c>
      <c r="J97" s="1">
        <v>22484</v>
      </c>
      <c r="K97" s="8">
        <v>166.65700000000001</v>
      </c>
      <c r="L97" s="7">
        <v>4</v>
      </c>
      <c r="M97" s="7">
        <v>5</v>
      </c>
      <c r="N97" s="1">
        <v>2</v>
      </c>
      <c r="P97" s="5">
        <f>IFERROR((Parts[[#This Row],[Health]]+Parts[[#This Row],[Shield]])/Parts[[#This Row],[CPU]],"")</f>
        <v>391.1</v>
      </c>
      <c r="Q97" s="5">
        <f>IFERROR((Parts[[#This Row],[Health]]+Parts[[#This Row],[Shield]])/Parts[[#This Row],[Mass]],"")</f>
        <v>97.775000000000006</v>
      </c>
      <c r="R97" s="11">
        <f>IFERROR(Parts[[#This Row],[Mass]]/Parts[[#This Row],[CPU]],"")</f>
        <v>4</v>
      </c>
      <c r="S97" s="5" t="str">
        <f>IF(ISBLANK(Parts[[#This Row],[Carry Mass]]),"",IF(Parts[[#This Row],[Carry Mass]]="∞","∞",IFERROR(Parts[[#This Row],[Carry Mass]]/Parts[[#This Row],[CPU]],"")))</f>
        <v/>
      </c>
      <c r="T97" s="10">
        <f>IF(ISBLANK(Parts[[#This Row],[Damage,Heal]]),"",IF(Parts[[#This Row],[Power-C]]&lt;1,"Outlier",IFERROR(Parts[[#This Row],[Damage,Heal]]/Parts[[#This Row],[Power-C]],"")))</f>
        <v>134.91182488584337</v>
      </c>
      <c r="U97" s="5">
        <f>IF(ISBLANK(Parts[[#This Row],[SGFR]]),"",Parts[[#This Row],[Damage,Heal]]*Parts[[#This Row],[SGFR]])</f>
        <v>89936</v>
      </c>
      <c r="V97" s="5">
        <f>IF(ISBLANK(Parts[[#This Row],[MFR]]),"",Parts[[#This Row],[Damage,Heal]]*Parts[[#This Row],[MFR]])</f>
        <v>112420</v>
      </c>
      <c r="W97" s="10">
        <f>IF(ISBLANK(Parts[[#This Row],[SGFR]]),"",IF(Parts[[#This Row],[Power-C]]&lt;1,"Outlier",Parts[[#This Row],[Power-C]]*Parts[[#This Row],[SGFR]]))</f>
        <v>666.62800000000004</v>
      </c>
      <c r="X97" s="10">
        <f>IF(ISBLANK(Parts[[#This Row],[MFR]]),"",IF(Parts[[#This Row],[Power-C]]&lt;1,"Outlier",Parts[[#This Row],[Power-C]]*Parts[[#This Row],[MFR]]))</f>
        <v>833.28500000000008</v>
      </c>
    </row>
    <row r="98" spans="1:24" x14ac:dyDescent="0.2">
      <c r="A98" t="s">
        <v>118</v>
      </c>
      <c r="B98" t="s">
        <v>190</v>
      </c>
      <c r="C98" s="1">
        <v>18617</v>
      </c>
      <c r="D98" s="1"/>
      <c r="E98" s="1">
        <v>14</v>
      </c>
      <c r="F98" s="2">
        <v>11.8</v>
      </c>
      <c r="J98" s="1">
        <v>15138</v>
      </c>
      <c r="K98" s="8">
        <v>139.77799999999999</v>
      </c>
      <c r="L98" s="7">
        <v>1.04</v>
      </c>
      <c r="M98" s="7">
        <v>8.33</v>
      </c>
      <c r="N98" s="1">
        <v>8</v>
      </c>
      <c r="O98" s="2">
        <v>15</v>
      </c>
      <c r="P98" s="5">
        <f>IFERROR((Parts[[#This Row],[Health]]+Parts[[#This Row],[Shield]])/Parts[[#This Row],[CPU]],"")</f>
        <v>1329.7857142857142</v>
      </c>
      <c r="Q98" s="5">
        <f>IFERROR((Parts[[#This Row],[Health]]+Parts[[#This Row],[Shield]])/Parts[[#This Row],[Mass]],"")</f>
        <v>1577.7118644067796</v>
      </c>
      <c r="R98" s="11">
        <f>IFERROR(Parts[[#This Row],[Mass]]/Parts[[#This Row],[CPU]],"")</f>
        <v>0.84285714285714286</v>
      </c>
      <c r="S98" s="5" t="str">
        <f>IF(ISBLANK(Parts[[#This Row],[Carry Mass]]),"",IF(Parts[[#This Row],[Carry Mass]]="∞","∞",IFERROR(Parts[[#This Row],[Carry Mass]]/Parts[[#This Row],[CPU]],"")))</f>
        <v/>
      </c>
      <c r="T98" s="10">
        <f>IF(ISBLANK(Parts[[#This Row],[Damage,Heal]]),"",IF(Parts[[#This Row],[Power-C]]&lt;1,"Outlier",IFERROR(Parts[[#This Row],[Damage,Heal]]/Parts[[#This Row],[Power-C]],"")))</f>
        <v>108.30030476899084</v>
      </c>
      <c r="U98" s="5">
        <f>IF(ISBLANK(Parts[[#This Row],[SGFR]]),"",Parts[[#This Row],[Damage,Heal]]*Parts[[#This Row],[SGFR]])</f>
        <v>15743.52</v>
      </c>
      <c r="V98" s="5">
        <f>IF(ISBLANK(Parts[[#This Row],[MFR]]),"",Parts[[#This Row],[Damage,Heal]]*Parts[[#This Row],[MFR]])</f>
        <v>126099.54000000001</v>
      </c>
      <c r="W98" s="10">
        <f>IF(ISBLANK(Parts[[#This Row],[SGFR]]),"",IF(Parts[[#This Row],[Power-C]]&lt;1,"Outlier",Parts[[#This Row],[Power-C]]*Parts[[#This Row],[SGFR]]))</f>
        <v>145.36912000000001</v>
      </c>
      <c r="X98" s="10">
        <f>IF(ISBLANK(Parts[[#This Row],[MFR]]),"",IF(Parts[[#This Row],[Power-C]]&lt;1,"Outlier",Parts[[#This Row],[Power-C]]*Parts[[#This Row],[MFR]]))</f>
        <v>1164.3507399999999</v>
      </c>
    </row>
    <row r="99" spans="1:24" x14ac:dyDescent="0.2">
      <c r="A99" t="s">
        <v>119</v>
      </c>
      <c r="B99" t="s">
        <v>190</v>
      </c>
      <c r="C99" s="1">
        <v>23936</v>
      </c>
      <c r="D99" s="1"/>
      <c r="E99" s="1">
        <v>18</v>
      </c>
      <c r="F99" s="2">
        <v>15.1</v>
      </c>
      <c r="J99" s="1">
        <v>18165</v>
      </c>
      <c r="K99" s="8">
        <v>161.733</v>
      </c>
      <c r="L99" s="7">
        <v>1.19</v>
      </c>
      <c r="M99" s="7">
        <v>8.33</v>
      </c>
      <c r="N99" s="1">
        <v>7</v>
      </c>
      <c r="O99" s="2">
        <v>16.3</v>
      </c>
      <c r="P99" s="5">
        <f>IFERROR((Parts[[#This Row],[Health]]+Parts[[#This Row],[Shield]])/Parts[[#This Row],[CPU]],"")</f>
        <v>1329.7777777777778</v>
      </c>
      <c r="Q99" s="5">
        <f>IFERROR((Parts[[#This Row],[Health]]+Parts[[#This Row],[Shield]])/Parts[[#This Row],[Mass]],"")</f>
        <v>1585.1655629139073</v>
      </c>
      <c r="R99" s="11">
        <f>IFERROR(Parts[[#This Row],[Mass]]/Parts[[#This Row],[CPU]],"")</f>
        <v>0.83888888888888891</v>
      </c>
      <c r="S99" s="5" t="str">
        <f>IF(ISBLANK(Parts[[#This Row],[Carry Mass]]),"",IF(Parts[[#This Row],[Carry Mass]]="∞","∞",IFERROR(Parts[[#This Row],[Carry Mass]]/Parts[[#This Row],[CPU]],"")))</f>
        <v/>
      </c>
      <c r="T99" s="10">
        <f>IF(ISBLANK(Parts[[#This Row],[Damage,Heal]]),"",IF(Parts[[#This Row],[Power-C]]&lt;1,"Outlier",IFERROR(Parts[[#This Row],[Damage,Heal]]/Parts[[#This Row],[Power-C]],"")))</f>
        <v>112.31474096195581</v>
      </c>
      <c r="U99" s="5">
        <f>IF(ISBLANK(Parts[[#This Row],[SGFR]]),"",Parts[[#This Row],[Damage,Heal]]*Parts[[#This Row],[SGFR]])</f>
        <v>21616.35</v>
      </c>
      <c r="V99" s="5">
        <f>IF(ISBLANK(Parts[[#This Row],[MFR]]),"",Parts[[#This Row],[Damage,Heal]]*Parts[[#This Row],[MFR]])</f>
        <v>151314.45000000001</v>
      </c>
      <c r="W99" s="10">
        <f>IF(ISBLANK(Parts[[#This Row],[SGFR]]),"",IF(Parts[[#This Row],[Power-C]]&lt;1,"Outlier",Parts[[#This Row],[Power-C]]*Parts[[#This Row],[SGFR]]))</f>
        <v>192.46226999999999</v>
      </c>
      <c r="X99" s="10">
        <f>IF(ISBLANK(Parts[[#This Row],[MFR]]),"",IF(Parts[[#This Row],[Power-C]]&lt;1,"Outlier",Parts[[#This Row],[Power-C]]*Parts[[#This Row],[MFR]]))</f>
        <v>1347.2358900000002</v>
      </c>
    </row>
    <row r="100" spans="1:24" x14ac:dyDescent="0.2">
      <c r="A100" t="s">
        <v>120</v>
      </c>
      <c r="B100" t="s">
        <v>190</v>
      </c>
      <c r="C100" s="1">
        <v>29255</v>
      </c>
      <c r="D100" s="1"/>
      <c r="E100" s="1">
        <v>22</v>
      </c>
      <c r="F100" s="2">
        <v>18.5</v>
      </c>
      <c r="J100" s="1">
        <v>22707</v>
      </c>
      <c r="K100" s="8">
        <v>194.667</v>
      </c>
      <c r="L100" s="7">
        <v>1.39</v>
      </c>
      <c r="M100" s="7">
        <v>8.33</v>
      </c>
      <c r="N100" s="1">
        <v>6</v>
      </c>
      <c r="O100" s="2">
        <v>17.5</v>
      </c>
      <c r="P100" s="5">
        <f>IFERROR((Parts[[#This Row],[Health]]+Parts[[#This Row],[Shield]])/Parts[[#This Row],[CPU]],"")</f>
        <v>1329.7727272727273</v>
      </c>
      <c r="Q100" s="5">
        <f>IFERROR((Parts[[#This Row],[Health]]+Parts[[#This Row],[Shield]])/Parts[[#This Row],[Mass]],"")</f>
        <v>1581.3513513513512</v>
      </c>
      <c r="R100" s="11">
        <f>IFERROR(Parts[[#This Row],[Mass]]/Parts[[#This Row],[CPU]],"")</f>
        <v>0.84090909090909094</v>
      </c>
      <c r="S100" s="5" t="str">
        <f>IF(ISBLANK(Parts[[#This Row],[Carry Mass]]),"",IF(Parts[[#This Row],[Carry Mass]]="∞","∞",IFERROR(Parts[[#This Row],[Carry Mass]]/Parts[[#This Row],[CPU]],"")))</f>
        <v/>
      </c>
      <c r="T100" s="10">
        <f>IF(ISBLANK(Parts[[#This Row],[Damage,Heal]]),"",IF(Parts[[#This Row],[Power-C]]&lt;1,"Outlier",IFERROR(Parts[[#This Row],[Damage,Heal]]/Parts[[#This Row],[Power-C]],"")))</f>
        <v>116.64534821002019</v>
      </c>
      <c r="U100" s="5">
        <f>IF(ISBLANK(Parts[[#This Row],[SGFR]]),"",Parts[[#This Row],[Damage,Heal]]*Parts[[#This Row],[SGFR]])</f>
        <v>31562.73</v>
      </c>
      <c r="V100" s="5">
        <f>IF(ISBLANK(Parts[[#This Row],[MFR]]),"",Parts[[#This Row],[Damage,Heal]]*Parts[[#This Row],[MFR]])</f>
        <v>189149.31</v>
      </c>
      <c r="W100" s="10">
        <f>IF(ISBLANK(Parts[[#This Row],[SGFR]]),"",IF(Parts[[#This Row],[Power-C]]&lt;1,"Outlier",Parts[[#This Row],[Power-C]]*Parts[[#This Row],[SGFR]]))</f>
        <v>270.58713</v>
      </c>
      <c r="X100" s="10">
        <f>IF(ISBLANK(Parts[[#This Row],[MFR]]),"",IF(Parts[[#This Row],[Power-C]]&lt;1,"Outlier",Parts[[#This Row],[Power-C]]*Parts[[#This Row],[MFR]]))</f>
        <v>1621.57611</v>
      </c>
    </row>
    <row r="101" spans="1:24" x14ac:dyDescent="0.2">
      <c r="A101" t="s">
        <v>121</v>
      </c>
      <c r="B101" t="s">
        <v>190</v>
      </c>
      <c r="C101" s="1">
        <v>34574</v>
      </c>
      <c r="D101" s="1"/>
      <c r="E101" s="1">
        <v>26</v>
      </c>
      <c r="F101" s="2">
        <v>21.8</v>
      </c>
      <c r="J101" s="1">
        <v>30275</v>
      </c>
      <c r="K101" s="8">
        <v>249.55600000000001</v>
      </c>
      <c r="L101" s="7">
        <v>1.67</v>
      </c>
      <c r="M101" s="7">
        <v>8.33</v>
      </c>
      <c r="N101" s="1">
        <v>5</v>
      </c>
      <c r="O101" s="2">
        <v>18.8</v>
      </c>
      <c r="P101" s="5">
        <f>IFERROR((Parts[[#This Row],[Health]]+Parts[[#This Row],[Shield]])/Parts[[#This Row],[CPU]],"")</f>
        <v>1329.7692307692307</v>
      </c>
      <c r="Q101" s="5">
        <f>IFERROR((Parts[[#This Row],[Health]]+Parts[[#This Row],[Shield]])/Parts[[#This Row],[Mass]],"")</f>
        <v>1585.9633027522934</v>
      </c>
      <c r="R101" s="11">
        <f>IFERROR(Parts[[#This Row],[Mass]]/Parts[[#This Row],[CPU]],"")</f>
        <v>0.83846153846153848</v>
      </c>
      <c r="S101" s="5" t="str">
        <f>IF(ISBLANK(Parts[[#This Row],[Carry Mass]]),"",IF(Parts[[#This Row],[Carry Mass]]="∞","∞",IFERROR(Parts[[#This Row],[Carry Mass]]/Parts[[#This Row],[CPU]],"")))</f>
        <v/>
      </c>
      <c r="T101" s="10">
        <f>IF(ISBLANK(Parts[[#This Row],[Damage,Heal]]),"",IF(Parts[[#This Row],[Power-C]]&lt;1,"Outlier",IFERROR(Parts[[#This Row],[Damage,Heal]]/Parts[[#This Row],[Power-C]],"")))</f>
        <v>121.31545625030053</v>
      </c>
      <c r="U101" s="5">
        <f>IF(ISBLANK(Parts[[#This Row],[SGFR]]),"",Parts[[#This Row],[Damage,Heal]]*Parts[[#This Row],[SGFR]])</f>
        <v>50559.25</v>
      </c>
      <c r="V101" s="5">
        <f>IF(ISBLANK(Parts[[#This Row],[MFR]]),"",Parts[[#This Row],[Damage,Heal]]*Parts[[#This Row],[MFR]])</f>
        <v>252190.75</v>
      </c>
      <c r="W101" s="10">
        <f>IF(ISBLANK(Parts[[#This Row],[SGFR]]),"",IF(Parts[[#This Row],[Power-C]]&lt;1,"Outlier",Parts[[#This Row],[Power-C]]*Parts[[#This Row],[SGFR]]))</f>
        <v>416.75851999999998</v>
      </c>
      <c r="X101" s="10">
        <f>IF(ISBLANK(Parts[[#This Row],[MFR]]),"",IF(Parts[[#This Row],[Power-C]]&lt;1,"Outlier",Parts[[#This Row],[Power-C]]*Parts[[#This Row],[MFR]]))</f>
        <v>2078.8014800000001</v>
      </c>
    </row>
    <row r="102" spans="1:24" x14ac:dyDescent="0.2">
      <c r="A102" t="s">
        <v>122</v>
      </c>
      <c r="B102" t="s">
        <v>190</v>
      </c>
      <c r="C102" s="1">
        <v>39893</v>
      </c>
      <c r="D102" s="1"/>
      <c r="E102" s="1">
        <v>30</v>
      </c>
      <c r="F102" s="2">
        <v>25.2</v>
      </c>
      <c r="J102" s="1">
        <v>45413</v>
      </c>
      <c r="K102" s="8">
        <v>359.33300000000003</v>
      </c>
      <c r="L102" s="7">
        <v>2.08</v>
      </c>
      <c r="M102" s="7">
        <v>8.33</v>
      </c>
      <c r="N102" s="1">
        <v>4</v>
      </c>
      <c r="O102" s="2">
        <v>20</v>
      </c>
      <c r="P102" s="5">
        <f>IFERROR((Parts[[#This Row],[Health]]+Parts[[#This Row],[Shield]])/Parts[[#This Row],[CPU]],"")</f>
        <v>1329.7666666666667</v>
      </c>
      <c r="Q102" s="5">
        <f>IFERROR((Parts[[#This Row],[Health]]+Parts[[#This Row],[Shield]])/Parts[[#This Row],[Mass]],"")</f>
        <v>1583.0555555555557</v>
      </c>
      <c r="R102" s="11">
        <f>IFERROR(Parts[[#This Row],[Mass]]/Parts[[#This Row],[CPU]],"")</f>
        <v>0.84</v>
      </c>
      <c r="S102" s="5" t="str">
        <f>IF(ISBLANK(Parts[[#This Row],[Carry Mass]]),"",IF(Parts[[#This Row],[Carry Mass]]="∞","∞",IFERROR(Parts[[#This Row],[Carry Mass]]/Parts[[#This Row],[CPU]],"")))</f>
        <v/>
      </c>
      <c r="T102" s="10">
        <f>IF(ISBLANK(Parts[[#This Row],[Damage,Heal]]),"",IF(Parts[[#This Row],[Power-C]]&lt;1,"Outlier",IFERROR(Parts[[#This Row],[Damage,Heal]]/Parts[[#This Row],[Power-C]],"")))</f>
        <v>126.38137883244789</v>
      </c>
      <c r="U102" s="5">
        <f>IF(ISBLANK(Parts[[#This Row],[SGFR]]),"",Parts[[#This Row],[Damage,Heal]]*Parts[[#This Row],[SGFR]])</f>
        <v>94459.040000000008</v>
      </c>
      <c r="V102" s="5">
        <f>IF(ISBLANK(Parts[[#This Row],[MFR]]),"",Parts[[#This Row],[Damage,Heal]]*Parts[[#This Row],[MFR]])</f>
        <v>378290.29</v>
      </c>
      <c r="W102" s="10">
        <f>IF(ISBLANK(Parts[[#This Row],[SGFR]]),"",IF(Parts[[#This Row],[Power-C]]&lt;1,"Outlier",Parts[[#This Row],[Power-C]]*Parts[[#This Row],[SGFR]]))</f>
        <v>747.41264000000012</v>
      </c>
      <c r="X102" s="10">
        <f>IF(ISBLANK(Parts[[#This Row],[MFR]]),"",IF(Parts[[#This Row],[Power-C]]&lt;1,"Outlier",Parts[[#This Row],[Power-C]]*Parts[[#This Row],[MFR]]))</f>
        <v>2993.2438900000002</v>
      </c>
    </row>
    <row r="103" spans="1:24" x14ac:dyDescent="0.2">
      <c r="A103" t="s">
        <v>123</v>
      </c>
      <c r="B103" t="s">
        <v>190</v>
      </c>
      <c r="C103" s="1">
        <v>117330</v>
      </c>
      <c r="D103" s="1"/>
      <c r="E103" s="1">
        <v>300</v>
      </c>
      <c r="F103" s="2">
        <v>1200</v>
      </c>
      <c r="J103" s="1">
        <v>99909</v>
      </c>
      <c r="K103" s="8">
        <v>688.66700000000003</v>
      </c>
      <c r="L103" s="7">
        <v>4.17</v>
      </c>
      <c r="M103" s="7">
        <v>8.33</v>
      </c>
      <c r="N103" s="1">
        <v>2</v>
      </c>
      <c r="O103" s="2">
        <v>25</v>
      </c>
      <c r="P103" s="5">
        <f>IFERROR((Parts[[#This Row],[Health]]+Parts[[#This Row],[Shield]])/Parts[[#This Row],[CPU]],"")</f>
        <v>391.1</v>
      </c>
      <c r="Q103" s="5">
        <f>IFERROR((Parts[[#This Row],[Health]]+Parts[[#This Row],[Shield]])/Parts[[#This Row],[Mass]],"")</f>
        <v>97.775000000000006</v>
      </c>
      <c r="R103" s="11">
        <f>IFERROR(Parts[[#This Row],[Mass]]/Parts[[#This Row],[CPU]],"")</f>
        <v>4</v>
      </c>
      <c r="S103" s="5" t="str">
        <f>IF(ISBLANK(Parts[[#This Row],[Carry Mass]]),"",IF(Parts[[#This Row],[Carry Mass]]="∞","∞",IFERROR(Parts[[#This Row],[Carry Mass]]/Parts[[#This Row],[CPU]],"")))</f>
        <v/>
      </c>
      <c r="T103" s="10">
        <f>IF(ISBLANK(Parts[[#This Row],[Damage,Heal]]),"",IF(Parts[[#This Row],[Power-C]]&lt;1,"Outlier",IFERROR(Parts[[#This Row],[Damage,Heal]]/Parts[[#This Row],[Power-C]],"")))</f>
        <v>145.0759220348877</v>
      </c>
      <c r="U103" s="5">
        <f>IF(ISBLANK(Parts[[#This Row],[SGFR]]),"",Parts[[#This Row],[Damage,Heal]]*Parts[[#This Row],[SGFR]])</f>
        <v>416620.52999999997</v>
      </c>
      <c r="V103" s="5">
        <f>IF(ISBLANK(Parts[[#This Row],[MFR]]),"",Parts[[#This Row],[Damage,Heal]]*Parts[[#This Row],[MFR]])</f>
        <v>832241.97</v>
      </c>
      <c r="W103" s="10">
        <f>IF(ISBLANK(Parts[[#This Row],[SGFR]]),"",IF(Parts[[#This Row],[Power-C]]&lt;1,"Outlier",Parts[[#This Row],[Power-C]]*Parts[[#This Row],[SGFR]]))</f>
        <v>2871.7413900000001</v>
      </c>
      <c r="X103" s="10">
        <f>IF(ISBLANK(Parts[[#This Row],[MFR]]),"",IF(Parts[[#This Row],[Power-C]]&lt;1,"Outlier",Parts[[#This Row],[Power-C]]*Parts[[#This Row],[MFR]]))</f>
        <v>5736.5961100000004</v>
      </c>
    </row>
    <row r="104" spans="1:24" x14ac:dyDescent="0.2">
      <c r="A104" t="s">
        <v>124</v>
      </c>
      <c r="B104" t="s">
        <v>190</v>
      </c>
      <c r="C104" s="1">
        <v>23936</v>
      </c>
      <c r="D104" s="1"/>
      <c r="E104" s="1">
        <v>18</v>
      </c>
      <c r="F104" s="2">
        <v>14</v>
      </c>
      <c r="J104" s="1">
        <v>26400</v>
      </c>
      <c r="K104" s="8">
        <v>380.20800000000003</v>
      </c>
      <c r="L104" s="7">
        <v>0.27</v>
      </c>
      <c r="M104" s="7">
        <v>1.33</v>
      </c>
      <c r="N104" s="1">
        <v>8</v>
      </c>
      <c r="P104" s="5">
        <f>IFERROR((Parts[[#This Row],[Health]]+Parts[[#This Row],[Shield]])/Parts[[#This Row],[CPU]],"")</f>
        <v>1329.7777777777778</v>
      </c>
      <c r="Q104" s="5">
        <f>IFERROR((Parts[[#This Row],[Health]]+Parts[[#This Row],[Shield]])/Parts[[#This Row],[Mass]],"")</f>
        <v>1709.7142857142858</v>
      </c>
      <c r="R104" s="11">
        <f>IFERROR(Parts[[#This Row],[Mass]]/Parts[[#This Row],[CPU]],"")</f>
        <v>0.77777777777777779</v>
      </c>
      <c r="S104" s="5" t="str">
        <f>IF(ISBLANK(Parts[[#This Row],[Carry Mass]]),"",IF(Parts[[#This Row],[Carry Mass]]="∞","∞",IFERROR(Parts[[#This Row],[Carry Mass]]/Parts[[#This Row],[CPU]],"")))</f>
        <v/>
      </c>
      <c r="T104" s="10">
        <f>IF(ISBLANK(Parts[[#This Row],[Damage,Heal]]),"",IF(Parts[[#This Row],[Power-C]]&lt;1,"Outlier",IFERROR(Parts[[#This Row],[Damage,Heal]]/Parts[[#This Row],[Power-C]],"")))</f>
        <v>69.435677313470521</v>
      </c>
      <c r="U104" s="5">
        <f>IF(ISBLANK(Parts[[#This Row],[SGFR]]),"",Parts[[#This Row],[Damage,Heal]]*Parts[[#This Row],[SGFR]])</f>
        <v>7128.0000000000009</v>
      </c>
      <c r="V104" s="5">
        <f>IF(ISBLANK(Parts[[#This Row],[MFR]]),"",Parts[[#This Row],[Damage,Heal]]*Parts[[#This Row],[MFR]])</f>
        <v>35112</v>
      </c>
      <c r="W104" s="10">
        <f>IF(ISBLANK(Parts[[#This Row],[SGFR]]),"",IF(Parts[[#This Row],[Power-C]]&lt;1,"Outlier",Parts[[#This Row],[Power-C]]*Parts[[#This Row],[SGFR]]))</f>
        <v>102.65616000000001</v>
      </c>
      <c r="X104" s="10">
        <f>IF(ISBLANK(Parts[[#This Row],[MFR]]),"",IF(Parts[[#This Row],[Power-C]]&lt;1,"Outlier",Parts[[#This Row],[Power-C]]*Parts[[#This Row],[MFR]]))</f>
        <v>505.67664000000008</v>
      </c>
    </row>
    <row r="105" spans="1:24" x14ac:dyDescent="0.2">
      <c r="A105" t="s">
        <v>125</v>
      </c>
      <c r="B105" t="s">
        <v>190</v>
      </c>
      <c r="C105" s="1">
        <v>29255</v>
      </c>
      <c r="D105" s="1"/>
      <c r="E105" s="1">
        <v>22</v>
      </c>
      <c r="F105" s="2">
        <v>17.2</v>
      </c>
      <c r="J105" s="1">
        <v>33524</v>
      </c>
      <c r="K105" s="8">
        <v>444.44400000000002</v>
      </c>
      <c r="L105" s="7">
        <v>0.27</v>
      </c>
      <c r="M105" s="7">
        <v>1.33</v>
      </c>
      <c r="N105" s="1">
        <v>7</v>
      </c>
      <c r="P105" s="5">
        <f>IFERROR((Parts[[#This Row],[Health]]+Parts[[#This Row],[Shield]])/Parts[[#This Row],[CPU]],"")</f>
        <v>1329.7727272727273</v>
      </c>
      <c r="Q105" s="5">
        <f>IFERROR((Parts[[#This Row],[Health]]+Parts[[#This Row],[Shield]])/Parts[[#This Row],[Mass]],"")</f>
        <v>1700.872093023256</v>
      </c>
      <c r="R105" s="11">
        <f>IFERROR(Parts[[#This Row],[Mass]]/Parts[[#This Row],[CPU]],"")</f>
        <v>0.78181818181818175</v>
      </c>
      <c r="S105" s="5" t="str">
        <f>IF(ISBLANK(Parts[[#This Row],[Carry Mass]]),"",IF(Parts[[#This Row],[Carry Mass]]="∞","∞",IFERROR(Parts[[#This Row],[Carry Mass]]/Parts[[#This Row],[CPU]],"")))</f>
        <v/>
      </c>
      <c r="T105" s="10">
        <f>IF(ISBLANK(Parts[[#This Row],[Damage,Heal]]),"",IF(Parts[[#This Row],[Power-C]]&lt;1,"Outlier",IFERROR(Parts[[#This Row],[Damage,Heal]]/Parts[[#This Row],[Power-C]],"")))</f>
        <v>75.429075429075425</v>
      </c>
      <c r="U105" s="5">
        <f>IF(ISBLANK(Parts[[#This Row],[SGFR]]),"",Parts[[#This Row],[Damage,Heal]]*Parts[[#This Row],[SGFR]])</f>
        <v>9051.4800000000014</v>
      </c>
      <c r="V105" s="5">
        <f>IF(ISBLANK(Parts[[#This Row],[MFR]]),"",Parts[[#This Row],[Damage,Heal]]*Parts[[#This Row],[MFR]])</f>
        <v>44586.920000000006</v>
      </c>
      <c r="W105" s="10">
        <f>IF(ISBLANK(Parts[[#This Row],[SGFR]]),"",IF(Parts[[#This Row],[Power-C]]&lt;1,"Outlier",Parts[[#This Row],[Power-C]]*Parts[[#This Row],[SGFR]]))</f>
        <v>119.99988000000002</v>
      </c>
      <c r="X105" s="10">
        <f>IF(ISBLANK(Parts[[#This Row],[MFR]]),"",IF(Parts[[#This Row],[Power-C]]&lt;1,"Outlier",Parts[[#This Row],[Power-C]]*Parts[[#This Row],[MFR]]))</f>
        <v>591.11052000000007</v>
      </c>
    </row>
    <row r="106" spans="1:24" x14ac:dyDescent="0.2">
      <c r="A106" t="s">
        <v>126</v>
      </c>
      <c r="B106" t="s">
        <v>190</v>
      </c>
      <c r="C106" s="1">
        <v>34574</v>
      </c>
      <c r="D106" s="1"/>
      <c r="E106" s="1">
        <v>26</v>
      </c>
      <c r="F106" s="2">
        <v>20.3</v>
      </c>
      <c r="J106" s="1">
        <v>45257</v>
      </c>
      <c r="K106" s="8">
        <v>572.91700000000003</v>
      </c>
      <c r="L106" s="7">
        <v>0.27</v>
      </c>
      <c r="M106" s="7">
        <v>1.33</v>
      </c>
      <c r="N106" s="1">
        <v>6</v>
      </c>
      <c r="P106" s="5">
        <f>IFERROR((Parts[[#This Row],[Health]]+Parts[[#This Row],[Shield]])/Parts[[#This Row],[CPU]],"")</f>
        <v>1329.7692307692307</v>
      </c>
      <c r="Q106" s="5">
        <f>IFERROR((Parts[[#This Row],[Health]]+Parts[[#This Row],[Shield]])/Parts[[#This Row],[Mass]],"")</f>
        <v>1703.1527093596058</v>
      </c>
      <c r="R106" s="11">
        <f>IFERROR(Parts[[#This Row],[Mass]]/Parts[[#This Row],[CPU]],"")</f>
        <v>0.78076923076923077</v>
      </c>
      <c r="S106" s="5" t="str">
        <f>IF(ISBLANK(Parts[[#This Row],[Carry Mass]]),"",IF(Parts[[#This Row],[Carry Mass]]="∞","∞",IFERROR(Parts[[#This Row],[Carry Mass]]/Parts[[#This Row],[CPU]],"")))</f>
        <v/>
      </c>
      <c r="T106" s="10">
        <f>IF(ISBLANK(Parts[[#This Row],[Damage,Heal]]),"",IF(Parts[[#This Row],[Power-C]]&lt;1,"Outlier",IFERROR(Parts[[#This Row],[Damage,Heal]]/Parts[[#This Row],[Power-C]],"")))</f>
        <v>78.993990403496483</v>
      </c>
      <c r="U106" s="5">
        <f>IF(ISBLANK(Parts[[#This Row],[SGFR]]),"",Parts[[#This Row],[Damage,Heal]]*Parts[[#This Row],[SGFR]])</f>
        <v>12219.390000000001</v>
      </c>
      <c r="V106" s="5">
        <f>IF(ISBLANK(Parts[[#This Row],[MFR]]),"",Parts[[#This Row],[Damage,Heal]]*Parts[[#This Row],[MFR]])</f>
        <v>60191.810000000005</v>
      </c>
      <c r="W106" s="10">
        <f>IF(ISBLANK(Parts[[#This Row],[SGFR]]),"",IF(Parts[[#This Row],[Power-C]]&lt;1,"Outlier",Parts[[#This Row],[Power-C]]*Parts[[#This Row],[SGFR]]))</f>
        <v>154.68759000000003</v>
      </c>
      <c r="X106" s="10">
        <f>IF(ISBLANK(Parts[[#This Row],[MFR]]),"",IF(Parts[[#This Row],[Power-C]]&lt;1,"Outlier",Parts[[#This Row],[Power-C]]*Parts[[#This Row],[MFR]]))</f>
        <v>761.97961000000009</v>
      </c>
    </row>
    <row r="107" spans="1:24" x14ac:dyDescent="0.2">
      <c r="A107" t="s">
        <v>127</v>
      </c>
      <c r="B107" t="s">
        <v>190</v>
      </c>
      <c r="C107" s="1">
        <v>39893</v>
      </c>
      <c r="D107" s="1"/>
      <c r="E107" s="1">
        <v>30</v>
      </c>
      <c r="F107" s="2">
        <v>23.4</v>
      </c>
      <c r="J107" s="1">
        <v>61097</v>
      </c>
      <c r="K107" s="8">
        <v>765.625</v>
      </c>
      <c r="L107" s="7">
        <v>0.27</v>
      </c>
      <c r="M107" s="7">
        <v>1.33</v>
      </c>
      <c r="N107" s="1">
        <v>5</v>
      </c>
      <c r="P107" s="5">
        <f>IFERROR((Parts[[#This Row],[Health]]+Parts[[#This Row],[Shield]])/Parts[[#This Row],[CPU]],"")</f>
        <v>1329.7666666666667</v>
      </c>
      <c r="Q107" s="5">
        <f>IFERROR((Parts[[#This Row],[Health]]+Parts[[#This Row],[Shield]])/Parts[[#This Row],[Mass]],"")</f>
        <v>1704.82905982906</v>
      </c>
      <c r="R107" s="11">
        <f>IFERROR(Parts[[#This Row],[Mass]]/Parts[[#This Row],[CPU]],"")</f>
        <v>0.77999999999999992</v>
      </c>
      <c r="S107" s="5" t="str">
        <f>IF(ISBLANK(Parts[[#This Row],[Carry Mass]]),"",IF(Parts[[#This Row],[Carry Mass]]="∞","∞",IFERROR(Parts[[#This Row],[Carry Mass]]/Parts[[#This Row],[CPU]],"")))</f>
        <v/>
      </c>
      <c r="T107" s="10">
        <f>IF(ISBLANK(Parts[[#This Row],[Damage,Heal]]),"",IF(Parts[[#This Row],[Power-C]]&lt;1,"Outlier",IFERROR(Parts[[#This Row],[Damage,Heal]]/Parts[[#This Row],[Power-C]],"")))</f>
        <v>79.800163265306125</v>
      </c>
      <c r="U107" s="5">
        <f>IF(ISBLANK(Parts[[#This Row],[SGFR]]),"",Parts[[#This Row],[Damage,Heal]]*Parts[[#This Row],[SGFR]])</f>
        <v>16496.190000000002</v>
      </c>
      <c r="V107" s="5">
        <f>IF(ISBLANK(Parts[[#This Row],[MFR]]),"",Parts[[#This Row],[Damage,Heal]]*Parts[[#This Row],[MFR]])</f>
        <v>81259.010000000009</v>
      </c>
      <c r="W107" s="10">
        <f>IF(ISBLANK(Parts[[#This Row],[SGFR]]),"",IF(Parts[[#This Row],[Power-C]]&lt;1,"Outlier",Parts[[#This Row],[Power-C]]*Parts[[#This Row],[SGFR]]))</f>
        <v>206.71875</v>
      </c>
      <c r="X107" s="10">
        <f>IF(ISBLANK(Parts[[#This Row],[MFR]]),"",IF(Parts[[#This Row],[Power-C]]&lt;1,"Outlier",Parts[[#This Row],[Power-C]]*Parts[[#This Row],[MFR]]))</f>
        <v>1018.28125</v>
      </c>
    </row>
    <row r="108" spans="1:24" x14ac:dyDescent="0.2">
      <c r="A108" t="s">
        <v>130</v>
      </c>
      <c r="B108" t="s">
        <v>190</v>
      </c>
      <c r="C108" s="1">
        <v>23936</v>
      </c>
      <c r="D108" s="1"/>
      <c r="E108" s="1">
        <v>18</v>
      </c>
      <c r="F108" s="2">
        <v>16.5</v>
      </c>
      <c r="J108" s="1">
        <v>5805</v>
      </c>
      <c r="K108" s="8">
        <v>0</v>
      </c>
      <c r="L108" s="7">
        <v>4</v>
      </c>
      <c r="M108" s="7">
        <v>10</v>
      </c>
      <c r="N108" s="1">
        <v>6</v>
      </c>
      <c r="P108" s="5">
        <f>IFERROR((Parts[[#This Row],[Health]]+Parts[[#This Row],[Shield]])/Parts[[#This Row],[CPU]],"")</f>
        <v>1329.7777777777778</v>
      </c>
      <c r="Q108" s="5">
        <f>IFERROR((Parts[[#This Row],[Health]]+Parts[[#This Row],[Shield]])/Parts[[#This Row],[Mass]],"")</f>
        <v>1450.6666666666667</v>
      </c>
      <c r="R108" s="11">
        <f>IFERROR(Parts[[#This Row],[Mass]]/Parts[[#This Row],[CPU]],"")</f>
        <v>0.91666666666666663</v>
      </c>
      <c r="S108" s="5" t="str">
        <f>IF(ISBLANK(Parts[[#This Row],[Carry Mass]]),"",IF(Parts[[#This Row],[Carry Mass]]="∞","∞",IFERROR(Parts[[#This Row],[Carry Mass]]/Parts[[#This Row],[CPU]],"")))</f>
        <v/>
      </c>
      <c r="T108" s="10" t="str">
        <f>IF(ISBLANK(Parts[[#This Row],[Damage,Heal]]),"",IF(Parts[[#This Row],[Power-C]]&lt;1,"Outlier",IFERROR(Parts[[#This Row],[Damage,Heal]]/Parts[[#This Row],[Power-C]],"")))</f>
        <v>Outlier</v>
      </c>
      <c r="U108" s="5">
        <f>IF(ISBLANK(Parts[[#This Row],[SGFR]]),"",Parts[[#This Row],[Damage,Heal]]*Parts[[#This Row],[SGFR]])</f>
        <v>23220</v>
      </c>
      <c r="V108" s="5">
        <f>IF(ISBLANK(Parts[[#This Row],[MFR]]),"",Parts[[#This Row],[Damage,Heal]]*Parts[[#This Row],[MFR]])</f>
        <v>58050</v>
      </c>
      <c r="W108" s="10" t="str">
        <f>IF(ISBLANK(Parts[[#This Row],[SGFR]]),"",IF(Parts[[#This Row],[Power-C]]&lt;1,"Outlier",Parts[[#This Row],[Power-C]]*Parts[[#This Row],[SGFR]]))</f>
        <v>Outlier</v>
      </c>
      <c r="X108" s="10" t="str">
        <f>IF(ISBLANK(Parts[[#This Row],[MFR]]),"",IF(Parts[[#This Row],[Power-C]]&lt;1,"Outlier",Parts[[#This Row],[Power-C]]*Parts[[#This Row],[MFR]]))</f>
        <v>Outlier</v>
      </c>
    </row>
    <row r="109" spans="1:24" x14ac:dyDescent="0.2">
      <c r="A109" t="s">
        <v>131</v>
      </c>
      <c r="B109" t="s">
        <v>190</v>
      </c>
      <c r="C109" s="1">
        <v>29255</v>
      </c>
      <c r="D109" s="1"/>
      <c r="E109" s="1">
        <v>22</v>
      </c>
      <c r="F109" s="2">
        <v>19.5</v>
      </c>
      <c r="J109" s="1">
        <v>15238</v>
      </c>
      <c r="K109" s="8">
        <v>97.561000000000007</v>
      </c>
      <c r="L109" s="7">
        <v>2.67</v>
      </c>
      <c r="M109" s="7">
        <v>6.67</v>
      </c>
      <c r="N109" s="1">
        <v>5</v>
      </c>
      <c r="P109" s="5">
        <f>IFERROR((Parts[[#This Row],[Health]]+Parts[[#This Row],[Shield]])/Parts[[#This Row],[CPU]],"")</f>
        <v>1329.7727272727273</v>
      </c>
      <c r="Q109" s="5">
        <f>IFERROR((Parts[[#This Row],[Health]]+Parts[[#This Row],[Shield]])/Parts[[#This Row],[Mass]],"")</f>
        <v>1500.2564102564102</v>
      </c>
      <c r="R109" s="11">
        <f>IFERROR(Parts[[#This Row],[Mass]]/Parts[[#This Row],[CPU]],"")</f>
        <v>0.88636363636363635</v>
      </c>
      <c r="S109" s="5" t="str">
        <f>IF(ISBLANK(Parts[[#This Row],[Carry Mass]]),"",IF(Parts[[#This Row],[Carry Mass]]="∞","∞",IFERROR(Parts[[#This Row],[Carry Mass]]/Parts[[#This Row],[CPU]],"")))</f>
        <v/>
      </c>
      <c r="T109" s="10">
        <f>IF(ISBLANK(Parts[[#This Row],[Damage,Heal]]),"",IF(Parts[[#This Row],[Power-C]]&lt;1,"Outlier",IFERROR(Parts[[#This Row],[Damage,Heal]]/Parts[[#This Row],[Power-C]],"")))</f>
        <v>156.18946095263476</v>
      </c>
      <c r="U109" s="5">
        <f>IF(ISBLANK(Parts[[#This Row],[SGFR]]),"",Parts[[#This Row],[Damage,Heal]]*Parts[[#This Row],[SGFR]])</f>
        <v>40685.46</v>
      </c>
      <c r="V109" s="5">
        <f>IF(ISBLANK(Parts[[#This Row],[MFR]]),"",Parts[[#This Row],[Damage,Heal]]*Parts[[#This Row],[MFR]])</f>
        <v>101637.45999999999</v>
      </c>
      <c r="W109" s="10">
        <f>IF(ISBLANK(Parts[[#This Row],[SGFR]]),"",IF(Parts[[#This Row],[Power-C]]&lt;1,"Outlier",Parts[[#This Row],[Power-C]]*Parts[[#This Row],[SGFR]]))</f>
        <v>260.48786999999999</v>
      </c>
      <c r="X109" s="10">
        <f>IF(ISBLANK(Parts[[#This Row],[MFR]]),"",IF(Parts[[#This Row],[Power-C]]&lt;1,"Outlier",Parts[[#This Row],[Power-C]]*Parts[[#This Row],[MFR]]))</f>
        <v>650.73187000000007</v>
      </c>
    </row>
    <row r="110" spans="1:24" x14ac:dyDescent="0.2">
      <c r="A110" t="s">
        <v>132</v>
      </c>
      <c r="B110" t="s">
        <v>190</v>
      </c>
      <c r="C110" s="1">
        <v>34574</v>
      </c>
      <c r="D110" s="1"/>
      <c r="E110" s="1">
        <v>26</v>
      </c>
      <c r="F110" s="2">
        <v>22.5</v>
      </c>
      <c r="J110" s="1">
        <v>40000</v>
      </c>
      <c r="K110" s="8">
        <v>303.37099999999998</v>
      </c>
      <c r="L110" s="7">
        <v>1.78</v>
      </c>
      <c r="M110" s="7">
        <v>4.4400000000000004</v>
      </c>
      <c r="N110" s="1">
        <v>4</v>
      </c>
      <c r="P110" s="5">
        <f>IFERROR((Parts[[#This Row],[Health]]+Parts[[#This Row],[Shield]])/Parts[[#This Row],[CPU]],"")</f>
        <v>1329.7692307692307</v>
      </c>
      <c r="Q110" s="5">
        <f>IFERROR((Parts[[#This Row],[Health]]+Parts[[#This Row],[Shield]])/Parts[[#This Row],[Mass]],"")</f>
        <v>1536.6222222222223</v>
      </c>
      <c r="R110" s="11">
        <f>IFERROR(Parts[[#This Row],[Mass]]/Parts[[#This Row],[CPU]],"")</f>
        <v>0.86538461538461542</v>
      </c>
      <c r="S110" s="5" t="str">
        <f>IF(ISBLANK(Parts[[#This Row],[Carry Mass]]),"",IF(Parts[[#This Row],[Carry Mass]]="∞","∞",IFERROR(Parts[[#This Row],[Carry Mass]]/Parts[[#This Row],[CPU]],"")))</f>
        <v/>
      </c>
      <c r="T110" s="10">
        <f>IF(ISBLANK(Parts[[#This Row],[Damage,Heal]]),"",IF(Parts[[#This Row],[Power-C]]&lt;1,"Outlier",IFERROR(Parts[[#This Row],[Damage,Heal]]/Parts[[#This Row],[Power-C]],"")))</f>
        <v>131.85175906728065</v>
      </c>
      <c r="U110" s="5">
        <f>IF(ISBLANK(Parts[[#This Row],[SGFR]]),"",Parts[[#This Row],[Damage,Heal]]*Parts[[#This Row],[SGFR]])</f>
        <v>71200</v>
      </c>
      <c r="V110" s="5">
        <f>IF(ISBLANK(Parts[[#This Row],[MFR]]),"",Parts[[#This Row],[Damage,Heal]]*Parts[[#This Row],[MFR]])</f>
        <v>177600.00000000003</v>
      </c>
      <c r="W110" s="10">
        <f>IF(ISBLANK(Parts[[#This Row],[SGFR]]),"",IF(Parts[[#This Row],[Power-C]]&lt;1,"Outlier",Parts[[#This Row],[Power-C]]*Parts[[#This Row],[SGFR]]))</f>
        <v>540.00037999999995</v>
      </c>
      <c r="X110" s="10">
        <f>IF(ISBLANK(Parts[[#This Row],[MFR]]),"",IF(Parts[[#This Row],[Power-C]]&lt;1,"Outlier",Parts[[#This Row],[Power-C]]*Parts[[#This Row],[MFR]]))</f>
        <v>1346.9672399999999</v>
      </c>
    </row>
    <row r="111" spans="1:24" x14ac:dyDescent="0.2">
      <c r="A111" t="s">
        <v>133</v>
      </c>
      <c r="B111" t="s">
        <v>190</v>
      </c>
      <c r="C111" s="1">
        <v>67725</v>
      </c>
      <c r="D111" s="1"/>
      <c r="E111" s="1">
        <v>150</v>
      </c>
      <c r="F111" s="2">
        <v>600</v>
      </c>
      <c r="J111" s="1">
        <v>34881</v>
      </c>
      <c r="K111" s="8">
        <v>271.084</v>
      </c>
      <c r="L111" s="7">
        <v>0.67</v>
      </c>
      <c r="M111" s="7">
        <v>1.33</v>
      </c>
      <c r="N111" s="1">
        <v>4</v>
      </c>
      <c r="O111" s="2">
        <v>21.3</v>
      </c>
      <c r="P111" s="5">
        <f>IFERROR((Parts[[#This Row],[Health]]+Parts[[#This Row],[Shield]])/Parts[[#This Row],[CPU]],"")</f>
        <v>451.5</v>
      </c>
      <c r="Q111" s="5">
        <f>IFERROR((Parts[[#This Row],[Health]]+Parts[[#This Row],[Shield]])/Parts[[#This Row],[Mass]],"")</f>
        <v>112.875</v>
      </c>
      <c r="R111" s="11">
        <f>IFERROR(Parts[[#This Row],[Mass]]/Parts[[#This Row],[CPU]],"")</f>
        <v>4</v>
      </c>
      <c r="S111" s="5" t="str">
        <f>IF(ISBLANK(Parts[[#This Row],[Carry Mass]]),"",IF(Parts[[#This Row],[Carry Mass]]="∞","∞",IFERROR(Parts[[#This Row],[Carry Mass]]/Parts[[#This Row],[CPU]],"")))</f>
        <v/>
      </c>
      <c r="T111" s="10">
        <f>IF(ISBLANK(Parts[[#This Row],[Damage,Heal]]),"",IF(Parts[[#This Row],[Power-C]]&lt;1,"Outlier",IFERROR(Parts[[#This Row],[Damage,Heal]]/Parts[[#This Row],[Power-C]],"")))</f>
        <v>128.67229345885409</v>
      </c>
      <c r="U111" s="5">
        <f>IF(ISBLANK(Parts[[#This Row],[SGFR]]),"",Parts[[#This Row],[Damage,Heal]]*Parts[[#This Row],[SGFR]])</f>
        <v>23370.27</v>
      </c>
      <c r="V111" s="5">
        <f>IF(ISBLANK(Parts[[#This Row],[MFR]]),"",Parts[[#This Row],[Damage,Heal]]*Parts[[#This Row],[MFR]])</f>
        <v>46391.73</v>
      </c>
      <c r="W111" s="10">
        <f>IF(ISBLANK(Parts[[#This Row],[SGFR]]),"",IF(Parts[[#This Row],[Power-C]]&lt;1,"Outlier",Parts[[#This Row],[Power-C]]*Parts[[#This Row],[SGFR]]))</f>
        <v>181.62628000000001</v>
      </c>
      <c r="X111" s="10">
        <f>IF(ISBLANK(Parts[[#This Row],[MFR]]),"",IF(Parts[[#This Row],[Power-C]]&lt;1,"Outlier",Parts[[#This Row],[Power-C]]*Parts[[#This Row],[MFR]]))</f>
        <v>360.54172</v>
      </c>
    </row>
    <row r="112" spans="1:24" x14ac:dyDescent="0.2">
      <c r="A112" t="s">
        <v>134</v>
      </c>
      <c r="B112" t="s">
        <v>190</v>
      </c>
      <c r="C112" s="1">
        <v>135450</v>
      </c>
      <c r="D112" s="1"/>
      <c r="E112" s="1">
        <v>300</v>
      </c>
      <c r="F112" s="2">
        <v>1200</v>
      </c>
      <c r="J112" s="1">
        <v>34881</v>
      </c>
      <c r="K112" s="8">
        <v>271.084</v>
      </c>
      <c r="L112" s="7">
        <v>1.33</v>
      </c>
      <c r="M112" s="7">
        <v>1.67</v>
      </c>
      <c r="N112" s="1">
        <v>2</v>
      </c>
      <c r="O112" s="2">
        <v>21.3</v>
      </c>
      <c r="P112" s="5">
        <f>IFERROR((Parts[[#This Row],[Health]]+Parts[[#This Row],[Shield]])/Parts[[#This Row],[CPU]],"")</f>
        <v>451.5</v>
      </c>
      <c r="Q112" s="5">
        <f>IFERROR((Parts[[#This Row],[Health]]+Parts[[#This Row],[Shield]])/Parts[[#This Row],[Mass]],"")</f>
        <v>112.875</v>
      </c>
      <c r="R112" s="11">
        <f>IFERROR(Parts[[#This Row],[Mass]]/Parts[[#This Row],[CPU]],"")</f>
        <v>4</v>
      </c>
      <c r="S112" s="5" t="str">
        <f>IF(ISBLANK(Parts[[#This Row],[Carry Mass]]),"",IF(Parts[[#This Row],[Carry Mass]]="∞","∞",IFERROR(Parts[[#This Row],[Carry Mass]]/Parts[[#This Row],[CPU]],"")))</f>
        <v/>
      </c>
      <c r="T112" s="10">
        <f>IF(ISBLANK(Parts[[#This Row],[Damage,Heal]]),"",IF(Parts[[#This Row],[Power-C]]&lt;1,"Outlier",IFERROR(Parts[[#This Row],[Damage,Heal]]/Parts[[#This Row],[Power-C]],"")))</f>
        <v>128.67229345885409</v>
      </c>
      <c r="U112" s="5">
        <f>IF(ISBLANK(Parts[[#This Row],[SGFR]]),"",Parts[[#This Row],[Damage,Heal]]*Parts[[#This Row],[SGFR]])</f>
        <v>46391.73</v>
      </c>
      <c r="V112" s="5">
        <f>IF(ISBLANK(Parts[[#This Row],[MFR]]),"",Parts[[#This Row],[Damage,Heal]]*Parts[[#This Row],[MFR]])</f>
        <v>58251.27</v>
      </c>
      <c r="W112" s="10">
        <f>IF(ISBLANK(Parts[[#This Row],[SGFR]]),"",IF(Parts[[#This Row],[Power-C]]&lt;1,"Outlier",Parts[[#This Row],[Power-C]]*Parts[[#This Row],[SGFR]]))</f>
        <v>360.54172</v>
      </c>
      <c r="X112" s="10">
        <f>IF(ISBLANK(Parts[[#This Row],[MFR]]),"",IF(Parts[[#This Row],[Power-C]]&lt;1,"Outlier",Parts[[#This Row],[Power-C]]*Parts[[#This Row],[MFR]]))</f>
        <v>452.71028000000001</v>
      </c>
    </row>
    <row r="113" spans="1:24" x14ac:dyDescent="0.2">
      <c r="A113" t="s">
        <v>135</v>
      </c>
      <c r="B113" t="s">
        <v>190</v>
      </c>
      <c r="C113" s="1">
        <v>54270</v>
      </c>
      <c r="D113" s="1"/>
      <c r="E113" s="1">
        <v>100</v>
      </c>
      <c r="F113" s="2">
        <v>400</v>
      </c>
      <c r="J113" s="1">
        <v>3692</v>
      </c>
      <c r="K113" s="8">
        <v>43.21</v>
      </c>
      <c r="L113" s="7">
        <v>10</v>
      </c>
      <c r="M113" s="7">
        <v>20</v>
      </c>
      <c r="N113" s="1">
        <v>4</v>
      </c>
      <c r="P113" s="5">
        <f>IFERROR((Parts[[#This Row],[Health]]+Parts[[#This Row],[Shield]])/Parts[[#This Row],[CPU]],"")</f>
        <v>542.70000000000005</v>
      </c>
      <c r="Q113" s="5">
        <f>IFERROR((Parts[[#This Row],[Health]]+Parts[[#This Row],[Shield]])/Parts[[#This Row],[Mass]],"")</f>
        <v>135.67500000000001</v>
      </c>
      <c r="R113" s="11">
        <f>IFERROR(Parts[[#This Row],[Mass]]/Parts[[#This Row],[CPU]],"")</f>
        <v>4</v>
      </c>
      <c r="S113" s="5" t="str">
        <f>IF(ISBLANK(Parts[[#This Row],[Carry Mass]]),"",IF(Parts[[#This Row],[Carry Mass]]="∞","∞",IFERROR(Parts[[#This Row],[Carry Mass]]/Parts[[#This Row],[CPU]],"")))</f>
        <v/>
      </c>
      <c r="T113" s="10">
        <f>IF(ISBLANK(Parts[[#This Row],[Damage,Heal]]),"",IF(Parts[[#This Row],[Power-C]]&lt;1,"Outlier",IFERROR(Parts[[#This Row],[Damage,Heal]]/Parts[[#This Row],[Power-C]],"")))</f>
        <v>85.443184448044434</v>
      </c>
      <c r="U113" s="5">
        <f>IF(ISBLANK(Parts[[#This Row],[SGFR]]),"",Parts[[#This Row],[Damage,Heal]]*Parts[[#This Row],[SGFR]])</f>
        <v>36920</v>
      </c>
      <c r="V113" s="5">
        <f>IF(ISBLANK(Parts[[#This Row],[MFR]]),"",Parts[[#This Row],[Damage,Heal]]*Parts[[#This Row],[MFR]])</f>
        <v>73840</v>
      </c>
      <c r="W113" s="10">
        <f>IF(ISBLANK(Parts[[#This Row],[SGFR]]),"",IF(Parts[[#This Row],[Power-C]]&lt;1,"Outlier",Parts[[#This Row],[Power-C]]*Parts[[#This Row],[SGFR]]))</f>
        <v>432.1</v>
      </c>
      <c r="X113" s="10">
        <f>IF(ISBLANK(Parts[[#This Row],[MFR]]),"",IF(Parts[[#This Row],[Power-C]]&lt;1,"Outlier",Parts[[#This Row],[Power-C]]*Parts[[#This Row],[MFR]]))</f>
        <v>864.2</v>
      </c>
    </row>
    <row r="114" spans="1:24" x14ac:dyDescent="0.2">
      <c r="A114" t="s">
        <v>136</v>
      </c>
      <c r="B114" t="s">
        <v>190</v>
      </c>
      <c r="C114" s="1">
        <v>107552</v>
      </c>
      <c r="D114" s="1"/>
      <c r="E114" s="1">
        <v>275</v>
      </c>
      <c r="F114" s="2">
        <v>1100</v>
      </c>
      <c r="J114" s="1">
        <v>44770</v>
      </c>
      <c r="K114" s="8">
        <v>479.16699999999997</v>
      </c>
      <c r="L114" s="7">
        <v>2.67</v>
      </c>
      <c r="M114" s="7">
        <v>3.33</v>
      </c>
      <c r="N114" s="1">
        <v>2</v>
      </c>
      <c r="O114" s="2">
        <v>12.5</v>
      </c>
      <c r="P114" s="5">
        <f>IFERROR((Parts[[#This Row],[Health]]+Parts[[#This Row],[Shield]])/Parts[[#This Row],[CPU]],"")</f>
        <v>391.09818181818184</v>
      </c>
      <c r="Q114" s="5">
        <f>IFERROR((Parts[[#This Row],[Health]]+Parts[[#This Row],[Shield]])/Parts[[#This Row],[Mass]],"")</f>
        <v>97.774545454545461</v>
      </c>
      <c r="R114" s="11">
        <f>IFERROR(Parts[[#This Row],[Mass]]/Parts[[#This Row],[CPU]],"")</f>
        <v>4</v>
      </c>
      <c r="S114" s="5" t="str">
        <f>IF(ISBLANK(Parts[[#This Row],[Carry Mass]]),"",IF(Parts[[#This Row],[Carry Mass]]="∞","∞",IFERROR(Parts[[#This Row],[Carry Mass]]/Parts[[#This Row],[CPU]],"")))</f>
        <v/>
      </c>
      <c r="T114" s="10">
        <f>IF(ISBLANK(Parts[[#This Row],[Damage,Heal]]),"",IF(Parts[[#This Row],[Power-C]]&lt;1,"Outlier",IFERROR(Parts[[#This Row],[Damage,Heal]]/Parts[[#This Row],[Power-C]],"")))</f>
        <v>93.43297848140628</v>
      </c>
      <c r="U114" s="5">
        <f>IF(ISBLANK(Parts[[#This Row],[SGFR]]),"",Parts[[#This Row],[Damage,Heal]]*Parts[[#This Row],[SGFR]])</f>
        <v>119535.9</v>
      </c>
      <c r="V114" s="5">
        <f>IF(ISBLANK(Parts[[#This Row],[MFR]]),"",Parts[[#This Row],[Damage,Heal]]*Parts[[#This Row],[MFR]])</f>
        <v>149084.1</v>
      </c>
      <c r="W114" s="10">
        <f>IF(ISBLANK(Parts[[#This Row],[SGFR]]),"",IF(Parts[[#This Row],[Power-C]]&lt;1,"Outlier",Parts[[#This Row],[Power-C]]*Parts[[#This Row],[SGFR]]))</f>
        <v>1279.3758899999998</v>
      </c>
      <c r="X114" s="10">
        <f>IF(ISBLANK(Parts[[#This Row],[MFR]]),"",IF(Parts[[#This Row],[Power-C]]&lt;1,"Outlier",Parts[[#This Row],[Power-C]]*Parts[[#This Row],[MFR]]))</f>
        <v>1595.6261099999999</v>
      </c>
    </row>
    <row r="115" spans="1:24" x14ac:dyDescent="0.2">
      <c r="A115" t="s">
        <v>137</v>
      </c>
      <c r="B115" t="s">
        <v>190</v>
      </c>
      <c r="C115" s="1">
        <v>65468</v>
      </c>
      <c r="D115" s="1"/>
      <c r="E115" s="1">
        <v>145</v>
      </c>
      <c r="F115" s="2">
        <v>580</v>
      </c>
      <c r="J115" s="1">
        <v>148500</v>
      </c>
      <c r="K115" s="8">
        <v>464.286</v>
      </c>
      <c r="L115" s="7">
        <v>0.8</v>
      </c>
      <c r="M115" s="7">
        <v>2</v>
      </c>
      <c r="N115" s="1">
        <v>4</v>
      </c>
      <c r="P115" s="5">
        <f>IFERROR((Parts[[#This Row],[Health]]+Parts[[#This Row],[Shield]])/Parts[[#This Row],[CPU]],"")</f>
        <v>451.50344827586207</v>
      </c>
      <c r="Q115" s="5">
        <f>IFERROR((Parts[[#This Row],[Health]]+Parts[[#This Row],[Shield]])/Parts[[#This Row],[Mass]],"")</f>
        <v>112.87586206896552</v>
      </c>
      <c r="R115" s="11">
        <f>IFERROR(Parts[[#This Row],[Mass]]/Parts[[#This Row],[CPU]],"")</f>
        <v>4</v>
      </c>
      <c r="S115" s="5" t="str">
        <f>IF(ISBLANK(Parts[[#This Row],[Carry Mass]]),"",IF(Parts[[#This Row],[Carry Mass]]="∞","∞",IFERROR(Parts[[#This Row],[Carry Mass]]/Parts[[#This Row],[CPU]],"")))</f>
        <v/>
      </c>
      <c r="T115" s="10">
        <f>IF(ISBLANK(Parts[[#This Row],[Damage,Heal]]),"",IF(Parts[[#This Row],[Power-C]]&lt;1,"Outlier",IFERROR(Parts[[#This Row],[Damage,Heal]]/Parts[[#This Row],[Power-C]],"")))</f>
        <v>319.84595701787259</v>
      </c>
      <c r="U115" s="5">
        <f>IF(ISBLANK(Parts[[#This Row],[SGFR]]),"",Parts[[#This Row],[Damage,Heal]]*Parts[[#This Row],[SGFR]])</f>
        <v>118800</v>
      </c>
      <c r="V115" s="5">
        <f>IF(ISBLANK(Parts[[#This Row],[MFR]]),"",Parts[[#This Row],[Damage,Heal]]*Parts[[#This Row],[MFR]])</f>
        <v>297000</v>
      </c>
      <c r="W115" s="10">
        <f>IF(ISBLANK(Parts[[#This Row],[SGFR]]),"",IF(Parts[[#This Row],[Power-C]]&lt;1,"Outlier",Parts[[#This Row],[Power-C]]*Parts[[#This Row],[SGFR]]))</f>
        <v>371.42880000000002</v>
      </c>
      <c r="X115" s="10">
        <f>IF(ISBLANK(Parts[[#This Row],[MFR]]),"",IF(Parts[[#This Row],[Power-C]]&lt;1,"Outlier",Parts[[#This Row],[Power-C]]*Parts[[#This Row],[MFR]]))</f>
        <v>928.572</v>
      </c>
    </row>
    <row r="116" spans="1:24" x14ac:dyDescent="0.2">
      <c r="A116" t="s">
        <v>138</v>
      </c>
      <c r="B116" t="s">
        <v>190</v>
      </c>
      <c r="C116" s="1">
        <v>110618</v>
      </c>
      <c r="D116" s="1"/>
      <c r="E116" s="1">
        <v>245</v>
      </c>
      <c r="F116" s="2">
        <v>980</v>
      </c>
      <c r="J116" s="1">
        <v>247500</v>
      </c>
      <c r="K116" s="8">
        <v>718.75</v>
      </c>
      <c r="L116" s="7">
        <v>1</v>
      </c>
      <c r="M116" s="7">
        <v>2</v>
      </c>
      <c r="N116" s="1">
        <v>2</v>
      </c>
      <c r="P116" s="5">
        <f>IFERROR((Parts[[#This Row],[Health]]+Parts[[#This Row],[Shield]])/Parts[[#This Row],[CPU]],"")</f>
        <v>451.50204081632654</v>
      </c>
      <c r="Q116" s="5">
        <f>IFERROR((Parts[[#This Row],[Health]]+Parts[[#This Row],[Shield]])/Parts[[#This Row],[Mass]],"")</f>
        <v>112.87551020408164</v>
      </c>
      <c r="R116" s="11">
        <f>IFERROR(Parts[[#This Row],[Mass]]/Parts[[#This Row],[CPU]],"")</f>
        <v>4</v>
      </c>
      <c r="S116" s="5" t="str">
        <f>IF(ISBLANK(Parts[[#This Row],[Carry Mass]]),"",IF(Parts[[#This Row],[Carry Mass]]="∞","∞",IFERROR(Parts[[#This Row],[Carry Mass]]/Parts[[#This Row],[CPU]],"")))</f>
        <v/>
      </c>
      <c r="T116" s="10">
        <f>IF(ISBLANK(Parts[[#This Row],[Damage,Heal]]),"",IF(Parts[[#This Row],[Power-C]]&lt;1,"Outlier",IFERROR(Parts[[#This Row],[Damage,Heal]]/Parts[[#This Row],[Power-C]],"")))</f>
        <v>344.3478260869565</v>
      </c>
      <c r="U116" s="5">
        <f>IF(ISBLANK(Parts[[#This Row],[SGFR]]),"",Parts[[#This Row],[Damage,Heal]]*Parts[[#This Row],[SGFR]])</f>
        <v>247500</v>
      </c>
      <c r="V116" s="5">
        <f>IF(ISBLANK(Parts[[#This Row],[MFR]]),"",Parts[[#This Row],[Damage,Heal]]*Parts[[#This Row],[MFR]])</f>
        <v>495000</v>
      </c>
      <c r="W116" s="10">
        <f>IF(ISBLANK(Parts[[#This Row],[SGFR]]),"",IF(Parts[[#This Row],[Power-C]]&lt;1,"Outlier",Parts[[#This Row],[Power-C]]*Parts[[#This Row],[SGFR]]))</f>
        <v>718.75</v>
      </c>
      <c r="X116" s="10">
        <f>IF(ISBLANK(Parts[[#This Row],[MFR]]),"",IF(Parts[[#This Row],[Power-C]]&lt;1,"Outlier",Parts[[#This Row],[Power-C]]*Parts[[#This Row],[MFR]]))</f>
        <v>1437.5</v>
      </c>
    </row>
    <row r="117" spans="1:24" x14ac:dyDescent="0.2">
      <c r="A117" t="s">
        <v>139</v>
      </c>
      <c r="B117" t="s">
        <v>190</v>
      </c>
      <c r="C117" s="1">
        <v>146738</v>
      </c>
      <c r="D117" s="1"/>
      <c r="E117" s="1">
        <v>325</v>
      </c>
      <c r="F117" s="2">
        <v>1300</v>
      </c>
      <c r="J117" s="1">
        <v>11875</v>
      </c>
      <c r="K117" s="8">
        <f>607.143/Parts[[#This Row],[SGFR]]</f>
        <v>31.971721958925755</v>
      </c>
      <c r="L117" s="7">
        <v>18.989999999999998</v>
      </c>
      <c r="M117" s="7">
        <v>20</v>
      </c>
      <c r="N117" s="1">
        <v>2</v>
      </c>
      <c r="P117" s="5">
        <f>IFERROR((Parts[[#This Row],[Health]]+Parts[[#This Row],[Shield]])/Parts[[#This Row],[CPU]],"")</f>
        <v>451.50153846153847</v>
      </c>
      <c r="Q117" s="5">
        <f>IFERROR((Parts[[#This Row],[Health]]+Parts[[#This Row],[Shield]])/Parts[[#This Row],[Mass]],"")</f>
        <v>112.87538461538462</v>
      </c>
      <c r="R117" s="11">
        <f>IFERROR(Parts[[#This Row],[Mass]]/Parts[[#This Row],[CPU]],"")</f>
        <v>4</v>
      </c>
      <c r="S117" s="5" t="str">
        <f>IF(ISBLANK(Parts[[#This Row],[Carry Mass]]),"",IF(Parts[[#This Row],[Carry Mass]]="∞","∞",IFERROR(Parts[[#This Row],[Carry Mass]]/Parts[[#This Row],[CPU]],"")))</f>
        <v/>
      </c>
      <c r="T117" s="10">
        <f>IF(ISBLANK(Parts[[#This Row],[Damage,Heal]]),"",IF(Parts[[#This Row],[Power-C]]&lt;1,"Outlier",IFERROR(Parts[[#This Row],[Damage,Heal]]/Parts[[#This Row],[Power-C]],"")))</f>
        <v>371.4219714301243</v>
      </c>
      <c r="U117" s="5">
        <f>IF(ISBLANK(Parts[[#This Row],[SGFR]]),"",Parts[[#This Row],[Damage,Heal]]*Parts[[#This Row],[SGFR]])</f>
        <v>225506.24999999997</v>
      </c>
      <c r="V117" s="5">
        <f>IF(ISBLANK(Parts[[#This Row],[MFR]]),"",Parts[[#This Row],[Damage,Heal]]*Parts[[#This Row],[MFR]])</f>
        <v>237500</v>
      </c>
      <c r="W117" s="10">
        <f>IF(ISBLANK(Parts[[#This Row],[SGFR]]),"",IF(Parts[[#This Row],[Power-C]]&lt;1,"Outlier",Parts[[#This Row],[Power-C]]*Parts[[#This Row],[SGFR]]))</f>
        <v>607.14300000000003</v>
      </c>
      <c r="X117" s="10">
        <f>IF(ISBLANK(Parts[[#This Row],[MFR]]),"",IF(Parts[[#This Row],[Power-C]]&lt;1,"Outlier",Parts[[#This Row],[Power-C]]*Parts[[#This Row],[MFR]]))</f>
        <v>639.43443917851505</v>
      </c>
    </row>
    <row r="118" spans="1:24" x14ac:dyDescent="0.2">
      <c r="A118" t="s">
        <v>140</v>
      </c>
      <c r="B118" t="s">
        <v>190</v>
      </c>
      <c r="C118" s="1">
        <v>15957</v>
      </c>
      <c r="D118" s="1"/>
      <c r="E118" s="1">
        <v>16</v>
      </c>
      <c r="F118" s="2">
        <v>16.399999999999999</v>
      </c>
      <c r="J118" s="1">
        <v>45000</v>
      </c>
      <c r="K118" s="8">
        <v>1E-3</v>
      </c>
      <c r="L118" s="7">
        <v>1.67</v>
      </c>
      <c r="M118" s="7">
        <v>6.67</v>
      </c>
      <c r="N118" s="1">
        <v>4</v>
      </c>
      <c r="P118" s="5">
        <f>IFERROR((Parts[[#This Row],[Health]]+Parts[[#This Row],[Shield]])/Parts[[#This Row],[CPU]],"")</f>
        <v>997.3125</v>
      </c>
      <c r="Q118" s="5">
        <f>IFERROR((Parts[[#This Row],[Health]]+Parts[[#This Row],[Shield]])/Parts[[#This Row],[Mass]],"")</f>
        <v>972.98780487804891</v>
      </c>
      <c r="R118" s="11">
        <f>IFERROR(Parts[[#This Row],[Mass]]/Parts[[#This Row],[CPU]],"")</f>
        <v>1.0249999999999999</v>
      </c>
      <c r="S118" s="5" t="str">
        <f>IF(ISBLANK(Parts[[#This Row],[Carry Mass]]),"",IF(Parts[[#This Row],[Carry Mass]]="∞","∞",IFERROR(Parts[[#This Row],[Carry Mass]]/Parts[[#This Row],[CPU]],"")))</f>
        <v/>
      </c>
      <c r="T118" s="10" t="str">
        <f>IF(ISBLANK(Parts[[#This Row],[Damage,Heal]]),"",IF(Parts[[#This Row],[Power-C]]&lt;1,"Outlier",IFERROR(Parts[[#This Row],[Damage,Heal]]/Parts[[#This Row],[Power-C]],"")))</f>
        <v>Outlier</v>
      </c>
      <c r="U118" s="5">
        <f>IF(ISBLANK(Parts[[#This Row],[SGFR]]),"",Parts[[#This Row],[Damage,Heal]]*Parts[[#This Row],[SGFR]])</f>
        <v>75150</v>
      </c>
      <c r="V118" s="5">
        <f>IF(ISBLANK(Parts[[#This Row],[MFR]]),"",Parts[[#This Row],[Damage,Heal]]*Parts[[#This Row],[MFR]])</f>
        <v>300150</v>
      </c>
      <c r="W118" s="10" t="str">
        <f>IF(ISBLANK(Parts[[#This Row],[SGFR]]),"",IF(Parts[[#This Row],[Power-C]]&lt;1,"Outlier",Parts[[#This Row],[Power-C]]*Parts[[#This Row],[SGFR]]))</f>
        <v>Outlier</v>
      </c>
      <c r="X118" s="10" t="str">
        <f>IF(ISBLANK(Parts[[#This Row],[MFR]]),"",IF(Parts[[#This Row],[Power-C]]&lt;1,"Outlier",Parts[[#This Row],[Power-C]]*Parts[[#This Row],[MFR]]))</f>
        <v>Outlier</v>
      </c>
    </row>
    <row r="119" spans="1:24" x14ac:dyDescent="0.2">
      <c r="A119" t="s">
        <v>141</v>
      </c>
      <c r="B119" t="s">
        <v>190</v>
      </c>
      <c r="C119" s="1">
        <v>19947</v>
      </c>
      <c r="D119" s="1"/>
      <c r="E119" s="1">
        <v>20</v>
      </c>
      <c r="F119" s="2">
        <v>17.600000000000001</v>
      </c>
      <c r="J119" s="1">
        <v>63000</v>
      </c>
      <c r="K119" s="8">
        <v>97.561000000000007</v>
      </c>
      <c r="L119" s="7">
        <v>2.2000000000000002</v>
      </c>
      <c r="M119" s="7">
        <v>6.67</v>
      </c>
      <c r="N119" s="1">
        <v>3</v>
      </c>
      <c r="P119" s="5">
        <f>IFERROR((Parts[[#This Row],[Health]]+Parts[[#This Row],[Shield]])/Parts[[#This Row],[CPU]],"")</f>
        <v>997.35</v>
      </c>
      <c r="Q119" s="5">
        <f>IFERROR((Parts[[#This Row],[Health]]+Parts[[#This Row],[Shield]])/Parts[[#This Row],[Mass]],"")</f>
        <v>1133.3522727272727</v>
      </c>
      <c r="R119" s="11">
        <f>IFERROR(Parts[[#This Row],[Mass]]/Parts[[#This Row],[CPU]],"")</f>
        <v>0.88000000000000012</v>
      </c>
      <c r="S119" s="5" t="str">
        <f>IF(ISBLANK(Parts[[#This Row],[Carry Mass]]),"",IF(Parts[[#This Row],[Carry Mass]]="∞","∞",IFERROR(Parts[[#This Row],[Carry Mass]]/Parts[[#This Row],[CPU]],"")))</f>
        <v/>
      </c>
      <c r="T119" s="10">
        <f>IF(ISBLANK(Parts[[#This Row],[Damage,Heal]]),"",IF(Parts[[#This Row],[Power-C]]&lt;1,"Outlier",IFERROR(Parts[[#This Row],[Damage,Heal]]/Parts[[#This Row],[Power-C]],"")))</f>
        <v>645.74983856254028</v>
      </c>
      <c r="U119" s="5">
        <f>IF(ISBLANK(Parts[[#This Row],[SGFR]]),"",Parts[[#This Row],[Damage,Heal]]*Parts[[#This Row],[SGFR]])</f>
        <v>138600</v>
      </c>
      <c r="V119" s="5">
        <f>IF(ISBLANK(Parts[[#This Row],[MFR]]),"",Parts[[#This Row],[Damage,Heal]]*Parts[[#This Row],[MFR]])</f>
        <v>420210</v>
      </c>
      <c r="W119" s="10">
        <f>IF(ISBLANK(Parts[[#This Row],[SGFR]]),"",IF(Parts[[#This Row],[Power-C]]&lt;1,"Outlier",Parts[[#This Row],[Power-C]]*Parts[[#This Row],[SGFR]]))</f>
        <v>214.63420000000002</v>
      </c>
      <c r="X119" s="10">
        <f>IF(ISBLANK(Parts[[#This Row],[MFR]]),"",IF(Parts[[#This Row],[Power-C]]&lt;1,"Outlier",Parts[[#This Row],[Power-C]]*Parts[[#This Row],[MFR]]))</f>
        <v>650.73187000000007</v>
      </c>
    </row>
    <row r="120" spans="1:24" x14ac:dyDescent="0.2">
      <c r="A120" t="s">
        <v>142</v>
      </c>
      <c r="B120" t="s">
        <v>190</v>
      </c>
      <c r="C120" s="1">
        <v>23936</v>
      </c>
      <c r="D120" s="1"/>
      <c r="E120" s="1">
        <v>24</v>
      </c>
      <c r="F120" s="2">
        <v>18.899999999999999</v>
      </c>
      <c r="J120" s="1">
        <v>88200</v>
      </c>
      <c r="K120" s="8">
        <v>154.762</v>
      </c>
      <c r="L120" s="7">
        <v>3.33</v>
      </c>
      <c r="M120" s="7">
        <v>6.67</v>
      </c>
      <c r="N120" s="1">
        <v>2</v>
      </c>
      <c r="P120" s="5">
        <f>IFERROR((Parts[[#This Row],[Health]]+Parts[[#This Row],[Shield]])/Parts[[#This Row],[CPU]],"")</f>
        <v>997.33333333333337</v>
      </c>
      <c r="Q120" s="5">
        <f>IFERROR((Parts[[#This Row],[Health]]+Parts[[#This Row],[Shield]])/Parts[[#This Row],[Mass]],"")</f>
        <v>1266.4550264550267</v>
      </c>
      <c r="R120" s="11">
        <f>IFERROR(Parts[[#This Row],[Mass]]/Parts[[#This Row],[CPU]],"")</f>
        <v>0.78749999999999998</v>
      </c>
      <c r="S120" s="5" t="str">
        <f>IF(ISBLANK(Parts[[#This Row],[Carry Mass]]),"",IF(Parts[[#This Row],[Carry Mass]]="∞","∞",IFERROR(Parts[[#This Row],[Carry Mass]]/Parts[[#This Row],[CPU]],"")))</f>
        <v/>
      </c>
      <c r="T120" s="10">
        <f>IF(ISBLANK(Parts[[#This Row],[Damage,Heal]]),"",IF(Parts[[#This Row],[Power-C]]&lt;1,"Outlier",IFERROR(Parts[[#This Row],[Damage,Heal]]/Parts[[#This Row],[Power-C]],"")))</f>
        <v>569.90734159548208</v>
      </c>
      <c r="U120" s="5">
        <f>IF(ISBLANK(Parts[[#This Row],[SGFR]]),"",Parts[[#This Row],[Damage,Heal]]*Parts[[#This Row],[SGFR]])</f>
        <v>293706</v>
      </c>
      <c r="V120" s="5">
        <f>IF(ISBLANK(Parts[[#This Row],[MFR]]),"",Parts[[#This Row],[Damage,Heal]]*Parts[[#This Row],[MFR]])</f>
        <v>588294</v>
      </c>
      <c r="W120" s="10">
        <f>IF(ISBLANK(Parts[[#This Row],[SGFR]]),"",IF(Parts[[#This Row],[Power-C]]&lt;1,"Outlier",Parts[[#This Row],[Power-C]]*Parts[[#This Row],[SGFR]]))</f>
        <v>515.35746000000006</v>
      </c>
      <c r="X120" s="10">
        <f>IF(ISBLANK(Parts[[#This Row],[MFR]]),"",IF(Parts[[#This Row],[Power-C]]&lt;1,"Outlier",Parts[[#This Row],[Power-C]]*Parts[[#This Row],[MFR]]))</f>
        <v>1032.2625399999999</v>
      </c>
    </row>
    <row r="121" spans="1:24" x14ac:dyDescent="0.2">
      <c r="A121" t="s">
        <v>143</v>
      </c>
      <c r="B121" t="s">
        <v>165</v>
      </c>
      <c r="C121" s="1">
        <v>2100</v>
      </c>
      <c r="D121" s="1">
        <v>69434</v>
      </c>
      <c r="E121" s="1">
        <v>36</v>
      </c>
      <c r="F121" s="2">
        <v>22</v>
      </c>
      <c r="P121" s="5">
        <f>IFERROR((Parts[[#This Row],[Health]]+Parts[[#This Row],[Shield]])/Parts[[#This Row],[CPU]],"")</f>
        <v>1987.0555555555557</v>
      </c>
      <c r="Q121" s="5">
        <f>IFERROR((Parts[[#This Row],[Health]]+Parts[[#This Row],[Shield]])/Parts[[#This Row],[Mass]],"")</f>
        <v>3251.5454545454545</v>
      </c>
      <c r="R121" s="11">
        <f>IFERROR(Parts[[#This Row],[Mass]]/Parts[[#This Row],[CPU]],"")</f>
        <v>0.61111111111111116</v>
      </c>
      <c r="S121" s="5" t="str">
        <f>IF(ISBLANK(Parts[[#This Row],[Carry Mass]]),"",IF(Parts[[#This Row],[Carry Mass]]="∞","∞",IFERROR(Parts[[#This Row],[Carry Mass]]/Parts[[#This Row],[CPU]],"")))</f>
        <v/>
      </c>
      <c r="T121" s="10" t="str">
        <f>IF(ISBLANK(Parts[[#This Row],[Damage,Heal]]),"",IF(Parts[[#This Row],[Power-C]]&lt;1,"Outlier",IFERROR(Parts[[#This Row],[Damage,Heal]]/Parts[[#This Row],[Power-C]],"")))</f>
        <v/>
      </c>
      <c r="U121" s="5" t="str">
        <f>IF(ISBLANK(Parts[[#This Row],[SGFR]]),"",Parts[[#This Row],[Damage,Heal]]*Parts[[#This Row],[SGFR]])</f>
        <v/>
      </c>
      <c r="V121" s="5" t="str">
        <f>IF(ISBLANK(Parts[[#This Row],[MFR]]),"",Parts[[#This Row],[Damage,Heal]]*Parts[[#This Row],[MFR]])</f>
        <v/>
      </c>
      <c r="W121" s="10" t="str">
        <f>IF(ISBLANK(Parts[[#This Row],[SGFR]]),"",IF(Parts[[#This Row],[Power-C]]&lt;1,"Outlier",Parts[[#This Row],[Power-C]]*Parts[[#This Row],[SGFR]]))</f>
        <v/>
      </c>
      <c r="X121" s="10" t="str">
        <f>IF(ISBLANK(Parts[[#This Row],[MFR]]),"",IF(Parts[[#This Row],[Power-C]]&lt;1,"Outlier",Parts[[#This Row],[Power-C]]*Parts[[#This Row],[MFR]]))</f>
        <v/>
      </c>
    </row>
    <row r="122" spans="1:24" x14ac:dyDescent="0.2">
      <c r="A122" t="s">
        <v>145</v>
      </c>
      <c r="B122" t="s">
        <v>165</v>
      </c>
      <c r="C122" s="1">
        <v>2100</v>
      </c>
      <c r="D122" s="1">
        <v>69434</v>
      </c>
      <c r="E122" s="1">
        <v>36</v>
      </c>
      <c r="F122" s="2">
        <v>22</v>
      </c>
      <c r="P122" s="5">
        <f>IFERROR((Parts[[#This Row],[Health]]+Parts[[#This Row],[Shield]])/Parts[[#This Row],[CPU]],"")</f>
        <v>1987.0555555555557</v>
      </c>
      <c r="Q122" s="5">
        <f>IFERROR((Parts[[#This Row],[Health]]+Parts[[#This Row],[Shield]])/Parts[[#This Row],[Mass]],"")</f>
        <v>3251.5454545454545</v>
      </c>
      <c r="R122" s="11">
        <f>IFERROR(Parts[[#This Row],[Mass]]/Parts[[#This Row],[CPU]],"")</f>
        <v>0.61111111111111116</v>
      </c>
      <c r="S122" s="5" t="str">
        <f>IF(ISBLANK(Parts[[#This Row],[Carry Mass]]),"",IF(Parts[[#This Row],[Carry Mass]]="∞","∞",IFERROR(Parts[[#This Row],[Carry Mass]]/Parts[[#This Row],[CPU]],"")))</f>
        <v/>
      </c>
      <c r="T122" s="10" t="str">
        <f>IF(ISBLANK(Parts[[#This Row],[Damage,Heal]]),"",IF(Parts[[#This Row],[Power-C]]&lt;1,"Outlier",IFERROR(Parts[[#This Row],[Damage,Heal]]/Parts[[#This Row],[Power-C]],"")))</f>
        <v/>
      </c>
      <c r="U122" s="5" t="str">
        <f>IF(ISBLANK(Parts[[#This Row],[SGFR]]),"",Parts[[#This Row],[Damage,Heal]]*Parts[[#This Row],[SGFR]])</f>
        <v/>
      </c>
      <c r="V122" s="5" t="str">
        <f>IF(ISBLANK(Parts[[#This Row],[MFR]]),"",Parts[[#This Row],[Damage,Heal]]*Parts[[#This Row],[MFR]])</f>
        <v/>
      </c>
      <c r="W122" s="10" t="str">
        <f>IF(ISBLANK(Parts[[#This Row],[SGFR]]),"",IF(Parts[[#This Row],[Power-C]]&lt;1,"Outlier",Parts[[#This Row],[Power-C]]*Parts[[#This Row],[SGFR]]))</f>
        <v/>
      </c>
      <c r="X122" s="10" t="str">
        <f>IF(ISBLANK(Parts[[#This Row],[MFR]]),"",IF(Parts[[#This Row],[Power-C]]&lt;1,"Outlier",Parts[[#This Row],[Power-C]]*Parts[[#This Row],[MFR]]))</f>
        <v/>
      </c>
    </row>
    <row r="123" spans="1:24" x14ac:dyDescent="0.2">
      <c r="A123" t="s">
        <v>144</v>
      </c>
      <c r="B123" t="s">
        <v>165</v>
      </c>
      <c r="C123" s="1">
        <v>2100</v>
      </c>
      <c r="D123" s="1">
        <v>69434</v>
      </c>
      <c r="E123" s="1">
        <v>36</v>
      </c>
      <c r="F123" s="2">
        <v>22</v>
      </c>
      <c r="P123" s="5">
        <f>IFERROR((Parts[[#This Row],[Health]]+Parts[[#This Row],[Shield]])/Parts[[#This Row],[CPU]],"")</f>
        <v>1987.0555555555557</v>
      </c>
      <c r="Q123" s="5">
        <f>IFERROR((Parts[[#This Row],[Health]]+Parts[[#This Row],[Shield]])/Parts[[#This Row],[Mass]],"")</f>
        <v>3251.5454545454545</v>
      </c>
      <c r="R123" s="11">
        <f>IFERROR(Parts[[#This Row],[Mass]]/Parts[[#This Row],[CPU]],"")</f>
        <v>0.61111111111111116</v>
      </c>
      <c r="S123" s="5" t="str">
        <f>IF(ISBLANK(Parts[[#This Row],[Carry Mass]]),"",IF(Parts[[#This Row],[Carry Mass]]="∞","∞",IFERROR(Parts[[#This Row],[Carry Mass]]/Parts[[#This Row],[CPU]],"")))</f>
        <v/>
      </c>
      <c r="T123" s="10" t="str">
        <f>IF(ISBLANK(Parts[[#This Row],[Damage,Heal]]),"",IF(Parts[[#This Row],[Power-C]]&lt;1,"Outlier",IFERROR(Parts[[#This Row],[Damage,Heal]]/Parts[[#This Row],[Power-C]],"")))</f>
        <v/>
      </c>
      <c r="U123" s="5" t="str">
        <f>IF(ISBLANK(Parts[[#This Row],[SGFR]]),"",Parts[[#This Row],[Damage,Heal]]*Parts[[#This Row],[SGFR]])</f>
        <v/>
      </c>
      <c r="V123" s="5" t="str">
        <f>IF(ISBLANK(Parts[[#This Row],[MFR]]),"",Parts[[#This Row],[Damage,Heal]]*Parts[[#This Row],[MFR]])</f>
        <v/>
      </c>
      <c r="W123" s="10" t="str">
        <f>IF(ISBLANK(Parts[[#This Row],[SGFR]]),"",IF(Parts[[#This Row],[Power-C]]&lt;1,"Outlier",Parts[[#This Row],[Power-C]]*Parts[[#This Row],[SGFR]]))</f>
        <v/>
      </c>
      <c r="X123" s="10" t="str">
        <f>IF(ISBLANK(Parts[[#This Row],[MFR]]),"",IF(Parts[[#This Row],[Power-C]]&lt;1,"Outlier",Parts[[#This Row],[Power-C]]*Parts[[#This Row],[MFR]]))</f>
        <v/>
      </c>
    </row>
    <row r="124" spans="1:24" x14ac:dyDescent="0.2">
      <c r="A124" t="s">
        <v>146</v>
      </c>
      <c r="B124" t="s">
        <v>165</v>
      </c>
      <c r="C124" s="1">
        <v>2100</v>
      </c>
      <c r="D124" s="1">
        <v>69434</v>
      </c>
      <c r="E124" s="1">
        <v>36</v>
      </c>
      <c r="F124" s="2">
        <v>22</v>
      </c>
      <c r="P124" s="5">
        <f>IFERROR((Parts[[#This Row],[Health]]+Parts[[#This Row],[Shield]])/Parts[[#This Row],[CPU]],"")</f>
        <v>1987.0555555555557</v>
      </c>
      <c r="Q124" s="5">
        <f>IFERROR((Parts[[#This Row],[Health]]+Parts[[#This Row],[Shield]])/Parts[[#This Row],[Mass]],"")</f>
        <v>3251.5454545454545</v>
      </c>
      <c r="R124" s="11">
        <f>IFERROR(Parts[[#This Row],[Mass]]/Parts[[#This Row],[CPU]],"")</f>
        <v>0.61111111111111116</v>
      </c>
      <c r="S124" s="5" t="str">
        <f>IF(ISBLANK(Parts[[#This Row],[Carry Mass]]),"",IF(Parts[[#This Row],[Carry Mass]]="∞","∞",IFERROR(Parts[[#This Row],[Carry Mass]]/Parts[[#This Row],[CPU]],"")))</f>
        <v/>
      </c>
      <c r="T124" s="10" t="str">
        <f>IF(ISBLANK(Parts[[#This Row],[Damage,Heal]]),"",IF(Parts[[#This Row],[Power-C]]&lt;1,"Outlier",IFERROR(Parts[[#This Row],[Damage,Heal]]/Parts[[#This Row],[Power-C]],"")))</f>
        <v/>
      </c>
      <c r="U124" s="5" t="str">
        <f>IF(ISBLANK(Parts[[#This Row],[SGFR]]),"",Parts[[#This Row],[Damage,Heal]]*Parts[[#This Row],[SGFR]])</f>
        <v/>
      </c>
      <c r="V124" s="5" t="str">
        <f>IF(ISBLANK(Parts[[#This Row],[MFR]]),"",Parts[[#This Row],[Damage,Heal]]*Parts[[#This Row],[MFR]])</f>
        <v/>
      </c>
      <c r="W124" s="10" t="str">
        <f>IF(ISBLANK(Parts[[#This Row],[SGFR]]),"",IF(Parts[[#This Row],[Power-C]]&lt;1,"Outlier",Parts[[#This Row],[Power-C]]*Parts[[#This Row],[SGFR]]))</f>
        <v/>
      </c>
      <c r="X124" s="10" t="str">
        <f>IF(ISBLANK(Parts[[#This Row],[MFR]]),"",IF(Parts[[#This Row],[Power-C]]&lt;1,"Outlier",Parts[[#This Row],[Power-C]]*Parts[[#This Row],[MFR]]))</f>
        <v/>
      </c>
    </row>
    <row r="125" spans="1:24" x14ac:dyDescent="0.2">
      <c r="A125" t="s">
        <v>147</v>
      </c>
      <c r="B125" t="s">
        <v>165</v>
      </c>
      <c r="C125" s="1">
        <v>2100</v>
      </c>
      <c r="D125" s="1">
        <v>64340</v>
      </c>
      <c r="E125" s="1">
        <v>22</v>
      </c>
      <c r="F125" s="2">
        <v>17.5</v>
      </c>
      <c r="P125" s="5">
        <f>IFERROR((Parts[[#This Row],[Health]]+Parts[[#This Row],[Shield]])/Parts[[#This Row],[CPU]],"")</f>
        <v>3020</v>
      </c>
      <c r="Q125" s="5">
        <f>IFERROR((Parts[[#This Row],[Health]]+Parts[[#This Row],[Shield]])/Parts[[#This Row],[Mass]],"")</f>
        <v>3796.5714285714284</v>
      </c>
      <c r="R125" s="11">
        <f>IFERROR(Parts[[#This Row],[Mass]]/Parts[[#This Row],[CPU]],"")</f>
        <v>0.79545454545454541</v>
      </c>
      <c r="S125" s="5" t="str">
        <f>IF(ISBLANK(Parts[[#This Row],[Carry Mass]]),"",IF(Parts[[#This Row],[Carry Mass]]="∞","∞",IFERROR(Parts[[#This Row],[Carry Mass]]/Parts[[#This Row],[CPU]],"")))</f>
        <v/>
      </c>
      <c r="T125" s="10" t="str">
        <f>IF(ISBLANK(Parts[[#This Row],[Damage,Heal]]),"",IF(Parts[[#This Row],[Power-C]]&lt;1,"Outlier",IFERROR(Parts[[#This Row],[Damage,Heal]]/Parts[[#This Row],[Power-C]],"")))</f>
        <v/>
      </c>
      <c r="U125" s="5" t="str">
        <f>IF(ISBLANK(Parts[[#This Row],[SGFR]]),"",Parts[[#This Row],[Damage,Heal]]*Parts[[#This Row],[SGFR]])</f>
        <v/>
      </c>
      <c r="V125" s="5" t="str">
        <f>IF(ISBLANK(Parts[[#This Row],[MFR]]),"",Parts[[#This Row],[Damage,Heal]]*Parts[[#This Row],[MFR]])</f>
        <v/>
      </c>
      <c r="W125" s="10" t="str">
        <f>IF(ISBLANK(Parts[[#This Row],[SGFR]]),"",IF(Parts[[#This Row],[Power-C]]&lt;1,"Outlier",Parts[[#This Row],[Power-C]]*Parts[[#This Row],[SGFR]]))</f>
        <v/>
      </c>
      <c r="X125" s="10" t="str">
        <f>IF(ISBLANK(Parts[[#This Row],[MFR]]),"",IF(Parts[[#This Row],[Power-C]]&lt;1,"Outlier",Parts[[#This Row],[Power-C]]*Parts[[#This Row],[MFR]]))</f>
        <v/>
      </c>
    </row>
    <row r="126" spans="1:24" x14ac:dyDescent="0.2">
      <c r="A126" t="s">
        <v>148</v>
      </c>
      <c r="B126" t="s">
        <v>165</v>
      </c>
      <c r="C126" s="1">
        <v>2100</v>
      </c>
      <c r="D126" s="1">
        <v>64340</v>
      </c>
      <c r="E126" s="1">
        <v>22</v>
      </c>
      <c r="F126" s="2">
        <v>17.5</v>
      </c>
      <c r="P126" s="5">
        <f>IFERROR((Parts[[#This Row],[Health]]+Parts[[#This Row],[Shield]])/Parts[[#This Row],[CPU]],"")</f>
        <v>3020</v>
      </c>
      <c r="Q126" s="5">
        <f>IFERROR((Parts[[#This Row],[Health]]+Parts[[#This Row],[Shield]])/Parts[[#This Row],[Mass]],"")</f>
        <v>3796.5714285714284</v>
      </c>
      <c r="R126" s="11">
        <f>IFERROR(Parts[[#This Row],[Mass]]/Parts[[#This Row],[CPU]],"")</f>
        <v>0.79545454545454541</v>
      </c>
      <c r="S126" s="5" t="str">
        <f>IF(ISBLANK(Parts[[#This Row],[Carry Mass]]),"",IF(Parts[[#This Row],[Carry Mass]]="∞","∞",IFERROR(Parts[[#This Row],[Carry Mass]]/Parts[[#This Row],[CPU]],"")))</f>
        <v/>
      </c>
      <c r="T126" s="10" t="str">
        <f>IF(ISBLANK(Parts[[#This Row],[Damage,Heal]]),"",IF(Parts[[#This Row],[Power-C]]&lt;1,"Outlier",IFERROR(Parts[[#This Row],[Damage,Heal]]/Parts[[#This Row],[Power-C]],"")))</f>
        <v/>
      </c>
      <c r="U126" s="5" t="str">
        <f>IF(ISBLANK(Parts[[#This Row],[SGFR]]),"",Parts[[#This Row],[Damage,Heal]]*Parts[[#This Row],[SGFR]])</f>
        <v/>
      </c>
      <c r="V126" s="5" t="str">
        <f>IF(ISBLANK(Parts[[#This Row],[MFR]]),"",Parts[[#This Row],[Damage,Heal]]*Parts[[#This Row],[MFR]])</f>
        <v/>
      </c>
      <c r="W126" s="10" t="str">
        <f>IF(ISBLANK(Parts[[#This Row],[SGFR]]),"",IF(Parts[[#This Row],[Power-C]]&lt;1,"Outlier",Parts[[#This Row],[Power-C]]*Parts[[#This Row],[SGFR]]))</f>
        <v/>
      </c>
      <c r="X126" s="10" t="str">
        <f>IF(ISBLANK(Parts[[#This Row],[MFR]]),"",IF(Parts[[#This Row],[Power-C]]&lt;1,"Outlier",Parts[[#This Row],[Power-C]]*Parts[[#This Row],[MFR]]))</f>
        <v/>
      </c>
    </row>
    <row r="127" spans="1:24" x14ac:dyDescent="0.2">
      <c r="A127" t="s">
        <v>149</v>
      </c>
      <c r="B127" t="s">
        <v>165</v>
      </c>
      <c r="C127" s="1">
        <v>2100</v>
      </c>
      <c r="D127" s="1">
        <v>65543</v>
      </c>
      <c r="E127" s="1">
        <v>24</v>
      </c>
      <c r="F127" s="2">
        <v>19.3</v>
      </c>
      <c r="P127" s="5">
        <f>IFERROR((Parts[[#This Row],[Health]]+Parts[[#This Row],[Shield]])/Parts[[#This Row],[CPU]],"")</f>
        <v>2818.4583333333335</v>
      </c>
      <c r="Q127" s="5">
        <f>IFERROR((Parts[[#This Row],[Health]]+Parts[[#This Row],[Shield]])/Parts[[#This Row],[Mass]],"")</f>
        <v>3504.8186528497408</v>
      </c>
      <c r="R127" s="11">
        <f>IFERROR(Parts[[#This Row],[Mass]]/Parts[[#This Row],[CPU]],"")</f>
        <v>0.8041666666666667</v>
      </c>
      <c r="S127" s="5" t="str">
        <f>IF(ISBLANK(Parts[[#This Row],[Carry Mass]]),"",IF(Parts[[#This Row],[Carry Mass]]="∞","∞",IFERROR(Parts[[#This Row],[Carry Mass]]/Parts[[#This Row],[CPU]],"")))</f>
        <v/>
      </c>
      <c r="T127" s="10" t="str">
        <f>IF(ISBLANK(Parts[[#This Row],[Damage,Heal]]),"",IF(Parts[[#This Row],[Power-C]]&lt;1,"Outlier",IFERROR(Parts[[#This Row],[Damage,Heal]]/Parts[[#This Row],[Power-C]],"")))</f>
        <v/>
      </c>
      <c r="U127" s="5" t="str">
        <f>IF(ISBLANK(Parts[[#This Row],[SGFR]]),"",Parts[[#This Row],[Damage,Heal]]*Parts[[#This Row],[SGFR]])</f>
        <v/>
      </c>
      <c r="V127" s="5" t="str">
        <f>IF(ISBLANK(Parts[[#This Row],[MFR]]),"",Parts[[#This Row],[Damage,Heal]]*Parts[[#This Row],[MFR]])</f>
        <v/>
      </c>
      <c r="W127" s="10" t="str">
        <f>IF(ISBLANK(Parts[[#This Row],[SGFR]]),"",IF(Parts[[#This Row],[Power-C]]&lt;1,"Outlier",Parts[[#This Row],[Power-C]]*Parts[[#This Row],[SGFR]]))</f>
        <v/>
      </c>
      <c r="X127" s="10" t="str">
        <f>IF(ISBLANK(Parts[[#This Row],[MFR]]),"",IF(Parts[[#This Row],[Power-C]]&lt;1,"Outlier",Parts[[#This Row],[Power-C]]*Parts[[#This Row],[MFR]]))</f>
        <v/>
      </c>
    </row>
    <row r="128" spans="1:24" x14ac:dyDescent="0.2">
      <c r="A128" t="s">
        <v>150</v>
      </c>
      <c r="B128" t="s">
        <v>165</v>
      </c>
      <c r="C128" s="1">
        <v>2100</v>
      </c>
      <c r="D128" s="1">
        <v>65543</v>
      </c>
      <c r="E128" s="1">
        <v>24</v>
      </c>
      <c r="F128" s="2">
        <v>19.3</v>
      </c>
      <c r="P128" s="5">
        <f>IFERROR((Parts[[#This Row],[Health]]+Parts[[#This Row],[Shield]])/Parts[[#This Row],[CPU]],"")</f>
        <v>2818.4583333333335</v>
      </c>
      <c r="Q128" s="5">
        <f>IFERROR((Parts[[#This Row],[Health]]+Parts[[#This Row],[Shield]])/Parts[[#This Row],[Mass]],"")</f>
        <v>3504.8186528497408</v>
      </c>
      <c r="R128" s="11">
        <f>IFERROR(Parts[[#This Row],[Mass]]/Parts[[#This Row],[CPU]],"")</f>
        <v>0.8041666666666667</v>
      </c>
      <c r="S128" s="5" t="str">
        <f>IF(ISBLANK(Parts[[#This Row],[Carry Mass]]),"",IF(Parts[[#This Row],[Carry Mass]]="∞","∞",IFERROR(Parts[[#This Row],[Carry Mass]]/Parts[[#This Row],[CPU]],"")))</f>
        <v/>
      </c>
      <c r="T128" s="10" t="str">
        <f>IF(ISBLANK(Parts[[#This Row],[Damage,Heal]]),"",IF(Parts[[#This Row],[Power-C]]&lt;1,"Outlier",IFERROR(Parts[[#This Row],[Damage,Heal]]/Parts[[#This Row],[Power-C]],"")))</f>
        <v/>
      </c>
      <c r="U128" s="5" t="str">
        <f>IF(ISBLANK(Parts[[#This Row],[SGFR]]),"",Parts[[#This Row],[Damage,Heal]]*Parts[[#This Row],[SGFR]])</f>
        <v/>
      </c>
      <c r="V128" s="5" t="str">
        <f>IF(ISBLANK(Parts[[#This Row],[MFR]]),"",Parts[[#This Row],[Damage,Heal]]*Parts[[#This Row],[MFR]])</f>
        <v/>
      </c>
      <c r="W128" s="10" t="str">
        <f>IF(ISBLANK(Parts[[#This Row],[SGFR]]),"",IF(Parts[[#This Row],[Power-C]]&lt;1,"Outlier",Parts[[#This Row],[Power-C]]*Parts[[#This Row],[SGFR]]))</f>
        <v/>
      </c>
      <c r="X128" s="10" t="str">
        <f>IF(ISBLANK(Parts[[#This Row],[MFR]]),"",IF(Parts[[#This Row],[Power-C]]&lt;1,"Outlier",Parts[[#This Row],[Power-C]]*Parts[[#This Row],[MFR]]))</f>
        <v/>
      </c>
    </row>
    <row r="129" spans="1:24" x14ac:dyDescent="0.2">
      <c r="A129" t="s">
        <v>151</v>
      </c>
      <c r="B129" t="s">
        <v>165</v>
      </c>
      <c r="C129" s="1">
        <v>2100</v>
      </c>
      <c r="D129" s="1">
        <v>66792</v>
      </c>
      <c r="E129" s="1">
        <v>28</v>
      </c>
      <c r="F129" s="2">
        <v>20.6</v>
      </c>
      <c r="P129" s="5">
        <f>IFERROR((Parts[[#This Row],[Health]]+Parts[[#This Row],[Shield]])/Parts[[#This Row],[CPU]],"")</f>
        <v>2460.4285714285716</v>
      </c>
      <c r="Q129" s="5">
        <f>IFERROR((Parts[[#This Row],[Health]]+Parts[[#This Row],[Shield]])/Parts[[#This Row],[Mass]],"")</f>
        <v>3344.2718446601939</v>
      </c>
      <c r="R129" s="11">
        <f>IFERROR(Parts[[#This Row],[Mass]]/Parts[[#This Row],[CPU]],"")</f>
        <v>0.73571428571428577</v>
      </c>
      <c r="S129" s="5" t="str">
        <f>IF(ISBLANK(Parts[[#This Row],[Carry Mass]]),"",IF(Parts[[#This Row],[Carry Mass]]="∞","∞",IFERROR(Parts[[#This Row],[Carry Mass]]/Parts[[#This Row],[CPU]],"")))</f>
        <v/>
      </c>
      <c r="T129" s="10" t="str">
        <f>IF(ISBLANK(Parts[[#This Row],[Damage,Heal]]),"",IF(Parts[[#This Row],[Power-C]]&lt;1,"Outlier",IFERROR(Parts[[#This Row],[Damage,Heal]]/Parts[[#This Row],[Power-C]],"")))</f>
        <v/>
      </c>
      <c r="U129" s="5" t="str">
        <f>IF(ISBLANK(Parts[[#This Row],[SGFR]]),"",Parts[[#This Row],[Damage,Heal]]*Parts[[#This Row],[SGFR]])</f>
        <v/>
      </c>
      <c r="V129" s="5" t="str">
        <f>IF(ISBLANK(Parts[[#This Row],[MFR]]),"",Parts[[#This Row],[Damage,Heal]]*Parts[[#This Row],[MFR]])</f>
        <v/>
      </c>
      <c r="W129" s="10" t="str">
        <f>IF(ISBLANK(Parts[[#This Row],[SGFR]]),"",IF(Parts[[#This Row],[Power-C]]&lt;1,"Outlier",Parts[[#This Row],[Power-C]]*Parts[[#This Row],[SGFR]]))</f>
        <v/>
      </c>
      <c r="X129" s="10" t="str">
        <f>IF(ISBLANK(Parts[[#This Row],[MFR]]),"",IF(Parts[[#This Row],[Power-C]]&lt;1,"Outlier",Parts[[#This Row],[Power-C]]*Parts[[#This Row],[MFR]]))</f>
        <v/>
      </c>
    </row>
    <row r="130" spans="1:24" x14ac:dyDescent="0.2">
      <c r="A130" t="s">
        <v>152</v>
      </c>
      <c r="B130" t="s">
        <v>165</v>
      </c>
      <c r="C130" s="1">
        <v>2100</v>
      </c>
      <c r="D130" s="1">
        <v>66792</v>
      </c>
      <c r="E130" s="1">
        <v>28</v>
      </c>
      <c r="F130" s="2">
        <v>20.6</v>
      </c>
      <c r="P130" s="5">
        <f>IFERROR((Parts[[#This Row],[Health]]+Parts[[#This Row],[Shield]])/Parts[[#This Row],[CPU]],"")</f>
        <v>2460.4285714285716</v>
      </c>
      <c r="Q130" s="5">
        <f>IFERROR((Parts[[#This Row],[Health]]+Parts[[#This Row],[Shield]])/Parts[[#This Row],[Mass]],"")</f>
        <v>3344.2718446601939</v>
      </c>
      <c r="R130" s="11">
        <f>IFERROR(Parts[[#This Row],[Mass]]/Parts[[#This Row],[CPU]],"")</f>
        <v>0.73571428571428577</v>
      </c>
      <c r="S130" s="5" t="str">
        <f>IF(ISBLANK(Parts[[#This Row],[Carry Mass]]),"",IF(Parts[[#This Row],[Carry Mass]]="∞","∞",IFERROR(Parts[[#This Row],[Carry Mass]]/Parts[[#This Row],[CPU]],"")))</f>
        <v/>
      </c>
      <c r="T130" s="10" t="str">
        <f>IF(ISBLANK(Parts[[#This Row],[Damage,Heal]]),"",IF(Parts[[#This Row],[Power-C]]&lt;1,"Outlier",IFERROR(Parts[[#This Row],[Damage,Heal]]/Parts[[#This Row],[Power-C]],"")))</f>
        <v/>
      </c>
      <c r="U130" s="5" t="str">
        <f>IF(ISBLANK(Parts[[#This Row],[SGFR]]),"",Parts[[#This Row],[Damage,Heal]]*Parts[[#This Row],[SGFR]])</f>
        <v/>
      </c>
      <c r="V130" s="5" t="str">
        <f>IF(ISBLANK(Parts[[#This Row],[MFR]]),"",Parts[[#This Row],[Damage,Heal]]*Parts[[#This Row],[MFR]])</f>
        <v/>
      </c>
      <c r="W130" s="10" t="str">
        <f>IF(ISBLANK(Parts[[#This Row],[SGFR]]),"",IF(Parts[[#This Row],[Power-C]]&lt;1,"Outlier",Parts[[#This Row],[Power-C]]*Parts[[#This Row],[SGFR]]))</f>
        <v/>
      </c>
      <c r="X130" s="10" t="str">
        <f>IF(ISBLANK(Parts[[#This Row],[MFR]]),"",IF(Parts[[#This Row],[Power-C]]&lt;1,"Outlier",Parts[[#This Row],[Power-C]]*Parts[[#This Row],[MFR]]))</f>
        <v/>
      </c>
    </row>
    <row r="131" spans="1:24" x14ac:dyDescent="0.2">
      <c r="A131" t="s">
        <v>153</v>
      </c>
      <c r="B131" t="s">
        <v>165</v>
      </c>
      <c r="C131" s="1">
        <v>2100</v>
      </c>
      <c r="D131" s="1">
        <v>68087</v>
      </c>
      <c r="E131" s="1">
        <v>32</v>
      </c>
      <c r="F131" s="2">
        <v>23.3</v>
      </c>
      <c r="P131" s="5">
        <f>IFERROR((Parts[[#This Row],[Health]]+Parts[[#This Row],[Shield]])/Parts[[#This Row],[CPU]],"")</f>
        <v>2193.34375</v>
      </c>
      <c r="Q131" s="5">
        <f>IFERROR((Parts[[#This Row],[Health]]+Parts[[#This Row],[Shield]])/Parts[[#This Row],[Mass]],"")</f>
        <v>3012.3175965665237</v>
      </c>
      <c r="R131" s="11">
        <f>IFERROR(Parts[[#This Row],[Mass]]/Parts[[#This Row],[CPU]],"")</f>
        <v>0.72812500000000002</v>
      </c>
      <c r="S131" s="5" t="str">
        <f>IF(ISBLANK(Parts[[#This Row],[Carry Mass]]),"",IF(Parts[[#This Row],[Carry Mass]]="∞","∞",IFERROR(Parts[[#This Row],[Carry Mass]]/Parts[[#This Row],[CPU]],"")))</f>
        <v/>
      </c>
      <c r="T131" s="10" t="str">
        <f>IF(ISBLANK(Parts[[#This Row],[Damage,Heal]]),"",IF(Parts[[#This Row],[Power-C]]&lt;1,"Outlier",IFERROR(Parts[[#This Row],[Damage,Heal]]/Parts[[#This Row],[Power-C]],"")))</f>
        <v/>
      </c>
      <c r="U131" s="5" t="str">
        <f>IF(ISBLANK(Parts[[#This Row],[SGFR]]),"",Parts[[#This Row],[Damage,Heal]]*Parts[[#This Row],[SGFR]])</f>
        <v/>
      </c>
      <c r="V131" s="5" t="str">
        <f>IF(ISBLANK(Parts[[#This Row],[MFR]]),"",Parts[[#This Row],[Damage,Heal]]*Parts[[#This Row],[MFR]])</f>
        <v/>
      </c>
      <c r="W131" s="10" t="str">
        <f>IF(ISBLANK(Parts[[#This Row],[SGFR]]),"",IF(Parts[[#This Row],[Power-C]]&lt;1,"Outlier",Parts[[#This Row],[Power-C]]*Parts[[#This Row],[SGFR]]))</f>
        <v/>
      </c>
      <c r="X131" s="10" t="str">
        <f>IF(ISBLANK(Parts[[#This Row],[MFR]]),"",IF(Parts[[#This Row],[Power-C]]&lt;1,"Outlier",Parts[[#This Row],[Power-C]]*Parts[[#This Row],[MFR]]))</f>
        <v/>
      </c>
    </row>
    <row r="132" spans="1:24" x14ac:dyDescent="0.2">
      <c r="A132" t="s">
        <v>154</v>
      </c>
      <c r="B132" t="s">
        <v>165</v>
      </c>
      <c r="C132" s="1">
        <v>2100</v>
      </c>
      <c r="D132" s="1">
        <v>68087</v>
      </c>
      <c r="E132" s="1">
        <v>32</v>
      </c>
      <c r="F132" s="2">
        <v>23.3</v>
      </c>
      <c r="P132" s="5">
        <f>IFERROR((Parts[[#This Row],[Health]]+Parts[[#This Row],[Shield]])/Parts[[#This Row],[CPU]],"")</f>
        <v>2193.34375</v>
      </c>
      <c r="Q132" s="5">
        <f>IFERROR((Parts[[#This Row],[Health]]+Parts[[#This Row],[Shield]])/Parts[[#This Row],[Mass]],"")</f>
        <v>3012.3175965665237</v>
      </c>
      <c r="R132" s="11">
        <f>IFERROR(Parts[[#This Row],[Mass]]/Parts[[#This Row],[CPU]],"")</f>
        <v>0.72812500000000002</v>
      </c>
      <c r="S132" s="5" t="str">
        <f>IF(ISBLANK(Parts[[#This Row],[Carry Mass]]),"",IF(Parts[[#This Row],[Carry Mass]]="∞","∞",IFERROR(Parts[[#This Row],[Carry Mass]]/Parts[[#This Row],[CPU]],"")))</f>
        <v/>
      </c>
      <c r="T132" s="10" t="str">
        <f>IF(ISBLANK(Parts[[#This Row],[Damage,Heal]]),"",IF(Parts[[#This Row],[Power-C]]&lt;1,"Outlier",IFERROR(Parts[[#This Row],[Damage,Heal]]/Parts[[#This Row],[Power-C]],"")))</f>
        <v/>
      </c>
      <c r="U132" s="5" t="str">
        <f>IF(ISBLANK(Parts[[#This Row],[SGFR]]),"",Parts[[#This Row],[Damage,Heal]]*Parts[[#This Row],[SGFR]])</f>
        <v/>
      </c>
      <c r="V132" s="5" t="str">
        <f>IF(ISBLANK(Parts[[#This Row],[MFR]]),"",Parts[[#This Row],[Damage,Heal]]*Parts[[#This Row],[MFR]])</f>
        <v/>
      </c>
      <c r="W132" s="10" t="str">
        <f>IF(ISBLANK(Parts[[#This Row],[SGFR]]),"",IF(Parts[[#This Row],[Power-C]]&lt;1,"Outlier",Parts[[#This Row],[Power-C]]*Parts[[#This Row],[SGFR]]))</f>
        <v/>
      </c>
      <c r="X132" s="10" t="str">
        <f>IF(ISBLANK(Parts[[#This Row],[MFR]]),"",IF(Parts[[#This Row],[Power-C]]&lt;1,"Outlier",Parts[[#This Row],[Power-C]]*Parts[[#This Row],[MFR]]))</f>
        <v/>
      </c>
    </row>
    <row r="133" spans="1:24" x14ac:dyDescent="0.2">
      <c r="A133" t="s">
        <v>155</v>
      </c>
      <c r="B133" t="s">
        <v>165</v>
      </c>
      <c r="C133" s="1">
        <v>2100</v>
      </c>
      <c r="D133" s="1">
        <v>69434</v>
      </c>
      <c r="E133" s="1">
        <v>36</v>
      </c>
      <c r="F133" s="2">
        <v>33</v>
      </c>
      <c r="P133" s="5">
        <f>IFERROR((Parts[[#This Row],[Health]]+Parts[[#This Row],[Shield]])/Parts[[#This Row],[CPU]],"")</f>
        <v>1987.0555555555557</v>
      </c>
      <c r="Q133" s="5">
        <f>IFERROR((Parts[[#This Row],[Health]]+Parts[[#This Row],[Shield]])/Parts[[#This Row],[Mass]],"")</f>
        <v>2167.6969696969695</v>
      </c>
      <c r="R133" s="11">
        <f>IFERROR(Parts[[#This Row],[Mass]]/Parts[[#This Row],[CPU]],"")</f>
        <v>0.91666666666666663</v>
      </c>
      <c r="S133" s="5" t="str">
        <f>IF(ISBLANK(Parts[[#This Row],[Carry Mass]]),"",IF(Parts[[#This Row],[Carry Mass]]="∞","∞",IFERROR(Parts[[#This Row],[Carry Mass]]/Parts[[#This Row],[CPU]],"")))</f>
        <v/>
      </c>
      <c r="T133" s="10" t="str">
        <f>IF(ISBLANK(Parts[[#This Row],[Damage,Heal]]),"",IF(Parts[[#This Row],[Power-C]]&lt;1,"Outlier",IFERROR(Parts[[#This Row],[Damage,Heal]]/Parts[[#This Row],[Power-C]],"")))</f>
        <v/>
      </c>
      <c r="U133" s="5" t="str">
        <f>IF(ISBLANK(Parts[[#This Row],[SGFR]]),"",Parts[[#This Row],[Damage,Heal]]*Parts[[#This Row],[SGFR]])</f>
        <v/>
      </c>
      <c r="V133" s="5" t="str">
        <f>IF(ISBLANK(Parts[[#This Row],[MFR]]),"",Parts[[#This Row],[Damage,Heal]]*Parts[[#This Row],[MFR]])</f>
        <v/>
      </c>
      <c r="W133" s="10" t="str">
        <f>IF(ISBLANK(Parts[[#This Row],[SGFR]]),"",IF(Parts[[#This Row],[Power-C]]&lt;1,"Outlier",Parts[[#This Row],[Power-C]]*Parts[[#This Row],[SGFR]]))</f>
        <v/>
      </c>
      <c r="X133" s="10" t="str">
        <f>IF(ISBLANK(Parts[[#This Row],[MFR]]),"",IF(Parts[[#This Row],[Power-C]]&lt;1,"Outlier",Parts[[#This Row],[Power-C]]*Parts[[#This Row],[MFR]]))</f>
        <v/>
      </c>
    </row>
    <row r="134" spans="1:24" x14ac:dyDescent="0.2">
      <c r="A134" t="s">
        <v>157</v>
      </c>
      <c r="B134" t="s">
        <v>165</v>
      </c>
      <c r="C134" s="1">
        <v>2100</v>
      </c>
      <c r="D134" s="1">
        <v>69434</v>
      </c>
      <c r="E134" s="1">
        <v>36</v>
      </c>
      <c r="F134" s="2">
        <v>33</v>
      </c>
      <c r="P134" s="5">
        <f>IFERROR((Parts[[#This Row],[Health]]+Parts[[#This Row],[Shield]])/Parts[[#This Row],[CPU]],"")</f>
        <v>1987.0555555555557</v>
      </c>
      <c r="Q134" s="5">
        <f>IFERROR((Parts[[#This Row],[Health]]+Parts[[#This Row],[Shield]])/Parts[[#This Row],[Mass]],"")</f>
        <v>2167.6969696969695</v>
      </c>
      <c r="R134" s="11">
        <f>IFERROR(Parts[[#This Row],[Mass]]/Parts[[#This Row],[CPU]],"")</f>
        <v>0.91666666666666663</v>
      </c>
      <c r="S134" s="5" t="str">
        <f>IF(ISBLANK(Parts[[#This Row],[Carry Mass]]),"",IF(Parts[[#This Row],[Carry Mass]]="∞","∞",IFERROR(Parts[[#This Row],[Carry Mass]]/Parts[[#This Row],[CPU]],"")))</f>
        <v/>
      </c>
      <c r="T134" s="10" t="str">
        <f>IF(ISBLANK(Parts[[#This Row],[Damage,Heal]]),"",IF(Parts[[#This Row],[Power-C]]&lt;1,"Outlier",IFERROR(Parts[[#This Row],[Damage,Heal]]/Parts[[#This Row],[Power-C]],"")))</f>
        <v/>
      </c>
      <c r="U134" s="5" t="str">
        <f>IF(ISBLANK(Parts[[#This Row],[SGFR]]),"",Parts[[#This Row],[Damage,Heal]]*Parts[[#This Row],[SGFR]])</f>
        <v/>
      </c>
      <c r="V134" s="5" t="str">
        <f>IF(ISBLANK(Parts[[#This Row],[MFR]]),"",Parts[[#This Row],[Damage,Heal]]*Parts[[#This Row],[MFR]])</f>
        <v/>
      </c>
      <c r="W134" s="10" t="str">
        <f>IF(ISBLANK(Parts[[#This Row],[SGFR]]),"",IF(Parts[[#This Row],[Power-C]]&lt;1,"Outlier",Parts[[#This Row],[Power-C]]*Parts[[#This Row],[SGFR]]))</f>
        <v/>
      </c>
      <c r="X134" s="10" t="str">
        <f>IF(ISBLANK(Parts[[#This Row],[MFR]]),"",IF(Parts[[#This Row],[Power-C]]&lt;1,"Outlier",Parts[[#This Row],[Power-C]]*Parts[[#This Row],[MFR]]))</f>
        <v/>
      </c>
    </row>
    <row r="135" spans="1:24" x14ac:dyDescent="0.2">
      <c r="A135" t="s">
        <v>156</v>
      </c>
      <c r="B135" t="s">
        <v>165</v>
      </c>
      <c r="C135" s="1">
        <v>2100</v>
      </c>
      <c r="D135" s="1">
        <v>70835</v>
      </c>
      <c r="E135" s="1">
        <v>40</v>
      </c>
      <c r="F135" s="2">
        <v>40.5</v>
      </c>
      <c r="P135" s="5">
        <f>IFERROR((Parts[[#This Row],[Health]]+Parts[[#This Row],[Shield]])/Parts[[#This Row],[CPU]],"")</f>
        <v>1823.375</v>
      </c>
      <c r="Q135" s="5">
        <f>IFERROR((Parts[[#This Row],[Health]]+Parts[[#This Row],[Shield]])/Parts[[#This Row],[Mass]],"")</f>
        <v>1800.8641975308642</v>
      </c>
      <c r="R135" s="11">
        <f>IFERROR(Parts[[#This Row],[Mass]]/Parts[[#This Row],[CPU]],"")</f>
        <v>1.0125</v>
      </c>
      <c r="S135" s="5" t="str">
        <f>IF(ISBLANK(Parts[[#This Row],[Carry Mass]]),"",IF(Parts[[#This Row],[Carry Mass]]="∞","∞",IFERROR(Parts[[#This Row],[Carry Mass]]/Parts[[#This Row],[CPU]],"")))</f>
        <v/>
      </c>
      <c r="T135" s="10" t="str">
        <f>IF(ISBLANK(Parts[[#This Row],[Damage,Heal]]),"",IF(Parts[[#This Row],[Power-C]]&lt;1,"Outlier",IFERROR(Parts[[#This Row],[Damage,Heal]]/Parts[[#This Row],[Power-C]],"")))</f>
        <v/>
      </c>
      <c r="U135" s="5" t="str">
        <f>IF(ISBLANK(Parts[[#This Row],[SGFR]]),"",Parts[[#This Row],[Damage,Heal]]*Parts[[#This Row],[SGFR]])</f>
        <v/>
      </c>
      <c r="V135" s="5" t="str">
        <f>IF(ISBLANK(Parts[[#This Row],[MFR]]),"",Parts[[#This Row],[Damage,Heal]]*Parts[[#This Row],[MFR]])</f>
        <v/>
      </c>
      <c r="W135" s="10" t="str">
        <f>IF(ISBLANK(Parts[[#This Row],[SGFR]]),"",IF(Parts[[#This Row],[Power-C]]&lt;1,"Outlier",Parts[[#This Row],[Power-C]]*Parts[[#This Row],[SGFR]]))</f>
        <v/>
      </c>
      <c r="X135" s="10" t="str">
        <f>IF(ISBLANK(Parts[[#This Row],[MFR]]),"",IF(Parts[[#This Row],[Power-C]]&lt;1,"Outlier",Parts[[#This Row],[Power-C]]*Parts[[#This Row],[MFR]]))</f>
        <v/>
      </c>
    </row>
    <row r="136" spans="1:24" x14ac:dyDescent="0.2">
      <c r="A136" t="s">
        <v>158</v>
      </c>
      <c r="B136" t="s">
        <v>165</v>
      </c>
      <c r="C136" s="1">
        <v>2100</v>
      </c>
      <c r="D136" s="1">
        <v>70835</v>
      </c>
      <c r="E136" s="1">
        <v>40</v>
      </c>
      <c r="F136" s="2">
        <v>40.5</v>
      </c>
      <c r="P136" s="5">
        <f>IFERROR((Parts[[#This Row],[Health]]+Parts[[#This Row],[Shield]])/Parts[[#This Row],[CPU]],"")</f>
        <v>1823.375</v>
      </c>
      <c r="Q136" s="5">
        <f>IFERROR((Parts[[#This Row],[Health]]+Parts[[#This Row],[Shield]])/Parts[[#This Row],[Mass]],"")</f>
        <v>1800.8641975308642</v>
      </c>
      <c r="R136" s="11">
        <f>IFERROR(Parts[[#This Row],[Mass]]/Parts[[#This Row],[CPU]],"")</f>
        <v>1.0125</v>
      </c>
      <c r="S136" s="5" t="str">
        <f>IF(ISBLANK(Parts[[#This Row],[Carry Mass]]),"",IF(Parts[[#This Row],[Carry Mass]]="∞","∞",IFERROR(Parts[[#This Row],[Carry Mass]]/Parts[[#This Row],[CPU]],"")))</f>
        <v/>
      </c>
      <c r="T136" s="10" t="str">
        <f>IF(ISBLANK(Parts[[#This Row],[Damage,Heal]]),"",IF(Parts[[#This Row],[Power-C]]&lt;1,"Outlier",IFERROR(Parts[[#This Row],[Damage,Heal]]/Parts[[#This Row],[Power-C]],"")))</f>
        <v/>
      </c>
      <c r="U136" s="5" t="str">
        <f>IF(ISBLANK(Parts[[#This Row],[SGFR]]),"",Parts[[#This Row],[Damage,Heal]]*Parts[[#This Row],[SGFR]])</f>
        <v/>
      </c>
      <c r="V136" s="5" t="str">
        <f>IF(ISBLANK(Parts[[#This Row],[MFR]]),"",Parts[[#This Row],[Damage,Heal]]*Parts[[#This Row],[MFR]])</f>
        <v/>
      </c>
      <c r="W136" s="10" t="str">
        <f>IF(ISBLANK(Parts[[#This Row],[SGFR]]),"",IF(Parts[[#This Row],[Power-C]]&lt;1,"Outlier",Parts[[#This Row],[Power-C]]*Parts[[#This Row],[SGFR]]))</f>
        <v/>
      </c>
      <c r="X136" s="10" t="str">
        <f>IF(ISBLANK(Parts[[#This Row],[MFR]]),"",IF(Parts[[#This Row],[Power-C]]&lt;1,"Outlier",Parts[[#This Row],[Power-C]]*Parts[[#This Row],[MFR]]))</f>
        <v/>
      </c>
    </row>
    <row r="137" spans="1:24" x14ac:dyDescent="0.2">
      <c r="A137" t="s">
        <v>159</v>
      </c>
      <c r="B137" t="s">
        <v>165</v>
      </c>
      <c r="C137" s="1">
        <v>2100</v>
      </c>
      <c r="D137" s="1">
        <v>72296</v>
      </c>
      <c r="E137" s="1">
        <v>44</v>
      </c>
      <c r="F137" s="2">
        <v>43.6</v>
      </c>
      <c r="P137" s="5">
        <f>IFERROR((Parts[[#This Row],[Health]]+Parts[[#This Row],[Shield]])/Parts[[#This Row],[CPU]],"")</f>
        <v>1690.8181818181818</v>
      </c>
      <c r="Q137" s="5">
        <f>IFERROR((Parts[[#This Row],[Health]]+Parts[[#This Row],[Shield]])/Parts[[#This Row],[Mass]],"")</f>
        <v>1706.3302752293578</v>
      </c>
      <c r="R137" s="11">
        <f>IFERROR(Parts[[#This Row],[Mass]]/Parts[[#This Row],[CPU]],"")</f>
        <v>0.99090909090909096</v>
      </c>
      <c r="S137" s="5" t="str">
        <f>IF(ISBLANK(Parts[[#This Row],[Carry Mass]]),"",IF(Parts[[#This Row],[Carry Mass]]="∞","∞",IFERROR(Parts[[#This Row],[Carry Mass]]/Parts[[#This Row],[CPU]],"")))</f>
        <v/>
      </c>
      <c r="T137" s="10" t="str">
        <f>IF(ISBLANK(Parts[[#This Row],[Damage,Heal]]),"",IF(Parts[[#This Row],[Power-C]]&lt;1,"Outlier",IFERROR(Parts[[#This Row],[Damage,Heal]]/Parts[[#This Row],[Power-C]],"")))</f>
        <v/>
      </c>
      <c r="U137" s="5" t="str">
        <f>IF(ISBLANK(Parts[[#This Row],[SGFR]]),"",Parts[[#This Row],[Damage,Heal]]*Parts[[#This Row],[SGFR]])</f>
        <v/>
      </c>
      <c r="V137" s="5" t="str">
        <f>IF(ISBLANK(Parts[[#This Row],[MFR]]),"",Parts[[#This Row],[Damage,Heal]]*Parts[[#This Row],[MFR]])</f>
        <v/>
      </c>
      <c r="W137" s="10" t="str">
        <f>IF(ISBLANK(Parts[[#This Row],[SGFR]]),"",IF(Parts[[#This Row],[Power-C]]&lt;1,"Outlier",Parts[[#This Row],[Power-C]]*Parts[[#This Row],[SGFR]]))</f>
        <v/>
      </c>
      <c r="X137" s="10" t="str">
        <f>IF(ISBLANK(Parts[[#This Row],[MFR]]),"",IF(Parts[[#This Row],[Power-C]]&lt;1,"Outlier",Parts[[#This Row],[Power-C]]*Parts[[#This Row],[MFR]]))</f>
        <v/>
      </c>
    </row>
    <row r="138" spans="1:24" x14ac:dyDescent="0.2">
      <c r="A138" t="s">
        <v>160</v>
      </c>
      <c r="B138" t="s">
        <v>165</v>
      </c>
      <c r="C138" s="1">
        <v>2100</v>
      </c>
      <c r="D138" s="1">
        <v>72296</v>
      </c>
      <c r="E138" s="1">
        <v>44</v>
      </c>
      <c r="F138" s="2">
        <v>43.6</v>
      </c>
      <c r="P138" s="5">
        <f>IFERROR((Parts[[#This Row],[Health]]+Parts[[#This Row],[Shield]])/Parts[[#This Row],[CPU]],"")</f>
        <v>1690.8181818181818</v>
      </c>
      <c r="Q138" s="5">
        <f>IFERROR((Parts[[#This Row],[Health]]+Parts[[#This Row],[Shield]])/Parts[[#This Row],[Mass]],"")</f>
        <v>1706.3302752293578</v>
      </c>
      <c r="R138" s="11">
        <f>IFERROR(Parts[[#This Row],[Mass]]/Parts[[#This Row],[CPU]],"")</f>
        <v>0.99090909090909096</v>
      </c>
      <c r="S138" s="5" t="str">
        <f>IF(ISBLANK(Parts[[#This Row],[Carry Mass]]),"",IF(Parts[[#This Row],[Carry Mass]]="∞","∞",IFERROR(Parts[[#This Row],[Carry Mass]]/Parts[[#This Row],[CPU]],"")))</f>
        <v/>
      </c>
      <c r="T138" s="10" t="str">
        <f>IF(ISBLANK(Parts[[#This Row],[Damage,Heal]]),"",IF(Parts[[#This Row],[Power-C]]&lt;1,"Outlier",IFERROR(Parts[[#This Row],[Damage,Heal]]/Parts[[#This Row],[Power-C]],"")))</f>
        <v/>
      </c>
      <c r="U138" s="5" t="str">
        <f>IF(ISBLANK(Parts[[#This Row],[SGFR]]),"",Parts[[#This Row],[Damage,Heal]]*Parts[[#This Row],[SGFR]])</f>
        <v/>
      </c>
      <c r="V138" s="5" t="str">
        <f>IF(ISBLANK(Parts[[#This Row],[MFR]]),"",Parts[[#This Row],[Damage,Heal]]*Parts[[#This Row],[MFR]])</f>
        <v/>
      </c>
      <c r="W138" s="10" t="str">
        <f>IF(ISBLANK(Parts[[#This Row],[SGFR]]),"",IF(Parts[[#This Row],[Power-C]]&lt;1,"Outlier",Parts[[#This Row],[Power-C]]*Parts[[#This Row],[SGFR]]))</f>
        <v/>
      </c>
      <c r="X138" s="10" t="str">
        <f>IF(ISBLANK(Parts[[#This Row],[MFR]]),"",IF(Parts[[#This Row],[Power-C]]&lt;1,"Outlier",Parts[[#This Row],[Power-C]]*Parts[[#This Row],[MFR]]))</f>
        <v/>
      </c>
    </row>
    <row r="139" spans="1:24" x14ac:dyDescent="0.2">
      <c r="A139" t="s">
        <v>161</v>
      </c>
      <c r="B139" t="s">
        <v>165</v>
      </c>
      <c r="C139" s="1">
        <v>2100</v>
      </c>
      <c r="D139" s="1">
        <v>73817</v>
      </c>
      <c r="E139" s="1">
        <v>48</v>
      </c>
      <c r="F139" s="2">
        <v>48.5</v>
      </c>
      <c r="P139" s="5">
        <f>IFERROR((Parts[[#This Row],[Health]]+Parts[[#This Row],[Shield]])/Parts[[#This Row],[CPU]],"")</f>
        <v>1581.6041666666667</v>
      </c>
      <c r="Q139" s="5">
        <f>IFERROR((Parts[[#This Row],[Health]]+Parts[[#This Row],[Shield]])/Parts[[#This Row],[Mass]],"")</f>
        <v>1565.2989690721649</v>
      </c>
      <c r="R139" s="11">
        <f>IFERROR(Parts[[#This Row],[Mass]]/Parts[[#This Row],[CPU]],"")</f>
        <v>1.0104166666666667</v>
      </c>
      <c r="S139" s="5" t="str">
        <f>IF(ISBLANK(Parts[[#This Row],[Carry Mass]]),"",IF(Parts[[#This Row],[Carry Mass]]="∞","∞",IFERROR(Parts[[#This Row],[Carry Mass]]/Parts[[#This Row],[CPU]],"")))</f>
        <v/>
      </c>
      <c r="T139" s="10" t="str">
        <f>IF(ISBLANK(Parts[[#This Row],[Damage,Heal]]),"",IF(Parts[[#This Row],[Power-C]]&lt;1,"Outlier",IFERROR(Parts[[#This Row],[Damage,Heal]]/Parts[[#This Row],[Power-C]],"")))</f>
        <v/>
      </c>
      <c r="U139" s="5" t="str">
        <f>IF(ISBLANK(Parts[[#This Row],[SGFR]]),"",Parts[[#This Row],[Damage,Heal]]*Parts[[#This Row],[SGFR]])</f>
        <v/>
      </c>
      <c r="V139" s="5" t="str">
        <f>IF(ISBLANK(Parts[[#This Row],[MFR]]),"",Parts[[#This Row],[Damage,Heal]]*Parts[[#This Row],[MFR]])</f>
        <v/>
      </c>
      <c r="W139" s="10" t="str">
        <f>IF(ISBLANK(Parts[[#This Row],[SGFR]]),"",IF(Parts[[#This Row],[Power-C]]&lt;1,"Outlier",Parts[[#This Row],[Power-C]]*Parts[[#This Row],[SGFR]]))</f>
        <v/>
      </c>
      <c r="X139" s="10" t="str">
        <f>IF(ISBLANK(Parts[[#This Row],[MFR]]),"",IF(Parts[[#This Row],[Power-C]]&lt;1,"Outlier",Parts[[#This Row],[Power-C]]*Parts[[#This Row],[MFR]]))</f>
        <v/>
      </c>
    </row>
    <row r="140" spans="1:24" x14ac:dyDescent="0.2">
      <c r="A140" t="s">
        <v>162</v>
      </c>
      <c r="B140" t="s">
        <v>165</v>
      </c>
      <c r="C140" s="1">
        <v>2100</v>
      </c>
      <c r="D140" s="1">
        <v>73817</v>
      </c>
      <c r="E140" s="1">
        <v>48</v>
      </c>
      <c r="F140" s="2">
        <v>48.5</v>
      </c>
      <c r="P140" s="5">
        <f>IFERROR((Parts[[#This Row],[Health]]+Parts[[#This Row],[Shield]])/Parts[[#This Row],[CPU]],"")</f>
        <v>1581.6041666666667</v>
      </c>
      <c r="Q140" s="5">
        <f>IFERROR((Parts[[#This Row],[Health]]+Parts[[#This Row],[Shield]])/Parts[[#This Row],[Mass]],"")</f>
        <v>1565.2989690721649</v>
      </c>
      <c r="R140" s="11">
        <f>IFERROR(Parts[[#This Row],[Mass]]/Parts[[#This Row],[CPU]],"")</f>
        <v>1.0104166666666667</v>
      </c>
      <c r="S140" s="5" t="str">
        <f>IF(ISBLANK(Parts[[#This Row],[Carry Mass]]),"",IF(Parts[[#This Row],[Carry Mass]]="∞","∞",IFERROR(Parts[[#This Row],[Carry Mass]]/Parts[[#This Row],[CPU]],"")))</f>
        <v/>
      </c>
      <c r="T140" s="10" t="str">
        <f>IF(ISBLANK(Parts[[#This Row],[Damage,Heal]]),"",IF(Parts[[#This Row],[Power-C]]&lt;1,"Outlier",IFERROR(Parts[[#This Row],[Damage,Heal]]/Parts[[#This Row],[Power-C]],"")))</f>
        <v/>
      </c>
      <c r="U140" s="5" t="str">
        <f>IF(ISBLANK(Parts[[#This Row],[SGFR]]),"",Parts[[#This Row],[Damage,Heal]]*Parts[[#This Row],[SGFR]])</f>
        <v/>
      </c>
      <c r="V140" s="5" t="str">
        <f>IF(ISBLANK(Parts[[#This Row],[MFR]]),"",Parts[[#This Row],[Damage,Heal]]*Parts[[#This Row],[MFR]])</f>
        <v/>
      </c>
      <c r="W140" s="10" t="str">
        <f>IF(ISBLANK(Parts[[#This Row],[SGFR]]),"",IF(Parts[[#This Row],[Power-C]]&lt;1,"Outlier",Parts[[#This Row],[Power-C]]*Parts[[#This Row],[SGFR]]))</f>
        <v/>
      </c>
      <c r="X140" s="10" t="str">
        <f>IF(ISBLANK(Parts[[#This Row],[MFR]]),"",IF(Parts[[#This Row],[Power-C]]&lt;1,"Outlier",Parts[[#This Row],[Power-C]]*Parts[[#This Row],[MFR]]))</f>
        <v/>
      </c>
    </row>
    <row r="141" spans="1:24" x14ac:dyDescent="0.2">
      <c r="A141" t="s">
        <v>163</v>
      </c>
      <c r="B141" t="s">
        <v>165</v>
      </c>
      <c r="C141" s="1">
        <v>2100</v>
      </c>
      <c r="D141" s="1">
        <v>75402</v>
      </c>
      <c r="E141" s="1">
        <v>52</v>
      </c>
      <c r="F141" s="2">
        <v>53.6</v>
      </c>
      <c r="P141" s="5">
        <f>IFERROR((Parts[[#This Row],[Health]]+Parts[[#This Row],[Shield]])/Parts[[#This Row],[CPU]],"")</f>
        <v>1490.4230769230769</v>
      </c>
      <c r="Q141" s="5">
        <f>IFERROR((Parts[[#This Row],[Health]]+Parts[[#This Row],[Shield]])/Parts[[#This Row],[Mass]],"")</f>
        <v>1445.9328358208954</v>
      </c>
      <c r="R141" s="11">
        <f>IFERROR(Parts[[#This Row],[Mass]]/Parts[[#This Row],[CPU]],"")</f>
        <v>1.0307692307692309</v>
      </c>
      <c r="S141" s="5" t="str">
        <f>IF(ISBLANK(Parts[[#This Row],[Carry Mass]]),"",IF(Parts[[#This Row],[Carry Mass]]="∞","∞",IFERROR(Parts[[#This Row],[Carry Mass]]/Parts[[#This Row],[CPU]],"")))</f>
        <v/>
      </c>
      <c r="T141" s="10" t="str">
        <f>IF(ISBLANK(Parts[[#This Row],[Damage,Heal]]),"",IF(Parts[[#This Row],[Power-C]]&lt;1,"Outlier",IFERROR(Parts[[#This Row],[Damage,Heal]]/Parts[[#This Row],[Power-C]],"")))</f>
        <v/>
      </c>
      <c r="U141" s="5" t="str">
        <f>IF(ISBLANK(Parts[[#This Row],[SGFR]]),"",Parts[[#This Row],[Damage,Heal]]*Parts[[#This Row],[SGFR]])</f>
        <v/>
      </c>
      <c r="V141" s="5" t="str">
        <f>IF(ISBLANK(Parts[[#This Row],[MFR]]),"",Parts[[#This Row],[Damage,Heal]]*Parts[[#This Row],[MFR]])</f>
        <v/>
      </c>
      <c r="W141" s="10" t="str">
        <f>IF(ISBLANK(Parts[[#This Row],[SGFR]]),"",IF(Parts[[#This Row],[Power-C]]&lt;1,"Outlier",Parts[[#This Row],[Power-C]]*Parts[[#This Row],[SGFR]]))</f>
        <v/>
      </c>
      <c r="X141" s="10" t="str">
        <f>IF(ISBLANK(Parts[[#This Row],[MFR]]),"",IF(Parts[[#This Row],[Power-C]]&lt;1,"Outlier",Parts[[#This Row],[Power-C]]*Parts[[#This Row],[MFR]]))</f>
        <v/>
      </c>
    </row>
    <row r="142" spans="1:24" x14ac:dyDescent="0.2">
      <c r="A142" t="s">
        <v>164</v>
      </c>
      <c r="B142" t="s">
        <v>165</v>
      </c>
      <c r="C142" s="1">
        <v>2100</v>
      </c>
      <c r="D142" s="1">
        <v>75402</v>
      </c>
      <c r="E142" s="1">
        <v>52</v>
      </c>
      <c r="F142" s="2">
        <v>53.6</v>
      </c>
      <c r="P142" s="5">
        <f>IFERROR((Parts[[#This Row],[Health]]+Parts[[#This Row],[Shield]])/Parts[[#This Row],[CPU]],"")</f>
        <v>1490.4230769230769</v>
      </c>
      <c r="Q142" s="5">
        <f>IFERROR((Parts[[#This Row],[Health]]+Parts[[#This Row],[Shield]])/Parts[[#This Row],[Mass]],"")</f>
        <v>1445.9328358208954</v>
      </c>
      <c r="R142" s="11">
        <f>IFERROR(Parts[[#This Row],[Mass]]/Parts[[#This Row],[CPU]],"")</f>
        <v>1.0307692307692309</v>
      </c>
      <c r="S142" s="5" t="str">
        <f>IF(ISBLANK(Parts[[#This Row],[Carry Mass]]),"",IF(Parts[[#This Row],[Carry Mass]]="∞","∞",IFERROR(Parts[[#This Row],[Carry Mass]]/Parts[[#This Row],[CPU]],"")))</f>
        <v/>
      </c>
      <c r="T142" s="10" t="str">
        <f>IF(ISBLANK(Parts[[#This Row],[Damage,Heal]]),"",IF(Parts[[#This Row],[Power-C]]&lt;1,"Outlier",IFERROR(Parts[[#This Row],[Damage,Heal]]/Parts[[#This Row],[Power-C]],"")))</f>
        <v/>
      </c>
      <c r="U142" s="5" t="str">
        <f>IF(ISBLANK(Parts[[#This Row],[SGFR]]),"",Parts[[#This Row],[Damage,Heal]]*Parts[[#This Row],[SGFR]])</f>
        <v/>
      </c>
      <c r="V142" s="5" t="str">
        <f>IF(ISBLANK(Parts[[#This Row],[MFR]]),"",Parts[[#This Row],[Damage,Heal]]*Parts[[#This Row],[MFR]])</f>
        <v/>
      </c>
      <c r="W142" s="10" t="str">
        <f>IF(ISBLANK(Parts[[#This Row],[SGFR]]),"",IF(Parts[[#This Row],[Power-C]]&lt;1,"Outlier",Parts[[#This Row],[Power-C]]*Parts[[#This Row],[SGFR]]))</f>
        <v/>
      </c>
      <c r="X142" s="10" t="str">
        <f>IF(ISBLANK(Parts[[#This Row],[MFR]]),"",IF(Parts[[#This Row],[Power-C]]&lt;1,"Outlier",Parts[[#This Row],[Power-C]]*Parts[[#This Row],[MFR]]))</f>
        <v/>
      </c>
    </row>
    <row r="143" spans="1:24" x14ac:dyDescent="0.2">
      <c r="A143" t="s">
        <v>166</v>
      </c>
      <c r="B143" t="s">
        <v>165</v>
      </c>
      <c r="C143" s="1">
        <v>2100</v>
      </c>
      <c r="D143" s="1">
        <v>77060</v>
      </c>
      <c r="E143" s="1">
        <v>56</v>
      </c>
      <c r="F143" s="2">
        <v>83</v>
      </c>
      <c r="P143" s="5">
        <f>IFERROR((Parts[[#This Row],[Health]]+Parts[[#This Row],[Shield]])/Parts[[#This Row],[CPU]],"")</f>
        <v>1413.5714285714287</v>
      </c>
      <c r="Q143" s="5">
        <f>IFERROR((Parts[[#This Row],[Health]]+Parts[[#This Row],[Shield]])/Parts[[#This Row],[Mass]],"")</f>
        <v>953.73493975903614</v>
      </c>
      <c r="R143" s="11">
        <f>IFERROR(Parts[[#This Row],[Mass]]/Parts[[#This Row],[CPU]],"")</f>
        <v>1.4821428571428572</v>
      </c>
      <c r="S143" s="5" t="str">
        <f>IF(ISBLANK(Parts[[#This Row],[Carry Mass]]),"",IF(Parts[[#This Row],[Carry Mass]]="∞","∞",IFERROR(Parts[[#This Row],[Carry Mass]]/Parts[[#This Row],[CPU]],"")))</f>
        <v/>
      </c>
      <c r="T143" s="10" t="str">
        <f>IF(ISBLANK(Parts[[#This Row],[Damage,Heal]]),"",IF(Parts[[#This Row],[Power-C]]&lt;1,"Outlier",IFERROR(Parts[[#This Row],[Damage,Heal]]/Parts[[#This Row],[Power-C]],"")))</f>
        <v/>
      </c>
      <c r="U143" s="5" t="str">
        <f>IF(ISBLANK(Parts[[#This Row],[SGFR]]),"",Parts[[#This Row],[Damage,Heal]]*Parts[[#This Row],[SGFR]])</f>
        <v/>
      </c>
      <c r="V143" s="5" t="str">
        <f>IF(ISBLANK(Parts[[#This Row],[MFR]]),"",Parts[[#This Row],[Damage,Heal]]*Parts[[#This Row],[MFR]])</f>
        <v/>
      </c>
      <c r="W143" s="10" t="str">
        <f>IF(ISBLANK(Parts[[#This Row],[SGFR]]),"",IF(Parts[[#This Row],[Power-C]]&lt;1,"Outlier",Parts[[#This Row],[Power-C]]*Parts[[#This Row],[SGFR]]))</f>
        <v/>
      </c>
      <c r="X143" s="10" t="str">
        <f>IF(ISBLANK(Parts[[#This Row],[MFR]]),"",IF(Parts[[#This Row],[Power-C]]&lt;1,"Outlier",Parts[[#This Row],[Power-C]]*Parts[[#This Row],[MFR]]))</f>
        <v/>
      </c>
    </row>
    <row r="144" spans="1:24" x14ac:dyDescent="0.2">
      <c r="A144" t="s">
        <v>167</v>
      </c>
      <c r="B144" t="s">
        <v>165</v>
      </c>
      <c r="C144" s="1">
        <v>2100</v>
      </c>
      <c r="D144" s="1">
        <v>77060</v>
      </c>
      <c r="E144" s="1">
        <v>56</v>
      </c>
      <c r="F144" s="2">
        <v>83</v>
      </c>
      <c r="P144" s="5">
        <f>IFERROR((Parts[[#This Row],[Health]]+Parts[[#This Row],[Shield]])/Parts[[#This Row],[CPU]],"")</f>
        <v>1413.5714285714287</v>
      </c>
      <c r="Q144" s="5">
        <f>IFERROR((Parts[[#This Row],[Health]]+Parts[[#This Row],[Shield]])/Parts[[#This Row],[Mass]],"")</f>
        <v>953.73493975903614</v>
      </c>
      <c r="R144" s="11">
        <f>IFERROR(Parts[[#This Row],[Mass]]/Parts[[#This Row],[CPU]],"")</f>
        <v>1.4821428571428572</v>
      </c>
      <c r="S144" s="5" t="str">
        <f>IF(ISBLANK(Parts[[#This Row],[Carry Mass]]),"",IF(Parts[[#This Row],[Carry Mass]]="∞","∞",IFERROR(Parts[[#This Row],[Carry Mass]]/Parts[[#This Row],[CPU]],"")))</f>
        <v/>
      </c>
      <c r="T144" s="10" t="str">
        <f>IF(ISBLANK(Parts[[#This Row],[Damage,Heal]]),"",IF(Parts[[#This Row],[Power-C]]&lt;1,"Outlier",IFERROR(Parts[[#This Row],[Damage,Heal]]/Parts[[#This Row],[Power-C]],"")))</f>
        <v/>
      </c>
      <c r="U144" s="5" t="str">
        <f>IF(ISBLANK(Parts[[#This Row],[SGFR]]),"",Parts[[#This Row],[Damage,Heal]]*Parts[[#This Row],[SGFR]])</f>
        <v/>
      </c>
      <c r="V144" s="5" t="str">
        <f>IF(ISBLANK(Parts[[#This Row],[MFR]]),"",Parts[[#This Row],[Damage,Heal]]*Parts[[#This Row],[MFR]])</f>
        <v/>
      </c>
      <c r="W144" s="10" t="str">
        <f>IF(ISBLANK(Parts[[#This Row],[SGFR]]),"",IF(Parts[[#This Row],[Power-C]]&lt;1,"Outlier",Parts[[#This Row],[Power-C]]*Parts[[#This Row],[SGFR]]))</f>
        <v/>
      </c>
      <c r="X144" s="10" t="str">
        <f>IF(ISBLANK(Parts[[#This Row],[MFR]]),"",IF(Parts[[#This Row],[Power-C]]&lt;1,"Outlier",Parts[[#This Row],[Power-C]]*Parts[[#This Row],[MFR]]))</f>
        <v/>
      </c>
    </row>
    <row r="145" spans="1:24" x14ac:dyDescent="0.2">
      <c r="A145" t="s">
        <v>168</v>
      </c>
      <c r="B145" t="s">
        <v>165</v>
      </c>
      <c r="C145" s="1">
        <v>2940</v>
      </c>
      <c r="D145" s="1">
        <v>138867</v>
      </c>
      <c r="E145" s="1">
        <v>130</v>
      </c>
      <c r="F145" s="2">
        <v>135</v>
      </c>
      <c r="P145" s="5">
        <f>IFERROR((Parts[[#This Row],[Health]]+Parts[[#This Row],[Shield]])/Parts[[#This Row],[CPU]],"")</f>
        <v>1090.823076923077</v>
      </c>
      <c r="Q145" s="5">
        <f>IFERROR((Parts[[#This Row],[Health]]+Parts[[#This Row],[Shield]])/Parts[[#This Row],[Mass]],"")</f>
        <v>1050.4222222222222</v>
      </c>
      <c r="R145" s="11">
        <f>IFERROR(Parts[[#This Row],[Mass]]/Parts[[#This Row],[CPU]],"")</f>
        <v>1.0384615384615385</v>
      </c>
      <c r="S145" s="5" t="str">
        <f>IF(ISBLANK(Parts[[#This Row],[Carry Mass]]),"",IF(Parts[[#This Row],[Carry Mass]]="∞","∞",IFERROR(Parts[[#This Row],[Carry Mass]]/Parts[[#This Row],[CPU]],"")))</f>
        <v/>
      </c>
      <c r="T145" s="10" t="str">
        <f>IF(ISBLANK(Parts[[#This Row],[Damage,Heal]]),"",IF(Parts[[#This Row],[Power-C]]&lt;1,"Outlier",IFERROR(Parts[[#This Row],[Damage,Heal]]/Parts[[#This Row],[Power-C]],"")))</f>
        <v/>
      </c>
      <c r="U145" s="5" t="str">
        <f>IF(ISBLANK(Parts[[#This Row],[SGFR]]),"",Parts[[#This Row],[Damage,Heal]]*Parts[[#This Row],[SGFR]])</f>
        <v/>
      </c>
      <c r="V145" s="5" t="str">
        <f>IF(ISBLANK(Parts[[#This Row],[MFR]]),"",Parts[[#This Row],[Damage,Heal]]*Parts[[#This Row],[MFR]])</f>
        <v/>
      </c>
      <c r="W145" s="10" t="str">
        <f>IF(ISBLANK(Parts[[#This Row],[SGFR]]),"",IF(Parts[[#This Row],[Power-C]]&lt;1,"Outlier",Parts[[#This Row],[Power-C]]*Parts[[#This Row],[SGFR]]))</f>
        <v/>
      </c>
      <c r="X145" s="10" t="str">
        <f>IF(ISBLANK(Parts[[#This Row],[MFR]]),"",IF(Parts[[#This Row],[Power-C]]&lt;1,"Outlier",Parts[[#This Row],[Power-C]]*Parts[[#This Row],[MFR]]))</f>
        <v/>
      </c>
    </row>
    <row r="146" spans="1:24" x14ac:dyDescent="0.2">
      <c r="A146" t="s">
        <v>169</v>
      </c>
      <c r="B146" t="s">
        <v>165</v>
      </c>
      <c r="C146" s="1">
        <v>2940</v>
      </c>
      <c r="D146" s="1">
        <v>138867</v>
      </c>
      <c r="E146" s="1">
        <v>130</v>
      </c>
      <c r="F146" s="2">
        <v>135</v>
      </c>
      <c r="P146" s="5">
        <f>IFERROR((Parts[[#This Row],[Health]]+Parts[[#This Row],[Shield]])/Parts[[#This Row],[CPU]],"")</f>
        <v>1090.823076923077</v>
      </c>
      <c r="Q146" s="5">
        <f>IFERROR((Parts[[#This Row],[Health]]+Parts[[#This Row],[Shield]])/Parts[[#This Row],[Mass]],"")</f>
        <v>1050.4222222222222</v>
      </c>
      <c r="R146" s="11">
        <f>IFERROR(Parts[[#This Row],[Mass]]/Parts[[#This Row],[CPU]],"")</f>
        <v>1.0384615384615385</v>
      </c>
      <c r="S146" s="5" t="str">
        <f>IF(ISBLANK(Parts[[#This Row],[Carry Mass]]),"",IF(Parts[[#This Row],[Carry Mass]]="∞","∞",IFERROR(Parts[[#This Row],[Carry Mass]]/Parts[[#This Row],[CPU]],"")))</f>
        <v/>
      </c>
      <c r="T146" s="10" t="str">
        <f>IF(ISBLANK(Parts[[#This Row],[Damage,Heal]]),"",IF(Parts[[#This Row],[Power-C]]&lt;1,"Outlier",IFERROR(Parts[[#This Row],[Damage,Heal]]/Parts[[#This Row],[Power-C]],"")))</f>
        <v/>
      </c>
      <c r="U146" s="5" t="str">
        <f>IF(ISBLANK(Parts[[#This Row],[SGFR]]),"",Parts[[#This Row],[Damage,Heal]]*Parts[[#This Row],[SGFR]])</f>
        <v/>
      </c>
      <c r="V146" s="5" t="str">
        <f>IF(ISBLANK(Parts[[#This Row],[MFR]]),"",Parts[[#This Row],[Damage,Heal]]*Parts[[#This Row],[MFR]])</f>
        <v/>
      </c>
      <c r="W146" s="10" t="str">
        <f>IF(ISBLANK(Parts[[#This Row],[SGFR]]),"",IF(Parts[[#This Row],[Power-C]]&lt;1,"Outlier",Parts[[#This Row],[Power-C]]*Parts[[#This Row],[SGFR]]))</f>
        <v/>
      </c>
      <c r="X146" s="10" t="str">
        <f>IF(ISBLANK(Parts[[#This Row],[MFR]]),"",IF(Parts[[#This Row],[Power-C]]&lt;1,"Outlier",Parts[[#This Row],[Power-C]]*Parts[[#This Row],[MFR]]))</f>
        <v/>
      </c>
    </row>
    <row r="147" spans="1:24" x14ac:dyDescent="0.2">
      <c r="A147" t="s">
        <v>170</v>
      </c>
      <c r="B147" t="s">
        <v>165</v>
      </c>
      <c r="C147" s="1">
        <v>2940</v>
      </c>
      <c r="D147" s="1">
        <v>138867</v>
      </c>
      <c r="E147" s="1">
        <v>130</v>
      </c>
      <c r="F147" s="2">
        <v>169</v>
      </c>
      <c r="P147" s="5">
        <f>IFERROR((Parts[[#This Row],[Health]]+Parts[[#This Row],[Shield]])/Parts[[#This Row],[CPU]],"")</f>
        <v>1090.823076923077</v>
      </c>
      <c r="Q147" s="5">
        <f>IFERROR((Parts[[#This Row],[Health]]+Parts[[#This Row],[Shield]])/Parts[[#This Row],[Mass]],"")</f>
        <v>839.09467455621302</v>
      </c>
      <c r="R147" s="11">
        <f>IFERROR(Parts[[#This Row],[Mass]]/Parts[[#This Row],[CPU]],"")</f>
        <v>1.3</v>
      </c>
      <c r="S147" s="5" t="str">
        <f>IF(ISBLANK(Parts[[#This Row],[Carry Mass]]),"",IF(Parts[[#This Row],[Carry Mass]]="∞","∞",IFERROR(Parts[[#This Row],[Carry Mass]]/Parts[[#This Row],[CPU]],"")))</f>
        <v/>
      </c>
      <c r="T147" s="10" t="str">
        <f>IF(ISBLANK(Parts[[#This Row],[Damage,Heal]]),"",IF(Parts[[#This Row],[Power-C]]&lt;1,"Outlier",IFERROR(Parts[[#This Row],[Damage,Heal]]/Parts[[#This Row],[Power-C]],"")))</f>
        <v/>
      </c>
      <c r="U147" s="5" t="str">
        <f>IF(ISBLANK(Parts[[#This Row],[SGFR]]),"",Parts[[#This Row],[Damage,Heal]]*Parts[[#This Row],[SGFR]])</f>
        <v/>
      </c>
      <c r="V147" s="5" t="str">
        <f>IF(ISBLANK(Parts[[#This Row],[MFR]]),"",Parts[[#This Row],[Damage,Heal]]*Parts[[#This Row],[MFR]])</f>
        <v/>
      </c>
      <c r="W147" s="10" t="str">
        <f>IF(ISBLANK(Parts[[#This Row],[SGFR]]),"",IF(Parts[[#This Row],[Power-C]]&lt;1,"Outlier",Parts[[#This Row],[Power-C]]*Parts[[#This Row],[SGFR]]))</f>
        <v/>
      </c>
      <c r="X147" s="10" t="str">
        <f>IF(ISBLANK(Parts[[#This Row],[MFR]]),"",IF(Parts[[#This Row],[Power-C]]&lt;1,"Outlier",Parts[[#This Row],[Power-C]]*Parts[[#This Row],[MFR]]))</f>
        <v/>
      </c>
    </row>
    <row r="148" spans="1:24" x14ac:dyDescent="0.2">
      <c r="A148" t="s">
        <v>171</v>
      </c>
      <c r="B148" t="s">
        <v>165</v>
      </c>
      <c r="C148" s="1">
        <v>2940</v>
      </c>
      <c r="D148" s="1">
        <v>138867</v>
      </c>
      <c r="E148" s="1">
        <v>130</v>
      </c>
      <c r="F148" s="2">
        <v>169</v>
      </c>
      <c r="P148" s="5">
        <f>IFERROR((Parts[[#This Row],[Health]]+Parts[[#This Row],[Shield]])/Parts[[#This Row],[CPU]],"")</f>
        <v>1090.823076923077</v>
      </c>
      <c r="Q148" s="5">
        <f>IFERROR((Parts[[#This Row],[Health]]+Parts[[#This Row],[Shield]])/Parts[[#This Row],[Mass]],"")</f>
        <v>839.09467455621302</v>
      </c>
      <c r="R148" s="11">
        <f>IFERROR(Parts[[#This Row],[Mass]]/Parts[[#This Row],[CPU]],"")</f>
        <v>1.3</v>
      </c>
      <c r="S148" s="5" t="str">
        <f>IF(ISBLANK(Parts[[#This Row],[Carry Mass]]),"",IF(Parts[[#This Row],[Carry Mass]]="∞","∞",IFERROR(Parts[[#This Row],[Carry Mass]]/Parts[[#This Row],[CPU]],"")))</f>
        <v/>
      </c>
      <c r="T148" s="10" t="str">
        <f>IF(ISBLANK(Parts[[#This Row],[Damage,Heal]]),"",IF(Parts[[#This Row],[Power-C]]&lt;1,"Outlier",IFERROR(Parts[[#This Row],[Damage,Heal]]/Parts[[#This Row],[Power-C]],"")))</f>
        <v/>
      </c>
      <c r="U148" s="5" t="str">
        <f>IF(ISBLANK(Parts[[#This Row],[SGFR]]),"",Parts[[#This Row],[Damage,Heal]]*Parts[[#This Row],[SGFR]])</f>
        <v/>
      </c>
      <c r="V148" s="5" t="str">
        <f>IF(ISBLANK(Parts[[#This Row],[MFR]]),"",Parts[[#This Row],[Damage,Heal]]*Parts[[#This Row],[MFR]])</f>
        <v/>
      </c>
      <c r="W148" s="10" t="str">
        <f>IF(ISBLANK(Parts[[#This Row],[SGFR]]),"",IF(Parts[[#This Row],[Power-C]]&lt;1,"Outlier",Parts[[#This Row],[Power-C]]*Parts[[#This Row],[SGFR]]))</f>
        <v/>
      </c>
      <c r="X148" s="10" t="str">
        <f>IF(ISBLANK(Parts[[#This Row],[MFR]]),"",IF(Parts[[#This Row],[Power-C]]&lt;1,"Outlier",Parts[[#This Row],[Power-C]]*Parts[[#This Row],[MFR]]))</f>
        <v/>
      </c>
    </row>
    <row r="149" spans="1:24" x14ac:dyDescent="0.2">
      <c r="A149" t="s">
        <v>172</v>
      </c>
      <c r="B149" t="s">
        <v>191</v>
      </c>
      <c r="C149" s="1">
        <v>73080</v>
      </c>
      <c r="D149" s="1"/>
      <c r="E149" s="1">
        <v>290</v>
      </c>
      <c r="F149" s="2">
        <v>200</v>
      </c>
      <c r="P149" s="5">
        <f>IFERROR((Parts[[#This Row],[Health]]+Parts[[#This Row],[Shield]])/Parts[[#This Row],[CPU]],"")</f>
        <v>252</v>
      </c>
      <c r="Q149" s="5">
        <f>IFERROR((Parts[[#This Row],[Health]]+Parts[[#This Row],[Shield]])/Parts[[#This Row],[Mass]],"")</f>
        <v>365.4</v>
      </c>
      <c r="R149" s="11">
        <f>IFERROR(Parts[[#This Row],[Mass]]/Parts[[#This Row],[CPU]],"")</f>
        <v>0.68965517241379315</v>
      </c>
      <c r="S149" s="5" t="str">
        <f>IF(ISBLANK(Parts[[#This Row],[Carry Mass]]),"",IF(Parts[[#This Row],[Carry Mass]]="∞","∞",IFERROR(Parts[[#This Row],[Carry Mass]]/Parts[[#This Row],[CPU]],"")))</f>
        <v/>
      </c>
      <c r="T149" s="10" t="str">
        <f>IF(ISBLANK(Parts[[#This Row],[Damage,Heal]]),"",IF(Parts[[#This Row],[Power-C]]&lt;1,"Outlier",IFERROR(Parts[[#This Row],[Damage,Heal]]/Parts[[#This Row],[Power-C]],"")))</f>
        <v/>
      </c>
      <c r="U149" s="5" t="str">
        <f>IF(ISBLANK(Parts[[#This Row],[SGFR]]),"",Parts[[#This Row],[Damage,Heal]]*Parts[[#This Row],[SGFR]])</f>
        <v/>
      </c>
      <c r="V149" s="5" t="str">
        <f>IF(ISBLANK(Parts[[#This Row],[MFR]]),"",Parts[[#This Row],[Damage,Heal]]*Parts[[#This Row],[MFR]])</f>
        <v/>
      </c>
      <c r="W149" s="10" t="str">
        <f>IF(ISBLANK(Parts[[#This Row],[SGFR]]),"",IF(Parts[[#This Row],[Power-C]]&lt;1,"Outlier",Parts[[#This Row],[Power-C]]*Parts[[#This Row],[SGFR]]))</f>
        <v/>
      </c>
      <c r="X149" s="10" t="str">
        <f>IF(ISBLANK(Parts[[#This Row],[MFR]]),"",IF(Parts[[#This Row],[Power-C]]&lt;1,"Outlier",Parts[[#This Row],[Power-C]]*Parts[[#This Row],[MFR]]))</f>
        <v/>
      </c>
    </row>
    <row r="150" spans="1:24" x14ac:dyDescent="0.2">
      <c r="A150" t="s">
        <v>173</v>
      </c>
      <c r="B150" t="s">
        <v>191</v>
      </c>
      <c r="C150" s="1">
        <v>74340</v>
      </c>
      <c r="D150" s="1"/>
      <c r="E150" s="1">
        <v>295</v>
      </c>
      <c r="F150" s="2">
        <v>165</v>
      </c>
      <c r="K150" s="8">
        <v>1000</v>
      </c>
      <c r="P150" s="5">
        <f>IFERROR((Parts[[#This Row],[Health]]+Parts[[#This Row],[Shield]])/Parts[[#This Row],[CPU]],"")</f>
        <v>252</v>
      </c>
      <c r="Q150" s="5">
        <f>IFERROR((Parts[[#This Row],[Health]]+Parts[[#This Row],[Shield]])/Parts[[#This Row],[Mass]],"")</f>
        <v>450.54545454545456</v>
      </c>
      <c r="R150" s="11">
        <f>IFERROR(Parts[[#This Row],[Mass]]/Parts[[#This Row],[CPU]],"")</f>
        <v>0.55932203389830504</v>
      </c>
      <c r="S150" s="5" t="str">
        <f>IF(ISBLANK(Parts[[#This Row],[Carry Mass]]),"",IF(Parts[[#This Row],[Carry Mass]]="∞","∞",IFERROR(Parts[[#This Row],[Carry Mass]]/Parts[[#This Row],[CPU]],"")))</f>
        <v/>
      </c>
      <c r="T150" s="10" t="str">
        <f>IF(ISBLANK(Parts[[#This Row],[Damage,Heal]]),"",IF(Parts[[#This Row],[Power-C]]&lt;1,"Outlier",IFERROR(Parts[[#This Row],[Damage,Heal]]/Parts[[#This Row],[Power-C]],"")))</f>
        <v/>
      </c>
      <c r="U150" s="5" t="str">
        <f>IF(ISBLANK(Parts[[#This Row],[SGFR]]),"",Parts[[#This Row],[Damage,Heal]]*Parts[[#This Row],[SGFR]])</f>
        <v/>
      </c>
      <c r="V150" s="5" t="str">
        <f>IF(ISBLANK(Parts[[#This Row],[MFR]]),"",Parts[[#This Row],[Damage,Heal]]*Parts[[#This Row],[MFR]])</f>
        <v/>
      </c>
      <c r="W150" s="10" t="str">
        <f>IF(ISBLANK(Parts[[#This Row],[SGFR]]),"",IF(Parts[[#This Row],[Power-C]]&lt;1,"Outlier",Parts[[#This Row],[Power-C]]*Parts[[#This Row],[SGFR]]))</f>
        <v/>
      </c>
      <c r="X150" s="10" t="str">
        <f>IF(ISBLANK(Parts[[#This Row],[MFR]]),"",IF(Parts[[#This Row],[Power-C]]&lt;1,"Outlier",Parts[[#This Row],[Power-C]]*Parts[[#This Row],[MFR]]))</f>
        <v/>
      </c>
    </row>
    <row r="151" spans="1:24" x14ac:dyDescent="0.2">
      <c r="A151" t="s">
        <v>174</v>
      </c>
      <c r="B151" t="s">
        <v>191</v>
      </c>
      <c r="C151" s="1">
        <v>71820</v>
      </c>
      <c r="D151" s="1"/>
      <c r="E151" s="1">
        <v>285</v>
      </c>
      <c r="F151" s="2">
        <v>135</v>
      </c>
      <c r="K151" s="8">
        <v>1500</v>
      </c>
      <c r="P151" s="5">
        <f>IFERROR((Parts[[#This Row],[Health]]+Parts[[#This Row],[Shield]])/Parts[[#This Row],[CPU]],"")</f>
        <v>252</v>
      </c>
      <c r="Q151" s="5">
        <f>IFERROR((Parts[[#This Row],[Health]]+Parts[[#This Row],[Shield]])/Parts[[#This Row],[Mass]],"")</f>
        <v>532</v>
      </c>
      <c r="R151" s="11">
        <f>IFERROR(Parts[[#This Row],[Mass]]/Parts[[#This Row],[CPU]],"")</f>
        <v>0.47368421052631576</v>
      </c>
      <c r="S151" s="5" t="str">
        <f>IF(ISBLANK(Parts[[#This Row],[Carry Mass]]),"",IF(Parts[[#This Row],[Carry Mass]]="∞","∞",IFERROR(Parts[[#This Row],[Carry Mass]]/Parts[[#This Row],[CPU]],"")))</f>
        <v/>
      </c>
      <c r="T151" s="10" t="str">
        <f>IF(ISBLANK(Parts[[#This Row],[Damage,Heal]]),"",IF(Parts[[#This Row],[Power-C]]&lt;1,"Outlier",IFERROR(Parts[[#This Row],[Damage,Heal]]/Parts[[#This Row],[Power-C]],"")))</f>
        <v/>
      </c>
      <c r="U151" s="5" t="str">
        <f>IF(ISBLANK(Parts[[#This Row],[SGFR]]),"",Parts[[#This Row],[Damage,Heal]]*Parts[[#This Row],[SGFR]])</f>
        <v/>
      </c>
      <c r="V151" s="5" t="str">
        <f>IF(ISBLANK(Parts[[#This Row],[MFR]]),"",Parts[[#This Row],[Damage,Heal]]*Parts[[#This Row],[MFR]])</f>
        <v/>
      </c>
      <c r="W151" s="10" t="str">
        <f>IF(ISBLANK(Parts[[#This Row],[SGFR]]),"",IF(Parts[[#This Row],[Power-C]]&lt;1,"Outlier",Parts[[#This Row],[Power-C]]*Parts[[#This Row],[SGFR]]))</f>
        <v/>
      </c>
      <c r="X151" s="10" t="str">
        <f>IF(ISBLANK(Parts[[#This Row],[MFR]]),"",IF(Parts[[#This Row],[Power-C]]&lt;1,"Outlier",Parts[[#This Row],[Power-C]]*Parts[[#This Row],[MFR]]))</f>
        <v/>
      </c>
    </row>
    <row r="152" spans="1:24" x14ac:dyDescent="0.2">
      <c r="A152" t="s">
        <v>175</v>
      </c>
      <c r="B152" t="s">
        <v>191</v>
      </c>
      <c r="C152" s="1">
        <v>76860</v>
      </c>
      <c r="D152" s="1"/>
      <c r="E152" s="1">
        <v>305</v>
      </c>
      <c r="F152" s="2">
        <v>165</v>
      </c>
      <c r="K152" s="8">
        <v>250</v>
      </c>
      <c r="P152" s="5">
        <f>IFERROR((Parts[[#This Row],[Health]]+Parts[[#This Row],[Shield]])/Parts[[#This Row],[CPU]],"")</f>
        <v>252</v>
      </c>
      <c r="Q152" s="5">
        <f>IFERROR((Parts[[#This Row],[Health]]+Parts[[#This Row],[Shield]])/Parts[[#This Row],[Mass]],"")</f>
        <v>465.81818181818181</v>
      </c>
      <c r="R152" s="11">
        <f>IFERROR(Parts[[#This Row],[Mass]]/Parts[[#This Row],[CPU]],"")</f>
        <v>0.54098360655737709</v>
      </c>
      <c r="S152" s="5" t="str">
        <f>IF(ISBLANK(Parts[[#This Row],[Carry Mass]]),"",IF(Parts[[#This Row],[Carry Mass]]="∞","∞",IFERROR(Parts[[#This Row],[Carry Mass]]/Parts[[#This Row],[CPU]],"")))</f>
        <v/>
      </c>
      <c r="T152" s="10" t="str">
        <f>IF(ISBLANK(Parts[[#This Row],[Damage,Heal]]),"",IF(Parts[[#This Row],[Power-C]]&lt;1,"Outlier",IFERROR(Parts[[#This Row],[Damage,Heal]]/Parts[[#This Row],[Power-C]],"")))</f>
        <v/>
      </c>
      <c r="U152" s="5" t="str">
        <f>IF(ISBLANK(Parts[[#This Row],[SGFR]]),"",Parts[[#This Row],[Damage,Heal]]*Parts[[#This Row],[SGFR]])</f>
        <v/>
      </c>
      <c r="V152" s="5" t="str">
        <f>IF(ISBLANK(Parts[[#This Row],[MFR]]),"",Parts[[#This Row],[Damage,Heal]]*Parts[[#This Row],[MFR]])</f>
        <v/>
      </c>
      <c r="W152" s="10" t="str">
        <f>IF(ISBLANK(Parts[[#This Row],[SGFR]]),"",IF(Parts[[#This Row],[Power-C]]&lt;1,"Outlier",Parts[[#This Row],[Power-C]]*Parts[[#This Row],[SGFR]]))</f>
        <v/>
      </c>
      <c r="X152" s="10" t="str">
        <f>IF(ISBLANK(Parts[[#This Row],[MFR]]),"",IF(Parts[[#This Row],[Power-C]]&lt;1,"Outlier",Parts[[#This Row],[Power-C]]*Parts[[#This Row],[MFR]]))</f>
        <v/>
      </c>
    </row>
    <row r="153" spans="1:24" x14ac:dyDescent="0.2">
      <c r="A153" t="s">
        <v>176</v>
      </c>
      <c r="B153" t="s">
        <v>191</v>
      </c>
      <c r="C153" s="1">
        <v>79380</v>
      </c>
      <c r="D153" s="1"/>
      <c r="E153" s="1">
        <v>315</v>
      </c>
      <c r="F153" s="2">
        <v>135</v>
      </c>
      <c r="K153" s="8">
        <v>1500</v>
      </c>
      <c r="P153" s="5">
        <f>IFERROR((Parts[[#This Row],[Health]]+Parts[[#This Row],[Shield]])/Parts[[#This Row],[CPU]],"")</f>
        <v>252</v>
      </c>
      <c r="Q153" s="5">
        <f>IFERROR((Parts[[#This Row],[Health]]+Parts[[#This Row],[Shield]])/Parts[[#This Row],[Mass]],"")</f>
        <v>588</v>
      </c>
      <c r="R153" s="11">
        <f>IFERROR(Parts[[#This Row],[Mass]]/Parts[[#This Row],[CPU]],"")</f>
        <v>0.42857142857142855</v>
      </c>
      <c r="S153" s="5" t="str">
        <f>IF(ISBLANK(Parts[[#This Row],[Carry Mass]]),"",IF(Parts[[#This Row],[Carry Mass]]="∞","∞",IFERROR(Parts[[#This Row],[Carry Mass]]/Parts[[#This Row],[CPU]],"")))</f>
        <v/>
      </c>
      <c r="T153" s="10" t="str">
        <f>IF(ISBLANK(Parts[[#This Row],[Damage,Heal]]),"",IF(Parts[[#This Row],[Power-C]]&lt;1,"Outlier",IFERROR(Parts[[#This Row],[Damage,Heal]]/Parts[[#This Row],[Power-C]],"")))</f>
        <v/>
      </c>
      <c r="U153" s="5" t="str">
        <f>IF(ISBLANK(Parts[[#This Row],[SGFR]]),"",Parts[[#This Row],[Damage,Heal]]*Parts[[#This Row],[SGFR]])</f>
        <v/>
      </c>
      <c r="V153" s="5" t="str">
        <f>IF(ISBLANK(Parts[[#This Row],[MFR]]),"",Parts[[#This Row],[Damage,Heal]]*Parts[[#This Row],[MFR]])</f>
        <v/>
      </c>
      <c r="W153" s="10" t="str">
        <f>IF(ISBLANK(Parts[[#This Row],[SGFR]]),"",IF(Parts[[#This Row],[Power-C]]&lt;1,"Outlier",Parts[[#This Row],[Power-C]]*Parts[[#This Row],[SGFR]]))</f>
        <v/>
      </c>
      <c r="X153" s="10" t="str">
        <f>IF(ISBLANK(Parts[[#This Row],[MFR]]),"",IF(Parts[[#This Row],[Power-C]]&lt;1,"Outlier",Parts[[#This Row],[Power-C]]*Parts[[#This Row],[MFR]]))</f>
        <v/>
      </c>
    </row>
    <row r="154" spans="1:24" x14ac:dyDescent="0.2">
      <c r="A154" t="s">
        <v>177</v>
      </c>
      <c r="B154" t="s">
        <v>192</v>
      </c>
      <c r="C154" s="1">
        <v>13298</v>
      </c>
      <c r="D154" s="1"/>
      <c r="E154" s="1">
        <v>10</v>
      </c>
      <c r="F154" s="2">
        <v>7.6</v>
      </c>
      <c r="P154" s="5">
        <f>IFERROR((Parts[[#This Row],[Health]]+Parts[[#This Row],[Shield]])/Parts[[#This Row],[CPU]],"")</f>
        <v>1329.8</v>
      </c>
      <c r="Q154" s="5">
        <f>IFERROR((Parts[[#This Row],[Health]]+Parts[[#This Row],[Shield]])/Parts[[#This Row],[Mass]],"")</f>
        <v>1749.7368421052633</v>
      </c>
      <c r="R154" s="11">
        <f>IFERROR(Parts[[#This Row],[Mass]]/Parts[[#This Row],[CPU]],"")</f>
        <v>0.76</v>
      </c>
      <c r="S154" s="5" t="str">
        <f>IF(ISBLANK(Parts[[#This Row],[Carry Mass]]),"",IF(Parts[[#This Row],[Carry Mass]]="∞","∞",IFERROR(Parts[[#This Row],[Carry Mass]]/Parts[[#This Row],[CPU]],"")))</f>
        <v/>
      </c>
      <c r="T154" s="10" t="str">
        <f>IF(ISBLANK(Parts[[#This Row],[Damage,Heal]]),"",IF(Parts[[#This Row],[Power-C]]&lt;1,"Outlier",IFERROR(Parts[[#This Row],[Damage,Heal]]/Parts[[#This Row],[Power-C]],"")))</f>
        <v/>
      </c>
      <c r="U154" s="5" t="str">
        <f>IF(ISBLANK(Parts[[#This Row],[SGFR]]),"",Parts[[#This Row],[Damage,Heal]]*Parts[[#This Row],[SGFR]])</f>
        <v/>
      </c>
      <c r="V154" s="5" t="str">
        <f>IF(ISBLANK(Parts[[#This Row],[MFR]]),"",Parts[[#This Row],[Damage,Heal]]*Parts[[#This Row],[MFR]])</f>
        <v/>
      </c>
      <c r="W154" s="10" t="str">
        <f>IF(ISBLANK(Parts[[#This Row],[SGFR]]),"",IF(Parts[[#This Row],[Power-C]]&lt;1,"Outlier",Parts[[#This Row],[Power-C]]*Parts[[#This Row],[SGFR]]))</f>
        <v/>
      </c>
      <c r="X154" s="10" t="str">
        <f>IF(ISBLANK(Parts[[#This Row],[MFR]]),"",IF(Parts[[#This Row],[Power-C]]&lt;1,"Outlier",Parts[[#This Row],[Power-C]]*Parts[[#This Row],[MFR]]))</f>
        <v/>
      </c>
    </row>
    <row r="155" spans="1:24" x14ac:dyDescent="0.2">
      <c r="A155" t="s">
        <v>178</v>
      </c>
      <c r="B155" t="s">
        <v>192</v>
      </c>
      <c r="C155" s="1">
        <v>19947</v>
      </c>
      <c r="D155" s="1"/>
      <c r="E155" s="1">
        <v>15</v>
      </c>
      <c r="F155" s="2">
        <v>12.6</v>
      </c>
      <c r="P155" s="5">
        <f>IFERROR((Parts[[#This Row],[Health]]+Parts[[#This Row],[Shield]])/Parts[[#This Row],[CPU]],"")</f>
        <v>1329.8</v>
      </c>
      <c r="Q155" s="5">
        <f>IFERROR((Parts[[#This Row],[Health]]+Parts[[#This Row],[Shield]])/Parts[[#This Row],[Mass]],"")</f>
        <v>1583.0952380952381</v>
      </c>
      <c r="R155" s="11">
        <f>IFERROR(Parts[[#This Row],[Mass]]/Parts[[#This Row],[CPU]],"")</f>
        <v>0.84</v>
      </c>
      <c r="S155" s="5" t="str">
        <f>IF(ISBLANK(Parts[[#This Row],[Carry Mass]]),"",IF(Parts[[#This Row],[Carry Mass]]="∞","∞",IFERROR(Parts[[#This Row],[Carry Mass]]/Parts[[#This Row],[CPU]],"")))</f>
        <v/>
      </c>
      <c r="T155" s="10" t="str">
        <f>IF(ISBLANK(Parts[[#This Row],[Damage,Heal]]),"",IF(Parts[[#This Row],[Power-C]]&lt;1,"Outlier",IFERROR(Parts[[#This Row],[Damage,Heal]]/Parts[[#This Row],[Power-C]],"")))</f>
        <v/>
      </c>
      <c r="U155" s="5" t="str">
        <f>IF(ISBLANK(Parts[[#This Row],[SGFR]]),"",Parts[[#This Row],[Damage,Heal]]*Parts[[#This Row],[SGFR]])</f>
        <v/>
      </c>
      <c r="V155" s="5" t="str">
        <f>IF(ISBLANK(Parts[[#This Row],[MFR]]),"",Parts[[#This Row],[Damage,Heal]]*Parts[[#This Row],[MFR]])</f>
        <v/>
      </c>
      <c r="W155" s="10" t="str">
        <f>IF(ISBLANK(Parts[[#This Row],[SGFR]]),"",IF(Parts[[#This Row],[Power-C]]&lt;1,"Outlier",Parts[[#This Row],[Power-C]]*Parts[[#This Row],[SGFR]]))</f>
        <v/>
      </c>
      <c r="X155" s="10" t="str">
        <f>IF(ISBLANK(Parts[[#This Row],[MFR]]),"",IF(Parts[[#This Row],[Power-C]]&lt;1,"Outlier",Parts[[#This Row],[Power-C]]*Parts[[#This Row],[MFR]]))</f>
        <v/>
      </c>
    </row>
    <row r="156" spans="1:24" x14ac:dyDescent="0.2">
      <c r="A156" t="s">
        <v>179</v>
      </c>
      <c r="B156" t="s">
        <v>192</v>
      </c>
      <c r="C156" s="1">
        <v>26595</v>
      </c>
      <c r="D156" s="1"/>
      <c r="E156" s="1">
        <v>20</v>
      </c>
      <c r="F156" s="2">
        <v>17.600000000000001</v>
      </c>
      <c r="P156" s="5">
        <f>IFERROR((Parts[[#This Row],[Health]]+Parts[[#This Row],[Shield]])/Parts[[#This Row],[CPU]],"")</f>
        <v>1329.75</v>
      </c>
      <c r="Q156" s="5">
        <f>IFERROR((Parts[[#This Row],[Health]]+Parts[[#This Row],[Shield]])/Parts[[#This Row],[Mass]],"")</f>
        <v>1511.0795454545453</v>
      </c>
      <c r="R156" s="11">
        <f>IFERROR(Parts[[#This Row],[Mass]]/Parts[[#This Row],[CPU]],"")</f>
        <v>0.88000000000000012</v>
      </c>
      <c r="S156" s="5" t="str">
        <f>IF(ISBLANK(Parts[[#This Row],[Carry Mass]]),"",IF(Parts[[#This Row],[Carry Mass]]="∞","∞",IFERROR(Parts[[#This Row],[Carry Mass]]/Parts[[#This Row],[CPU]],"")))</f>
        <v/>
      </c>
      <c r="T156" s="10" t="str">
        <f>IF(ISBLANK(Parts[[#This Row],[Damage,Heal]]),"",IF(Parts[[#This Row],[Power-C]]&lt;1,"Outlier",IFERROR(Parts[[#This Row],[Damage,Heal]]/Parts[[#This Row],[Power-C]],"")))</f>
        <v/>
      </c>
      <c r="U156" s="5" t="str">
        <f>IF(ISBLANK(Parts[[#This Row],[SGFR]]),"",Parts[[#This Row],[Damage,Heal]]*Parts[[#This Row],[SGFR]])</f>
        <v/>
      </c>
      <c r="V156" s="5" t="str">
        <f>IF(ISBLANK(Parts[[#This Row],[MFR]]),"",Parts[[#This Row],[Damage,Heal]]*Parts[[#This Row],[MFR]])</f>
        <v/>
      </c>
      <c r="W156" s="10" t="str">
        <f>IF(ISBLANK(Parts[[#This Row],[SGFR]]),"",IF(Parts[[#This Row],[Power-C]]&lt;1,"Outlier",Parts[[#This Row],[Power-C]]*Parts[[#This Row],[SGFR]]))</f>
        <v/>
      </c>
      <c r="X156" s="10" t="str">
        <f>IF(ISBLANK(Parts[[#This Row],[MFR]]),"",IF(Parts[[#This Row],[Power-C]]&lt;1,"Outlier",Parts[[#This Row],[Power-C]]*Parts[[#This Row],[MFR]]))</f>
        <v/>
      </c>
    </row>
    <row r="157" spans="1:24" x14ac:dyDescent="0.2">
      <c r="A157" t="s">
        <v>180</v>
      </c>
      <c r="B157" t="s">
        <v>192</v>
      </c>
      <c r="C157" s="1">
        <v>34574</v>
      </c>
      <c r="D157" s="1"/>
      <c r="E157" s="1">
        <v>26</v>
      </c>
      <c r="F157" s="2">
        <v>12.6</v>
      </c>
      <c r="P157" s="5">
        <f>IFERROR((Parts[[#This Row],[Health]]+Parts[[#This Row],[Shield]])/Parts[[#This Row],[CPU]],"")</f>
        <v>1329.7692307692307</v>
      </c>
      <c r="Q157" s="5">
        <f>IFERROR((Parts[[#This Row],[Health]]+Parts[[#This Row],[Shield]])/Parts[[#This Row],[Mass]],"")</f>
        <v>2743.968253968254</v>
      </c>
      <c r="R157" s="11">
        <f>IFERROR(Parts[[#This Row],[Mass]]/Parts[[#This Row],[CPU]],"")</f>
        <v>0.48461538461538461</v>
      </c>
      <c r="S157" s="5" t="str">
        <f>IF(ISBLANK(Parts[[#This Row],[Carry Mass]]),"",IF(Parts[[#This Row],[Carry Mass]]="∞","∞",IFERROR(Parts[[#This Row],[Carry Mass]]/Parts[[#This Row],[CPU]],"")))</f>
        <v/>
      </c>
      <c r="T157" s="10" t="str">
        <f>IF(ISBLANK(Parts[[#This Row],[Damage,Heal]]),"",IF(Parts[[#This Row],[Power-C]]&lt;1,"Outlier",IFERROR(Parts[[#This Row],[Damage,Heal]]/Parts[[#This Row],[Power-C]],"")))</f>
        <v/>
      </c>
      <c r="U157" s="5" t="str">
        <f>IF(ISBLANK(Parts[[#This Row],[SGFR]]),"",Parts[[#This Row],[Damage,Heal]]*Parts[[#This Row],[SGFR]])</f>
        <v/>
      </c>
      <c r="V157" s="5" t="str">
        <f>IF(ISBLANK(Parts[[#This Row],[MFR]]),"",Parts[[#This Row],[Damage,Heal]]*Parts[[#This Row],[MFR]])</f>
        <v/>
      </c>
      <c r="W157" s="10" t="str">
        <f>IF(ISBLANK(Parts[[#This Row],[SGFR]]),"",IF(Parts[[#This Row],[Power-C]]&lt;1,"Outlier",Parts[[#This Row],[Power-C]]*Parts[[#This Row],[SGFR]]))</f>
        <v/>
      </c>
      <c r="X157" s="10" t="str">
        <f>IF(ISBLANK(Parts[[#This Row],[MFR]]),"",IF(Parts[[#This Row],[Power-C]]&lt;1,"Outlier",Parts[[#This Row],[Power-C]]*Parts[[#This Row],[MFR]]))</f>
        <v/>
      </c>
    </row>
    <row r="158" spans="1:24" x14ac:dyDescent="0.2">
      <c r="A158" t="s">
        <v>181</v>
      </c>
      <c r="B158" t="s">
        <v>192</v>
      </c>
      <c r="C158" s="1">
        <v>37234</v>
      </c>
      <c r="D158" s="1"/>
      <c r="E158" s="1">
        <v>28</v>
      </c>
      <c r="F158" s="2">
        <v>15.1</v>
      </c>
      <c r="P158" s="5">
        <f>IFERROR((Parts[[#This Row],[Health]]+Parts[[#This Row],[Shield]])/Parts[[#This Row],[CPU]],"")</f>
        <v>1329.7857142857142</v>
      </c>
      <c r="Q158" s="5">
        <f>IFERROR((Parts[[#This Row],[Health]]+Parts[[#This Row],[Shield]])/Parts[[#This Row],[Mass]],"")</f>
        <v>2465.8278145695363</v>
      </c>
      <c r="R158" s="11">
        <f>IFERROR(Parts[[#This Row],[Mass]]/Parts[[#This Row],[CPU]],"")</f>
        <v>0.53928571428571426</v>
      </c>
      <c r="S158" s="5" t="str">
        <f>IF(ISBLANK(Parts[[#This Row],[Carry Mass]]),"",IF(Parts[[#This Row],[Carry Mass]]="∞","∞",IFERROR(Parts[[#This Row],[Carry Mass]]/Parts[[#This Row],[CPU]],"")))</f>
        <v/>
      </c>
      <c r="T158" s="10" t="str">
        <f>IF(ISBLANK(Parts[[#This Row],[Damage,Heal]]),"",IF(Parts[[#This Row],[Power-C]]&lt;1,"Outlier",IFERROR(Parts[[#This Row],[Damage,Heal]]/Parts[[#This Row],[Power-C]],"")))</f>
        <v/>
      </c>
      <c r="U158" s="5" t="str">
        <f>IF(ISBLANK(Parts[[#This Row],[SGFR]]),"",Parts[[#This Row],[Damage,Heal]]*Parts[[#This Row],[SGFR]])</f>
        <v/>
      </c>
      <c r="V158" s="5" t="str">
        <f>IF(ISBLANK(Parts[[#This Row],[MFR]]),"",Parts[[#This Row],[Damage,Heal]]*Parts[[#This Row],[MFR]])</f>
        <v/>
      </c>
      <c r="W158" s="10" t="str">
        <f>IF(ISBLANK(Parts[[#This Row],[SGFR]]),"",IF(Parts[[#This Row],[Power-C]]&lt;1,"Outlier",Parts[[#This Row],[Power-C]]*Parts[[#This Row],[SGFR]]))</f>
        <v/>
      </c>
      <c r="X158" s="10" t="str">
        <f>IF(ISBLANK(Parts[[#This Row],[MFR]]),"",IF(Parts[[#This Row],[Power-C]]&lt;1,"Outlier",Parts[[#This Row],[Power-C]]*Parts[[#This Row],[MFR]]))</f>
        <v/>
      </c>
    </row>
    <row r="159" spans="1:24" x14ac:dyDescent="0.2">
      <c r="A159" t="s">
        <v>182</v>
      </c>
      <c r="B159" t="s">
        <v>192</v>
      </c>
      <c r="C159" s="1">
        <v>39893</v>
      </c>
      <c r="D159" s="1"/>
      <c r="E159" s="1">
        <v>30</v>
      </c>
      <c r="F159" s="2">
        <v>17.600000000000001</v>
      </c>
      <c r="P159" s="5">
        <f>IFERROR((Parts[[#This Row],[Health]]+Parts[[#This Row],[Shield]])/Parts[[#This Row],[CPU]],"")</f>
        <v>1329.7666666666667</v>
      </c>
      <c r="Q159" s="5">
        <f>IFERROR((Parts[[#This Row],[Health]]+Parts[[#This Row],[Shield]])/Parts[[#This Row],[Mass]],"")</f>
        <v>2266.647727272727</v>
      </c>
      <c r="R159" s="11">
        <f>IFERROR(Parts[[#This Row],[Mass]]/Parts[[#This Row],[CPU]],"")</f>
        <v>0.58666666666666667</v>
      </c>
      <c r="S159" s="5" t="str">
        <f>IF(ISBLANK(Parts[[#This Row],[Carry Mass]]),"",IF(Parts[[#This Row],[Carry Mass]]="∞","∞",IFERROR(Parts[[#This Row],[Carry Mass]]/Parts[[#This Row],[CPU]],"")))</f>
        <v/>
      </c>
      <c r="T159" s="10" t="str">
        <f>IF(ISBLANK(Parts[[#This Row],[Damage,Heal]]),"",IF(Parts[[#This Row],[Power-C]]&lt;1,"Outlier",IFERROR(Parts[[#This Row],[Damage,Heal]]/Parts[[#This Row],[Power-C]],"")))</f>
        <v/>
      </c>
      <c r="U159" s="5" t="str">
        <f>IF(ISBLANK(Parts[[#This Row],[SGFR]]),"",Parts[[#This Row],[Damage,Heal]]*Parts[[#This Row],[SGFR]])</f>
        <v/>
      </c>
      <c r="V159" s="5" t="str">
        <f>IF(ISBLANK(Parts[[#This Row],[MFR]]),"",Parts[[#This Row],[Damage,Heal]]*Parts[[#This Row],[MFR]])</f>
        <v/>
      </c>
      <c r="W159" s="10" t="str">
        <f>IF(ISBLANK(Parts[[#This Row],[SGFR]]),"",IF(Parts[[#This Row],[Power-C]]&lt;1,"Outlier",Parts[[#This Row],[Power-C]]*Parts[[#This Row],[SGFR]]))</f>
        <v/>
      </c>
      <c r="X159" s="10" t="str">
        <f>IF(ISBLANK(Parts[[#This Row],[MFR]]),"",IF(Parts[[#This Row],[Power-C]]&lt;1,"Outlier",Parts[[#This Row],[Power-C]]*Parts[[#This Row],[MFR]]))</f>
        <v/>
      </c>
    </row>
    <row r="160" spans="1:24" x14ac:dyDescent="0.2">
      <c r="A160" t="s">
        <v>183</v>
      </c>
      <c r="B160" t="s">
        <v>192</v>
      </c>
      <c r="C160" s="1">
        <v>31914</v>
      </c>
      <c r="D160" s="1"/>
      <c r="E160" s="1">
        <v>24</v>
      </c>
      <c r="F160" s="2">
        <v>10.1</v>
      </c>
      <c r="P160" s="5">
        <f>IFERROR((Parts[[#This Row],[Health]]+Parts[[#This Row],[Shield]])/Parts[[#This Row],[CPU]],"")</f>
        <v>1329.75</v>
      </c>
      <c r="Q160" s="5">
        <f>IFERROR((Parts[[#This Row],[Health]]+Parts[[#This Row],[Shield]])/Parts[[#This Row],[Mass]],"")</f>
        <v>3159.8019801980199</v>
      </c>
      <c r="R160" s="11">
        <f>IFERROR(Parts[[#This Row],[Mass]]/Parts[[#This Row],[CPU]],"")</f>
        <v>0.42083333333333334</v>
      </c>
      <c r="S160" s="5" t="str">
        <f>IF(ISBLANK(Parts[[#This Row],[Carry Mass]]),"",IF(Parts[[#This Row],[Carry Mass]]="∞","∞",IFERROR(Parts[[#This Row],[Carry Mass]]/Parts[[#This Row],[CPU]],"")))</f>
        <v/>
      </c>
      <c r="T160" s="10" t="str">
        <f>IF(ISBLANK(Parts[[#This Row],[Damage,Heal]]),"",IF(Parts[[#This Row],[Power-C]]&lt;1,"Outlier",IFERROR(Parts[[#This Row],[Damage,Heal]]/Parts[[#This Row],[Power-C]],"")))</f>
        <v/>
      </c>
      <c r="U160" s="5" t="str">
        <f>IF(ISBLANK(Parts[[#This Row],[SGFR]]),"",Parts[[#This Row],[Damage,Heal]]*Parts[[#This Row],[SGFR]])</f>
        <v/>
      </c>
      <c r="V160" s="5" t="str">
        <f>IF(ISBLANK(Parts[[#This Row],[MFR]]),"",Parts[[#This Row],[Damage,Heal]]*Parts[[#This Row],[MFR]])</f>
        <v/>
      </c>
      <c r="W160" s="10" t="str">
        <f>IF(ISBLANK(Parts[[#This Row],[SGFR]]),"",IF(Parts[[#This Row],[Power-C]]&lt;1,"Outlier",Parts[[#This Row],[Power-C]]*Parts[[#This Row],[SGFR]]))</f>
        <v/>
      </c>
      <c r="X160" s="10" t="str">
        <f>IF(ISBLANK(Parts[[#This Row],[MFR]]),"",IF(Parts[[#This Row],[Power-C]]&lt;1,"Outlier",Parts[[#This Row],[Power-C]]*Parts[[#This Row],[MFR]]))</f>
        <v/>
      </c>
    </row>
    <row r="161" spans="1:24" x14ac:dyDescent="0.2">
      <c r="A161" t="s">
        <v>184</v>
      </c>
      <c r="B161" t="s">
        <v>192</v>
      </c>
      <c r="C161" s="1">
        <v>34574</v>
      </c>
      <c r="D161" s="1"/>
      <c r="E161" s="1">
        <v>26</v>
      </c>
      <c r="F161" s="2">
        <v>12.6</v>
      </c>
      <c r="P161" s="5">
        <f>IFERROR((Parts[[#This Row],[Health]]+Parts[[#This Row],[Shield]])/Parts[[#This Row],[CPU]],"")</f>
        <v>1329.7692307692307</v>
      </c>
      <c r="Q161" s="5">
        <f>IFERROR((Parts[[#This Row],[Health]]+Parts[[#This Row],[Shield]])/Parts[[#This Row],[Mass]],"")</f>
        <v>2743.968253968254</v>
      </c>
      <c r="R161" s="11">
        <f>IFERROR(Parts[[#This Row],[Mass]]/Parts[[#This Row],[CPU]],"")</f>
        <v>0.48461538461538461</v>
      </c>
      <c r="S161" s="5" t="str">
        <f>IF(ISBLANK(Parts[[#This Row],[Carry Mass]]),"",IF(Parts[[#This Row],[Carry Mass]]="∞","∞",IFERROR(Parts[[#This Row],[Carry Mass]]/Parts[[#This Row],[CPU]],"")))</f>
        <v/>
      </c>
      <c r="T161" s="10" t="str">
        <f>IF(ISBLANK(Parts[[#This Row],[Damage,Heal]]),"",IF(Parts[[#This Row],[Power-C]]&lt;1,"Outlier",IFERROR(Parts[[#This Row],[Damage,Heal]]/Parts[[#This Row],[Power-C]],"")))</f>
        <v/>
      </c>
      <c r="U161" s="5" t="str">
        <f>IF(ISBLANK(Parts[[#This Row],[SGFR]]),"",Parts[[#This Row],[Damage,Heal]]*Parts[[#This Row],[SGFR]])</f>
        <v/>
      </c>
      <c r="V161" s="5" t="str">
        <f>IF(ISBLANK(Parts[[#This Row],[MFR]]),"",Parts[[#This Row],[Damage,Heal]]*Parts[[#This Row],[MFR]])</f>
        <v/>
      </c>
      <c r="W161" s="10" t="str">
        <f>IF(ISBLANK(Parts[[#This Row],[SGFR]]),"",IF(Parts[[#This Row],[Power-C]]&lt;1,"Outlier",Parts[[#This Row],[Power-C]]*Parts[[#This Row],[SGFR]]))</f>
        <v/>
      </c>
      <c r="X161" s="10" t="str">
        <f>IF(ISBLANK(Parts[[#This Row],[MFR]]),"",IF(Parts[[#This Row],[Power-C]]&lt;1,"Outlier",Parts[[#This Row],[Power-C]]*Parts[[#This Row],[MFR]]))</f>
        <v/>
      </c>
    </row>
    <row r="162" spans="1:24" x14ac:dyDescent="0.2">
      <c r="A162" t="s">
        <v>185</v>
      </c>
      <c r="B162" t="s">
        <v>192</v>
      </c>
      <c r="C162" s="1">
        <v>37234</v>
      </c>
      <c r="D162" s="1"/>
      <c r="E162" s="1">
        <v>28</v>
      </c>
      <c r="F162" s="2">
        <v>15.1</v>
      </c>
      <c r="P162" s="5">
        <f>IFERROR((Parts[[#This Row],[Health]]+Parts[[#This Row],[Shield]])/Parts[[#This Row],[CPU]],"")</f>
        <v>1329.7857142857142</v>
      </c>
      <c r="Q162" s="5">
        <f>IFERROR((Parts[[#This Row],[Health]]+Parts[[#This Row],[Shield]])/Parts[[#This Row],[Mass]],"")</f>
        <v>2465.8278145695363</v>
      </c>
      <c r="R162" s="11">
        <f>IFERROR(Parts[[#This Row],[Mass]]/Parts[[#This Row],[CPU]],"")</f>
        <v>0.53928571428571426</v>
      </c>
      <c r="S162" s="5" t="str">
        <f>IF(ISBLANK(Parts[[#This Row],[Carry Mass]]),"",IF(Parts[[#This Row],[Carry Mass]]="∞","∞",IFERROR(Parts[[#This Row],[Carry Mass]]/Parts[[#This Row],[CPU]],"")))</f>
        <v/>
      </c>
      <c r="T162" s="10" t="str">
        <f>IF(ISBLANK(Parts[[#This Row],[Damage,Heal]]),"",IF(Parts[[#This Row],[Power-C]]&lt;1,"Outlier",IFERROR(Parts[[#This Row],[Damage,Heal]]/Parts[[#This Row],[Power-C]],"")))</f>
        <v/>
      </c>
      <c r="U162" s="5" t="str">
        <f>IF(ISBLANK(Parts[[#This Row],[SGFR]]),"",Parts[[#This Row],[Damage,Heal]]*Parts[[#This Row],[SGFR]])</f>
        <v/>
      </c>
      <c r="V162" s="5" t="str">
        <f>IF(ISBLANK(Parts[[#This Row],[MFR]]),"",Parts[[#This Row],[Damage,Heal]]*Parts[[#This Row],[MFR]])</f>
        <v/>
      </c>
      <c r="W162" s="10" t="str">
        <f>IF(ISBLANK(Parts[[#This Row],[SGFR]]),"",IF(Parts[[#This Row],[Power-C]]&lt;1,"Outlier",Parts[[#This Row],[Power-C]]*Parts[[#This Row],[SGFR]]))</f>
        <v/>
      </c>
      <c r="X162" s="10" t="str">
        <f>IF(ISBLANK(Parts[[#This Row],[MFR]]),"",IF(Parts[[#This Row],[Power-C]]&lt;1,"Outlier",Parts[[#This Row],[Power-C]]*Parts[[#This Row],[MFR]]))</f>
        <v/>
      </c>
    </row>
    <row r="163" spans="1:24" x14ac:dyDescent="0.2">
      <c r="A163" t="s">
        <v>186</v>
      </c>
      <c r="B163" t="s">
        <v>192</v>
      </c>
      <c r="C163" s="1">
        <v>39893</v>
      </c>
      <c r="D163" s="1"/>
      <c r="E163" s="1">
        <v>30</v>
      </c>
      <c r="F163" s="2">
        <v>17.600000000000001</v>
      </c>
      <c r="P163" s="5">
        <f>IFERROR((Parts[[#This Row],[Health]]+Parts[[#This Row],[Shield]])/Parts[[#This Row],[CPU]],"")</f>
        <v>1329.7666666666667</v>
      </c>
      <c r="Q163" s="5">
        <f>IFERROR((Parts[[#This Row],[Health]]+Parts[[#This Row],[Shield]])/Parts[[#This Row],[Mass]],"")</f>
        <v>2266.647727272727</v>
      </c>
      <c r="R163" s="11">
        <f>IFERROR(Parts[[#This Row],[Mass]]/Parts[[#This Row],[CPU]],"")</f>
        <v>0.58666666666666667</v>
      </c>
      <c r="S163" s="5" t="str">
        <f>IF(ISBLANK(Parts[[#This Row],[Carry Mass]]),"",IF(Parts[[#This Row],[Carry Mass]]="∞","∞",IFERROR(Parts[[#This Row],[Carry Mass]]/Parts[[#This Row],[CPU]],"")))</f>
        <v/>
      </c>
      <c r="T163" s="10" t="str">
        <f>IF(ISBLANK(Parts[[#This Row],[Damage,Heal]]),"",IF(Parts[[#This Row],[Power-C]]&lt;1,"Outlier",IFERROR(Parts[[#This Row],[Damage,Heal]]/Parts[[#This Row],[Power-C]],"")))</f>
        <v/>
      </c>
      <c r="U163" s="5" t="str">
        <f>IF(ISBLANK(Parts[[#This Row],[SGFR]]),"",Parts[[#This Row],[Damage,Heal]]*Parts[[#This Row],[SGFR]])</f>
        <v/>
      </c>
      <c r="V163" s="5" t="str">
        <f>IF(ISBLANK(Parts[[#This Row],[MFR]]),"",Parts[[#This Row],[Damage,Heal]]*Parts[[#This Row],[MFR]])</f>
        <v/>
      </c>
      <c r="W163" s="10" t="str">
        <f>IF(ISBLANK(Parts[[#This Row],[SGFR]]),"",IF(Parts[[#This Row],[Power-C]]&lt;1,"Outlier",Parts[[#This Row],[Power-C]]*Parts[[#This Row],[SGFR]]))</f>
        <v/>
      </c>
      <c r="X163" s="10" t="str">
        <f>IF(ISBLANK(Parts[[#This Row],[MFR]]),"",IF(Parts[[#This Row],[Power-C]]&lt;1,"Outlier",Parts[[#This Row],[Power-C]]*Parts[[#This Row],[MFR]]))</f>
        <v/>
      </c>
    </row>
    <row r="164" spans="1:24" x14ac:dyDescent="0.2">
      <c r="A164" t="s">
        <v>193</v>
      </c>
      <c r="B164">
        <f>SUBTOTAL(103,Parts[Category])</f>
        <v>162</v>
      </c>
      <c r="C164" s="17">
        <f>SUBTOTAL(101,Parts[Health])</f>
        <v>31272</v>
      </c>
      <c r="D164" s="17">
        <f>SUBTOTAL(101,Parts[Shield])</f>
        <v>88535.294117647063</v>
      </c>
      <c r="E164" s="17">
        <f>SUBTOTAL(101,Parts[CPU])</f>
        <v>50.919753086419753</v>
      </c>
      <c r="F164" s="3">
        <f>SUBTOTAL(101,Parts[Mass])</f>
        <v>310.77135802469127</v>
      </c>
      <c r="G164" s="18">
        <f>SUBTOTAL(101,Parts[Max Speed])</f>
        <v>141.45283018867926</v>
      </c>
      <c r="H164" s="19">
        <f>SUBTOTAL(101,Parts[Carry Mass])</f>
        <v>1838.0833333333333</v>
      </c>
      <c r="I164" s="21">
        <f>SUBTOTAL(101,Parts[MA-Height])</f>
        <v>28.026666666666664</v>
      </c>
      <c r="J164" s="1">
        <f>SUBTOTAL(101,Parts[Damage,Heal])</f>
        <v>36473.305555555555</v>
      </c>
      <c r="K164" s="8">
        <f>SUBTOTAL(101,Parts[Power-C])</f>
        <v>299.85046804897308</v>
      </c>
      <c r="L164" s="7">
        <f>SUBTOTAL(101,Parts[SGFR])</f>
        <v>3.5522222222222219</v>
      </c>
      <c r="M164" s="7">
        <f>SUBTOTAL(101,Parts[MFR])</f>
        <v>7.4733333333333372</v>
      </c>
      <c r="N164" s="1">
        <f>SUBTOTAL(101,Parts[MFRC])</f>
        <v>4.7222222222222223</v>
      </c>
      <c r="O164" s="2">
        <f>SUBTOTAL(101,Parts[Blast Radius])</f>
        <v>18.633333333333336</v>
      </c>
      <c r="P164" s="22">
        <f>SUBTOTAL(101,Parts[HSpCPU])</f>
        <v>1414.6963275106184</v>
      </c>
      <c r="Q164" s="22">
        <f>SUBTOTAL(101,Parts[HSpM])</f>
        <v>1371.1979599905217</v>
      </c>
      <c r="R164" s="28">
        <f>SUBTOTAL(101,Parts[MpCPU])</f>
        <v>5.9741609425620874</v>
      </c>
      <c r="S164" s="23">
        <f>SUBTOTAL(101,Parts[CMpCPU])</f>
        <v>53.910911453365699</v>
      </c>
      <c r="T164" s="20">
        <f>SUBTOTAL(101,Parts[DpPC])</f>
        <v>184.1360442463189</v>
      </c>
      <c r="U164" s="22">
        <f>SUBTOTAL(101,Parts[SG-DpS])</f>
        <v>74962.129722222206</v>
      </c>
      <c r="V164" s="22">
        <f>SUBTOTAL(101,Parts[M-DpS])</f>
        <v>170663.10194444444</v>
      </c>
      <c r="W164" s="20">
        <f>SUBTOTAL(101,Parts[SG-PCpS])</f>
        <v>418.82279676470586</v>
      </c>
      <c r="X164" s="20">
        <f>SUBTOTAL(101,Parts[M-PCpS])</f>
        <v>995.29052850525045</v>
      </c>
    </row>
    <row r="165" spans="1:24" x14ac:dyDescent="0.2">
      <c r="C165" s="1"/>
      <c r="D165" s="1"/>
      <c r="E165" s="1"/>
      <c r="G165" s="24"/>
      <c r="I165" s="4"/>
      <c r="J165" s="25"/>
      <c r="K165" s="26"/>
      <c r="L165" s="27"/>
      <c r="M165" s="27"/>
      <c r="N165" s="25"/>
      <c r="O165" s="4"/>
      <c r="S165" s="6"/>
    </row>
    <row r="166" spans="1:24" x14ac:dyDescent="0.2">
      <c r="C166" s="1"/>
      <c r="D166" s="1"/>
      <c r="E166" s="1"/>
    </row>
    <row r="167" spans="1:24" x14ac:dyDescent="0.2">
      <c r="C167" s="1"/>
      <c r="D167" s="1"/>
      <c r="E167" s="1"/>
    </row>
    <row r="168" spans="1:24" x14ac:dyDescent="0.2">
      <c r="C168" s="1"/>
      <c r="D168" s="1"/>
      <c r="E168" s="1"/>
    </row>
    <row r="169" spans="1:24" x14ac:dyDescent="0.2">
      <c r="C169" s="1"/>
      <c r="D169" s="1"/>
      <c r="E169" s="1"/>
    </row>
    <row r="170" spans="1:24" x14ac:dyDescent="0.2">
      <c r="C170" s="1"/>
      <c r="D170" s="1"/>
      <c r="E170" s="1"/>
    </row>
    <row r="171" spans="1:24" x14ac:dyDescent="0.2">
      <c r="C171" s="1"/>
      <c r="D171" s="1"/>
      <c r="E171" s="1"/>
    </row>
    <row r="172" spans="1:24" x14ac:dyDescent="0.2">
      <c r="C172" s="1"/>
      <c r="D172" s="1"/>
      <c r="E172" s="1"/>
    </row>
    <row r="173" spans="1:24" x14ac:dyDescent="0.2">
      <c r="C173" s="1"/>
      <c r="D173" s="1"/>
      <c r="E173" s="1"/>
    </row>
    <row r="174" spans="1:24" x14ac:dyDescent="0.2">
      <c r="C174" s="1"/>
      <c r="D174" s="1"/>
      <c r="E174" s="1"/>
    </row>
    <row r="175" spans="1:24" x14ac:dyDescent="0.2">
      <c r="C175" s="1"/>
      <c r="D175" s="1"/>
      <c r="E175" s="1"/>
    </row>
    <row r="176" spans="1:24" x14ac:dyDescent="0.2">
      <c r="C176" s="1"/>
      <c r="D176" s="1"/>
      <c r="E176" s="1"/>
    </row>
    <row r="177" spans="3:5" x14ac:dyDescent="0.2">
      <c r="C177" s="1"/>
      <c r="D177" s="1"/>
      <c r="E177" s="1"/>
    </row>
    <row r="178" spans="3:5" x14ac:dyDescent="0.2">
      <c r="C178" s="1"/>
      <c r="D178" s="1"/>
      <c r="E178" s="1"/>
    </row>
    <row r="179" spans="3:5" x14ac:dyDescent="0.2">
      <c r="C179" s="1"/>
      <c r="D179" s="1"/>
      <c r="E179" s="1"/>
    </row>
    <row r="180" spans="3:5" x14ac:dyDescent="0.2">
      <c r="C180" s="1"/>
      <c r="D180" s="1"/>
      <c r="E180" s="1"/>
    </row>
    <row r="181" spans="3:5" x14ac:dyDescent="0.2">
      <c r="C181" s="1"/>
      <c r="D181" s="1"/>
      <c r="E181" s="1"/>
    </row>
    <row r="182" spans="3:5" x14ac:dyDescent="0.2">
      <c r="C182" s="1"/>
      <c r="D182" s="1"/>
      <c r="E182" s="1"/>
    </row>
    <row r="183" spans="3:5" x14ac:dyDescent="0.2">
      <c r="C183" s="1"/>
      <c r="D183" s="1"/>
      <c r="E183" s="1"/>
    </row>
    <row r="184" spans="3:5" x14ac:dyDescent="0.2">
      <c r="C184" s="1"/>
      <c r="D184" s="1"/>
      <c r="E184" s="1"/>
    </row>
    <row r="185" spans="3:5" x14ac:dyDescent="0.2">
      <c r="C185" s="1"/>
      <c r="D185" s="1"/>
      <c r="E185" s="1"/>
    </row>
    <row r="186" spans="3:5" x14ac:dyDescent="0.2">
      <c r="C186" s="1"/>
      <c r="D186" s="1"/>
      <c r="E186" s="1"/>
    </row>
    <row r="187" spans="3:5" x14ac:dyDescent="0.2">
      <c r="C187" s="1"/>
      <c r="D187" s="1"/>
      <c r="E187" s="1"/>
    </row>
    <row r="188" spans="3:5" x14ac:dyDescent="0.2">
      <c r="C188" s="1"/>
      <c r="D188" s="1"/>
      <c r="E188" s="1"/>
    </row>
    <row r="189" spans="3:5" x14ac:dyDescent="0.2">
      <c r="C189" s="1"/>
      <c r="D189" s="1"/>
      <c r="E189" s="1"/>
    </row>
    <row r="190" spans="3:5" x14ac:dyDescent="0.2">
      <c r="C190" s="1"/>
      <c r="D190" s="1"/>
      <c r="E190" s="1"/>
    </row>
    <row r="191" spans="3:5" x14ac:dyDescent="0.2">
      <c r="C191" s="1"/>
      <c r="D191" s="1"/>
      <c r="E191" s="1"/>
    </row>
    <row r="192" spans="3:5" x14ac:dyDescent="0.2">
      <c r="C192" s="1"/>
      <c r="D192" s="1"/>
      <c r="E192" s="1"/>
    </row>
    <row r="193" spans="3:5" x14ac:dyDescent="0.2">
      <c r="C193" s="1"/>
      <c r="D193" s="1"/>
      <c r="E193" s="1"/>
    </row>
    <row r="194" spans="3:5" x14ac:dyDescent="0.2">
      <c r="C194" s="1"/>
      <c r="D194" s="1"/>
      <c r="E194" s="1"/>
    </row>
    <row r="195" spans="3:5" x14ac:dyDescent="0.2">
      <c r="C195" s="1"/>
      <c r="D195" s="1"/>
      <c r="E195" s="1"/>
    </row>
    <row r="196" spans="3:5" x14ac:dyDescent="0.2">
      <c r="C196" s="1"/>
      <c r="D196" s="1"/>
      <c r="E196" s="1"/>
    </row>
    <row r="197" spans="3:5" x14ac:dyDescent="0.2">
      <c r="C197" s="1"/>
      <c r="D197" s="1"/>
      <c r="E197" s="1"/>
    </row>
    <row r="198" spans="3:5" x14ac:dyDescent="0.2">
      <c r="C198" s="1"/>
      <c r="D198" s="1"/>
      <c r="E198" s="1"/>
    </row>
    <row r="199" spans="3:5" x14ac:dyDescent="0.2">
      <c r="C199" s="1"/>
      <c r="D199" s="1"/>
      <c r="E199" s="1"/>
    </row>
    <row r="200" spans="3:5" x14ac:dyDescent="0.2">
      <c r="C200" s="1"/>
      <c r="D200" s="1"/>
      <c r="E200" s="1"/>
    </row>
    <row r="201" spans="3:5" x14ac:dyDescent="0.2">
      <c r="C201" s="1"/>
      <c r="D201" s="1"/>
      <c r="E201" s="1"/>
    </row>
    <row r="202" spans="3:5" x14ac:dyDescent="0.2">
      <c r="C202" s="1"/>
      <c r="D202" s="1"/>
      <c r="E202" s="1"/>
    </row>
    <row r="203" spans="3:5" x14ac:dyDescent="0.2">
      <c r="C203" s="1"/>
      <c r="D203" s="1"/>
      <c r="E203" s="1"/>
    </row>
    <row r="204" spans="3:5" x14ac:dyDescent="0.2">
      <c r="C204" s="1"/>
      <c r="D204" s="1"/>
      <c r="E204" s="1"/>
    </row>
    <row r="205" spans="3:5" x14ac:dyDescent="0.2">
      <c r="C205" s="1"/>
      <c r="D205" s="1"/>
      <c r="E205" s="1"/>
    </row>
    <row r="206" spans="3:5" x14ac:dyDescent="0.2">
      <c r="C206" s="1"/>
      <c r="D206" s="1"/>
      <c r="E206" s="1"/>
    </row>
    <row r="207" spans="3:5" x14ac:dyDescent="0.2">
      <c r="C207" s="1"/>
      <c r="D207" s="1"/>
      <c r="E207" s="1"/>
    </row>
    <row r="208" spans="3:5" x14ac:dyDescent="0.2">
      <c r="C208" s="1"/>
      <c r="D208" s="1"/>
      <c r="E208" s="1"/>
    </row>
    <row r="209" spans="3:5" x14ac:dyDescent="0.2">
      <c r="C209" s="1"/>
      <c r="D209" s="1"/>
      <c r="E209" s="1"/>
    </row>
    <row r="210" spans="3:5" x14ac:dyDescent="0.2">
      <c r="C210" s="1"/>
      <c r="D210" s="1"/>
      <c r="E210" s="1"/>
    </row>
    <row r="211" spans="3:5" x14ac:dyDescent="0.2">
      <c r="C211" s="1"/>
      <c r="D211" s="1"/>
      <c r="E211" s="1"/>
    </row>
    <row r="212" spans="3:5" x14ac:dyDescent="0.2">
      <c r="C212" s="1"/>
      <c r="D212" s="1"/>
      <c r="E212" s="1"/>
    </row>
    <row r="213" spans="3:5" x14ac:dyDescent="0.2">
      <c r="C213" s="1"/>
      <c r="D213" s="1"/>
      <c r="E213" s="1"/>
    </row>
    <row r="214" spans="3:5" x14ac:dyDescent="0.2">
      <c r="C214" s="1"/>
      <c r="D214" s="1"/>
      <c r="E214" s="1"/>
    </row>
    <row r="215" spans="3:5" x14ac:dyDescent="0.2">
      <c r="C215" s="1"/>
      <c r="D215" s="1"/>
      <c r="E215" s="1"/>
    </row>
    <row r="216" spans="3:5" x14ac:dyDescent="0.2">
      <c r="C216" s="1"/>
      <c r="D216" s="1"/>
      <c r="E216" s="1"/>
    </row>
    <row r="217" spans="3:5" x14ac:dyDescent="0.2">
      <c r="C217" s="1"/>
      <c r="D217" s="1"/>
      <c r="E217" s="1"/>
    </row>
    <row r="218" spans="3:5" x14ac:dyDescent="0.2">
      <c r="C218" s="1"/>
      <c r="D218" s="1"/>
      <c r="E218" s="1"/>
    </row>
    <row r="219" spans="3:5" x14ac:dyDescent="0.2">
      <c r="C219" s="1"/>
      <c r="D219" s="1"/>
      <c r="E219" s="1"/>
    </row>
    <row r="220" spans="3:5" x14ac:dyDescent="0.2">
      <c r="C220" s="1"/>
      <c r="D220" s="1"/>
      <c r="E220" s="1"/>
    </row>
    <row r="221" spans="3:5" x14ac:dyDescent="0.2">
      <c r="C221" s="1"/>
      <c r="D221" s="1"/>
      <c r="E221" s="1"/>
    </row>
  </sheetData>
  <phoneticPr fontId="2"/>
  <conditionalFormatting sqref="C1:C163 C165:C1048576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{0C4B06F8-443B-4AF5-820E-89EBF21F8596}</x14:id>
        </ext>
      </extLst>
    </cfRule>
  </conditionalFormatting>
  <conditionalFormatting sqref="D1:D163 D165:D104857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{22713EC8-3D9C-43D9-BA0A-1E845ED53F96}</x14:id>
        </ext>
      </extLst>
    </cfRule>
  </conditionalFormatting>
  <conditionalFormatting sqref="E1:E163 E165:E1048576">
    <cfRule type="dataBar" priority="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{9D62717D-AF07-49DA-BC30-0C94C3CC2205}</x14:id>
        </ext>
      </extLst>
    </cfRule>
  </conditionalFormatting>
  <conditionalFormatting sqref="F1:F163 F165:F1048576"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{01B631D2-2A04-4922-93B7-930D74EFA4BA}</x14:id>
        </ext>
      </extLst>
    </cfRule>
  </conditionalFormatting>
  <conditionalFormatting sqref="G2:G163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{5B9F474D-1C31-4ADD-AA62-8BA440AEA1C9}</x14:id>
        </ext>
      </extLst>
    </cfRule>
  </conditionalFormatting>
  <conditionalFormatting sqref="D2:D163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{91855D1E-672C-447D-B901-032C4759109B}</x14:id>
        </ext>
      </extLst>
    </cfRule>
  </conditionalFormatting>
  <conditionalFormatting sqref="H1:H163 H165:H1048576"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{158EB144-060E-4673-82EF-18DA8CBFEE61}</x14:id>
        </ext>
      </extLst>
    </cfRule>
  </conditionalFormatting>
  <conditionalFormatting sqref="I1:I163 I165:I1048576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{08F0509D-746E-4437-BE83-830D0CBA2FFC}</x14:id>
        </ext>
      </extLst>
    </cfRule>
  </conditionalFormatting>
  <conditionalFormatting sqref="G1:G163 G165:G1048576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{D812C5E3-7F05-4277-83FE-0C78C640DDEB}</x14:id>
        </ext>
      </extLst>
    </cfRule>
  </conditionalFormatting>
  <conditionalFormatting sqref="J2:J163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{E913A702-4C69-4892-B1FD-A67F875C5EBA}</x14:id>
        </ext>
      </extLst>
    </cfRule>
  </conditionalFormatting>
  <conditionalFormatting sqref="K2:K163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{6AE19113-6599-4F06-8CEE-5346E8CB6D11}</x14:id>
        </ext>
      </extLst>
    </cfRule>
  </conditionalFormatting>
  <conditionalFormatting sqref="L2:L163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{265C66FD-4812-44CA-AC24-7F7E326C5115}</x14:id>
        </ext>
      </extLst>
    </cfRule>
  </conditionalFormatting>
  <conditionalFormatting sqref="M2:M163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{87632D5E-0F73-4C38-9BFA-4E308417EAA3}</x14:id>
        </ext>
      </extLst>
    </cfRule>
  </conditionalFormatting>
  <conditionalFormatting sqref="N2:N16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{26EC9567-12AC-449E-B548-75FD7BCBA24F}</x14:id>
        </ext>
      </extLst>
    </cfRule>
  </conditionalFormatting>
  <conditionalFormatting sqref="O2:O163"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{4E3C6DF4-0E4B-4FFD-9CB3-76EFC31C1789}</x14:id>
        </ext>
      </extLst>
    </cfRule>
  </conditionalFormatting>
  <conditionalFormatting sqref="P1:P1048576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2:Q163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P2:P163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2:R163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2:S163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2:T163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U2:U163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V2:V163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W2:W163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X2:X16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rintOptions headings="1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4B06F8-443B-4AF5-820E-89EBF21F85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C1:C163 C165:C1048576</xm:sqref>
        </x14:conditionalFormatting>
        <x14:conditionalFormatting xmlns:xm="http://schemas.microsoft.com/office/excel/2006/main">
          <x14:cfRule type="dataBar" id="{22713EC8-3D9C-43D9-BA0A-1E845ED53F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D1:D163 D165:D1048576</xm:sqref>
        </x14:conditionalFormatting>
        <x14:conditionalFormatting xmlns:xm="http://schemas.microsoft.com/office/excel/2006/main">
          <x14:cfRule type="dataBar" id="{9D62717D-AF07-49DA-BC30-0C94C3CC220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E1:E163 E165:E1048576</xm:sqref>
        </x14:conditionalFormatting>
        <x14:conditionalFormatting xmlns:xm="http://schemas.microsoft.com/office/excel/2006/main">
          <x14:cfRule type="dataBar" id="{01B631D2-2A04-4922-93B7-930D74EFA4BA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F1:F163 F165:F1048576</xm:sqref>
        </x14:conditionalFormatting>
        <x14:conditionalFormatting xmlns:xm="http://schemas.microsoft.com/office/excel/2006/main">
          <x14:cfRule type="dataBar" id="{5B9F474D-1C31-4ADD-AA62-8BA440AEA1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G2:G163</xm:sqref>
        </x14:conditionalFormatting>
        <x14:conditionalFormatting xmlns:xm="http://schemas.microsoft.com/office/excel/2006/main">
          <x14:cfRule type="dataBar" id="{91855D1E-672C-447D-B901-032C475910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D2:D163</xm:sqref>
        </x14:conditionalFormatting>
        <x14:conditionalFormatting xmlns:xm="http://schemas.microsoft.com/office/excel/2006/main">
          <x14:cfRule type="dataBar" id="{158EB144-060E-4673-82EF-18DA8CBFEE6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H1:H163 H165:H1048576</xm:sqref>
        </x14:conditionalFormatting>
        <x14:conditionalFormatting xmlns:xm="http://schemas.microsoft.com/office/excel/2006/main">
          <x14:cfRule type="dataBar" id="{08F0509D-746E-4437-BE83-830D0CBA2F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I1:I163 I165:I1048576</xm:sqref>
        </x14:conditionalFormatting>
        <x14:conditionalFormatting xmlns:xm="http://schemas.microsoft.com/office/excel/2006/main">
          <x14:cfRule type="dataBar" id="{D812C5E3-7F05-4277-83FE-0C78C640DD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G1:G163 G165:G1048576</xm:sqref>
        </x14:conditionalFormatting>
        <x14:conditionalFormatting xmlns:xm="http://schemas.microsoft.com/office/excel/2006/main">
          <x14:cfRule type="dataBar" id="{E913A702-4C69-4892-B1FD-A67F875C5EB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J2:J163</xm:sqref>
        </x14:conditionalFormatting>
        <x14:conditionalFormatting xmlns:xm="http://schemas.microsoft.com/office/excel/2006/main">
          <x14:cfRule type="dataBar" id="{6AE19113-6599-4F06-8CEE-5346E8CB6D1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K2:K163</xm:sqref>
        </x14:conditionalFormatting>
        <x14:conditionalFormatting xmlns:xm="http://schemas.microsoft.com/office/excel/2006/main">
          <x14:cfRule type="dataBar" id="{265C66FD-4812-44CA-AC24-7F7E326C51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L2:L163</xm:sqref>
        </x14:conditionalFormatting>
        <x14:conditionalFormatting xmlns:xm="http://schemas.microsoft.com/office/excel/2006/main">
          <x14:cfRule type="dataBar" id="{87632D5E-0F73-4C38-9BFA-4E308417EA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M2:M163</xm:sqref>
        </x14:conditionalFormatting>
        <x14:conditionalFormatting xmlns:xm="http://schemas.microsoft.com/office/excel/2006/main">
          <x14:cfRule type="dataBar" id="{26EC9567-12AC-449E-B548-75FD7BCBA2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N2:N163</xm:sqref>
        </x14:conditionalFormatting>
        <x14:conditionalFormatting xmlns:xm="http://schemas.microsoft.com/office/excel/2006/main">
          <x14:cfRule type="dataBar" id="{4E3C6DF4-0E4B-4FFD-9CB3-76EFC31C17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O2:O163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B_head ＃</dc:creator>
  <cp:lastModifiedBy>B_head ＃</cp:lastModifiedBy>
  <dcterms:created xsi:type="dcterms:W3CDTF">2016-08-28T02:03:38Z</dcterms:created>
  <dcterms:modified xsi:type="dcterms:W3CDTF">2016-08-28T10:18:40Z</dcterms:modified>
</cp:coreProperties>
</file>