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795" windowHeight="8445" activeTab="0"/>
  </bookViews>
  <sheets>
    <sheet name="main" sheetId="1" r:id="rId1"/>
    <sheet name="data" sheetId="2" r:id="rId2"/>
  </sheets>
  <definedNames/>
  <calcPr fullCalcOnLoad="1"/>
</workbook>
</file>

<file path=xl/sharedStrings.xml><?xml version="1.0" encoding="utf-8"?>
<sst xmlns="http://schemas.openxmlformats.org/spreadsheetml/2006/main" count="190" uniqueCount="127">
  <si>
    <t>フロ強魔</t>
  </si>
  <si>
    <t>フロ物魔</t>
  </si>
  <si>
    <t>エド物魔</t>
  </si>
  <si>
    <t>ベド物魔</t>
  </si>
  <si>
    <t>エド強物魔</t>
  </si>
  <si>
    <t>ベド強物魔</t>
  </si>
  <si>
    <t>H</t>
  </si>
  <si>
    <t>E</t>
  </si>
  <si>
    <t>HE</t>
  </si>
  <si>
    <t>D</t>
  </si>
  <si>
    <t>DK</t>
  </si>
  <si>
    <t>DE</t>
  </si>
  <si>
    <t>G</t>
  </si>
  <si>
    <t>３次盾</t>
  </si>
  <si>
    <t>４次盾</t>
  </si>
  <si>
    <t>５次盾</t>
  </si>
  <si>
    <t>３次盾強化</t>
  </si>
  <si>
    <t>４次盾強化</t>
  </si>
  <si>
    <t>５次盾強化</t>
  </si>
  <si>
    <t>ヒューマン</t>
  </si>
  <si>
    <t>エルフ</t>
  </si>
  <si>
    <t>ハーフエルフ</t>
  </si>
  <si>
    <t>ダン</t>
  </si>
  <si>
    <t>デカン</t>
  </si>
  <si>
    <t>ダークエルフ</t>
  </si>
  <si>
    <t>ジャイアント</t>
  </si>
  <si>
    <t>フロイオン</t>
  </si>
  <si>
    <t>フロイオン強化</t>
  </si>
  <si>
    <t>エドウィン</t>
  </si>
  <si>
    <t>エドウィン強化</t>
  </si>
  <si>
    <t>ベドロン</t>
  </si>
  <si>
    <t>ベドロン強化</t>
  </si>
  <si>
    <t>ベド最高補正</t>
  </si>
  <si>
    <t>エド最高補正</t>
  </si>
  <si>
    <t>クエエド物理補正、エド高補正</t>
  </si>
  <si>
    <t>クエエド魔法補正</t>
  </si>
  <si>
    <t>フロ最高補正、エド中補正</t>
  </si>
  <si>
    <t>フロ中補正</t>
  </si>
  <si>
    <t>しょぼ補正</t>
  </si>
  <si>
    <t>無補正</t>
  </si>
  <si>
    <t>①種族を選択してください。</t>
  </si>
  <si>
    <t>②防具の種類を選択してください。</t>
  </si>
  <si>
    <t>知能 =</t>
  </si>
  <si>
    <t>精神 =</t>
  </si>
  <si>
    <t>⑥バフ無し状態でのステータスを入力してください。</t>
  </si>
  <si>
    <t>⑦LVを入力してください。</t>
  </si>
  <si>
    <t>⑤アクセ、コス、タリスマン等で補正されている補正値を入力してください。</t>
  </si>
  <si>
    <t>③盾を選択してください</t>
  </si>
  <si>
    <t>なし</t>
  </si>
  <si>
    <t>　　（注：盾有りの場合はそれも考慮した値を入力）</t>
  </si>
  <si>
    <t>LV</t>
  </si>
  <si>
    <t>＜結果＞</t>
  </si>
  <si>
    <t>になっていると思います。</t>
  </si>
  <si>
    <t>になります。</t>
  </si>
  <si>
    <t>⑧バフを選択してください。（オプションｗ）</t>
  </si>
  <si>
    <t>シールドマスタリー</t>
  </si>
  <si>
    <t>エターナルスタミナ</t>
  </si>
  <si>
    <t>メタルプロテクション</t>
  </si>
  <si>
    <t>メンタルバリア</t>
  </si>
  <si>
    <t>プロテクション</t>
  </si>
  <si>
    <t>オールマイティ</t>
  </si>
  <si>
    <t>Gメンブロー</t>
  </si>
  <si>
    <t>マレアグレイス</t>
  </si>
  <si>
    <t>メンタルブロー</t>
  </si>
  <si>
    <t>イボルブ</t>
  </si>
  <si>
    <t>メンタリティシールド</t>
  </si>
  <si>
    <t>インテリシールド</t>
  </si>
  <si>
    <t>ブルタリティ</t>
  </si>
  <si>
    <t>buff</t>
  </si>
  <si>
    <t>ゲイル50％</t>
  </si>
  <si>
    <t>フロックス50％</t>
  </si>
  <si>
    <t>バフ込みでの</t>
  </si>
  <si>
    <t>防具換算(ステで上がる防御力*0.25)すると</t>
  </si>
  <si>
    <t>香炉</t>
  </si>
  <si>
    <t>％</t>
  </si>
  <si>
    <t>と</t>
  </si>
  <si>
    <t>旗</t>
  </si>
  <si>
    <t>％</t>
  </si>
  <si>
    <t>を比較します！</t>
  </si>
  <si>
    <t>この状態で、香炉</t>
  </si>
  <si>
    <t>注）香炉と旗の重みは同じではありません。</t>
  </si>
  <si>
    <t>下の表は、ダメージを受けたときにどれくらいの減少を受けるかを表したものになります。</t>
  </si>
  <si>
    <t>%（魔法ダメ）</t>
  </si>
  <si>
    <t>%（物理ダメ）</t>
  </si>
  <si>
    <t>%（物魔ダメ）</t>
  </si>
  <si>
    <t>値が負になっているところは、実際には最低ダメージになります。</t>
  </si>
  <si>
    <t>上表のグラフです↓</t>
  </si>
  <si>
    <t>要するに、、、、</t>
  </si>
  <si>
    <t>mx</t>
  </si>
  <si>
    <t>このステータス、バフ状態においては</t>
  </si>
  <si>
    <t>物理ダメージに関しては</t>
  </si>
  <si>
    <t>以上のダメージに対しては香炉の方が有効</t>
  </si>
  <si>
    <t>魔法ダメージに関しては</t>
  </si>
  <si>
    <t>となりました。</t>
  </si>
  <si>
    <t>=</t>
  </si>
  <si>
    <t>=</t>
  </si>
  <si>
    <t xml:space="preserve"> 平均物理補正</t>
  </si>
  <si>
    <t xml:space="preserve"> 平均魔法補正</t>
  </si>
  <si>
    <t>魔法防御力</t>
  </si>
  <si>
    <t>物理防御力</t>
  </si>
  <si>
    <t>力</t>
  </si>
  <si>
    <t>体力</t>
  </si>
  <si>
    <t>知能</t>
  </si>
  <si>
    <t>精神</t>
  </si>
  <si>
    <t>LV</t>
  </si>
  <si>
    <t>m</t>
  </si>
  <si>
    <t>shield</t>
  </si>
  <si>
    <t>revision</t>
  </si>
  <si>
    <t>status</t>
  </si>
  <si>
    <t>expression</t>
  </si>
  <si>
    <t>convert into prot</t>
  </si>
  <si>
    <t>p</t>
  </si>
  <si>
    <t>px</t>
  </si>
  <si>
    <t>matrixM</t>
  </si>
  <si>
    <t>matrixP</t>
  </si>
  <si>
    <t>race</t>
  </si>
  <si>
    <t>protector</t>
  </si>
  <si>
    <t>protecter value</t>
  </si>
  <si>
    <t>shield value</t>
  </si>
  <si>
    <t>旗か香炉か悩んでるあなたへ</t>
  </si>
  <si>
    <r>
      <t>④防具の</t>
    </r>
    <r>
      <rPr>
        <b/>
        <sz val="11"/>
        <color indexed="10"/>
        <rFont val="ＭＳ Ｐゴシック"/>
        <family val="3"/>
      </rPr>
      <t>平均</t>
    </r>
    <r>
      <rPr>
        <b/>
        <sz val="11"/>
        <rFont val="ＭＳ Ｐゴシック"/>
        <family val="3"/>
      </rPr>
      <t>補正値を入力してください。右表参考。</t>
    </r>
  </si>
  <si>
    <t>↑バフは、正しく計算できない可能性あり；；</t>
  </si>
  <si>
    <t>間違いを見つけたらKanonまで知らせてください＞＜</t>
  </si>
  <si>
    <t>＜使い方＞番号にしたがって値を選択したり入力したりしてください。黄色網掛けの部分は数値を入力するところです。</t>
  </si>
  <si>
    <t>対MOBに関しては最低ダメージのことは考慮していないです。</t>
  </si>
  <si>
    <t>対人に関しては、ステ依存等の防御無視攻撃に対しては旗は無力です。</t>
  </si>
  <si>
    <t>ただしこれはあくまでシミュレーションです。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</si>
</sst>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
  </numFmts>
  <fonts count="11">
    <font>
      <sz val="11"/>
      <name val="ＭＳ Ｐゴシック"/>
      <family val="3"/>
    </font>
    <font>
      <sz val="6"/>
      <name val="ＭＳ Ｐゴシック"/>
      <family val="3"/>
    </font>
    <font>
      <sz val="9"/>
      <name val="MS UI Gothic"/>
      <family val="3"/>
    </font>
    <font>
      <u val="single"/>
      <sz val="11"/>
      <color indexed="12"/>
      <name val="ＭＳ Ｐゴシック"/>
      <family val="3"/>
    </font>
    <font>
      <b/>
      <sz val="11"/>
      <name val="ＭＳ Ｐゴシック"/>
      <family val="3"/>
    </font>
    <font>
      <sz val="20"/>
      <name val="ＭＳ Ｐゴシック"/>
      <family val="3"/>
    </font>
    <font>
      <b/>
      <sz val="11"/>
      <color indexed="10"/>
      <name val="ＭＳ Ｐゴシック"/>
      <family val="3"/>
    </font>
    <font>
      <sz val="15.25"/>
      <name val="ＭＳ Ｐゴシック"/>
      <family val="3"/>
    </font>
    <font>
      <sz val="16.5"/>
      <name val="ＭＳ Ｐゴシック"/>
      <family val="3"/>
    </font>
    <font>
      <sz val="9"/>
      <name val="ＭＳ Ｐゴシック"/>
      <family val="3"/>
    </font>
    <font>
      <sz val="8"/>
      <name val="ＭＳ Ｐゴシック"/>
      <family val="3"/>
    </font>
  </fonts>
  <fills count="3">
    <fill>
      <patternFill/>
    </fill>
    <fill>
      <patternFill patternType="gray125"/>
    </fill>
    <fill>
      <patternFill patternType="solid">
        <fgColor indexed="43"/>
        <bgColor indexed="64"/>
      </patternFill>
    </fill>
  </fills>
  <borders count="42">
    <border>
      <left/>
      <right/>
      <top/>
      <bottom/>
      <diagonal/>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indexed="26"/>
      </bottom>
    </border>
    <border>
      <left style="thin"/>
      <right>
        <color indexed="63"/>
      </right>
      <top style="thin">
        <color indexed="26"/>
      </top>
      <bottom style="thin">
        <color indexed="26"/>
      </bottom>
    </border>
    <border>
      <left style="thin"/>
      <right>
        <color indexed="63"/>
      </right>
      <top style="thin">
        <color indexed="26"/>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medium"/>
      <top style="medium"/>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style="thin"/>
      <top style="thin"/>
      <bottom>
        <color indexed="63"/>
      </bottom>
    </border>
    <border>
      <left>
        <color indexed="63"/>
      </left>
      <right style="medium"/>
      <top style="medium"/>
      <bottom style="thin"/>
    </border>
    <border>
      <left style="medium"/>
      <right style="medium"/>
      <top style="medium"/>
      <bottom style="medium"/>
    </border>
    <border>
      <left style="medium"/>
      <right style="medium"/>
      <top>
        <color indexed="63"/>
      </top>
      <bottom style="medium"/>
    </border>
    <border>
      <left>
        <color indexed="63"/>
      </left>
      <right style="thin"/>
      <top>
        <color indexed="63"/>
      </top>
      <bottom>
        <color indexed="63"/>
      </bottom>
    </border>
    <border diagonalDown="1">
      <left style="medium"/>
      <right style="thin"/>
      <top style="medium"/>
      <bottom style="medium"/>
      <diagonal style="thin"/>
    </border>
    <border diagonalDown="1">
      <left style="thin"/>
      <right style="thin"/>
      <top style="medium"/>
      <bottom style="medium"/>
      <diagonal style="thin"/>
    </border>
    <border diagonalDown="1">
      <left style="thin"/>
      <right>
        <color indexed="63"/>
      </right>
      <top style="medium"/>
      <bottom style="medium"/>
      <diagonal style="thin"/>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2">
    <xf numFmtId="0" fontId="0" fillId="0" borderId="0" xfId="0" applyAlignment="1">
      <alignment vertical="center"/>
    </xf>
    <xf numFmtId="0" fontId="0" fillId="0" borderId="0" xfId="0" applyFill="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176" fontId="0" fillId="0" borderId="4" xfId="0" applyNumberFormat="1" applyBorder="1" applyAlignment="1">
      <alignment horizontal="right" vertical="center"/>
    </xf>
    <xf numFmtId="176" fontId="0" fillId="0" borderId="5" xfId="0" applyNumberFormat="1" applyBorder="1" applyAlignment="1">
      <alignment horizontal="right" vertical="center"/>
    </xf>
    <xf numFmtId="176" fontId="0" fillId="0" borderId="6" xfId="0" applyNumberFormat="1" applyBorder="1" applyAlignment="1">
      <alignment horizontal="right" vertical="center"/>
    </xf>
    <xf numFmtId="0" fontId="4" fillId="0" borderId="0" xfId="0" applyFont="1" applyAlignment="1">
      <alignment vertical="center"/>
    </xf>
    <xf numFmtId="0" fontId="0" fillId="0" borderId="0" xfId="0" applyBorder="1" applyAlignment="1">
      <alignment horizontal="right" vertical="center"/>
    </xf>
    <xf numFmtId="0" fontId="0" fillId="0" borderId="0" xfId="0" applyAlignment="1">
      <alignment horizontal="right" vertical="center"/>
    </xf>
    <xf numFmtId="0" fontId="0" fillId="0" borderId="0" xfId="0" applyFill="1" applyBorder="1" applyAlignment="1">
      <alignment horizontal="right" vertical="center"/>
    </xf>
    <xf numFmtId="0" fontId="4" fillId="0" borderId="0" xfId="0" applyFont="1" applyFill="1" applyBorder="1" applyAlignment="1">
      <alignment horizontal="left" vertical="center"/>
    </xf>
    <xf numFmtId="0" fontId="4" fillId="0" borderId="7" xfId="0" applyFont="1" applyBorder="1" applyAlignment="1">
      <alignment vertical="center"/>
    </xf>
    <xf numFmtId="0" fontId="0" fillId="0" borderId="7" xfId="0" applyBorder="1" applyAlignment="1">
      <alignment vertical="center"/>
    </xf>
    <xf numFmtId="0" fontId="0" fillId="0" borderId="0" xfId="0" applyFill="1" applyBorder="1" applyAlignment="1">
      <alignment vertical="center"/>
    </xf>
    <xf numFmtId="0" fontId="4" fillId="0" borderId="0" xfId="0" applyFont="1" applyAlignment="1">
      <alignment vertical="center"/>
    </xf>
    <xf numFmtId="0" fontId="0" fillId="0" borderId="0" xfId="0"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1" xfId="0" applyBorder="1" applyAlignment="1">
      <alignment horizontal="right" vertical="center"/>
    </xf>
    <xf numFmtId="0" fontId="0" fillId="0" borderId="22" xfId="0" applyBorder="1" applyAlignment="1">
      <alignment vertical="center"/>
    </xf>
    <xf numFmtId="0" fontId="0" fillId="0" borderId="9" xfId="0" applyBorder="1" applyAlignment="1">
      <alignment vertical="center"/>
    </xf>
    <xf numFmtId="0" fontId="0" fillId="0" borderId="20" xfId="0" applyFill="1" applyBorder="1" applyAlignment="1">
      <alignmen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left" vertical="center" wrapText="1"/>
    </xf>
    <xf numFmtId="0" fontId="0" fillId="0" borderId="27" xfId="0" applyBorder="1" applyAlignment="1">
      <alignment vertical="center"/>
    </xf>
    <xf numFmtId="0" fontId="0" fillId="0" borderId="28" xfId="0" applyBorder="1" applyAlignment="1">
      <alignment horizontal="right" vertical="center"/>
    </xf>
    <xf numFmtId="0" fontId="0" fillId="0" borderId="0" xfId="0" applyBorder="1" applyAlignment="1">
      <alignment horizontal="left" vertical="center" wrapText="1"/>
    </xf>
    <xf numFmtId="0" fontId="0" fillId="0" borderId="29" xfId="0" applyBorder="1" applyAlignment="1">
      <alignment horizontal="left" vertical="center"/>
    </xf>
    <xf numFmtId="0" fontId="0" fillId="0" borderId="8" xfId="0" applyBorder="1" applyAlignment="1">
      <alignment vertical="center"/>
    </xf>
    <xf numFmtId="0" fontId="0" fillId="0" borderId="30" xfId="0" applyBorder="1" applyAlignment="1">
      <alignment vertical="center"/>
    </xf>
    <xf numFmtId="0" fontId="0" fillId="0" borderId="31" xfId="0" applyBorder="1" applyAlignment="1">
      <alignment horizontal="left" vertical="center"/>
    </xf>
    <xf numFmtId="0" fontId="4" fillId="0" borderId="0" xfId="0" applyFont="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Border="1" applyAlignment="1">
      <alignment horizontal="center" vertical="center"/>
    </xf>
    <xf numFmtId="0" fontId="4" fillId="0" borderId="7" xfId="0" applyFont="1" applyBorder="1" applyAlignment="1">
      <alignment horizontal="center" vertical="center"/>
    </xf>
    <xf numFmtId="0" fontId="0" fillId="2" borderId="1" xfId="0" applyFill="1" applyBorder="1" applyAlignment="1">
      <alignment vertical="center"/>
    </xf>
    <xf numFmtId="0" fontId="0" fillId="0" borderId="0" xfId="0" applyFill="1" applyAlignment="1">
      <alignment vertical="center"/>
    </xf>
    <xf numFmtId="0" fontId="0" fillId="2" borderId="32" xfId="0" applyFill="1" applyBorder="1" applyAlignment="1">
      <alignment vertical="center"/>
    </xf>
    <xf numFmtId="0" fontId="0" fillId="2" borderId="33" xfId="0" applyFill="1" applyBorder="1" applyAlignment="1">
      <alignment vertical="center"/>
    </xf>
    <xf numFmtId="0" fontId="0" fillId="0" borderId="22"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left" vertical="center" wrapText="1"/>
    </xf>
    <xf numFmtId="0" fontId="0" fillId="0" borderId="26" xfId="0" applyBorder="1" applyAlignment="1">
      <alignment vertical="center"/>
    </xf>
    <xf numFmtId="0" fontId="0" fillId="0" borderId="34" xfId="0" applyBorder="1" applyAlignment="1">
      <alignment vertical="center"/>
    </xf>
    <xf numFmtId="0" fontId="0" fillId="0" borderId="22"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0" fillId="0" borderId="8"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Border="1" applyAlignment="1">
      <alignment horizontal="left" vertical="center" wrapText="1"/>
    </xf>
    <xf numFmtId="0" fontId="0" fillId="0" borderId="22" xfId="0" applyBorder="1" applyAlignment="1">
      <alignment vertical="center"/>
    </xf>
    <xf numFmtId="0" fontId="0" fillId="0" borderId="0" xfId="0" applyAlignment="1">
      <alignment vertical="center"/>
    </xf>
    <xf numFmtId="0" fontId="0" fillId="0" borderId="9" xfId="0" applyBorder="1" applyAlignment="1">
      <alignment vertical="center"/>
    </xf>
    <xf numFmtId="0" fontId="5" fillId="0" borderId="0" xfId="0" applyFont="1" applyAlignment="1">
      <alignment horizontal="center" vertical="center"/>
    </xf>
    <xf numFmtId="0" fontId="9" fillId="0" borderId="0" xfId="0" applyFont="1" applyAlignment="1">
      <alignment horizontal="left" vertical="center"/>
    </xf>
    <xf numFmtId="0" fontId="10" fillId="0" borderId="8" xfId="0" applyFont="1" applyBorder="1" applyAlignment="1">
      <alignment vertical="center"/>
    </xf>
    <xf numFmtId="0" fontId="0" fillId="0" borderId="22" xfId="0" applyBorder="1" applyAlignment="1">
      <alignment horizontal="center" vertical="center"/>
    </xf>
    <xf numFmtId="0" fontId="10" fillId="0" borderId="26" xfId="0" applyFont="1" applyBorder="1" applyAlignment="1">
      <alignment vertical="center"/>
    </xf>
    <xf numFmtId="0" fontId="10" fillId="0" borderId="2" xfId="0" applyFont="1" applyBorder="1" applyAlignment="1">
      <alignment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3" xfId="0" applyBorder="1" applyAlignment="1">
      <alignment horizontal="left" vertical="center"/>
    </xf>
    <xf numFmtId="0" fontId="0" fillId="0" borderId="26" xfId="0" applyBorder="1" applyAlignment="1">
      <alignment horizontal="left" vertical="center"/>
    </xf>
    <xf numFmtId="0" fontId="0" fillId="0" borderId="0" xfId="0" applyBorder="1" applyAlignment="1">
      <alignment horizontal="left" vertical="center"/>
    </xf>
    <xf numFmtId="0" fontId="0" fillId="0" borderId="34" xfId="0" applyBorder="1" applyAlignment="1">
      <alignment horizontal="left" vertical="center"/>
    </xf>
    <xf numFmtId="0" fontId="0" fillId="0" borderId="8" xfId="0" applyBorder="1" applyAlignment="1">
      <alignment horizontal="left" vertical="center"/>
    </xf>
    <xf numFmtId="0" fontId="0" fillId="0" borderId="22" xfId="0" applyBorder="1" applyAlignment="1">
      <alignment horizontal="left" vertical="center"/>
    </xf>
    <xf numFmtId="0" fontId="0" fillId="0" borderId="30" xfId="0" applyBorder="1"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right" vertical="center"/>
    </xf>
    <xf numFmtId="0" fontId="0" fillId="0" borderId="39" xfId="0" applyBorder="1" applyAlignment="1">
      <alignment horizontal="right" vertical="center"/>
    </xf>
    <xf numFmtId="0" fontId="0" fillId="0" borderId="40" xfId="0" applyBorder="1" applyAlignment="1">
      <alignment horizontal="center" vertical="center"/>
    </xf>
    <xf numFmtId="0" fontId="0" fillId="0" borderId="41" xfId="0"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0" borderId="22" xfId="0" applyFill="1" applyBorder="1" applyAlignment="1">
      <alignment horizontal="center" vertical="center" wrapText="1"/>
    </xf>
    <xf numFmtId="0" fontId="0" fillId="0" borderId="30" xfId="0" applyFill="1" applyBorder="1" applyAlignment="1">
      <alignment horizontal="center" vertical="center" wrapText="1"/>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0" i="0" u="none" baseline="0">
                <a:latin typeface="ＭＳ Ｐゴシック"/>
                <a:ea typeface="ＭＳ Ｐゴシック"/>
                <a:cs typeface="ＭＳ Ｐゴシック"/>
              </a:rPr>
              <a:t>香炉と旗におけるダメージ減少</a:t>
            </a:r>
          </a:p>
        </c:rich>
      </c:tx>
      <c:layout/>
      <c:spPr>
        <a:noFill/>
        <a:ln>
          <a:noFill/>
        </a:ln>
      </c:spPr>
    </c:title>
    <c:plotArea>
      <c:layout>
        <c:manualLayout>
          <c:xMode val="edge"/>
          <c:yMode val="edge"/>
          <c:x val="0.043"/>
          <c:y val="0.09425"/>
          <c:w val="0.6755"/>
          <c:h val="0.807"/>
        </c:manualLayout>
      </c:layout>
      <c:scatterChart>
        <c:scatterStyle val="smoothMarker"/>
        <c:varyColors val="0"/>
        <c:ser>
          <c:idx val="0"/>
          <c:order val="0"/>
          <c:tx>
            <c:strRef>
              <c:f>main!$A$84:$C$84</c:f>
              <c:strCache>
                <c:ptCount val="1"/>
                <c:pt idx="0">
                  <c:v>香炉 35 %（物魔ダメ）</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3366FF"/>
              </a:solidFill>
              <a:ln>
                <a:solidFill>
                  <a:srgbClr val="3366FF"/>
                </a:solidFill>
              </a:ln>
            </c:spPr>
          </c:marker>
          <c:xVal>
            <c:numRef>
              <c:f>main!$D$83:$R$83</c:f>
              <c:numCache/>
            </c:numRef>
          </c:xVal>
          <c:yVal>
            <c:numRef>
              <c:f>main!$D$84:$R$84</c:f>
              <c:numCache/>
            </c:numRef>
          </c:yVal>
          <c:smooth val="1"/>
        </c:ser>
        <c:ser>
          <c:idx val="1"/>
          <c:order val="1"/>
          <c:tx>
            <c:strRef>
              <c:f>main!$A$85:$C$85</c:f>
              <c:strCache>
                <c:ptCount val="1"/>
                <c:pt idx="0">
                  <c:v>旗 25 %（物理ダメ）</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6600"/>
              </a:solidFill>
              <a:ln>
                <a:solidFill>
                  <a:srgbClr val="FF6600"/>
                </a:solidFill>
              </a:ln>
            </c:spPr>
          </c:marker>
          <c:xVal>
            <c:numRef>
              <c:f>main!$D$83:$R$83</c:f>
              <c:numCache/>
            </c:numRef>
          </c:xVal>
          <c:yVal>
            <c:numRef>
              <c:f>main!$D$85:$R$85</c:f>
              <c:numCache/>
            </c:numRef>
          </c:yVal>
          <c:smooth val="1"/>
        </c:ser>
        <c:ser>
          <c:idx val="2"/>
          <c:order val="2"/>
          <c:tx>
            <c:strRef>
              <c:f>main!$A$86:$C$86</c:f>
              <c:strCache>
                <c:ptCount val="1"/>
                <c:pt idx="0">
                  <c:v>旗 25 %（魔法ダメ）</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00"/>
              </a:solidFill>
              <a:ln>
                <a:solidFill>
                  <a:srgbClr val="FFFF00"/>
                </a:solidFill>
              </a:ln>
            </c:spPr>
          </c:marker>
          <c:xVal>
            <c:numRef>
              <c:f>main!$D$83:$R$83</c:f>
              <c:numCache/>
            </c:numRef>
          </c:xVal>
          <c:yVal>
            <c:numRef>
              <c:f>main!$D$86:$R$86</c:f>
              <c:numCache/>
            </c:numRef>
          </c:yVal>
          <c:smooth val="1"/>
        </c:ser>
        <c:ser>
          <c:idx val="3"/>
          <c:order val="3"/>
          <c:tx>
            <c:v>元ダメージ（比較用）</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xVal>
            <c:numRef>
              <c:f>main!$D$83:$R$83</c:f>
              <c:numCache/>
            </c:numRef>
          </c:xVal>
          <c:yVal>
            <c:numRef>
              <c:f>main!$D$83:$R$83</c:f>
              <c:numCache/>
            </c:numRef>
          </c:yVal>
          <c:smooth val="1"/>
        </c:ser>
        <c:axId val="62458746"/>
        <c:axId val="25257803"/>
      </c:scatterChart>
      <c:valAx>
        <c:axId val="62458746"/>
        <c:scaling>
          <c:orientation val="minMax"/>
          <c:max val="10000"/>
        </c:scaling>
        <c:axPos val="b"/>
        <c:title>
          <c:tx>
            <c:rich>
              <a:bodyPr vert="horz" rot="0" anchor="ctr"/>
              <a:lstStyle/>
              <a:p>
                <a:pPr algn="ctr">
                  <a:defRPr/>
                </a:pPr>
                <a:r>
                  <a:rPr lang="en-US" cap="none" sz="1650" b="0" i="0" u="none" baseline="0">
                    <a:latin typeface="ＭＳ Ｐゴシック"/>
                    <a:ea typeface="ＭＳ Ｐゴシック"/>
                    <a:cs typeface="ＭＳ Ｐゴシック"/>
                  </a:rPr>
                  <a:t>元ダメージ</a:t>
                </a:r>
              </a:p>
            </c:rich>
          </c:tx>
          <c:layout/>
          <c:overlay val="0"/>
          <c:spPr>
            <a:noFill/>
            <a:ln>
              <a:noFill/>
            </a:ln>
          </c:spPr>
        </c:title>
        <c:majorGridlines/>
        <c:delete val="0"/>
        <c:numFmt formatCode="General" sourceLinked="1"/>
        <c:majorTickMark val="in"/>
        <c:minorTickMark val="none"/>
        <c:tickLblPos val="nextTo"/>
        <c:spPr>
          <a:ln w="12700">
            <a:solidFill/>
          </a:ln>
        </c:spPr>
        <c:crossAx val="25257803"/>
        <c:crosses val="autoZero"/>
        <c:crossBetween val="midCat"/>
        <c:dispUnits/>
      </c:valAx>
      <c:valAx>
        <c:axId val="25257803"/>
        <c:scaling>
          <c:orientation val="minMax"/>
        </c:scaling>
        <c:axPos val="l"/>
        <c:title>
          <c:tx>
            <c:rich>
              <a:bodyPr vert="horz" rot="-5400000" anchor="ctr"/>
              <a:lstStyle/>
              <a:p>
                <a:pPr algn="ctr">
                  <a:defRPr/>
                </a:pPr>
                <a:r>
                  <a:rPr lang="en-US" cap="none" sz="1650" b="0" i="0" u="none" baseline="0">
                    <a:latin typeface="ＭＳ Ｐゴシック"/>
                    <a:ea typeface="ＭＳ Ｐゴシック"/>
                    <a:cs typeface="ＭＳ Ｐゴシック"/>
                  </a:rPr>
                  <a:t>減少されたダメージ</a:t>
                </a:r>
              </a:p>
            </c:rich>
          </c:tx>
          <c:layout/>
          <c:overlay val="0"/>
          <c:spPr>
            <a:noFill/>
            <a:ln>
              <a:noFill/>
            </a:ln>
          </c:spPr>
        </c:title>
        <c:majorGridlines/>
        <c:delete val="0"/>
        <c:numFmt formatCode="General" sourceLinked="1"/>
        <c:majorTickMark val="in"/>
        <c:minorTickMark val="none"/>
        <c:tickLblPos val="nextTo"/>
        <c:crossAx val="62458746"/>
        <c:crosses val="autoZero"/>
        <c:crossBetween val="midCat"/>
        <c:dispUnits/>
      </c:valAx>
      <c:spPr>
        <a:solidFill>
          <a:srgbClr val="C0C0C0"/>
        </a:solidFill>
        <a:ln w="12700">
          <a:solidFill>
            <a:srgbClr val="C0C0C0"/>
          </a:solidFill>
        </a:ln>
      </c:spPr>
    </c:plotArea>
    <c:legend>
      <c:legendPos val="r"/>
      <c:layout>
        <c:manualLayout>
          <c:xMode val="edge"/>
          <c:yMode val="edge"/>
          <c:x val="0.7075"/>
          <c:y val="0.1385"/>
        </c:manualLayout>
      </c:layout>
      <c:overlay val="0"/>
    </c:legend>
    <c:plotVisOnly val="1"/>
    <c:dispBlanksAs val="gap"/>
    <c:showDLblsOverMax val="0"/>
  </c:chart>
  <c:txPr>
    <a:bodyPr vert="horz" rot="0"/>
    <a:lstStyle/>
    <a:p>
      <a:pPr>
        <a:defRPr lang="en-US" cap="none" sz="15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15</xdr:row>
      <xdr:rowOff>85725</xdr:rowOff>
    </xdr:from>
    <xdr:to>
      <xdr:col>4</xdr:col>
      <xdr:colOff>66675</xdr:colOff>
      <xdr:row>22</xdr:row>
      <xdr:rowOff>57150</xdr:rowOff>
    </xdr:to>
    <xdr:sp>
      <xdr:nvSpPr>
        <xdr:cNvPr id="1" name="Line 15"/>
        <xdr:cNvSpPr>
          <a:spLocks/>
        </xdr:cNvSpPr>
      </xdr:nvSpPr>
      <xdr:spPr>
        <a:xfrm flipV="1">
          <a:off x="2790825" y="2838450"/>
          <a:ext cx="0" cy="1171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82</xdr:row>
      <xdr:rowOff>47625</xdr:rowOff>
    </xdr:from>
    <xdr:to>
      <xdr:col>3</xdr:col>
      <xdr:colOff>114300</xdr:colOff>
      <xdr:row>82</xdr:row>
      <xdr:rowOff>295275</xdr:rowOff>
    </xdr:to>
    <xdr:sp>
      <xdr:nvSpPr>
        <xdr:cNvPr id="2" name="TextBox 48"/>
        <xdr:cNvSpPr txBox="1">
          <a:spLocks noChangeArrowheads="1"/>
        </xdr:cNvSpPr>
      </xdr:nvSpPr>
      <xdr:spPr>
        <a:xfrm>
          <a:off x="1485900" y="14506575"/>
          <a:ext cx="923925" cy="2476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元被ダメ</a:t>
          </a:r>
        </a:p>
      </xdr:txBody>
    </xdr:sp>
    <xdr:clientData/>
  </xdr:twoCellAnchor>
  <xdr:oneCellAnchor>
    <xdr:from>
      <xdr:col>0</xdr:col>
      <xdr:colOff>123825</xdr:colOff>
      <xdr:row>82</xdr:row>
      <xdr:rowOff>152400</xdr:rowOff>
    </xdr:from>
    <xdr:ext cx="361950" cy="209550"/>
    <xdr:sp>
      <xdr:nvSpPr>
        <xdr:cNvPr id="3" name="TextBox 49"/>
        <xdr:cNvSpPr txBox="1">
          <a:spLocks noChangeArrowheads="1"/>
        </xdr:cNvSpPr>
      </xdr:nvSpPr>
      <xdr:spPr>
        <a:xfrm>
          <a:off x="123825" y="14611350"/>
          <a:ext cx="361950" cy="20955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条件</a:t>
          </a:r>
        </a:p>
      </xdr:txBody>
    </xdr:sp>
    <xdr:clientData/>
  </xdr:oneCellAnchor>
  <xdr:twoCellAnchor>
    <xdr:from>
      <xdr:col>0</xdr:col>
      <xdr:colOff>85725</xdr:colOff>
      <xdr:row>89</xdr:row>
      <xdr:rowOff>9525</xdr:rowOff>
    </xdr:from>
    <xdr:to>
      <xdr:col>16</xdr:col>
      <xdr:colOff>219075</xdr:colOff>
      <xdr:row>109</xdr:row>
      <xdr:rowOff>104775</xdr:rowOff>
    </xdr:to>
    <xdr:graphicFrame>
      <xdr:nvGraphicFramePr>
        <xdr:cNvPr id="4" name="Chart 50"/>
        <xdr:cNvGraphicFramePr/>
      </xdr:nvGraphicFramePr>
      <xdr:xfrm>
        <a:off x="85725" y="15897225"/>
        <a:ext cx="8001000" cy="3524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ohan.wikiwiki.jp/?plugin=attachref&amp;attachref_no=27&amp;attachref_opt=&amp;refer=%A5%D8%A5%EB%A5%E1%A5%C3%A5%C8&amp;digest=99a88aec778773dc9a729cb84a2952bb" TargetMode="External" /><Relationship Id="rId2" Type="http://schemas.openxmlformats.org/officeDocument/2006/relationships/hyperlink" Target="http://rohan.wikiwiki.jp/?plugin=attachref&amp;attachref_no=31&amp;attachref_opt=&amp;refer=%A5%D8%A5%EB%A5%E1%A5%C3%A5%C8&amp;digest=99a88aec778773dc9a729cb84a2952bb" TargetMode="External" /><Relationship Id="rId3" Type="http://schemas.openxmlformats.org/officeDocument/2006/relationships/hyperlink" Target="http://rohan.wikiwiki.jp/?plugin=attachref&amp;attachref_no=27&amp;attachref_opt=&amp;refer=%A5%AC%A5%F3%A5%C8%A5%EC%A5%C3%A5%C8&amp;digest=1f77c3ae49d44e52bfb1cc00bbe1ede3" TargetMode="External" /><Relationship Id="rId4" Type="http://schemas.openxmlformats.org/officeDocument/2006/relationships/hyperlink" Target="http://rohan.wikiwiki.jp/?plugin=attachref&amp;attachref_no=31&amp;attachref_opt=&amp;refer=%A5%AC%A5%F3%A5%C8%A5%EC%A5%C3%A5%C8&amp;digest=1f77c3ae49d44e52bfb1cc00bbe1ede3" TargetMode="External" /><Relationship Id="rId5" Type="http://schemas.openxmlformats.org/officeDocument/2006/relationships/hyperlink" Target="http://rohan.wikiwiki.jp/?plugin=attachref&amp;attachref_no=27&amp;attachref_opt=&amp;refer=%A5%D6%A1%BC%A5%C4&amp;digest=b2833d4de2d8c2edf965ca5bdd36a7e7" TargetMode="External" /><Relationship Id="rId6" Type="http://schemas.openxmlformats.org/officeDocument/2006/relationships/hyperlink" Target="http://rohan.wikiwiki.jp/?plugin=attachref&amp;attachref_no=31&amp;attachref_opt=&amp;refer=%A5%D6%A1%BC%A5%C4&amp;digest=b2833d4de2d8c2edf965ca5bdd36a7e7" TargetMode="External" /><Relationship Id="rId7" Type="http://schemas.openxmlformats.org/officeDocument/2006/relationships/hyperlink" Target="http://rohan.wikiwiki.jp/?plugin=attachref&amp;attachref_no=27&amp;attachref_opt=&amp;refer=%A5%AC%A5%F3%A5%C8%A5%EC%A5%C3%A5%C8&amp;digest=1f77c3ae49d44e52bfb1cc00bbe1ede3" TargetMode="External" /><Relationship Id="rId8" Type="http://schemas.openxmlformats.org/officeDocument/2006/relationships/hyperlink" Target="http://rohan.wikiwiki.jp/?plugin=attachref&amp;attachref_no=31&amp;attachref_opt=&amp;refer=%A5%AC%A5%F3%A5%C8%A5%EC%A5%C3%A5%C8&amp;digest=1f77c3ae49d44e52bfb1cc00bbe1ede3" TargetMode="External" /><Relationship Id="rId9" Type="http://schemas.openxmlformats.org/officeDocument/2006/relationships/hyperlink" Target="http://rohan.wikiwiki.jp/?plugin=attachref&amp;attachref_no=27&amp;attachref_opt=&amp;refer=%A5%C1%A5%E5%A5%CB%A5%C3%A5%AF&amp;digest=18f9f0feb9d386e79892f07f62192c28" TargetMode="External" /><Relationship Id="rId10" Type="http://schemas.openxmlformats.org/officeDocument/2006/relationships/hyperlink" Target="http://rohan.wikiwiki.jp/?plugin=attachref&amp;attachref_no=31&amp;attachref_opt=&amp;refer=%A5%C1%A5%E5%A5%CB%A5%C3%A5%AF&amp;digest=18f9f0feb9d386e79892f07f62192c28" TargetMode="External" /><Relationship Id="rId11" Type="http://schemas.openxmlformats.org/officeDocument/2006/relationships/hyperlink" Target="http://rohan.wikiwiki.jp/?plugin=attachref&amp;attachref_no=27&amp;attachref_opt=&amp;refer=%A5%EC%A5%AE%A5%F3%A5%B9&amp;digest=33abe3271c333a7160755bc89d98ffd2" TargetMode="External" /><Relationship Id="rId12" Type="http://schemas.openxmlformats.org/officeDocument/2006/relationships/hyperlink" Target="http://rohan.wikiwiki.jp/?plugin=attachref&amp;attachref_no=31&amp;attachref_opt=&amp;refer=%A5%EC%A5%AE%A5%F3%A5%B9&amp;digest=33abe3271c333a7160755bc89d98ffd2" TargetMode="External" /><Relationship Id="rId13" Type="http://schemas.openxmlformats.org/officeDocument/2006/relationships/hyperlink" Target="http://rohan.wikiwiki.jp/?plugin=attachref&amp;attachref_no=27&amp;attachref_opt=&amp;refer=%A5%D8%A5%EB%A5%E1%A5%C3%A5%C8&amp;digest=99a88aec778773dc9a729cb84a2952bb" TargetMode="External" /><Relationship Id="rId14" Type="http://schemas.openxmlformats.org/officeDocument/2006/relationships/hyperlink" Target="http://rohan.wikiwiki.jp/?plugin=attachref&amp;attachref_no=31&amp;attachref_opt=&amp;refer=%A5%D8%A5%EB%A5%E1%A5%C3%A5%C8&amp;digest=99a88aec778773dc9a729cb84a2952bb" TargetMode="External" /><Relationship Id="rId15" Type="http://schemas.openxmlformats.org/officeDocument/2006/relationships/hyperlink" Target="http://rohan.wikiwiki.jp/?plugin=attachref&amp;attachref_no=27&amp;attachref_opt=&amp;refer=%A5%AC%A5%F3%A5%C8%A5%EC%A5%C3%A5%C8&amp;digest=1f77c3ae49d44e52bfb1cc00bbe1ede3" TargetMode="External" /><Relationship Id="rId16" Type="http://schemas.openxmlformats.org/officeDocument/2006/relationships/hyperlink" Target="http://rohan.wikiwiki.jp/?plugin=attachref&amp;attachref_no=31&amp;attachref_opt=&amp;refer=%A5%AC%A5%F3%A5%C8%A5%EC%A5%C3%A5%C8&amp;digest=1f77c3ae49d44e52bfb1cc00bbe1ede3" TargetMode="External" /><Relationship Id="rId17" Type="http://schemas.openxmlformats.org/officeDocument/2006/relationships/hyperlink" Target="http://rohan.wikiwiki.jp/?plugin=attachref&amp;attachref_no=27&amp;attachref_opt=&amp;refer=%A5%D6%A1%BC%A5%C4&amp;digest=b2833d4de2d8c2edf965ca5bdd36a7e7" TargetMode="External" /><Relationship Id="rId18" Type="http://schemas.openxmlformats.org/officeDocument/2006/relationships/hyperlink" Target="http://rohan.wikiwiki.jp/?plugin=attachref&amp;attachref_no=31&amp;attachref_opt=&amp;refer=%A5%D6%A1%BC%A5%C4&amp;digest=b2833d4de2d8c2edf965ca5bdd36a7e7" TargetMode="External" /><Relationship Id="rId19" Type="http://schemas.openxmlformats.org/officeDocument/2006/relationships/hyperlink" Target="http://rohan.wikiwiki.jp/?plugin=attachref&amp;attachref_no=27&amp;attachref_opt=&amp;refer=%A5%C1%A5%E5%A5%CB%A5%C3%A5%AF&amp;digest=18f9f0feb9d386e79892f07f62192c28" TargetMode="External" /><Relationship Id="rId20" Type="http://schemas.openxmlformats.org/officeDocument/2006/relationships/hyperlink" Target="http://rohan.wikiwiki.jp/?plugin=attachref&amp;attachref_no=31&amp;attachref_opt=&amp;refer=%A5%C1%A5%E5%A5%CB%A5%C3%A5%AF&amp;digest=18f9f0feb9d386e79892f07f62192c28" TargetMode="External" /><Relationship Id="rId21" Type="http://schemas.openxmlformats.org/officeDocument/2006/relationships/hyperlink" Target="http://rohan.wikiwiki.jp/?plugin=attachref&amp;attachref_no=27&amp;attachref_opt=&amp;refer=%A5%EC%A5%AE%A5%F3%A5%B9&amp;digest=33abe3271c333a7160755bc89d98ffd2" TargetMode="External" /><Relationship Id="rId22" Type="http://schemas.openxmlformats.org/officeDocument/2006/relationships/hyperlink" Target="http://rohan.wikiwiki.jp/?plugin=attachref&amp;attachref_no=31&amp;attachref_opt=&amp;refer=%A5%EC%A5%AE%A5%F3%A5%B9&amp;digest=33abe3271c333a7160755bc89d98ffd2" TargetMode="External" /><Relationship Id="rId2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R120"/>
  <sheetViews>
    <sheetView showGridLines="0" tabSelected="1" workbookViewId="0" topLeftCell="A97">
      <selection activeCell="K114" sqref="K114"/>
    </sheetView>
  </sheetViews>
  <sheetFormatPr defaultColWidth="9.00390625" defaultRowHeight="13.5"/>
  <cols>
    <col min="1" max="1" width="15.50390625" style="0" customWidth="1"/>
    <col min="2" max="2" width="3.75390625" style="19" customWidth="1"/>
    <col min="3" max="3" width="10.875" style="0" customWidth="1"/>
    <col min="4" max="18" width="5.625" style="0" customWidth="1"/>
    <col min="19" max="19" width="2.625" style="0" customWidth="1"/>
  </cols>
  <sheetData>
    <row r="1" spans="1:18" ht="27.75" customHeight="1">
      <c r="A1" s="108" t="s">
        <v>119</v>
      </c>
      <c r="B1" s="109"/>
      <c r="C1" s="109"/>
      <c r="D1" s="109"/>
      <c r="E1" s="109"/>
      <c r="F1" s="109"/>
      <c r="G1" s="109"/>
      <c r="H1" s="109"/>
      <c r="I1" s="109"/>
      <c r="J1" s="109"/>
      <c r="K1" s="109"/>
      <c r="L1" s="109"/>
      <c r="M1" s="109"/>
      <c r="N1" s="109"/>
      <c r="O1" s="109"/>
      <c r="P1" s="109"/>
      <c r="Q1" s="109"/>
      <c r="R1" s="109"/>
    </row>
    <row r="2" spans="1:18" ht="13.5" customHeight="1">
      <c r="A2" s="87" t="s">
        <v>123</v>
      </c>
      <c r="C2" s="19"/>
      <c r="D2" s="19"/>
      <c r="E2" s="19"/>
      <c r="F2" s="19"/>
      <c r="G2" s="19"/>
      <c r="H2" s="19"/>
      <c r="I2" s="19"/>
      <c r="J2" s="19"/>
      <c r="K2" s="19"/>
      <c r="L2" s="19"/>
      <c r="M2" s="19"/>
      <c r="N2" s="19"/>
      <c r="O2" s="19"/>
      <c r="P2" s="19"/>
      <c r="Q2" s="19"/>
      <c r="R2" s="19"/>
    </row>
    <row r="3" spans="1:18" ht="13.5" customHeight="1">
      <c r="A3" s="86"/>
      <c r="C3" s="19"/>
      <c r="D3" s="19"/>
      <c r="E3" s="19"/>
      <c r="F3" s="19"/>
      <c r="G3" s="19"/>
      <c r="H3" s="19"/>
      <c r="I3" s="19"/>
      <c r="J3" s="19"/>
      <c r="K3" s="19"/>
      <c r="L3" s="19"/>
      <c r="M3" s="19"/>
      <c r="N3" s="19"/>
      <c r="O3" s="19"/>
      <c r="P3" s="19"/>
      <c r="Q3" s="19"/>
      <c r="R3" s="19"/>
    </row>
    <row r="4" spans="1:2" ht="13.5" customHeight="1">
      <c r="A4" s="9" t="s">
        <v>40</v>
      </c>
      <c r="B4" s="55"/>
    </row>
    <row r="5" ht="13.5">
      <c r="A5" s="63"/>
    </row>
    <row r="6" ht="13.5"/>
    <row r="7" spans="1:2" ht="13.5">
      <c r="A7" s="9" t="s">
        <v>41</v>
      </c>
      <c r="B7" s="55"/>
    </row>
    <row r="8" ht="13.5"/>
    <row r="9" ht="13.5"/>
    <row r="10" spans="1:2" ht="13.5">
      <c r="A10" s="9" t="s">
        <v>47</v>
      </c>
      <c r="B10" s="55"/>
    </row>
    <row r="11" spans="1:2" ht="13.5">
      <c r="A11" s="16"/>
      <c r="B11" s="56"/>
    </row>
    <row r="12" ht="13.5"/>
    <row r="13" spans="1:2" ht="13.5">
      <c r="A13" s="17" t="s">
        <v>120</v>
      </c>
      <c r="B13" s="55"/>
    </row>
    <row r="14" spans="1:2" ht="13.5">
      <c r="A14" s="9" t="s">
        <v>49</v>
      </c>
      <c r="B14" s="55"/>
    </row>
    <row r="15" spans="1:2" ht="13.5">
      <c r="A15" s="5"/>
      <c r="B15" s="43"/>
    </row>
    <row r="16" spans="1:10" ht="13.5">
      <c r="A16" s="10" t="s">
        <v>96</v>
      </c>
      <c r="B16" s="43" t="s">
        <v>94</v>
      </c>
      <c r="C16" s="62">
        <v>0</v>
      </c>
      <c r="E16" s="6">
        <v>152</v>
      </c>
      <c r="F16" s="98" t="s">
        <v>32</v>
      </c>
      <c r="G16" s="99"/>
      <c r="H16" s="99"/>
      <c r="I16" s="99"/>
      <c r="J16" s="100"/>
    </row>
    <row r="17" spans="1:10" ht="13.5">
      <c r="A17" s="10"/>
      <c r="B17" s="43"/>
      <c r="E17" s="7">
        <v>121</v>
      </c>
      <c r="F17" s="95" t="s">
        <v>33</v>
      </c>
      <c r="G17" s="96"/>
      <c r="H17" s="96"/>
      <c r="I17" s="96"/>
      <c r="J17" s="97"/>
    </row>
    <row r="18" spans="1:10" ht="13.5">
      <c r="A18" s="10" t="s">
        <v>97</v>
      </c>
      <c r="B18" s="43" t="s">
        <v>95</v>
      </c>
      <c r="C18" s="62">
        <v>0</v>
      </c>
      <c r="E18" s="7">
        <v>100</v>
      </c>
      <c r="F18" s="95" t="s">
        <v>34</v>
      </c>
      <c r="G18" s="96"/>
      <c r="H18" s="96"/>
      <c r="I18" s="96"/>
      <c r="J18" s="97"/>
    </row>
    <row r="19" spans="5:10" ht="13.5">
      <c r="E19" s="7">
        <v>72</v>
      </c>
      <c r="F19" s="95" t="s">
        <v>35</v>
      </c>
      <c r="G19" s="96"/>
      <c r="H19" s="96"/>
      <c r="I19" s="96"/>
      <c r="J19" s="97"/>
    </row>
    <row r="20" spans="5:10" ht="13.5">
      <c r="E20" s="7">
        <v>70</v>
      </c>
      <c r="F20" s="95" t="s">
        <v>36</v>
      </c>
      <c r="G20" s="96"/>
      <c r="H20" s="96"/>
      <c r="I20" s="96"/>
      <c r="J20" s="97"/>
    </row>
    <row r="21" spans="5:10" ht="13.5">
      <c r="E21" s="7">
        <v>30</v>
      </c>
      <c r="F21" s="95" t="s">
        <v>37</v>
      </c>
      <c r="G21" s="96"/>
      <c r="H21" s="96"/>
      <c r="I21" s="96"/>
      <c r="J21" s="97"/>
    </row>
    <row r="22" spans="5:10" ht="13.5">
      <c r="E22" s="7">
        <v>10</v>
      </c>
      <c r="F22" s="95" t="s">
        <v>38</v>
      </c>
      <c r="G22" s="96"/>
      <c r="H22" s="96"/>
      <c r="I22" s="96"/>
      <c r="J22" s="97"/>
    </row>
    <row r="23" spans="5:10" ht="13.5">
      <c r="E23" s="8">
        <v>0</v>
      </c>
      <c r="F23" s="92" t="s">
        <v>39</v>
      </c>
      <c r="G23" s="93"/>
      <c r="H23" s="93"/>
      <c r="I23" s="93"/>
      <c r="J23" s="94"/>
    </row>
    <row r="25" spans="1:2" ht="13.5">
      <c r="A25" s="9" t="s">
        <v>46</v>
      </c>
      <c r="B25" s="55"/>
    </row>
    <row r="27" spans="1:3" ht="13.5">
      <c r="A27" s="11" t="s">
        <v>99</v>
      </c>
      <c r="B27" s="19" t="s">
        <v>95</v>
      </c>
      <c r="C27" s="62">
        <v>0</v>
      </c>
    </row>
    <row r="28" spans="1:3" ht="13.5">
      <c r="A28" s="11" t="s">
        <v>98</v>
      </c>
      <c r="B28" s="19" t="s">
        <v>95</v>
      </c>
      <c r="C28" s="62">
        <v>0</v>
      </c>
    </row>
    <row r="30" spans="1:2" ht="13.5">
      <c r="A30" s="9" t="s">
        <v>44</v>
      </c>
      <c r="B30" s="55"/>
    </row>
    <row r="32" spans="1:3" ht="13.5">
      <c r="A32" s="11" t="s">
        <v>100</v>
      </c>
      <c r="B32" s="19" t="s">
        <v>94</v>
      </c>
      <c r="C32" s="62">
        <v>0</v>
      </c>
    </row>
    <row r="33" spans="1:3" ht="13.5">
      <c r="A33" s="11" t="s">
        <v>101</v>
      </c>
      <c r="B33" s="19" t="s">
        <v>94</v>
      </c>
      <c r="C33" s="62">
        <v>0</v>
      </c>
    </row>
    <row r="34" spans="1:3" ht="13.5">
      <c r="A34" s="11" t="s">
        <v>102</v>
      </c>
      <c r="B34" s="19" t="s">
        <v>94</v>
      </c>
      <c r="C34" s="62">
        <v>0</v>
      </c>
    </row>
    <row r="35" spans="1:3" ht="13.5">
      <c r="A35" s="11" t="s">
        <v>103</v>
      </c>
      <c r="B35" s="19" t="s">
        <v>95</v>
      </c>
      <c r="C35" s="62">
        <v>0</v>
      </c>
    </row>
    <row r="37" spans="1:2" ht="13.5">
      <c r="A37" s="13" t="s">
        <v>45</v>
      </c>
      <c r="B37" s="57"/>
    </row>
    <row r="39" spans="1:3" ht="13.5">
      <c r="A39" s="12" t="s">
        <v>104</v>
      </c>
      <c r="B39" s="56" t="s">
        <v>94</v>
      </c>
      <c r="C39" s="62">
        <v>1</v>
      </c>
    </row>
    <row r="41" spans="1:2" ht="13.5">
      <c r="A41" s="9" t="s">
        <v>54</v>
      </c>
      <c r="B41" s="55"/>
    </row>
    <row r="42" spans="1:5" ht="13.5">
      <c r="A42" s="34" t="s">
        <v>59</v>
      </c>
      <c r="B42" s="58"/>
      <c r="C42" s="35"/>
      <c r="D42" s="35"/>
      <c r="E42" s="2"/>
    </row>
    <row r="43" spans="1:5" ht="13.5">
      <c r="A43" s="34" t="s">
        <v>55</v>
      </c>
      <c r="B43" s="58"/>
      <c r="C43" s="35"/>
      <c r="D43" s="35"/>
      <c r="E43" s="2"/>
    </row>
    <row r="44" spans="1:5" ht="13.5">
      <c r="A44" s="34" t="s">
        <v>56</v>
      </c>
      <c r="B44" s="58"/>
      <c r="C44" s="35"/>
      <c r="D44" s="35"/>
      <c r="E44" s="2"/>
    </row>
    <row r="45" spans="1:5" ht="14.25" thickBot="1">
      <c r="A45" s="34" t="s">
        <v>57</v>
      </c>
      <c r="B45" s="58"/>
      <c r="C45" s="35"/>
      <c r="D45" s="35"/>
      <c r="E45" s="2"/>
    </row>
    <row r="46" spans="1:5" ht="14.25" thickBot="1">
      <c r="A46" s="34" t="s">
        <v>58</v>
      </c>
      <c r="B46" s="58"/>
      <c r="C46" s="36" t="s">
        <v>42</v>
      </c>
      <c r="D46" s="64">
        <v>0</v>
      </c>
      <c r="E46" s="33"/>
    </row>
    <row r="47" spans="1:5" ht="13.5">
      <c r="A47" s="34" t="s">
        <v>60</v>
      </c>
      <c r="B47" s="58"/>
      <c r="C47" s="35"/>
      <c r="D47" s="38"/>
      <c r="E47" s="2"/>
    </row>
    <row r="48" spans="1:5" ht="13.5">
      <c r="A48" s="34" t="s">
        <v>61</v>
      </c>
      <c r="B48" s="58"/>
      <c r="C48" s="35"/>
      <c r="D48" s="35"/>
      <c r="E48" s="2"/>
    </row>
    <row r="49" spans="1:5" ht="13.5">
      <c r="A49" s="34" t="s">
        <v>62</v>
      </c>
      <c r="B49" s="58"/>
      <c r="C49" s="35"/>
      <c r="D49" s="35"/>
      <c r="E49" s="2"/>
    </row>
    <row r="50" spans="1:5" ht="13.5">
      <c r="A50" s="34" t="s">
        <v>63</v>
      </c>
      <c r="B50" s="58"/>
      <c r="C50" s="35"/>
      <c r="D50" s="35"/>
      <c r="E50" s="2"/>
    </row>
    <row r="51" spans="1:5" ht="14.25" thickBot="1">
      <c r="A51" s="34" t="s">
        <v>64</v>
      </c>
      <c r="B51" s="58"/>
      <c r="C51" s="35"/>
      <c r="D51" s="37"/>
      <c r="E51" s="2"/>
    </row>
    <row r="52" spans="1:5" ht="14.25" thickBot="1">
      <c r="A52" s="34" t="s">
        <v>66</v>
      </c>
      <c r="B52" s="58"/>
      <c r="C52" s="36" t="s">
        <v>42</v>
      </c>
      <c r="D52" s="64">
        <v>0</v>
      </c>
      <c r="E52" s="33"/>
    </row>
    <row r="53" spans="1:5" ht="14.25" thickBot="1">
      <c r="A53" s="34" t="s">
        <v>65</v>
      </c>
      <c r="B53" s="58"/>
      <c r="C53" s="36" t="s">
        <v>43</v>
      </c>
      <c r="D53" s="65">
        <v>0</v>
      </c>
      <c r="E53" s="33"/>
    </row>
    <row r="54" spans="1:5" ht="13.5">
      <c r="A54" s="34" t="s">
        <v>67</v>
      </c>
      <c r="B54" s="58"/>
      <c r="C54" s="35"/>
      <c r="D54" s="38"/>
      <c r="E54" s="2"/>
    </row>
    <row r="55" spans="1:5" ht="13.5">
      <c r="A55" s="39" t="s">
        <v>69</v>
      </c>
      <c r="B55" s="59"/>
      <c r="C55" s="35"/>
      <c r="D55" s="33"/>
      <c r="E55" s="33"/>
    </row>
    <row r="56" spans="1:5" ht="13.5">
      <c r="A56" s="3" t="s">
        <v>70</v>
      </c>
      <c r="B56" s="60"/>
      <c r="C56" s="38"/>
      <c r="D56" s="4"/>
      <c r="E56" s="4"/>
    </row>
    <row r="57" ht="13.5"/>
    <row r="58" ht="13.5">
      <c r="A58" t="s">
        <v>121</v>
      </c>
    </row>
    <row r="59" ht="13.5">
      <c r="A59" t="s">
        <v>122</v>
      </c>
    </row>
    <row r="61" spans="1:18" ht="14.25" thickBot="1">
      <c r="A61" s="14"/>
      <c r="B61" s="61"/>
      <c r="C61" s="15"/>
      <c r="D61" s="15"/>
      <c r="E61" s="15"/>
      <c r="F61" s="15"/>
      <c r="G61" s="15"/>
      <c r="H61" s="15"/>
      <c r="I61" s="15"/>
      <c r="J61" s="15"/>
      <c r="K61" s="15"/>
      <c r="L61" s="15"/>
      <c r="M61" s="15"/>
      <c r="N61" s="15"/>
      <c r="O61" s="15"/>
      <c r="P61" s="15"/>
      <c r="Q61" s="15"/>
      <c r="R61" s="15"/>
    </row>
    <row r="62" ht="13.5">
      <c r="A62" s="9" t="s">
        <v>51</v>
      </c>
    </row>
    <row r="63" ht="13.5">
      <c r="A63" t="s">
        <v>71</v>
      </c>
    </row>
    <row r="64" spans="1:3" ht="13.5">
      <c r="A64" s="11" t="s">
        <v>100</v>
      </c>
      <c r="B64" s="19" t="s">
        <v>94</v>
      </c>
      <c r="C64" s="2">
        <f>data!F49</f>
        <v>0</v>
      </c>
    </row>
    <row r="65" spans="1:3" ht="13.5">
      <c r="A65" s="11" t="s">
        <v>101</v>
      </c>
      <c r="B65" s="19" t="s">
        <v>95</v>
      </c>
      <c r="C65" s="2">
        <f>data!G49</f>
        <v>0</v>
      </c>
    </row>
    <row r="66" spans="1:3" ht="13.5">
      <c r="A66" s="11" t="s">
        <v>102</v>
      </c>
      <c r="B66" s="19" t="s">
        <v>95</v>
      </c>
      <c r="C66" s="2">
        <f>data!F50</f>
        <v>0</v>
      </c>
    </row>
    <row r="67" spans="1:3" ht="13.5">
      <c r="A67" s="11" t="s">
        <v>103</v>
      </c>
      <c r="B67" s="19" t="s">
        <v>95</v>
      </c>
      <c r="C67" s="2">
        <f>data!G50</f>
        <v>0</v>
      </c>
    </row>
    <row r="68" spans="1:3" ht="13.5">
      <c r="A68" s="11" t="s">
        <v>99</v>
      </c>
      <c r="B68" s="19" t="s">
        <v>95</v>
      </c>
      <c r="C68" s="20">
        <f>data!D55</f>
        <v>329</v>
      </c>
    </row>
    <row r="69" spans="1:3" ht="13.5">
      <c r="A69" s="11" t="s">
        <v>98</v>
      </c>
      <c r="B69" s="19" t="s">
        <v>95</v>
      </c>
      <c r="C69" s="2">
        <f>data!D56</f>
        <v>201</v>
      </c>
    </row>
    <row r="70" ht="13.5">
      <c r="A70" t="s">
        <v>52</v>
      </c>
    </row>
    <row r="71" ht="13.5">
      <c r="A71" t="s">
        <v>72</v>
      </c>
    </row>
    <row r="72" spans="1:3" ht="13.5">
      <c r="A72" s="11" t="s">
        <v>99</v>
      </c>
      <c r="B72" s="19" t="s">
        <v>95</v>
      </c>
      <c r="C72" s="2">
        <f>data!D58</f>
        <v>329</v>
      </c>
    </row>
    <row r="73" spans="1:3" ht="13.5">
      <c r="A73" s="11" t="s">
        <v>98</v>
      </c>
      <c r="B73" s="19" t="s">
        <v>95</v>
      </c>
      <c r="C73" s="2">
        <f>data!D59</f>
        <v>201</v>
      </c>
    </row>
    <row r="74" ht="13.5">
      <c r="A74" s="11" t="s">
        <v>53</v>
      </c>
    </row>
    <row r="75" ht="13.5">
      <c r="A75" s="11"/>
    </row>
    <row r="76" spans="1:5" ht="19.5" customHeight="1">
      <c r="A76" s="11" t="s">
        <v>79</v>
      </c>
      <c r="B76" s="19" t="s">
        <v>94</v>
      </c>
      <c r="C76" s="62">
        <v>35</v>
      </c>
      <c r="D76" s="11" t="s">
        <v>74</v>
      </c>
      <c r="E76" t="s">
        <v>75</v>
      </c>
    </row>
    <row r="77" spans="1:5" ht="19.5" customHeight="1">
      <c r="A77" s="11" t="s">
        <v>76</v>
      </c>
      <c r="B77" s="19" t="s">
        <v>95</v>
      </c>
      <c r="C77" s="62">
        <v>25</v>
      </c>
      <c r="D77" s="11" t="s">
        <v>77</v>
      </c>
      <c r="E77" t="s">
        <v>78</v>
      </c>
    </row>
    <row r="78" ht="13.5">
      <c r="A78" s="11"/>
    </row>
    <row r="79" ht="13.5">
      <c r="A79" s="40" t="s">
        <v>80</v>
      </c>
    </row>
    <row r="80" ht="13.5">
      <c r="A80" s="40"/>
    </row>
    <row r="81" spans="1:2" ht="13.5">
      <c r="A81" s="41" t="s">
        <v>81</v>
      </c>
      <c r="B81" s="56"/>
    </row>
    <row r="82" spans="1:2" ht="14.25" thickBot="1">
      <c r="A82" s="41" t="s">
        <v>85</v>
      </c>
      <c r="B82" s="56"/>
    </row>
    <row r="83" spans="1:18" ht="30.75" customHeight="1" thickBot="1">
      <c r="A83" s="101"/>
      <c r="B83" s="102"/>
      <c r="C83" s="103"/>
      <c r="D83" s="31">
        <v>0</v>
      </c>
      <c r="E83" s="32">
        <v>50</v>
      </c>
      <c r="F83" s="32">
        <v>100</v>
      </c>
      <c r="G83" s="32">
        <v>150</v>
      </c>
      <c r="H83" s="32">
        <v>200</v>
      </c>
      <c r="I83" s="32">
        <v>300</v>
      </c>
      <c r="J83" s="32">
        <v>500</v>
      </c>
      <c r="K83" s="32">
        <v>1000</v>
      </c>
      <c r="L83" s="32">
        <v>2000</v>
      </c>
      <c r="M83" s="32">
        <v>3000</v>
      </c>
      <c r="N83" s="32">
        <v>4000</v>
      </c>
      <c r="O83" s="32">
        <v>5000</v>
      </c>
      <c r="P83" s="32">
        <v>6000</v>
      </c>
      <c r="Q83" s="32">
        <v>7000</v>
      </c>
      <c r="R83" s="44">
        <v>10000</v>
      </c>
    </row>
    <row r="84" spans="1:18" ht="13.5" customHeight="1" thickBot="1">
      <c r="A84" s="49" t="s">
        <v>73</v>
      </c>
      <c r="B84" s="30">
        <f>C76</f>
        <v>35</v>
      </c>
      <c r="C84" s="50" t="s">
        <v>84</v>
      </c>
      <c r="D84" s="48">
        <f>(D$83-(data!$D$72*data!$E$72+data!$D$73*data!$E$73))*(100-$C76)/100</f>
        <v>0</v>
      </c>
      <c r="E84" s="45">
        <f>(E$83-(data!$D$72*data!$E$72+data!$D$73*data!$E$73))*(100-$C76)/100</f>
        <v>32.5</v>
      </c>
      <c r="F84" s="45">
        <f>(F$83-(data!$D$72*data!$E$72+data!$D$73*data!$E$73))*(100-$C76)/100</f>
        <v>65</v>
      </c>
      <c r="G84" s="45">
        <f>(G$83-(data!$D$72*data!$E$72+data!$D$73*data!$E$73))*(100-$C76)/100</f>
        <v>97.5</v>
      </c>
      <c r="H84" s="45">
        <f>(H$83-(data!$D$72*data!$E$72+data!$D$73*data!$E$73))*(100-$C76)/100</f>
        <v>130</v>
      </c>
      <c r="I84" s="45">
        <f>(I$83-(data!$D$72*data!$E$72+data!$D$73*data!$E$73))*(100-$C76)/100</f>
        <v>195</v>
      </c>
      <c r="J84" s="45">
        <f>(J$83-(data!$D$72*data!$E$72+data!$D$73*data!$E$73))*(100-$C76)/100</f>
        <v>325</v>
      </c>
      <c r="K84" s="45">
        <f>(K$83-(data!$D$72*data!$E$72+data!$D$73*data!$E$73))*(100-$C76)/100</f>
        <v>650</v>
      </c>
      <c r="L84" s="45">
        <f>(L$83-(data!$D$72*data!$E$72+data!$D$73*data!$E$73))*(100-$C76)/100</f>
        <v>1300</v>
      </c>
      <c r="M84" s="45">
        <f>(M$83-(data!$D$72*data!$E$72+data!$D$73*data!$E$73))*(100-$C76)/100</f>
        <v>1950</v>
      </c>
      <c r="N84" s="45">
        <f>(N$83-(data!$D$72*data!$E$72+data!$D$73*data!$E$73))*(100-$C76)/100</f>
        <v>2600</v>
      </c>
      <c r="O84" s="45">
        <f>(O$83-(data!$D$72*data!$E$72+data!$D$73*data!$E$73))*(100-$C76)/100</f>
        <v>3250</v>
      </c>
      <c r="P84" s="45">
        <f>(P$83-(data!$D$72*data!$E$72+data!$D$73*data!$E$73))*(100-$C76)/100</f>
        <v>3900</v>
      </c>
      <c r="Q84" s="45">
        <f>(Q$83-(data!$D$72*data!$E$72+data!$D$73*data!$E$73))*(100-$C76)/100</f>
        <v>4550</v>
      </c>
      <c r="R84" s="46">
        <f>(R$83-(data!$D$72*data!$E$72+data!$D$73*data!$E$73))*(100-$C76)/100</f>
        <v>6500</v>
      </c>
    </row>
    <row r="85" spans="1:18" ht="13.5">
      <c r="A85" s="104" t="s">
        <v>76</v>
      </c>
      <c r="B85" s="106">
        <f>C77</f>
        <v>25</v>
      </c>
      <c r="C85" s="54" t="s">
        <v>83</v>
      </c>
      <c r="D85" s="28">
        <f>D$83-(data!$D$72*data!$E$72+data!$D$73*data!$E$73)-$C$72*$C77/100</f>
        <v>-82.25</v>
      </c>
      <c r="E85" s="24">
        <f>E$83-(data!$D$72*data!$E$72+data!$D$73*data!$E$73)-$C$72*$C77/100</f>
        <v>-32.25</v>
      </c>
      <c r="F85" s="24">
        <f>F$83-(data!$D$72*data!$E$72+data!$D$73*data!$E$73)-$C$72*$C77/100</f>
        <v>17.75</v>
      </c>
      <c r="G85" s="24">
        <f>G$83-(data!$D$72*data!$E$72+data!$D$73*data!$E$73)-$C$72*$C77/100</f>
        <v>67.75</v>
      </c>
      <c r="H85" s="24">
        <f>H$83-(data!$D$72*data!$E$72+data!$D$73*data!$E$73)-$C$72*$C77/100</f>
        <v>117.75</v>
      </c>
      <c r="I85" s="24">
        <f>I$83-(data!$D$72*data!$E$72+data!$D$73*data!$E$73)-$C$72*$C77/100</f>
        <v>217.75</v>
      </c>
      <c r="J85" s="24">
        <f>J$83-(data!$D$72*data!$E$72+data!$D$73*data!$E$73)-$C$72*$C77/100</f>
        <v>417.75</v>
      </c>
      <c r="K85" s="24">
        <f>K$83-(data!$D$72*data!$E$72+data!$D$73*data!$E$73)-$C$72*$C77/100</f>
        <v>917.75</v>
      </c>
      <c r="L85" s="24">
        <f>L$83-(data!$D$72*data!$E$72+data!$D$73*data!$E$73)-$C$72*$C77/100</f>
        <v>1917.75</v>
      </c>
      <c r="M85" s="24">
        <f>M$83-(data!$D$72*data!$E$72+data!$D$73*data!$E$73)-$C$72*$C77/100</f>
        <v>2917.75</v>
      </c>
      <c r="N85" s="24">
        <f>N$83-(data!$D$72*data!$E$72+data!$D$73*data!$E$73)-$C$72*$C77/100</f>
        <v>3917.75</v>
      </c>
      <c r="O85" s="24">
        <f>O$83-(data!$D$72*data!$E$72+data!$D$73*data!$E$73)-$C$72*$C77/100</f>
        <v>4917.75</v>
      </c>
      <c r="P85" s="24">
        <f>P$83-(data!$D$72*data!$E$72+data!$D$73*data!$E$73)-$C$72*$C77/100</f>
        <v>5917.75</v>
      </c>
      <c r="Q85" s="24">
        <f>Q$83-(data!$D$72*data!$E$72+data!$D$73*data!$E$73)-$C$72*$C77/100</f>
        <v>6917.75</v>
      </c>
      <c r="R85" s="25">
        <f>R$83-(data!$D$72*data!$E$72+data!$D$73*data!$E$73)-$C$72*$C77/100</f>
        <v>9917.75</v>
      </c>
    </row>
    <row r="86" spans="1:18" ht="14.25" thickBot="1">
      <c r="A86" s="105"/>
      <c r="B86" s="107"/>
      <c r="C86" s="51" t="s">
        <v>82</v>
      </c>
      <c r="D86" s="29">
        <f>D$83-(data!$D$72*data!$E$72+data!$D$73*data!$E$73)-$C$73*$C77/100</f>
        <v>-50.25</v>
      </c>
      <c r="E86" s="26">
        <f>E$83-(data!$D$72*data!$E$72+data!$D$73*data!$E$73)-$C$73*$C77/100</f>
        <v>-0.25</v>
      </c>
      <c r="F86" s="26">
        <f>F$83-(data!$D$72*data!$E$72+data!$D$73*data!$E$73)-$C$73*$C77/100</f>
        <v>49.75</v>
      </c>
      <c r="G86" s="26">
        <f>G$83-(data!$D$72*data!$E$72+data!$D$73*data!$E$73)-$C$73*$C77/100</f>
        <v>99.75</v>
      </c>
      <c r="H86" s="26">
        <f>H$83-(data!$D$72*data!$E$72+data!$D$73*data!$E$73)-$C$73*$C77/100</f>
        <v>149.75</v>
      </c>
      <c r="I86" s="26">
        <f>I$83-(data!$D$72*data!$E$72+data!$D$73*data!$E$73)-$C$73*$C77/100</f>
        <v>249.75</v>
      </c>
      <c r="J86" s="26">
        <f>J$83-(data!$D$72*data!$E$72+data!$D$73*data!$E$73)-$C$73*$C77/100</f>
        <v>449.75</v>
      </c>
      <c r="K86" s="26">
        <f>K$83-(data!$D$72*data!$E$72+data!$D$73*data!$E$73)-$C$73*$C77/100</f>
        <v>949.75</v>
      </c>
      <c r="L86" s="26">
        <f>L$83-(data!$D$72*data!$E$72+data!$D$73*data!$E$73)-$C$73*$C77/100</f>
        <v>1949.75</v>
      </c>
      <c r="M86" s="26">
        <f>M$83-(data!$D$72*data!$E$72+data!$D$73*data!$E$73)-$C$73*$C77/100</f>
        <v>2949.75</v>
      </c>
      <c r="N86" s="26">
        <f>N$83-(data!$D$72*data!$E$72+data!$D$73*data!$E$73)-$C$73*$C77/100</f>
        <v>3949.75</v>
      </c>
      <c r="O86" s="26">
        <f>O$83-(data!$D$72*data!$E$72+data!$D$73*data!$E$73)-$C$73*$C77/100</f>
        <v>4949.75</v>
      </c>
      <c r="P86" s="26">
        <f>P$83-(data!$D$72*data!$E$72+data!$D$73*data!$E$73)-$C$73*$C77/100</f>
        <v>5949.75</v>
      </c>
      <c r="Q86" s="26">
        <f>Q$83-(data!$D$72*data!$E$72+data!$D$73*data!$E$73)-$C$73*$C77/100</f>
        <v>6949.75</v>
      </c>
      <c r="R86" s="27">
        <f>R$83-(data!$D$72*data!$E$72+data!$D$73*data!$E$73)-$C$73*$C77/100</f>
        <v>9949.75</v>
      </c>
    </row>
    <row r="88" ht="13.5">
      <c r="A88" t="s">
        <v>86</v>
      </c>
    </row>
    <row r="112" ht="13.5">
      <c r="A112" t="s">
        <v>87</v>
      </c>
    </row>
    <row r="113" ht="13.5">
      <c r="A113" t="s">
        <v>89</v>
      </c>
    </row>
    <row r="114" spans="1:4" ht="13.5">
      <c r="A114" t="s">
        <v>90</v>
      </c>
      <c r="C114" s="2">
        <f>data!B84</f>
        <v>235.00000000000003</v>
      </c>
      <c r="D114" t="s">
        <v>91</v>
      </c>
    </row>
    <row r="115" spans="1:4" ht="13.5">
      <c r="A115" t="s">
        <v>92</v>
      </c>
      <c r="C115" s="2">
        <f>data!B85</f>
        <v>143.57142857142858</v>
      </c>
      <c r="D115" t="s">
        <v>91</v>
      </c>
    </row>
    <row r="116" ht="13.5">
      <c r="A116" t="s">
        <v>93</v>
      </c>
    </row>
    <row r="118" spans="1:8" ht="13.5">
      <c r="A118" s="88" t="s">
        <v>126</v>
      </c>
      <c r="B118" s="89"/>
      <c r="C118" s="37"/>
      <c r="D118" s="37"/>
      <c r="E118" s="37"/>
      <c r="F118" s="37"/>
      <c r="G118" s="37"/>
      <c r="H118" s="53"/>
    </row>
    <row r="119" spans="1:8" ht="13.5">
      <c r="A119" s="90" t="s">
        <v>124</v>
      </c>
      <c r="B119" s="43"/>
      <c r="C119" s="5"/>
      <c r="D119" s="5"/>
      <c r="E119" s="5"/>
      <c r="F119" s="5"/>
      <c r="G119" s="5"/>
      <c r="H119" s="75"/>
    </row>
    <row r="120" spans="1:8" ht="13.5">
      <c r="A120" s="91" t="s">
        <v>125</v>
      </c>
      <c r="B120" s="60"/>
      <c r="C120" s="38"/>
      <c r="D120" s="38"/>
      <c r="E120" s="38"/>
      <c r="F120" s="38"/>
      <c r="G120" s="38"/>
      <c r="H120" s="4"/>
    </row>
  </sheetData>
  <sheetProtection/>
  <mergeCells count="12">
    <mergeCell ref="A83:C83"/>
    <mergeCell ref="A85:A86"/>
    <mergeCell ref="B85:B86"/>
    <mergeCell ref="A1:R1"/>
    <mergeCell ref="F19:J19"/>
    <mergeCell ref="F18:J18"/>
    <mergeCell ref="F17:J17"/>
    <mergeCell ref="F16:J16"/>
    <mergeCell ref="F23:J23"/>
    <mergeCell ref="F22:J22"/>
    <mergeCell ref="F21:J21"/>
    <mergeCell ref="F20:J20"/>
  </mergeCells>
  <printOptions/>
  <pageMargins left="0.75" right="0.75" top="1" bottom="1" header="0.512" footer="0.512"/>
  <pageSetup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O85"/>
  <sheetViews>
    <sheetView workbookViewId="0" topLeftCell="A65">
      <selection activeCell="B85" sqref="B85"/>
    </sheetView>
  </sheetViews>
  <sheetFormatPr defaultColWidth="9.00390625" defaultRowHeight="13.5"/>
  <cols>
    <col min="1" max="1" width="17.125" style="40" customWidth="1"/>
  </cols>
  <sheetData>
    <row r="1" spans="1:15" ht="13.5" customHeight="1">
      <c r="A1" s="73"/>
      <c r="B1" s="110" t="s">
        <v>6</v>
      </c>
      <c r="C1" s="110"/>
      <c r="D1" s="110" t="s">
        <v>7</v>
      </c>
      <c r="E1" s="110"/>
      <c r="F1" s="110" t="s">
        <v>8</v>
      </c>
      <c r="G1" s="110"/>
      <c r="H1" s="110" t="s">
        <v>9</v>
      </c>
      <c r="I1" s="110"/>
      <c r="J1" s="110" t="s">
        <v>10</v>
      </c>
      <c r="K1" s="110"/>
      <c r="L1" s="110" t="s">
        <v>11</v>
      </c>
      <c r="M1" s="110"/>
      <c r="N1" s="110" t="s">
        <v>12</v>
      </c>
      <c r="O1" s="111"/>
    </row>
    <row r="2" spans="1:15" ht="13.5" customHeight="1">
      <c r="A2" s="47" t="s">
        <v>1</v>
      </c>
      <c r="B2" s="18">
        <v>328</v>
      </c>
      <c r="C2" s="18">
        <v>200</v>
      </c>
      <c r="D2" s="18">
        <v>267</v>
      </c>
      <c r="E2" s="18">
        <v>280</v>
      </c>
      <c r="F2" s="18">
        <v>267</v>
      </c>
      <c r="G2" s="18">
        <v>224</v>
      </c>
      <c r="H2" s="18">
        <v>290</v>
      </c>
      <c r="I2" s="18">
        <v>200</v>
      </c>
      <c r="J2" s="18">
        <v>290</v>
      </c>
      <c r="K2" s="18">
        <v>234</v>
      </c>
      <c r="L2" s="18">
        <v>224</v>
      </c>
      <c r="M2" s="18">
        <v>280</v>
      </c>
      <c r="N2" s="18">
        <v>313</v>
      </c>
      <c r="O2" s="68">
        <v>178</v>
      </c>
    </row>
    <row r="3" spans="1:15" ht="13.5" customHeight="1">
      <c r="A3" s="47" t="s">
        <v>0</v>
      </c>
      <c r="B3" s="18">
        <v>358</v>
      </c>
      <c r="C3" s="18">
        <v>219</v>
      </c>
      <c r="D3" s="18">
        <v>293</v>
      </c>
      <c r="E3" s="18">
        <v>306</v>
      </c>
      <c r="F3" s="18">
        <v>293</v>
      </c>
      <c r="G3" s="18">
        <v>243</v>
      </c>
      <c r="H3" s="18">
        <v>316</v>
      </c>
      <c r="I3" s="18">
        <v>219</v>
      </c>
      <c r="J3" s="18">
        <v>316</v>
      </c>
      <c r="K3" s="18">
        <v>256</v>
      </c>
      <c r="L3" s="18">
        <v>243</v>
      </c>
      <c r="M3" s="18">
        <v>306</v>
      </c>
      <c r="N3" s="18">
        <v>341</v>
      </c>
      <c r="O3" s="68">
        <v>195</v>
      </c>
    </row>
    <row r="4" spans="1:15" ht="13.5" customHeight="1">
      <c r="A4" s="47" t="s">
        <v>2</v>
      </c>
      <c r="B4" s="18">
        <v>570</v>
      </c>
      <c r="C4" s="18">
        <v>349</v>
      </c>
      <c r="D4" s="18">
        <v>466</v>
      </c>
      <c r="E4" s="18">
        <v>485</v>
      </c>
      <c r="F4" s="18">
        <v>466</v>
      </c>
      <c r="G4" s="18">
        <v>388</v>
      </c>
      <c r="H4" s="18">
        <v>506</v>
      </c>
      <c r="I4" s="18">
        <v>349</v>
      </c>
      <c r="J4" s="18">
        <v>506</v>
      </c>
      <c r="K4" s="18">
        <v>407</v>
      </c>
      <c r="L4" s="18">
        <v>388</v>
      </c>
      <c r="M4" s="18">
        <v>485</v>
      </c>
      <c r="N4" s="18">
        <v>544</v>
      </c>
      <c r="O4" s="68">
        <v>309</v>
      </c>
    </row>
    <row r="5" spans="1:15" ht="13.5" customHeight="1">
      <c r="A5" s="47" t="s">
        <v>4</v>
      </c>
      <c r="B5" s="18">
        <v>626</v>
      </c>
      <c r="C5" s="18">
        <v>384</v>
      </c>
      <c r="D5" s="18">
        <v>512</v>
      </c>
      <c r="E5" s="18">
        <v>533</v>
      </c>
      <c r="F5" s="18">
        <v>512</v>
      </c>
      <c r="G5" s="18">
        <v>426</v>
      </c>
      <c r="H5" s="18">
        <v>554</v>
      </c>
      <c r="I5" s="18">
        <v>384</v>
      </c>
      <c r="J5" s="18">
        <v>554</v>
      </c>
      <c r="K5" s="18">
        <v>448</v>
      </c>
      <c r="L5" s="18">
        <v>426</v>
      </c>
      <c r="M5" s="18">
        <v>533</v>
      </c>
      <c r="N5" s="18">
        <v>597</v>
      </c>
      <c r="O5" s="68">
        <v>339</v>
      </c>
    </row>
    <row r="6" spans="1:15" ht="13.5" customHeight="1">
      <c r="A6" s="47" t="s">
        <v>3</v>
      </c>
      <c r="B6" s="18">
        <v>609</v>
      </c>
      <c r="C6" s="18">
        <v>372</v>
      </c>
      <c r="D6" s="18">
        <v>497</v>
      </c>
      <c r="E6" s="18">
        <v>519</v>
      </c>
      <c r="F6" s="18">
        <v>497</v>
      </c>
      <c r="G6" s="18">
        <v>414</v>
      </c>
      <c r="H6" s="18">
        <v>538</v>
      </c>
      <c r="I6" s="18">
        <v>372</v>
      </c>
      <c r="J6" s="18">
        <v>538</v>
      </c>
      <c r="K6" s="18">
        <v>434</v>
      </c>
      <c r="L6" s="18">
        <v>414</v>
      </c>
      <c r="M6" s="18">
        <v>519</v>
      </c>
      <c r="N6" s="18">
        <v>581</v>
      </c>
      <c r="O6" s="68">
        <v>330</v>
      </c>
    </row>
    <row r="7" spans="1:15" ht="13.5" customHeight="1">
      <c r="A7" s="82" t="s">
        <v>5</v>
      </c>
      <c r="B7" s="69">
        <v>698</v>
      </c>
      <c r="C7" s="69">
        <v>427</v>
      </c>
      <c r="D7" s="69">
        <v>571</v>
      </c>
      <c r="E7" s="69">
        <v>595</v>
      </c>
      <c r="F7" s="69">
        <v>571</v>
      </c>
      <c r="G7" s="69">
        <v>476</v>
      </c>
      <c r="H7" s="69">
        <v>618</v>
      </c>
      <c r="I7" s="69">
        <v>427</v>
      </c>
      <c r="J7" s="69">
        <v>618</v>
      </c>
      <c r="K7" s="69">
        <v>499</v>
      </c>
      <c r="L7" s="69">
        <v>476</v>
      </c>
      <c r="M7" s="69">
        <v>595</v>
      </c>
      <c r="N7" s="69">
        <v>667</v>
      </c>
      <c r="O7" s="70">
        <v>380</v>
      </c>
    </row>
    <row r="9" spans="1:15" ht="13.5">
      <c r="A9" s="22"/>
      <c r="B9" s="66">
        <v>0</v>
      </c>
      <c r="C9" s="66">
        <v>0</v>
      </c>
      <c r="D9" s="66">
        <v>0</v>
      </c>
      <c r="E9" s="66">
        <v>0</v>
      </c>
      <c r="F9" s="66">
        <v>0</v>
      </c>
      <c r="G9" s="66">
        <v>0</v>
      </c>
      <c r="H9" s="66">
        <v>0</v>
      </c>
      <c r="I9" s="66">
        <v>0</v>
      </c>
      <c r="J9" s="66">
        <v>0</v>
      </c>
      <c r="K9" s="66">
        <v>0</v>
      </c>
      <c r="L9" s="66">
        <v>0</v>
      </c>
      <c r="M9" s="66">
        <v>0</v>
      </c>
      <c r="N9" s="66">
        <v>0</v>
      </c>
      <c r="O9" s="67">
        <v>0</v>
      </c>
    </row>
    <row r="10" spans="1:15" ht="13.5">
      <c r="A10" s="47" t="s">
        <v>13</v>
      </c>
      <c r="B10" s="18">
        <v>38</v>
      </c>
      <c r="C10" s="18">
        <v>23</v>
      </c>
      <c r="D10" s="71">
        <v>31</v>
      </c>
      <c r="E10" s="71">
        <v>33</v>
      </c>
      <c r="F10" s="18">
        <v>0</v>
      </c>
      <c r="G10" s="18">
        <v>0</v>
      </c>
      <c r="H10" s="18">
        <v>0</v>
      </c>
      <c r="I10" s="18">
        <v>0</v>
      </c>
      <c r="J10" s="18">
        <v>0</v>
      </c>
      <c r="K10" s="18">
        <v>0</v>
      </c>
      <c r="L10" s="18">
        <v>0</v>
      </c>
      <c r="M10" s="18">
        <v>0</v>
      </c>
      <c r="N10" s="18">
        <v>0</v>
      </c>
      <c r="O10" s="68">
        <v>0</v>
      </c>
    </row>
    <row r="11" spans="1:15" ht="13.5">
      <c r="A11" s="47" t="s">
        <v>16</v>
      </c>
      <c r="B11" s="18">
        <v>42</v>
      </c>
      <c r="C11" s="18">
        <v>25</v>
      </c>
      <c r="D11" s="71">
        <v>34</v>
      </c>
      <c r="E11" s="71">
        <v>36</v>
      </c>
      <c r="F11" s="18">
        <v>0</v>
      </c>
      <c r="G11" s="18">
        <v>0</v>
      </c>
      <c r="H11" s="18">
        <v>0</v>
      </c>
      <c r="I11" s="18">
        <v>0</v>
      </c>
      <c r="J11" s="18">
        <v>0</v>
      </c>
      <c r="K11" s="18">
        <v>0</v>
      </c>
      <c r="L11" s="18">
        <v>0</v>
      </c>
      <c r="M11" s="18">
        <v>0</v>
      </c>
      <c r="N11" s="18">
        <v>0</v>
      </c>
      <c r="O11" s="68">
        <v>0</v>
      </c>
    </row>
    <row r="12" spans="1:15" ht="13.5">
      <c r="A12" s="47" t="s">
        <v>14</v>
      </c>
      <c r="B12" s="18">
        <v>53</v>
      </c>
      <c r="C12" s="18">
        <v>32</v>
      </c>
      <c r="D12" s="71">
        <v>43</v>
      </c>
      <c r="E12" s="71">
        <v>45</v>
      </c>
      <c r="F12" s="18">
        <v>0</v>
      </c>
      <c r="G12" s="18">
        <v>0</v>
      </c>
      <c r="H12" s="18">
        <v>0</v>
      </c>
      <c r="I12" s="18">
        <v>0</v>
      </c>
      <c r="J12" s="18">
        <v>0</v>
      </c>
      <c r="K12" s="18">
        <v>0</v>
      </c>
      <c r="L12" s="18">
        <v>0</v>
      </c>
      <c r="M12" s="18">
        <v>0</v>
      </c>
      <c r="N12" s="18">
        <v>0</v>
      </c>
      <c r="O12" s="68">
        <v>0</v>
      </c>
    </row>
    <row r="13" spans="1:15" ht="13.5">
      <c r="A13" s="47" t="s">
        <v>17</v>
      </c>
      <c r="B13" s="18">
        <v>58</v>
      </c>
      <c r="C13" s="18">
        <v>36</v>
      </c>
      <c r="D13" s="71">
        <v>48</v>
      </c>
      <c r="E13" s="71">
        <v>50</v>
      </c>
      <c r="F13" s="18">
        <v>0</v>
      </c>
      <c r="G13" s="18">
        <v>0</v>
      </c>
      <c r="H13" s="18">
        <v>0</v>
      </c>
      <c r="I13" s="18">
        <v>0</v>
      </c>
      <c r="J13" s="18">
        <v>0</v>
      </c>
      <c r="K13" s="18">
        <v>0</v>
      </c>
      <c r="L13" s="18">
        <v>0</v>
      </c>
      <c r="M13" s="18">
        <v>0</v>
      </c>
      <c r="N13" s="18">
        <v>0</v>
      </c>
      <c r="O13" s="68">
        <v>0</v>
      </c>
    </row>
    <row r="14" spans="1:15" ht="13.5">
      <c r="A14" s="47" t="s">
        <v>15</v>
      </c>
      <c r="B14" s="18">
        <v>71</v>
      </c>
      <c r="C14" s="18">
        <v>43</v>
      </c>
      <c r="D14" s="71">
        <v>58</v>
      </c>
      <c r="E14" s="71">
        <v>60</v>
      </c>
      <c r="F14" s="18">
        <v>0</v>
      </c>
      <c r="G14" s="18">
        <v>0</v>
      </c>
      <c r="H14" s="18">
        <v>0</v>
      </c>
      <c r="I14" s="18">
        <v>0</v>
      </c>
      <c r="J14" s="18">
        <v>0</v>
      </c>
      <c r="K14" s="18">
        <v>0</v>
      </c>
      <c r="L14" s="18">
        <v>0</v>
      </c>
      <c r="M14" s="18">
        <v>0</v>
      </c>
      <c r="N14" s="18">
        <v>0</v>
      </c>
      <c r="O14" s="68">
        <v>0</v>
      </c>
    </row>
    <row r="15" spans="1:15" ht="13.5">
      <c r="A15" s="82" t="s">
        <v>18</v>
      </c>
      <c r="B15" s="69">
        <v>77</v>
      </c>
      <c r="C15" s="69">
        <v>47</v>
      </c>
      <c r="D15" s="72">
        <v>63</v>
      </c>
      <c r="E15" s="72">
        <v>66</v>
      </c>
      <c r="F15" s="69">
        <v>0</v>
      </c>
      <c r="G15" s="69">
        <v>0</v>
      </c>
      <c r="H15" s="69">
        <v>0</v>
      </c>
      <c r="I15" s="69">
        <v>0</v>
      </c>
      <c r="J15" s="69">
        <v>0</v>
      </c>
      <c r="K15" s="69">
        <v>0</v>
      </c>
      <c r="L15" s="69">
        <v>0</v>
      </c>
      <c r="M15" s="69">
        <v>0</v>
      </c>
      <c r="N15" s="69">
        <v>0</v>
      </c>
      <c r="O15" s="70">
        <v>0</v>
      </c>
    </row>
    <row r="17" spans="1:5" ht="13.5">
      <c r="A17" s="50" t="s">
        <v>115</v>
      </c>
      <c r="B17" s="79">
        <v>1</v>
      </c>
      <c r="C17" s="37" t="s">
        <v>19</v>
      </c>
      <c r="D17" s="37"/>
      <c r="E17" s="53"/>
    </row>
    <row r="18" spans="1:5" ht="13.5">
      <c r="A18" s="21"/>
      <c r="B18" s="80">
        <v>2</v>
      </c>
      <c r="C18" s="5" t="s">
        <v>20</v>
      </c>
      <c r="D18" s="5"/>
      <c r="E18" s="75"/>
    </row>
    <row r="19" spans="1:5" ht="13.5">
      <c r="A19" s="21"/>
      <c r="B19" s="80">
        <v>3</v>
      </c>
      <c r="C19" s="5" t="s">
        <v>21</v>
      </c>
      <c r="D19" s="5"/>
      <c r="E19" s="75"/>
    </row>
    <row r="20" spans="1:5" ht="13.5">
      <c r="A20" s="21"/>
      <c r="B20" s="80">
        <v>4</v>
      </c>
      <c r="C20" s="5" t="s">
        <v>22</v>
      </c>
      <c r="D20" s="5"/>
      <c r="E20" s="75"/>
    </row>
    <row r="21" spans="1:5" ht="13.5">
      <c r="A21" s="21"/>
      <c r="B21" s="80">
        <v>5</v>
      </c>
      <c r="C21" s="5" t="s">
        <v>23</v>
      </c>
      <c r="D21" s="5"/>
      <c r="E21" s="75"/>
    </row>
    <row r="22" spans="1:5" ht="13.5">
      <c r="A22" s="21"/>
      <c r="B22" s="80">
        <v>6</v>
      </c>
      <c r="C22" s="5" t="s">
        <v>24</v>
      </c>
      <c r="D22" s="5"/>
      <c r="E22" s="75"/>
    </row>
    <row r="23" spans="1:5" ht="13.5">
      <c r="A23" s="21"/>
      <c r="B23" s="81">
        <v>7</v>
      </c>
      <c r="C23" s="38" t="s">
        <v>25</v>
      </c>
      <c r="D23" s="38"/>
      <c r="E23" s="2">
        <v>1</v>
      </c>
    </row>
    <row r="24" spans="1:5" ht="13.5">
      <c r="A24" s="21"/>
      <c r="B24" s="1"/>
      <c r="E24" s="5"/>
    </row>
    <row r="25" spans="1:5" ht="13.5">
      <c r="A25" s="21" t="s">
        <v>106</v>
      </c>
      <c r="B25" s="79">
        <v>1</v>
      </c>
      <c r="C25" s="83" t="s">
        <v>48</v>
      </c>
      <c r="D25" s="37"/>
      <c r="E25" s="53"/>
    </row>
    <row r="26" spans="1:5" ht="13.5">
      <c r="A26" s="21"/>
      <c r="B26" s="80">
        <v>2</v>
      </c>
      <c r="C26" s="21" t="s">
        <v>13</v>
      </c>
      <c r="D26" s="5"/>
      <c r="E26" s="75"/>
    </row>
    <row r="27" spans="1:5" ht="13.5">
      <c r="A27" s="21"/>
      <c r="B27" s="80">
        <v>3</v>
      </c>
      <c r="C27" s="21" t="s">
        <v>16</v>
      </c>
      <c r="D27" s="5"/>
      <c r="E27" s="75"/>
    </row>
    <row r="28" spans="1:5" ht="13.5">
      <c r="A28" s="21"/>
      <c r="B28" s="80">
        <v>4</v>
      </c>
      <c r="C28" s="21" t="s">
        <v>14</v>
      </c>
      <c r="D28" s="5"/>
      <c r="E28" s="75"/>
    </row>
    <row r="29" spans="1:5" ht="13.5">
      <c r="A29" s="21"/>
      <c r="B29" s="80">
        <v>5</v>
      </c>
      <c r="C29" s="21" t="s">
        <v>17</v>
      </c>
      <c r="D29" s="5"/>
      <c r="E29" s="75"/>
    </row>
    <row r="30" spans="1:5" ht="13.5">
      <c r="A30" s="21"/>
      <c r="B30" s="80">
        <v>6</v>
      </c>
      <c r="C30" s="21" t="s">
        <v>15</v>
      </c>
      <c r="D30" s="5"/>
      <c r="E30" s="75"/>
    </row>
    <row r="31" spans="1:5" ht="13.5">
      <c r="A31" s="21"/>
      <c r="B31" s="81">
        <v>7</v>
      </c>
      <c r="C31" s="23" t="s">
        <v>18</v>
      </c>
      <c r="D31" s="38"/>
      <c r="E31" s="2">
        <v>1</v>
      </c>
    </row>
    <row r="32" spans="1:3" ht="13.5">
      <c r="A32" s="21"/>
      <c r="C32" s="84"/>
    </row>
    <row r="33" spans="1:5" ht="13.5">
      <c r="A33" s="21" t="s">
        <v>116</v>
      </c>
      <c r="B33" s="79">
        <v>1</v>
      </c>
      <c r="C33" s="83" t="s">
        <v>26</v>
      </c>
      <c r="D33" s="37"/>
      <c r="E33" s="53"/>
    </row>
    <row r="34" spans="1:5" ht="13.5">
      <c r="A34" s="21"/>
      <c r="B34" s="80">
        <v>2</v>
      </c>
      <c r="C34" s="42" t="s">
        <v>27</v>
      </c>
      <c r="D34" s="5"/>
      <c r="E34" s="75"/>
    </row>
    <row r="35" spans="1:5" ht="13.5">
      <c r="A35" s="21"/>
      <c r="B35" s="80">
        <v>3</v>
      </c>
      <c r="C35" s="42" t="s">
        <v>28</v>
      </c>
      <c r="D35" s="5"/>
      <c r="E35" s="75"/>
    </row>
    <row r="36" spans="1:5" ht="13.5">
      <c r="A36" s="21"/>
      <c r="B36" s="80">
        <v>4</v>
      </c>
      <c r="C36" s="42" t="s">
        <v>29</v>
      </c>
      <c r="D36" s="5"/>
      <c r="E36" s="75"/>
    </row>
    <row r="37" spans="1:5" ht="13.5">
      <c r="A37" s="21"/>
      <c r="B37" s="80">
        <v>5</v>
      </c>
      <c r="C37" s="42" t="s">
        <v>30</v>
      </c>
      <c r="D37" s="5"/>
      <c r="E37" s="75"/>
    </row>
    <row r="38" spans="1:5" ht="13.5">
      <c r="A38" s="21"/>
      <c r="B38" s="81">
        <v>6</v>
      </c>
      <c r="C38" s="85" t="s">
        <v>31</v>
      </c>
      <c r="D38" s="38"/>
      <c r="E38" s="2">
        <v>1</v>
      </c>
    </row>
    <row r="39" ht="13.5">
      <c r="A39" s="21"/>
    </row>
    <row r="40" spans="1:15" ht="13.5">
      <c r="A40" s="50" t="s">
        <v>117</v>
      </c>
      <c r="B40" s="79" t="s">
        <v>111</v>
      </c>
      <c r="C40" s="66"/>
      <c r="D40" s="76">
        <f>INDEX(B2:O7,E38,2*E23-1)</f>
        <v>328</v>
      </c>
      <c r="E40" s="66"/>
      <c r="F40" s="66"/>
      <c r="G40" s="67"/>
      <c r="H40" s="1"/>
      <c r="I40" s="1"/>
      <c r="J40" s="1"/>
      <c r="K40" s="1"/>
      <c r="L40" s="1"/>
      <c r="M40" s="1"/>
      <c r="N40" s="1"/>
      <c r="O40" s="1"/>
    </row>
    <row r="41" spans="1:7" ht="13.5">
      <c r="A41" s="50"/>
      <c r="B41" s="80" t="s">
        <v>105</v>
      </c>
      <c r="C41" s="18"/>
      <c r="D41" s="77">
        <f>INDEX(B2:O7,E38,2*E23)</f>
        <v>200</v>
      </c>
      <c r="E41" s="71"/>
      <c r="F41" s="5"/>
      <c r="G41" s="75"/>
    </row>
    <row r="42" spans="1:7" ht="13.5">
      <c r="A42" s="50"/>
      <c r="B42" s="80"/>
      <c r="C42" s="18"/>
      <c r="D42" s="78"/>
      <c r="E42" s="71"/>
      <c r="F42" s="5"/>
      <c r="G42" s="75"/>
    </row>
    <row r="43" spans="1:15" ht="13.5" customHeight="1">
      <c r="A43" s="50" t="s">
        <v>118</v>
      </c>
      <c r="B43" s="80" t="s">
        <v>111</v>
      </c>
      <c r="C43" s="18"/>
      <c r="D43" s="77">
        <f>INDEX(B9:O15,E31,2*E23-1)</f>
        <v>0</v>
      </c>
      <c r="E43" s="18"/>
      <c r="F43" s="18"/>
      <c r="G43" s="68"/>
      <c r="H43" s="1"/>
      <c r="I43" s="1"/>
      <c r="J43" s="1"/>
      <c r="K43" s="1"/>
      <c r="L43" s="1"/>
      <c r="M43" s="1"/>
      <c r="N43" s="1"/>
      <c r="O43" s="1"/>
    </row>
    <row r="44" spans="1:15" ht="13.5" customHeight="1">
      <c r="A44" s="50"/>
      <c r="B44" s="80" t="s">
        <v>105</v>
      </c>
      <c r="C44" s="18"/>
      <c r="D44" s="77">
        <f>INDEX(B9:O15,E31,2*E23)</f>
        <v>0</v>
      </c>
      <c r="E44" s="18"/>
      <c r="F44" s="18"/>
      <c r="G44" s="68"/>
      <c r="H44" s="1"/>
      <c r="I44" s="1"/>
      <c r="J44" s="1"/>
      <c r="K44" s="1"/>
      <c r="L44" s="1"/>
      <c r="M44" s="1"/>
      <c r="N44" s="1"/>
      <c r="O44" s="1"/>
    </row>
    <row r="45" spans="1:7" ht="13.5" customHeight="1">
      <c r="A45" s="21"/>
      <c r="B45" s="80"/>
      <c r="C45" s="18"/>
      <c r="D45" s="5"/>
      <c r="E45" s="5"/>
      <c r="F45" s="5"/>
      <c r="G45" s="75"/>
    </row>
    <row r="46" spans="1:7" ht="13.5" customHeight="1">
      <c r="A46" s="21" t="s">
        <v>107</v>
      </c>
      <c r="B46" s="80" t="s">
        <v>111</v>
      </c>
      <c r="C46" s="18"/>
      <c r="D46" s="5">
        <f>IF(E31=1,main!C16*5,main!C16*6)</f>
        <v>0</v>
      </c>
      <c r="E46" s="5"/>
      <c r="F46" s="5"/>
      <c r="G46" s="75"/>
    </row>
    <row r="47" spans="1:7" ht="13.5" customHeight="1">
      <c r="A47" s="21"/>
      <c r="B47" s="80" t="s">
        <v>105</v>
      </c>
      <c r="C47" s="18"/>
      <c r="D47" s="5">
        <f>IF(E31=1,main!C18*5,main!C18*6)</f>
        <v>0</v>
      </c>
      <c r="E47" s="5"/>
      <c r="F47" s="5"/>
      <c r="G47" s="75"/>
    </row>
    <row r="48" spans="1:7" ht="13.5" customHeight="1">
      <c r="A48" s="21"/>
      <c r="B48" s="80"/>
      <c r="C48" s="18"/>
      <c r="D48" s="5"/>
      <c r="E48" s="5"/>
      <c r="F48" s="5"/>
      <c r="G48" s="75"/>
    </row>
    <row r="49" spans="1:7" ht="13.5" customHeight="1">
      <c r="A49" s="21" t="s">
        <v>108</v>
      </c>
      <c r="B49" s="80" t="s">
        <v>111</v>
      </c>
      <c r="C49" s="18"/>
      <c r="D49" s="5">
        <f>main!C32+main!C33*2</f>
        <v>0</v>
      </c>
      <c r="E49" s="5">
        <f>main!C32*(1+D67*0.25+D74*0.15)+main!C33*(1+D64*0.5+D69*0.25+D74*0.15+D67*0.25)*2</f>
        <v>0</v>
      </c>
      <c r="F49" s="5">
        <f>main!C32*(1+D67*0.25+D74*0.15)</f>
        <v>0</v>
      </c>
      <c r="G49" s="75">
        <f>main!C33*(1+D64*0.5+D69*0.25+D74*0.15+D67*0.25)</f>
        <v>0</v>
      </c>
    </row>
    <row r="50" spans="1:7" ht="13.5">
      <c r="A50" s="21"/>
      <c r="B50" s="80" t="s">
        <v>105</v>
      </c>
      <c r="C50" s="18"/>
      <c r="D50" s="5">
        <f>main!C34+main!C35*2</f>
        <v>0</v>
      </c>
      <c r="E50" s="5">
        <f>main!C34*(1+D67*0.25)+main!C35*(1+D67*0.25+D68*0.25+D70*0.25)*2</f>
        <v>0</v>
      </c>
      <c r="F50" s="5">
        <f>main!C34*(1+D67*0.25)</f>
        <v>0</v>
      </c>
      <c r="G50" s="75">
        <f>main!C35*(1+D67*0.25+D68*0.25+D70*0.25)</f>
        <v>0</v>
      </c>
    </row>
    <row r="51" spans="1:7" ht="13.5">
      <c r="A51" s="21"/>
      <c r="B51" s="80"/>
      <c r="C51" s="18"/>
      <c r="D51" s="5"/>
      <c r="E51" s="5"/>
      <c r="F51" s="5"/>
      <c r="G51" s="75"/>
    </row>
    <row r="52" spans="1:7" ht="13.5">
      <c r="A52" s="21" t="s">
        <v>50</v>
      </c>
      <c r="B52" s="80" t="s">
        <v>111</v>
      </c>
      <c r="C52" s="18"/>
      <c r="D52" s="5">
        <f>IF(main!C39&lt;70,IF(main!C39&lt;50,main!C39,main!C39*2),main!C39*3)</f>
        <v>1</v>
      </c>
      <c r="E52" s="5"/>
      <c r="F52" s="5"/>
      <c r="G52" s="75"/>
    </row>
    <row r="53" spans="1:7" ht="13.5">
      <c r="A53" s="21"/>
      <c r="B53" s="80" t="s">
        <v>105</v>
      </c>
      <c r="C53" s="18"/>
      <c r="D53" s="5">
        <f>D52</f>
        <v>1</v>
      </c>
      <c r="E53" s="5"/>
      <c r="F53" s="5"/>
      <c r="G53" s="75"/>
    </row>
    <row r="54" spans="1:7" ht="13.5">
      <c r="A54" s="21"/>
      <c r="B54" s="80"/>
      <c r="C54" s="18"/>
      <c r="D54" s="5"/>
      <c r="E54" s="5"/>
      <c r="F54" s="5"/>
      <c r="G54" s="75"/>
    </row>
    <row r="55" spans="1:7" ht="13.5">
      <c r="A55" s="21" t="s">
        <v>109</v>
      </c>
      <c r="B55" s="80" t="s">
        <v>111</v>
      </c>
      <c r="C55" s="18"/>
      <c r="D55" s="5">
        <f>(D40+D43+D46+E49+main!C27+D52+D62*E62+D63*E63+D71*E71+D66*E66)*(1+D65*E65+D75*E75)</f>
        <v>329</v>
      </c>
      <c r="E55" s="5"/>
      <c r="F55" s="5"/>
      <c r="G55" s="75"/>
    </row>
    <row r="56" spans="1:7" ht="13.5">
      <c r="A56" s="21"/>
      <c r="B56" s="80" t="s">
        <v>105</v>
      </c>
      <c r="C56" s="18"/>
      <c r="D56" s="5">
        <f>(D41+D44+D47+E50+main!C28+D53+D62*F62+D63*F63+D71*F71)*(1+D76*F76)</f>
        <v>201</v>
      </c>
      <c r="E56" s="5"/>
      <c r="F56" s="5"/>
      <c r="G56" s="75"/>
    </row>
    <row r="57" spans="1:7" ht="13.5">
      <c r="A57" s="21"/>
      <c r="B57" s="80"/>
      <c r="C57" s="18"/>
      <c r="D57" s="5"/>
      <c r="E57" s="5"/>
      <c r="F57" s="5"/>
      <c r="G57" s="75"/>
    </row>
    <row r="58" spans="1:7" ht="13.5">
      <c r="A58" s="21" t="s">
        <v>110</v>
      </c>
      <c r="B58" s="80" t="s">
        <v>111</v>
      </c>
      <c r="C58" s="18"/>
      <c r="D58" s="5">
        <f>(D40+D43+D46+E49*0.25+main!C27+D52+D62*E62+D63*E63+D71*E71+D66*E66)*(1+D65*E65+D75*E75)</f>
        <v>329</v>
      </c>
      <c r="E58" s="5"/>
      <c r="F58" s="5"/>
      <c r="G58" s="75"/>
    </row>
    <row r="59" spans="1:7" ht="13.5">
      <c r="A59" s="21"/>
      <c r="B59" s="81" t="s">
        <v>105</v>
      </c>
      <c r="C59" s="69"/>
      <c r="D59" s="38">
        <f>(D41+D44+D47+E50*0.25+main!C28+D53+D62*F62+D63*F63+D71*F71)*(1+D76*F76)</f>
        <v>201</v>
      </c>
      <c r="E59" s="38"/>
      <c r="F59" s="38"/>
      <c r="G59" s="4"/>
    </row>
    <row r="60" spans="1:3" ht="13.5">
      <c r="A60" s="21"/>
      <c r="B60" s="1"/>
      <c r="C60" s="1"/>
    </row>
    <row r="61" spans="1:6" ht="13.5">
      <c r="A61" s="21"/>
      <c r="B61" s="52"/>
      <c r="C61" s="37"/>
      <c r="D61" s="37"/>
      <c r="E61" s="37" t="s">
        <v>111</v>
      </c>
      <c r="F61" s="53" t="s">
        <v>105</v>
      </c>
    </row>
    <row r="62" spans="1:6" ht="13.5">
      <c r="A62" s="21" t="s">
        <v>68</v>
      </c>
      <c r="B62" s="74">
        <v>1</v>
      </c>
      <c r="C62" s="5" t="s">
        <v>59</v>
      </c>
      <c r="D62" s="5" t="b">
        <v>0</v>
      </c>
      <c r="E62" s="5">
        <f>D40*0.21</f>
        <v>68.88</v>
      </c>
      <c r="F62" s="75">
        <f>D41*0.21</f>
        <v>42</v>
      </c>
    </row>
    <row r="63" spans="1:6" ht="13.5">
      <c r="A63" s="21"/>
      <c r="B63" s="74">
        <v>2</v>
      </c>
      <c r="C63" s="5" t="s">
        <v>55</v>
      </c>
      <c r="D63" s="5" t="b">
        <v>0</v>
      </c>
      <c r="E63" s="5">
        <f>D43*0.8</f>
        <v>0</v>
      </c>
      <c r="F63" s="75">
        <f>D44*0.8</f>
        <v>0</v>
      </c>
    </row>
    <row r="64" spans="1:6" ht="13.5">
      <c r="A64" s="21"/>
      <c r="B64" s="74">
        <v>3</v>
      </c>
      <c r="C64" s="5" t="s">
        <v>56</v>
      </c>
      <c r="D64" s="5" t="b">
        <v>0</v>
      </c>
      <c r="E64" s="5"/>
      <c r="F64" s="75"/>
    </row>
    <row r="65" spans="1:6" ht="13.5">
      <c r="A65" s="21"/>
      <c r="B65" s="74">
        <v>4</v>
      </c>
      <c r="C65" s="5" t="s">
        <v>57</v>
      </c>
      <c r="D65" s="5" t="b">
        <v>0</v>
      </c>
      <c r="E65" s="5">
        <v>0.3</v>
      </c>
      <c r="F65" s="75"/>
    </row>
    <row r="66" spans="1:6" ht="13.5">
      <c r="A66" s="21"/>
      <c r="B66" s="74">
        <v>6</v>
      </c>
      <c r="C66" s="5" t="s">
        <v>58</v>
      </c>
      <c r="D66" s="5" t="b">
        <v>0</v>
      </c>
      <c r="E66" s="5">
        <f>main!D46*0.28</f>
        <v>0</v>
      </c>
      <c r="F66" s="75"/>
    </row>
    <row r="67" spans="1:6" ht="13.5">
      <c r="A67" s="21"/>
      <c r="B67" s="74">
        <v>7</v>
      </c>
      <c r="C67" s="5" t="s">
        <v>60</v>
      </c>
      <c r="D67" s="5" t="b">
        <v>0</v>
      </c>
      <c r="E67" s="5"/>
      <c r="F67" s="75"/>
    </row>
    <row r="68" spans="1:6" ht="13.5">
      <c r="A68" s="21"/>
      <c r="B68" s="74">
        <v>8</v>
      </c>
      <c r="C68" s="5" t="s">
        <v>61</v>
      </c>
      <c r="D68" s="5" t="b">
        <v>0</v>
      </c>
      <c r="E68" s="5"/>
      <c r="F68" s="75"/>
    </row>
    <row r="69" spans="1:6" ht="13.5">
      <c r="A69" s="21"/>
      <c r="B69" s="74">
        <v>9</v>
      </c>
      <c r="C69" s="5" t="s">
        <v>62</v>
      </c>
      <c r="D69" s="5" t="b">
        <v>0</v>
      </c>
      <c r="E69" s="5"/>
      <c r="F69" s="75"/>
    </row>
    <row r="70" spans="1:6" ht="13.5">
      <c r="A70" s="21"/>
      <c r="B70" s="74">
        <v>10</v>
      </c>
      <c r="C70" s="5" t="s">
        <v>63</v>
      </c>
      <c r="D70" s="5" t="b">
        <v>0</v>
      </c>
      <c r="E70" s="5"/>
      <c r="F70" s="75"/>
    </row>
    <row r="71" spans="1:6" ht="13.5">
      <c r="A71" s="21"/>
      <c r="B71" s="74">
        <v>11</v>
      </c>
      <c r="C71" s="5" t="s">
        <v>64</v>
      </c>
      <c r="D71" s="5" t="b">
        <v>0</v>
      </c>
      <c r="E71" s="5">
        <v>500</v>
      </c>
      <c r="F71" s="75">
        <v>500</v>
      </c>
    </row>
    <row r="72" spans="1:6" ht="13.5">
      <c r="A72" s="21"/>
      <c r="B72" s="74">
        <v>12</v>
      </c>
      <c r="C72" s="5" t="s">
        <v>66</v>
      </c>
      <c r="D72" s="5" t="b">
        <v>0</v>
      </c>
      <c r="E72" s="5">
        <f>main!D52*0.37</f>
        <v>0</v>
      </c>
      <c r="F72" s="75"/>
    </row>
    <row r="73" spans="1:6" ht="13.5">
      <c r="A73" s="21"/>
      <c r="B73" s="74">
        <v>13</v>
      </c>
      <c r="C73" s="5" t="s">
        <v>65</v>
      </c>
      <c r="D73" s="5" t="b">
        <v>0</v>
      </c>
      <c r="E73" s="5">
        <f>main!D53*0.4</f>
        <v>0</v>
      </c>
      <c r="F73" s="75"/>
    </row>
    <row r="74" spans="1:6" ht="13.5">
      <c r="A74" s="21"/>
      <c r="B74" s="74">
        <v>14</v>
      </c>
      <c r="C74" s="5" t="s">
        <v>67</v>
      </c>
      <c r="D74" s="5" t="b">
        <v>0</v>
      </c>
      <c r="E74" s="5"/>
      <c r="F74" s="75"/>
    </row>
    <row r="75" spans="1:6" ht="13.5">
      <c r="A75" s="21"/>
      <c r="B75" s="74">
        <v>15</v>
      </c>
      <c r="C75" s="16" t="s">
        <v>69</v>
      </c>
      <c r="D75" s="5" t="b">
        <v>0</v>
      </c>
      <c r="E75" s="5">
        <v>0.5</v>
      </c>
      <c r="F75" s="75"/>
    </row>
    <row r="76" spans="1:6" ht="13.5">
      <c r="A76" s="21"/>
      <c r="B76" s="3">
        <v>16</v>
      </c>
      <c r="C76" s="38" t="s">
        <v>70</v>
      </c>
      <c r="D76" s="38" t="b">
        <v>0</v>
      </c>
      <c r="E76" s="38"/>
      <c r="F76" s="4">
        <v>0.5</v>
      </c>
    </row>
    <row r="77" ht="13.5">
      <c r="A77" s="21"/>
    </row>
    <row r="78" spans="1:3" ht="13.5">
      <c r="A78" s="40" t="s">
        <v>114</v>
      </c>
      <c r="B78" s="52">
        <f>1-main!C76/100</f>
        <v>0.65</v>
      </c>
      <c r="C78" s="53">
        <v>0</v>
      </c>
    </row>
    <row r="79" spans="2:3" ht="13.5">
      <c r="B79" s="3">
        <v>1</v>
      </c>
      <c r="C79" s="4">
        <f>main!D85</f>
        <v>-82.25</v>
      </c>
    </row>
    <row r="81" spans="1:3" ht="13.5">
      <c r="A81" s="40" t="s">
        <v>113</v>
      </c>
      <c r="B81" s="52">
        <f>1-main!C76/100</f>
        <v>0.65</v>
      </c>
      <c r="C81" s="53">
        <v>0</v>
      </c>
    </row>
    <row r="82" spans="2:3" ht="13.5">
      <c r="B82" s="3">
        <v>1</v>
      </c>
      <c r="C82" s="4">
        <f>main!D86</f>
        <v>-50.25</v>
      </c>
    </row>
    <row r="84" spans="1:2" ht="13.5">
      <c r="A84" s="40" t="s">
        <v>112</v>
      </c>
      <c r="B84" s="2">
        <f>(C79-C78)/(B78-B79)</f>
        <v>235.00000000000003</v>
      </c>
    </row>
    <row r="85" spans="1:2" ht="13.5">
      <c r="A85" s="40" t="s">
        <v>88</v>
      </c>
      <c r="B85" s="2">
        <f>(C82-C81)/(B81-B82)</f>
        <v>143.57142857142858</v>
      </c>
    </row>
  </sheetData>
  <mergeCells count="7">
    <mergeCell ref="F1:G1"/>
    <mergeCell ref="D1:E1"/>
    <mergeCell ref="B1:C1"/>
    <mergeCell ref="N1:O1"/>
    <mergeCell ref="L1:M1"/>
    <mergeCell ref="J1:K1"/>
    <mergeCell ref="H1:I1"/>
  </mergeCells>
  <hyperlinks>
    <hyperlink ref="IV65509" r:id="rId1" display="http://rohan.wikiwiki.jp/?plugin=attachref&amp;attachref_no=27&amp;attachref_opt=&amp;refer=%A5%D8%A5%EB%A5%E1%A5%C3%A5%C8&amp;digest=99a88aec778773dc9a729cb84a2952bb"/>
    <hyperlink ref="IV65512" r:id="rId2" display="http://rohan.wikiwiki.jp/?plugin=attachref&amp;attachref_no=31&amp;attachref_opt=&amp;refer=%A5%D8%A5%EB%A5%E1%A5%C3%A5%C8&amp;digest=99a88aec778773dc9a729cb84a2952bb"/>
    <hyperlink ref="IV65516" r:id="rId3" display="http://rohan.wikiwiki.jp/?plugin=attachref&amp;attachref_no=27&amp;attachref_opt=&amp;refer=%A5%AC%A5%F3%A5%C8%A5%EC%A5%C3%A5%C8&amp;digest=1f77c3ae49d44e52bfb1cc00bbe1ede3"/>
    <hyperlink ref="IV65519" r:id="rId4" display="http://rohan.wikiwiki.jp/?plugin=attachref&amp;attachref_no=31&amp;attachref_opt=&amp;refer=%A5%AC%A5%F3%A5%C8%A5%EC%A5%C3%A5%C8&amp;digest=1f77c3ae49d44e52bfb1cc00bbe1ede3"/>
    <hyperlink ref="IV65523" r:id="rId5" display="http://rohan.wikiwiki.jp/?plugin=attachref&amp;attachref_no=27&amp;attachref_opt=&amp;refer=%A5%D6%A1%BC%A5%C4&amp;digest=b2833d4de2d8c2edf965ca5bdd36a7e7"/>
    <hyperlink ref="IV65526" r:id="rId6" display="http://rohan.wikiwiki.jp/?plugin=attachref&amp;attachref_no=31&amp;attachref_opt=&amp;refer=%A5%D6%A1%BC%A5%C4&amp;digest=b2833d4de2d8c2edf965ca5bdd36a7e7"/>
    <hyperlink ref="IV65530" r:id="rId7" display="http://rohan.wikiwiki.jp/?plugin=attachref&amp;attachref_no=27&amp;attachref_opt=&amp;refer=%A5%AC%A5%F3%A5%C8%A5%EC%A5%C3%A5%C8&amp;digest=1f77c3ae49d44e52bfb1cc00bbe1ede3"/>
    <hyperlink ref="IV65533" r:id="rId8" display="http://rohan.wikiwiki.jp/?plugin=attachref&amp;attachref_no=31&amp;attachref_opt=&amp;refer=%A5%AC%A5%F3%A5%C8%A5%EC%A5%C3%A5%C8&amp;digest=1f77c3ae49d44e52bfb1cc00bbe1ede3"/>
    <hyperlink ref="IV65497" r:id="rId9" display="http://rohan.wikiwiki.jp/?plugin=attachref&amp;attachref_no=27&amp;attachref_opt=&amp;refer=%A5%C1%A5%E5%A5%CB%A5%C3%A5%AF&amp;digest=18f9f0feb9d386e79892f07f62192c28"/>
    <hyperlink ref="IV65500" r:id="rId10" display="http://rohan.wikiwiki.jp/?plugin=attachref&amp;attachref_no=31&amp;attachref_opt=&amp;refer=%A5%C1%A5%E5%A5%CB%A5%C3%A5%AF&amp;digest=18f9f0feb9d386e79892f07f62192c28"/>
    <hyperlink ref="IV65504" r:id="rId11" display="http://rohan.wikiwiki.jp/?plugin=attachref&amp;attachref_no=27&amp;attachref_opt=&amp;refer=%A5%EC%A5%AE%A5%F3%A5%B9&amp;digest=33abe3271c333a7160755bc89d98ffd2"/>
    <hyperlink ref="IV65507" r:id="rId12" display="http://rohan.wikiwiki.jp/?plugin=attachref&amp;attachref_no=31&amp;attachref_opt=&amp;refer=%A5%EC%A5%AE%A5%F3%A5%B9&amp;digest=33abe3271c333a7160755bc89d98ffd2"/>
    <hyperlink ref="IV65511" r:id="rId13" display="http://rohan.wikiwiki.jp/?plugin=attachref&amp;attachref_no=27&amp;attachref_opt=&amp;refer=%A5%D8%A5%EB%A5%E1%A5%C3%A5%C8&amp;digest=99a88aec778773dc9a729cb84a2952bb"/>
    <hyperlink ref="IV65514" r:id="rId14" display="http://rohan.wikiwiki.jp/?plugin=attachref&amp;attachref_no=31&amp;attachref_opt=&amp;refer=%A5%D8%A5%EB%A5%E1%A5%C3%A5%C8&amp;digest=99a88aec778773dc9a729cb84a2952bb"/>
    <hyperlink ref="IV65518" r:id="rId15" display="http://rohan.wikiwiki.jp/?plugin=attachref&amp;attachref_no=27&amp;attachref_opt=&amp;refer=%A5%AC%A5%F3%A5%C8%A5%EC%A5%C3%A5%C8&amp;digest=1f77c3ae49d44e52bfb1cc00bbe1ede3"/>
    <hyperlink ref="IV65521" r:id="rId16" display="http://rohan.wikiwiki.jp/?plugin=attachref&amp;attachref_no=31&amp;attachref_opt=&amp;refer=%A5%AC%A5%F3%A5%C8%A5%EC%A5%C3%A5%C8&amp;digest=1f77c3ae49d44e52bfb1cc00bbe1ede3"/>
    <hyperlink ref="IV65525" r:id="rId17" display="http://rohan.wikiwiki.jp/?plugin=attachref&amp;attachref_no=27&amp;attachref_opt=&amp;refer=%A5%D6%A1%BC%A5%C4&amp;digest=b2833d4de2d8c2edf965ca5bdd36a7e7"/>
    <hyperlink ref="IV65528" r:id="rId18" display="http://rohan.wikiwiki.jp/?plugin=attachref&amp;attachref_no=31&amp;attachref_opt=&amp;refer=%A5%D6%A1%BC%A5%C4&amp;digest=b2833d4de2d8c2edf965ca5bdd36a7e7"/>
    <hyperlink ref="IV65495" r:id="rId19" display="http://rohan.wikiwiki.jp/?plugin=attachref&amp;attachref_no=27&amp;attachref_opt=&amp;refer=%A5%C1%A5%E5%A5%CB%A5%C3%A5%AF&amp;digest=18f9f0feb9d386e79892f07f62192c28"/>
    <hyperlink ref="IV65498" r:id="rId20" display="http://rohan.wikiwiki.jp/?plugin=attachref&amp;attachref_no=31&amp;attachref_opt=&amp;refer=%A5%C1%A5%E5%A5%CB%A5%C3%A5%AF&amp;digest=18f9f0feb9d386e79892f07f62192c28"/>
    <hyperlink ref="IV65502" r:id="rId21" display="http://rohan.wikiwiki.jp/?plugin=attachref&amp;attachref_no=27&amp;attachref_opt=&amp;refer=%A5%EC%A5%AE%A5%F3%A5%B9&amp;digest=33abe3271c333a7160755bc89d98ffd2"/>
    <hyperlink ref="IV65505" r:id="rId22" display="http://rohan.wikiwiki.jp/?plugin=attachref&amp;attachref_no=31&amp;attachref_opt=&amp;refer=%A5%EC%A5%AE%A5%F3%A5%B9&amp;digest=33abe3271c333a7160755bc89d98ffd2"/>
  </hyperlinks>
  <printOptions/>
  <pageMargins left="0.75" right="0.75" top="1" bottom="1" header="0.512" footer="0.512"/>
  <pageSetup orientation="portrait" paperSize="9"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kanon</dc:creator>
  <cp:keywords/>
  <dc:description/>
  <cp:lastModifiedBy>kanon</cp:lastModifiedBy>
  <dcterms:created xsi:type="dcterms:W3CDTF">2009-05-05T14:58:19Z</dcterms:created>
  <dcterms:modified xsi:type="dcterms:W3CDTF">2009-05-06T04:52:32Z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