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11865" activeTab="0"/>
  </bookViews>
  <sheets>
    <sheet name="NPC防御力" sheetId="1" r:id="rId1"/>
  </sheets>
  <externalReferences>
    <externalReference r:id="rId4"/>
  </externalReferences>
  <definedNames>
    <definedName name="兵科" localSheetId="0">'NPC防御力'!$B$2</definedName>
    <definedName name="兵科">#REF!</definedName>
  </definedNames>
  <calcPr fullCalcOnLoad="1"/>
</workbook>
</file>

<file path=xl/sharedStrings.xml><?xml version="1.0" encoding="utf-8"?>
<sst xmlns="http://schemas.openxmlformats.org/spreadsheetml/2006/main" count="71" uniqueCount="48">
  <si>
    <t>武将</t>
  </si>
  <si>
    <t>矛</t>
  </si>
  <si>
    <t>弩</t>
  </si>
  <si>
    <t>兵科</t>
  </si>
  <si>
    <t>騎兵科</t>
  </si>
  <si>
    <t>兵数</t>
  </si>
  <si>
    <t>←殲滅に使用する兵数を入れてね</t>
  </si>
  <si>
    <t>攻撃力</t>
  </si>
  <si>
    <t>武器LV</t>
  </si>
  <si>
    <t>←鍛冶の攻撃力上昇率の数字をそのまま入れてね　例　剣兵の　攻撃力上昇:242.5%　なら　242.5　と</t>
  </si>
  <si>
    <t>←スキルもそのまま入れて　例：覇王の進撃LV4　73.5％　なら　73.5　と</t>
  </si>
  <si>
    <t>課金攻撃UP</t>
  </si>
  <si>
    <t>剣兵</t>
  </si>
  <si>
    <t>槍兵</t>
  </si>
  <si>
    <t>弓兵</t>
  </si>
  <si>
    <t>騎兵</t>
  </si>
  <si>
    <t>近衛</t>
  </si>
  <si>
    <t>斥候</t>
  </si>
  <si>
    <t>斥候騎兵</t>
  </si>
  <si>
    <t>NPC・領地兵力</t>
  </si>
  <si>
    <t>←NPC・領地の兵力を書き込む</t>
  </si>
  <si>
    <t>殲滅した兵数</t>
  </si>
  <si>
    <t>←↓の図と比べてね(NPC砦兵損耗率)</t>
  </si>
  <si>
    <t>歩兵科</t>
  </si>
  <si>
    <t>槍兵科</t>
  </si>
  <si>
    <t>弓兵科</t>
  </si>
  <si>
    <t>NPC防御力</t>
  </si>
  <si>
    <t>攻撃力計</t>
  </si>
  <si>
    <t>攻撃力/防御力</t>
  </si>
  <si>
    <t>%</t>
  </si>
  <si>
    <t>←↓の図と比べてね(NPC砦防御力に対する殲滅兵力)</t>
  </si>
  <si>
    <t>LV0</t>
  </si>
  <si>
    <t>LV1</t>
  </si>
  <si>
    <t>LV2</t>
  </si>
  <si>
    <t>LV3</t>
  </si>
  <si>
    <t>LV4</t>
  </si>
  <si>
    <t>LV5</t>
  </si>
  <si>
    <t>LV6</t>
  </si>
  <si>
    <t>LV7</t>
  </si>
  <si>
    <t>LV8</t>
  </si>
  <si>
    <t>LV9</t>
  </si>
  <si>
    <t>LV10</t>
  </si>
  <si>
    <t>矛兵</t>
  </si>
  <si>
    <t>弩兵</t>
  </si>
  <si>
    <t>近衛騎兵</t>
  </si>
  <si>
    <t>スキル</t>
  </si>
  <si>
    <t>鍛冶場LV</t>
  </si>
  <si>
    <t>%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</si>
</sst>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7" borderId="10" xfId="0" applyFill="1" applyBorder="1" applyAlignment="1">
      <alignment vertical="center"/>
    </xf>
    <xf numFmtId="177" fontId="0" fillId="33" borderId="0" xfId="0" applyNumberFormat="1" applyFill="1" applyAlignment="1">
      <alignment vertical="center"/>
    </xf>
    <xf numFmtId="178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&#2639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PC"/>
      <sheetName val="盟主向け"/>
      <sheetName val="同盟員向け"/>
      <sheetName val="幹部会"/>
      <sheetName val="N砦"/>
      <sheetName val="勧誘"/>
      <sheetName val="次節の詳細"/>
      <sheetName val="スキル関連"/>
      <sheetName val="攻撃力"/>
      <sheetName val="NPC防御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tabSelected="1" zoomScale="85" zoomScaleNormal="85" zoomScalePageLayoutView="0" workbookViewId="0" topLeftCell="A1">
      <selection activeCell="B77" sqref="B77"/>
    </sheetView>
  </sheetViews>
  <sheetFormatPr defaultColWidth="9.140625" defaultRowHeight="15"/>
  <cols>
    <col min="1" max="1" width="10.421875" style="0" customWidth="1"/>
    <col min="2" max="2" width="11.28125" style="0" customWidth="1"/>
    <col min="3" max="3" width="13.28125" style="0" customWidth="1"/>
    <col min="4" max="10" width="7.8515625" style="0" customWidth="1"/>
    <col min="11" max="13" width="9.00390625" style="0" customWidth="1"/>
    <col min="14" max="14" width="10.421875" style="0" bestFit="1" customWidth="1"/>
    <col min="20" max="20" width="9.421875" style="0" bestFit="1" customWidth="1"/>
  </cols>
  <sheetData>
    <row r="1" spans="2:10" ht="13.5">
      <c r="B1" t="s">
        <v>0</v>
      </c>
      <c r="D1" t="s">
        <v>12</v>
      </c>
      <c r="E1" t="s">
        <v>13</v>
      </c>
      <c r="F1" t="s">
        <v>14</v>
      </c>
      <c r="G1" t="s">
        <v>15</v>
      </c>
      <c r="H1" t="s">
        <v>42</v>
      </c>
      <c r="I1" t="s">
        <v>43</v>
      </c>
      <c r="J1" t="s">
        <v>44</v>
      </c>
    </row>
    <row r="2" spans="1:11" ht="13.5">
      <c r="A2" t="s">
        <v>3</v>
      </c>
      <c r="B2" s="1" t="s">
        <v>4</v>
      </c>
      <c r="C2" t="s">
        <v>5</v>
      </c>
      <c r="D2" s="1"/>
      <c r="E2" s="1">
        <v>5</v>
      </c>
      <c r="F2" s="1"/>
      <c r="G2" s="1"/>
      <c r="H2" s="1"/>
      <c r="I2" s="1"/>
      <c r="J2" s="1"/>
      <c r="K2" t="s">
        <v>6</v>
      </c>
    </row>
    <row r="3" spans="1:11" ht="13.5">
      <c r="A3" t="s">
        <v>7</v>
      </c>
      <c r="B3" s="1">
        <v>17425</v>
      </c>
      <c r="C3" t="s">
        <v>8</v>
      </c>
      <c r="D3" s="1">
        <v>100</v>
      </c>
      <c r="E3" s="1">
        <v>100</v>
      </c>
      <c r="F3" s="1">
        <v>100</v>
      </c>
      <c r="G3" s="1">
        <v>100</v>
      </c>
      <c r="H3" s="1">
        <v>100</v>
      </c>
      <c r="I3" s="1">
        <v>100</v>
      </c>
      <c r="J3" s="1">
        <v>100</v>
      </c>
      <c r="K3" t="s">
        <v>9</v>
      </c>
    </row>
    <row r="4" spans="1:11" ht="13.5">
      <c r="A4" t="s">
        <v>45</v>
      </c>
      <c r="B4" s="1">
        <v>51</v>
      </c>
      <c r="C4" t="s">
        <v>45</v>
      </c>
      <c r="D4" s="1"/>
      <c r="E4" s="1"/>
      <c r="F4" s="1"/>
      <c r="G4" s="1"/>
      <c r="H4" s="1"/>
      <c r="I4" s="1"/>
      <c r="J4" s="1"/>
      <c r="K4" t="s">
        <v>10</v>
      </c>
    </row>
    <row r="5" spans="1:2" ht="19.5" customHeight="1">
      <c r="A5" t="s">
        <v>11</v>
      </c>
      <c r="B5" s="1">
        <v>1.1</v>
      </c>
    </row>
    <row r="6" ht="19.5" customHeight="1"/>
    <row r="7" spans="1:2" ht="19.5" customHeight="1" hidden="1">
      <c r="A7" t="s">
        <v>46</v>
      </c>
      <c r="B7" s="1">
        <v>6</v>
      </c>
    </row>
    <row r="8" spans="2:5" ht="19.5" customHeight="1" hidden="1">
      <c r="B8" s="2"/>
      <c r="D8" t="str">
        <f>IF(D3="LV0","100","0")</f>
        <v>0</v>
      </c>
      <c r="E8" t="str">
        <f>IF(E3="LV0","100","0")</f>
        <v>0</v>
      </c>
    </row>
    <row r="9" spans="2:10" ht="19.5" customHeight="1" hidden="1">
      <c r="B9" s="2"/>
      <c r="D9" s="3" t="str">
        <f>IF(D3="LV1","110","0")</f>
        <v>0</v>
      </c>
      <c r="E9" s="3" t="str">
        <f>IF(E3="LV1","105","0")</f>
        <v>0</v>
      </c>
      <c r="F9" s="3"/>
      <c r="G9" s="3"/>
      <c r="H9" s="3"/>
      <c r="I9" s="3"/>
      <c r="J9" s="3"/>
    </row>
    <row r="10" spans="2:10" ht="19.5" customHeight="1" hidden="1">
      <c r="B10" s="2"/>
      <c r="D10" s="3" t="str">
        <f>IF(D3="LV2","120","0")</f>
        <v>0</v>
      </c>
      <c r="E10" s="3" t="str">
        <f>IF(E3="LV2","110","0")</f>
        <v>0</v>
      </c>
      <c r="F10" s="3"/>
      <c r="G10" s="3"/>
      <c r="H10" s="3"/>
      <c r="I10" s="3"/>
      <c r="J10" s="3"/>
    </row>
    <row r="11" spans="2:10" ht="19.5" customHeight="1" hidden="1">
      <c r="B11" s="2"/>
      <c r="D11" s="3" t="str">
        <f>IF(D3="LV3","130","0")</f>
        <v>0</v>
      </c>
      <c r="E11" s="3" t="str">
        <f>IF(E3="LV3","116","0")</f>
        <v>0</v>
      </c>
      <c r="F11" s="3"/>
      <c r="G11" s="3"/>
      <c r="H11" s="3"/>
      <c r="I11" s="3"/>
      <c r="J11" s="3"/>
    </row>
    <row r="12" spans="2:10" ht="19.5" customHeight="1" hidden="1">
      <c r="B12" s="2"/>
      <c r="D12" s="3" t="str">
        <f>IF(D3="LV4","140","0")</f>
        <v>0</v>
      </c>
      <c r="E12" s="3" t="str">
        <f>IF(E3="LV4","122","0")</f>
        <v>0</v>
      </c>
      <c r="F12" s="3"/>
      <c r="G12" s="3"/>
      <c r="H12" s="3"/>
      <c r="I12" s="3"/>
      <c r="J12" s="3"/>
    </row>
    <row r="13" spans="2:10" ht="19.5" customHeight="1" hidden="1">
      <c r="B13" s="2"/>
      <c r="D13" s="3" t="str">
        <f>IF(D3="LV5","150","0")</f>
        <v>0</v>
      </c>
      <c r="E13" s="3" t="str">
        <f>IF(E3="LV5","130","0")</f>
        <v>0</v>
      </c>
      <c r="F13" s="3"/>
      <c r="G13" s="3"/>
      <c r="H13" s="3"/>
      <c r="I13" s="3"/>
      <c r="J13" s="3"/>
    </row>
    <row r="14" spans="2:10" ht="19.5" customHeight="1" hidden="1">
      <c r="B14" s="2"/>
      <c r="D14" s="3" t="str">
        <f>IF(D3="LV6","160","0")</f>
        <v>0</v>
      </c>
      <c r="E14" s="3" t="str">
        <f>IF(E3="LV6","138","0")</f>
        <v>0</v>
      </c>
      <c r="F14" s="3"/>
      <c r="G14" s="3"/>
      <c r="H14" s="3"/>
      <c r="I14" s="3"/>
      <c r="J14" s="3"/>
    </row>
    <row r="15" spans="2:10" ht="19.5" customHeight="1" hidden="1">
      <c r="B15" s="2"/>
      <c r="D15" s="3" t="str">
        <f>IF(D3="LV7","175","0")</f>
        <v>0</v>
      </c>
      <c r="E15" s="3" t="str">
        <f>IF(E3="LV7","148","0")</f>
        <v>0</v>
      </c>
      <c r="F15" s="3"/>
      <c r="G15" s="3"/>
      <c r="H15" s="3"/>
      <c r="I15" s="3"/>
      <c r="J15" s="3"/>
    </row>
    <row r="16" spans="2:10" ht="19.5" customHeight="1" hidden="1">
      <c r="B16" s="2"/>
      <c r="D16" s="3" t="str">
        <f>IF(D3="LV8","190","0")</f>
        <v>0</v>
      </c>
      <c r="E16" s="3" t="str">
        <f>IF(E3="LV8","158","0")</f>
        <v>0</v>
      </c>
      <c r="F16" s="3"/>
      <c r="G16" s="3"/>
      <c r="H16" s="3"/>
      <c r="I16" s="3"/>
      <c r="J16" s="3"/>
    </row>
    <row r="17" spans="2:10" ht="19.5" customHeight="1" hidden="1">
      <c r="B17" s="2"/>
      <c r="D17" s="3" t="str">
        <f>IF(D3="LV9","210","0")</f>
        <v>0</v>
      </c>
      <c r="E17" s="3" t="str">
        <f>IF(E3="LV9","168","0")</f>
        <v>0</v>
      </c>
      <c r="F17" s="3"/>
      <c r="G17" s="3"/>
      <c r="H17" s="3"/>
      <c r="I17" s="3"/>
      <c r="J17" s="3"/>
    </row>
    <row r="18" spans="2:10" ht="19.5" customHeight="1" hidden="1">
      <c r="B18" s="2"/>
      <c r="D18" s="3" t="str">
        <f>IF(D3="LV10","235","0")</f>
        <v>0</v>
      </c>
      <c r="E18" s="3" t="str">
        <f>IF(E3="LV10","180","0")</f>
        <v>0</v>
      </c>
      <c r="F18" s="3"/>
      <c r="G18" s="3"/>
      <c r="H18" s="3"/>
      <c r="I18" s="3"/>
      <c r="J18" s="3"/>
    </row>
    <row r="19" spans="2:4" ht="19.5" customHeight="1" hidden="1">
      <c r="B19" s="2"/>
      <c r="D19" s="3"/>
    </row>
    <row r="20" ht="19.5" customHeight="1" hidden="1">
      <c r="B20" s="2"/>
    </row>
    <row r="21" ht="19.5" customHeight="1" hidden="1"/>
    <row r="22" spans="4:10" ht="19.5" customHeight="1" hidden="1">
      <c r="D22">
        <v>15</v>
      </c>
      <c r="E22">
        <v>40</v>
      </c>
      <c r="F22">
        <v>42</v>
      </c>
      <c r="G22">
        <v>44</v>
      </c>
      <c r="H22">
        <v>100</v>
      </c>
      <c r="I22">
        <v>105</v>
      </c>
      <c r="J22">
        <v>110</v>
      </c>
    </row>
    <row r="23" spans="4:10" ht="19.5" customHeight="1" hidden="1">
      <c r="D23">
        <f>D2*D22*D3/100</f>
        <v>0</v>
      </c>
      <c r="E23">
        <f aca="true" t="shared" si="0" ref="E23:J23">E2*E22*E3/100</f>
        <v>200</v>
      </c>
      <c r="F23">
        <f t="shared" si="0"/>
        <v>0</v>
      </c>
      <c r="G23">
        <f t="shared" si="0"/>
        <v>0</v>
      </c>
      <c r="H23">
        <f>H2*H22*H3/100</f>
        <v>0</v>
      </c>
      <c r="I23">
        <f t="shared" si="0"/>
        <v>0</v>
      </c>
      <c r="J23">
        <f t="shared" si="0"/>
        <v>0</v>
      </c>
    </row>
    <row r="24" spans="4:10" ht="19.5" customHeight="1" hidden="1">
      <c r="D24">
        <f>D2*D4*D22/100</f>
        <v>0</v>
      </c>
      <c r="E24">
        <f aca="true" t="shared" si="1" ref="E24:J24">E2*E4*E22/100</f>
        <v>0</v>
      </c>
      <c r="F24">
        <f t="shared" si="1"/>
        <v>0</v>
      </c>
      <c r="G24">
        <f t="shared" si="1"/>
        <v>0</v>
      </c>
      <c r="H24">
        <f t="shared" si="1"/>
        <v>0</v>
      </c>
      <c r="I24">
        <f t="shared" si="1"/>
        <v>0</v>
      </c>
      <c r="J24">
        <f t="shared" si="1"/>
        <v>0</v>
      </c>
    </row>
    <row r="25" spans="4:10" ht="19.5" customHeight="1" hidden="1">
      <c r="D25">
        <f>D23+D24</f>
        <v>0</v>
      </c>
      <c r="E25">
        <f aca="true" t="shared" si="2" ref="E25:J25">E23+E24</f>
        <v>200</v>
      </c>
      <c r="F25">
        <f t="shared" si="2"/>
        <v>0</v>
      </c>
      <c r="G25">
        <f t="shared" si="2"/>
        <v>0</v>
      </c>
      <c r="H25">
        <f t="shared" si="2"/>
        <v>0</v>
      </c>
      <c r="I25">
        <f t="shared" si="2"/>
        <v>0</v>
      </c>
      <c r="J25">
        <f t="shared" si="2"/>
        <v>0</v>
      </c>
    </row>
    <row r="26" ht="19.5" customHeight="1" hidden="1"/>
    <row r="27" spans="4:12" ht="19.5" customHeight="1">
      <c r="D27" t="s">
        <v>12</v>
      </c>
      <c r="E27" t="s">
        <v>13</v>
      </c>
      <c r="F27" t="s">
        <v>14</v>
      </c>
      <c r="G27" t="s">
        <v>15</v>
      </c>
      <c r="H27" t="s">
        <v>42</v>
      </c>
      <c r="I27" t="s">
        <v>43</v>
      </c>
      <c r="J27" t="s">
        <v>44</v>
      </c>
      <c r="K27" t="s">
        <v>17</v>
      </c>
      <c r="L27" t="s">
        <v>18</v>
      </c>
    </row>
    <row r="28" spans="3:15" ht="18.75" customHeight="1">
      <c r="C28" t="s">
        <v>19</v>
      </c>
      <c r="D28" s="4"/>
      <c r="E28" s="4"/>
      <c r="F28" s="4"/>
      <c r="G28" s="4"/>
      <c r="H28" s="4">
        <v>73</v>
      </c>
      <c r="I28" s="4">
        <v>68</v>
      </c>
      <c r="J28" s="4">
        <v>355</v>
      </c>
      <c r="K28" s="4"/>
      <c r="L28" s="4"/>
      <c r="O28" t="s">
        <v>20</v>
      </c>
    </row>
    <row r="29" spans="3:15" ht="18.75" customHeight="1">
      <c r="C29" t="s">
        <v>21</v>
      </c>
      <c r="D29" s="4"/>
      <c r="E29" s="4"/>
      <c r="F29" s="4"/>
      <c r="G29" s="4"/>
      <c r="H29" s="4">
        <v>73</v>
      </c>
      <c r="I29" s="4">
        <v>68</v>
      </c>
      <c r="J29" s="4">
        <v>127</v>
      </c>
      <c r="K29" s="4"/>
      <c r="L29" s="4"/>
      <c r="M29" s="5">
        <f>SUM(D29:L29)/SUM(D28:L28)*100</f>
        <v>54.03225806451613</v>
      </c>
      <c r="N29" t="s">
        <v>47</v>
      </c>
      <c r="O29" t="s">
        <v>22</v>
      </c>
    </row>
    <row r="30" spans="1:21" ht="27.75" customHeight="1" hidden="1">
      <c r="A30" t="str">
        <f>IF(B2="歩兵科","1","0")</f>
        <v>0</v>
      </c>
      <c r="B30" t="s">
        <v>23</v>
      </c>
      <c r="C30">
        <f>D2+A30</f>
        <v>0</v>
      </c>
      <c r="D30">
        <f aca="true" t="shared" si="3" ref="D30:L30">D28*D36</f>
        <v>0</v>
      </c>
      <c r="E30">
        <f t="shared" si="3"/>
        <v>0</v>
      </c>
      <c r="F30">
        <f t="shared" si="3"/>
        <v>0</v>
      </c>
      <c r="G30">
        <f t="shared" si="3"/>
        <v>0</v>
      </c>
      <c r="H30">
        <f t="shared" si="3"/>
        <v>14600</v>
      </c>
      <c r="I30">
        <f t="shared" si="3"/>
        <v>14144</v>
      </c>
      <c r="J30">
        <f t="shared" si="3"/>
        <v>76680</v>
      </c>
      <c r="K30">
        <f t="shared" si="3"/>
        <v>0</v>
      </c>
      <c r="L30">
        <f t="shared" si="3"/>
        <v>0</v>
      </c>
      <c r="M30">
        <f>C30*D30</f>
        <v>0</v>
      </c>
      <c r="N30">
        <f>C30*E30</f>
        <v>0</v>
      </c>
      <c r="O30">
        <f>C30*F30</f>
        <v>0</v>
      </c>
      <c r="P30">
        <f>C30*G30</f>
        <v>0</v>
      </c>
      <c r="Q30">
        <f>C30*H30</f>
        <v>0</v>
      </c>
      <c r="R30">
        <f>C30*I30</f>
        <v>0</v>
      </c>
      <c r="S30">
        <f>C30*J30</f>
        <v>0</v>
      </c>
      <c r="T30">
        <f>C30*K30</f>
        <v>0</v>
      </c>
      <c r="U30">
        <f>C30*L30</f>
        <v>0</v>
      </c>
    </row>
    <row r="31" spans="1:21" ht="27.75" customHeight="1" hidden="1">
      <c r="A31" t="str">
        <f>IF(B2="槍兵科","1","0")</f>
        <v>0</v>
      </c>
      <c r="B31" t="s">
        <v>24</v>
      </c>
      <c r="C31">
        <f>E2+H2+A31</f>
        <v>5</v>
      </c>
      <c r="D31">
        <f aca="true" t="shared" si="4" ref="D31:L31">D28*D37</f>
        <v>0</v>
      </c>
      <c r="E31">
        <f t="shared" si="4"/>
        <v>0</v>
      </c>
      <c r="F31">
        <f t="shared" si="4"/>
        <v>0</v>
      </c>
      <c r="G31">
        <f t="shared" si="4"/>
        <v>0</v>
      </c>
      <c r="H31">
        <f t="shared" si="4"/>
        <v>7300</v>
      </c>
      <c r="I31">
        <f t="shared" si="4"/>
        <v>9860</v>
      </c>
      <c r="J31">
        <f t="shared" si="4"/>
        <v>24850</v>
      </c>
      <c r="K31">
        <f t="shared" si="4"/>
        <v>0</v>
      </c>
      <c r="L31">
        <f t="shared" si="4"/>
        <v>0</v>
      </c>
      <c r="M31">
        <f>C31*D31</f>
        <v>0</v>
      </c>
      <c r="N31">
        <f>C31*E31</f>
        <v>0</v>
      </c>
      <c r="O31">
        <f>C31*F31</f>
        <v>0</v>
      </c>
      <c r="P31">
        <f>C31*G31</f>
        <v>0</v>
      </c>
      <c r="Q31">
        <f>C31*H31</f>
        <v>36500</v>
      </c>
      <c r="R31">
        <f>C31*I31</f>
        <v>49300</v>
      </c>
      <c r="S31">
        <f>C31*J31</f>
        <v>124250</v>
      </c>
      <c r="T31">
        <f>C31*K31</f>
        <v>0</v>
      </c>
      <c r="U31">
        <f>C31*L31</f>
        <v>0</v>
      </c>
    </row>
    <row r="32" spans="1:21" ht="27.75" customHeight="1" hidden="1">
      <c r="A32" t="str">
        <f>IF(B2="弓兵科","1","0")</f>
        <v>0</v>
      </c>
      <c r="B32" t="s">
        <v>25</v>
      </c>
      <c r="C32">
        <f>F2+I2+A32</f>
        <v>0</v>
      </c>
      <c r="D32">
        <f aca="true" t="shared" si="5" ref="D32:L32">D28*D38</f>
        <v>0</v>
      </c>
      <c r="E32">
        <f t="shared" si="5"/>
        <v>0</v>
      </c>
      <c r="F32">
        <f t="shared" si="5"/>
        <v>0</v>
      </c>
      <c r="G32">
        <f t="shared" si="5"/>
        <v>0</v>
      </c>
      <c r="H32">
        <f t="shared" si="5"/>
        <v>4599</v>
      </c>
      <c r="I32">
        <f t="shared" si="5"/>
        <v>7140</v>
      </c>
      <c r="J32">
        <f t="shared" si="5"/>
        <v>53250</v>
      </c>
      <c r="K32">
        <f t="shared" si="5"/>
        <v>0</v>
      </c>
      <c r="L32">
        <f t="shared" si="5"/>
        <v>0</v>
      </c>
      <c r="M32">
        <f>C32*D32</f>
        <v>0</v>
      </c>
      <c r="N32">
        <f>C32*E32</f>
        <v>0</v>
      </c>
      <c r="O32">
        <f>C32*F32</f>
        <v>0</v>
      </c>
      <c r="P32">
        <f>C32*G32</f>
        <v>0</v>
      </c>
      <c r="Q32">
        <f>C32*H32</f>
        <v>0</v>
      </c>
      <c r="R32">
        <f>C32*I32</f>
        <v>0</v>
      </c>
      <c r="S32">
        <f>C32*J32</f>
        <v>0</v>
      </c>
      <c r="T32">
        <f>C32*K32</f>
        <v>0</v>
      </c>
      <c r="U32">
        <f>C32*L32</f>
        <v>0</v>
      </c>
    </row>
    <row r="33" spans="1:21" ht="27.75" customHeight="1" hidden="1">
      <c r="A33" t="str">
        <f>IF(B2="騎兵科","1","0")</f>
        <v>1</v>
      </c>
      <c r="B33" t="s">
        <v>4</v>
      </c>
      <c r="C33">
        <f>G2+J2+A33</f>
        <v>1</v>
      </c>
      <c r="D33">
        <f aca="true" t="shared" si="6" ref="D33:L33">D28*D39</f>
        <v>0</v>
      </c>
      <c r="E33">
        <f t="shared" si="6"/>
        <v>0</v>
      </c>
      <c r="F33">
        <f t="shared" si="6"/>
        <v>0</v>
      </c>
      <c r="G33">
        <f t="shared" si="6"/>
        <v>0</v>
      </c>
      <c r="H33">
        <f t="shared" si="6"/>
        <v>10001</v>
      </c>
      <c r="I33">
        <f t="shared" si="6"/>
        <v>4420</v>
      </c>
      <c r="J33">
        <f t="shared" si="6"/>
        <v>39050</v>
      </c>
      <c r="K33">
        <f t="shared" si="6"/>
        <v>0</v>
      </c>
      <c r="L33">
        <f t="shared" si="6"/>
        <v>0</v>
      </c>
      <c r="M33">
        <f>C33*D33</f>
        <v>0</v>
      </c>
      <c r="N33">
        <f>C33*E33</f>
        <v>0</v>
      </c>
      <c r="O33">
        <f>C33*F33</f>
        <v>0</v>
      </c>
      <c r="P33">
        <f>C33*G33</f>
        <v>0</v>
      </c>
      <c r="Q33">
        <f>C33*H33</f>
        <v>10001</v>
      </c>
      <c r="R33">
        <f>C33*I33</f>
        <v>4420</v>
      </c>
      <c r="S33">
        <f>C33*J33</f>
        <v>39050</v>
      </c>
      <c r="T33">
        <f>C33*K33</f>
        <v>0</v>
      </c>
      <c r="U33">
        <f>C33*L33</f>
        <v>0</v>
      </c>
    </row>
    <row r="34" spans="3:21" ht="27.75" customHeight="1" hidden="1">
      <c r="C34">
        <f>SUM(C30:C33)</f>
        <v>6</v>
      </c>
      <c r="U34" s="6"/>
    </row>
    <row r="35" spans="4:12" ht="27.75" customHeight="1" hidden="1">
      <c r="D35" t="s">
        <v>12</v>
      </c>
      <c r="E35" t="s">
        <v>13</v>
      </c>
      <c r="F35" t="s">
        <v>14</v>
      </c>
      <c r="G35" t="s">
        <v>15</v>
      </c>
      <c r="H35" t="s">
        <v>1</v>
      </c>
      <c r="I35" t="s">
        <v>2</v>
      </c>
      <c r="J35" t="s">
        <v>16</v>
      </c>
      <c r="K35" t="s">
        <v>17</v>
      </c>
      <c r="L35" t="s">
        <v>18</v>
      </c>
    </row>
    <row r="36" spans="2:12" ht="27.75" customHeight="1" hidden="1">
      <c r="B36" t="s">
        <v>23</v>
      </c>
      <c r="D36">
        <v>15</v>
      </c>
      <c r="E36">
        <v>50</v>
      </c>
      <c r="F36">
        <v>52</v>
      </c>
      <c r="G36">
        <v>54</v>
      </c>
      <c r="H36">
        <v>200</v>
      </c>
      <c r="I36">
        <v>208</v>
      </c>
      <c r="J36">
        <v>216</v>
      </c>
      <c r="K36">
        <v>10</v>
      </c>
      <c r="L36">
        <v>30</v>
      </c>
    </row>
    <row r="37" spans="2:12" ht="27.75" customHeight="1" hidden="1">
      <c r="B37" t="s">
        <v>24</v>
      </c>
      <c r="D37">
        <v>10</v>
      </c>
      <c r="E37">
        <v>40</v>
      </c>
      <c r="F37">
        <v>58</v>
      </c>
      <c r="G37">
        <v>28</v>
      </c>
      <c r="H37">
        <v>100</v>
      </c>
      <c r="I37">
        <v>145</v>
      </c>
      <c r="J37">
        <v>70</v>
      </c>
      <c r="K37">
        <v>10</v>
      </c>
      <c r="L37">
        <v>10</v>
      </c>
    </row>
    <row r="38" spans="2:12" ht="27.75" customHeight="1" hidden="1">
      <c r="B38" t="s">
        <v>25</v>
      </c>
      <c r="D38">
        <v>10</v>
      </c>
      <c r="E38">
        <v>25</v>
      </c>
      <c r="F38">
        <v>42</v>
      </c>
      <c r="G38">
        <v>60</v>
      </c>
      <c r="H38">
        <v>63</v>
      </c>
      <c r="I38">
        <v>105</v>
      </c>
      <c r="J38">
        <v>150</v>
      </c>
      <c r="K38">
        <v>5</v>
      </c>
      <c r="L38">
        <v>40</v>
      </c>
    </row>
    <row r="39" spans="2:12" ht="27.75" customHeight="1" hidden="1">
      <c r="B39" t="s">
        <v>4</v>
      </c>
      <c r="D39">
        <v>10</v>
      </c>
      <c r="E39">
        <v>55</v>
      </c>
      <c r="F39">
        <v>26</v>
      </c>
      <c r="G39">
        <v>44</v>
      </c>
      <c r="H39">
        <v>137</v>
      </c>
      <c r="I39">
        <v>65</v>
      </c>
      <c r="J39">
        <v>110</v>
      </c>
      <c r="K39">
        <v>5</v>
      </c>
      <c r="L39">
        <v>20</v>
      </c>
    </row>
    <row r="40" ht="27.75" customHeight="1" hidden="1">
      <c r="C40">
        <f>SUM(M30:U33)</f>
        <v>263521</v>
      </c>
    </row>
    <row r="41" spans="2:10" ht="24.75" customHeight="1">
      <c r="B41" t="s">
        <v>26</v>
      </c>
      <c r="C41" s="6">
        <f>C40/C34</f>
        <v>43920.166666666664</v>
      </c>
      <c r="J41" s="6"/>
    </row>
    <row r="42" spans="2:3" ht="24.75" customHeight="1">
      <c r="B42" t="s">
        <v>27</v>
      </c>
      <c r="C42" s="6">
        <f>SUM(D25:J25)*B5+(B3*(B4/100)+B3)*B5</f>
        <v>29162.925000000003</v>
      </c>
    </row>
    <row r="43" spans="2:5" ht="24.75" customHeight="1">
      <c r="B43" t="s">
        <v>28</v>
      </c>
      <c r="C43" s="5">
        <f>C42/C41*100</f>
        <v>66.39985048629902</v>
      </c>
      <c r="D43" t="s">
        <v>29</v>
      </c>
      <c r="E43" t="s">
        <v>30</v>
      </c>
    </row>
    <row r="44" ht="24.75" customHeight="1" hidden="1"/>
    <row r="45" ht="24.75" customHeight="1" hidden="1"/>
    <row r="46" ht="24.75" customHeight="1" hidden="1"/>
    <row r="47" spans="3:10" ht="24.75" customHeight="1" hidden="1">
      <c r="C47" t="s">
        <v>31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</row>
    <row r="48" spans="2:10" ht="24.75" customHeight="1" hidden="1">
      <c r="B48" t="s">
        <v>23</v>
      </c>
      <c r="C48" t="s">
        <v>32</v>
      </c>
      <c r="D48">
        <v>0.1</v>
      </c>
      <c r="E48">
        <v>0.05</v>
      </c>
      <c r="F48">
        <v>0.05</v>
      </c>
      <c r="G48">
        <v>0.05</v>
      </c>
      <c r="H48">
        <v>0.04</v>
      </c>
      <c r="I48">
        <v>0.04</v>
      </c>
      <c r="J48">
        <v>0.04</v>
      </c>
    </row>
    <row r="49" spans="2:10" ht="24.75" customHeight="1" hidden="1">
      <c r="B49" t="s">
        <v>24</v>
      </c>
      <c r="C49" t="s">
        <v>33</v>
      </c>
      <c r="D49">
        <v>0.2</v>
      </c>
      <c r="E49">
        <v>0.1</v>
      </c>
      <c r="F49">
        <v>0.1</v>
      </c>
      <c r="G49">
        <v>0.1</v>
      </c>
      <c r="H49">
        <v>0.08</v>
      </c>
      <c r="I49">
        <v>0.08</v>
      </c>
      <c r="J49">
        <v>0.08</v>
      </c>
    </row>
    <row r="50" spans="2:10" ht="24.75" customHeight="1" hidden="1">
      <c r="B50" t="s">
        <v>25</v>
      </c>
      <c r="C50" t="s">
        <v>34</v>
      </c>
      <c r="D50">
        <v>0.3</v>
      </c>
      <c r="E50">
        <v>0.16</v>
      </c>
      <c r="F50">
        <v>0.16</v>
      </c>
      <c r="G50">
        <v>0.16</v>
      </c>
      <c r="H50">
        <v>0.12</v>
      </c>
      <c r="I50">
        <v>0.12</v>
      </c>
      <c r="J50">
        <v>0.12</v>
      </c>
    </row>
    <row r="51" spans="2:10" ht="24.75" customHeight="1" hidden="1">
      <c r="B51" t="s">
        <v>4</v>
      </c>
      <c r="C51" t="s">
        <v>35</v>
      </c>
      <c r="D51">
        <v>0.4</v>
      </c>
      <c r="E51">
        <v>0.22</v>
      </c>
      <c r="F51">
        <v>0.22</v>
      </c>
      <c r="G51">
        <v>0.22</v>
      </c>
      <c r="H51">
        <v>0.16</v>
      </c>
      <c r="I51">
        <v>0.16</v>
      </c>
      <c r="J51">
        <v>0.16</v>
      </c>
    </row>
    <row r="52" spans="3:10" ht="24.75" customHeight="1" hidden="1">
      <c r="C52" t="s">
        <v>36</v>
      </c>
      <c r="D52">
        <v>0.5</v>
      </c>
      <c r="E52">
        <v>0.3</v>
      </c>
      <c r="F52">
        <v>0.3</v>
      </c>
      <c r="G52">
        <v>0.3</v>
      </c>
      <c r="H52">
        <v>0.2</v>
      </c>
      <c r="I52">
        <v>0.2</v>
      </c>
      <c r="J52">
        <v>0.2</v>
      </c>
    </row>
    <row r="53" spans="2:10" ht="24.75" customHeight="1" hidden="1">
      <c r="B53">
        <v>1</v>
      </c>
      <c r="C53" t="s">
        <v>37</v>
      </c>
      <c r="D53">
        <v>0.6</v>
      </c>
      <c r="E53">
        <v>0.38</v>
      </c>
      <c r="F53">
        <v>0.38</v>
      </c>
      <c r="G53">
        <v>0.38</v>
      </c>
      <c r="H53">
        <v>0.24</v>
      </c>
      <c r="I53">
        <v>0.24</v>
      </c>
      <c r="J53">
        <v>0.24</v>
      </c>
    </row>
    <row r="54" spans="2:10" ht="24.75" customHeight="1" hidden="1">
      <c r="B54">
        <v>1.1</v>
      </c>
      <c r="C54" t="s">
        <v>38</v>
      </c>
      <c r="D54">
        <v>0.75</v>
      </c>
      <c r="E54">
        <v>0.48</v>
      </c>
      <c r="F54">
        <v>0.48</v>
      </c>
      <c r="G54">
        <v>0.48</v>
      </c>
      <c r="H54">
        <v>0.28</v>
      </c>
      <c r="I54">
        <v>0.28</v>
      </c>
      <c r="J54">
        <v>0.28</v>
      </c>
    </row>
    <row r="55" spans="3:10" ht="24.75" customHeight="1" hidden="1">
      <c r="C55" t="s">
        <v>39</v>
      </c>
      <c r="D55">
        <v>0.9</v>
      </c>
      <c r="E55">
        <v>0.58</v>
      </c>
      <c r="F55">
        <v>0.58</v>
      </c>
      <c r="G55">
        <v>0.58</v>
      </c>
      <c r="H55">
        <v>0.33</v>
      </c>
      <c r="I55">
        <v>0.33</v>
      </c>
      <c r="J55">
        <v>0.33</v>
      </c>
    </row>
    <row r="56" spans="3:10" ht="24.75" customHeight="1" hidden="1">
      <c r="C56" t="s">
        <v>40</v>
      </c>
      <c r="D56">
        <v>1.1</v>
      </c>
      <c r="E56">
        <v>0.68</v>
      </c>
      <c r="F56">
        <v>0.68</v>
      </c>
      <c r="G56">
        <v>0.68</v>
      </c>
      <c r="H56">
        <v>0.38</v>
      </c>
      <c r="I56">
        <v>0.38</v>
      </c>
      <c r="J56">
        <v>0.38</v>
      </c>
    </row>
    <row r="57" spans="3:10" ht="24.75" customHeight="1" hidden="1">
      <c r="C57" t="s">
        <v>41</v>
      </c>
      <c r="D57">
        <v>1.35</v>
      </c>
      <c r="E57">
        <v>0.8</v>
      </c>
      <c r="F57">
        <v>0.8</v>
      </c>
      <c r="G57">
        <v>0.8</v>
      </c>
      <c r="H57">
        <v>0.45</v>
      </c>
      <c r="I57">
        <v>0.45</v>
      </c>
      <c r="J57">
        <v>0.45</v>
      </c>
    </row>
    <row r="58" ht="24.75" customHeight="1" hidden="1"/>
    <row r="59" ht="24.75" customHeight="1" hidden="1"/>
  </sheetData>
  <sheetProtection/>
  <dataValidations count="3">
    <dataValidation type="list" allowBlank="1" showInputMessage="1" showErrorMessage="1" sqref="B7:B20">
      <formula1>$C$47:$C$57</formula1>
    </dataValidation>
    <dataValidation type="list" allowBlank="1" showInputMessage="1" showErrorMessage="1" sqref="B5">
      <formula1>$B$53:$B$54</formula1>
    </dataValidation>
    <dataValidation type="list" allowBlank="1" showInputMessage="1" showErrorMessage="1" sqref="B2">
      <formula1>$B$48:$B$51</formula1>
    </dataValidation>
  </dataValidations>
  <printOptions/>
  <pageMargins left="0.7" right="0.7" top="0.75" bottom="0.75" header="0.3" footer="0.3"/>
  <pageSetup orientation="portrait" paperSize="9"/>
  <legacyDrawing r:id="rId2"/>
  <oleObjects>
    <oleObject progId="" shapeId="872006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pugsly</dc:creator>
  <cp:keywords/>
  <dc:description/>
  <cp:lastModifiedBy>pugsly</cp:lastModifiedBy>
  <dcterms:created xsi:type="dcterms:W3CDTF">2010-10-02T08:11:16Z</dcterms:created>
  <dcterms:modified xsi:type="dcterms:W3CDTF">2010-10-02T08:14:23Z</dcterms:modified>
  <cp:category/>
  <cp:version/>
  <cp:contentType/>
  <cp:contentStatus/>
</cp:coreProperties>
</file>