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12720" tabRatio="931" firstSheet="1" activeTab="4"/>
  </bookViews>
  <sheets>
    <sheet name="国家D集計 （5月24日)" sheetId="1" r:id="rId1"/>
    <sheet name="国家D集計 （5月23日)" sheetId="2" r:id="rId2"/>
    <sheet name="国家D集計 （5月22日)" sheetId="3" r:id="rId3"/>
    <sheet name="国家D集計 （5月20日）" sheetId="4" r:id="rId4"/>
    <sheet name="国家D集計 （5月19日)" sheetId="5" r:id="rId5"/>
  </sheets>
  <definedNames/>
  <calcPr fullCalcOnLoad="1"/>
</workbook>
</file>

<file path=xl/comments1.xml><?xml version="1.0" encoding="utf-8"?>
<comments xmlns="http://schemas.openxmlformats.org/spreadsheetml/2006/main">
  <authors>
    <author>AkiraMurakami</author>
  </authors>
  <commentList>
    <comment ref="B5" authorId="0">
      <text>
        <r>
          <rPr>
            <b/>
            <sz val="9"/>
            <rFont val="ＭＳ Ｐゴシック"/>
            <family val="3"/>
          </rPr>
          <t>遅刻者以外の参加人数を手入力。
遅刻者のみは、別途計算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アタッカー・防衛・遅刻以外の通常参加者への配布箱総数
</t>
        </r>
      </text>
    </comment>
    <comment ref="D5" authorId="0">
      <text>
        <r>
          <rPr>
            <b/>
            <sz val="9"/>
            <rFont val="ＭＳ Ｐゴシック"/>
            <family val="3"/>
          </rPr>
          <t>カリブ・バベル監視役人数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各ギルドの、アタッカー人数
</t>
        </r>
      </text>
    </comment>
    <comment ref="F5" authorId="0">
      <text>
        <r>
          <rPr>
            <sz val="9"/>
            <rFont val="ＭＳ Ｐゴシック"/>
            <family val="3"/>
          </rPr>
          <t>手入力
遅刻者数確認の為のみ使用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手集計
</t>
        </r>
      </text>
    </comment>
  </commentList>
</comments>
</file>

<file path=xl/comments2.xml><?xml version="1.0" encoding="utf-8"?>
<comments xmlns="http://schemas.openxmlformats.org/spreadsheetml/2006/main">
  <authors>
    <author>AkiraMurakami</author>
  </authors>
  <commentList>
    <comment ref="B5" authorId="0">
      <text>
        <r>
          <rPr>
            <b/>
            <sz val="9"/>
            <rFont val="ＭＳ Ｐゴシック"/>
            <family val="3"/>
          </rPr>
          <t>遅刻者以外の参加人数を手入力。
遅刻者のみは、別途計算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アタッカー・防衛・遅刻以外の通常参加者への配布箱総数
</t>
        </r>
      </text>
    </comment>
    <comment ref="D5" authorId="0">
      <text>
        <r>
          <rPr>
            <b/>
            <sz val="9"/>
            <rFont val="ＭＳ Ｐゴシック"/>
            <family val="3"/>
          </rPr>
          <t>カリブ・バベル監視役人数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各ギルドの、アタッカー人数
</t>
        </r>
      </text>
    </comment>
    <comment ref="F5" authorId="0">
      <text>
        <r>
          <rPr>
            <sz val="9"/>
            <rFont val="ＭＳ Ｐゴシック"/>
            <family val="3"/>
          </rPr>
          <t>手入力
遅刻者数確認の為のみ使用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手集計
</t>
        </r>
      </text>
    </comment>
  </commentList>
</comments>
</file>

<file path=xl/comments3.xml><?xml version="1.0" encoding="utf-8"?>
<comments xmlns="http://schemas.openxmlformats.org/spreadsheetml/2006/main">
  <authors>
    <author>AkiraMurakami</author>
  </authors>
  <commentList>
    <comment ref="B5" authorId="0">
      <text>
        <r>
          <rPr>
            <b/>
            <sz val="9"/>
            <rFont val="ＭＳ Ｐゴシック"/>
            <family val="3"/>
          </rPr>
          <t>遅刻者以外の参加人数を手入力。
遅刻者のみは、別途計算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アタッカー・防衛・遅刻以外の通常参加者への配布箱総数
</t>
        </r>
      </text>
    </comment>
    <comment ref="D5" authorId="0">
      <text>
        <r>
          <rPr>
            <b/>
            <sz val="9"/>
            <rFont val="ＭＳ Ｐゴシック"/>
            <family val="3"/>
          </rPr>
          <t>カリブ・バベル監視役人数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各ギルドの、アタッカー人数
</t>
        </r>
      </text>
    </comment>
    <comment ref="F5" authorId="0">
      <text>
        <r>
          <rPr>
            <sz val="9"/>
            <rFont val="ＭＳ Ｐゴシック"/>
            <family val="3"/>
          </rPr>
          <t>手入力
遅刻者数確認の為のみ使用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手集計
</t>
        </r>
      </text>
    </comment>
  </commentList>
</comments>
</file>

<file path=xl/comments4.xml><?xml version="1.0" encoding="utf-8"?>
<comments xmlns="http://schemas.openxmlformats.org/spreadsheetml/2006/main">
  <authors>
    <author>AkiraMurakami</author>
  </authors>
  <commentList>
    <comment ref="B5" authorId="0">
      <text>
        <r>
          <rPr>
            <b/>
            <sz val="9"/>
            <rFont val="ＭＳ Ｐゴシック"/>
            <family val="3"/>
          </rPr>
          <t>遅刻者以外の参加人数を手入力。
遅刻者のみは、別途計算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アタッカー・防衛・遅刻以外の通常参加者への配布箱総数
</t>
        </r>
      </text>
    </comment>
    <comment ref="D5" authorId="0">
      <text>
        <r>
          <rPr>
            <b/>
            <sz val="9"/>
            <rFont val="ＭＳ Ｐゴシック"/>
            <family val="3"/>
          </rPr>
          <t>カリブ・バベル監視役人数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各ギルドの、アタッカー人数
</t>
        </r>
      </text>
    </comment>
    <comment ref="F5" authorId="0">
      <text>
        <r>
          <rPr>
            <sz val="9"/>
            <rFont val="ＭＳ Ｐゴシック"/>
            <family val="3"/>
          </rPr>
          <t>手入力
遅刻者数確認の為のみ使用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手集計
</t>
        </r>
      </text>
    </comment>
  </commentList>
</comments>
</file>

<file path=xl/comments5.xml><?xml version="1.0" encoding="utf-8"?>
<comments xmlns="http://schemas.openxmlformats.org/spreadsheetml/2006/main">
  <authors>
    <author>AkiraMurakami</author>
  </authors>
  <commentList>
    <comment ref="B5" authorId="0">
      <text>
        <r>
          <rPr>
            <b/>
            <sz val="9"/>
            <rFont val="ＭＳ Ｐゴシック"/>
            <family val="3"/>
          </rPr>
          <t>遅刻者以外の参加人数を手入力。
遅刻者のみは、別途計算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アタッカー・防衛・遅刻以外の通常参加者への配布箱総数
</t>
        </r>
      </text>
    </comment>
    <comment ref="D5" authorId="0">
      <text>
        <r>
          <rPr>
            <b/>
            <sz val="9"/>
            <rFont val="ＭＳ Ｐゴシック"/>
            <family val="3"/>
          </rPr>
          <t>カリブ・バベル監視役人数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各ギルドの、アタッカー人数
</t>
        </r>
      </text>
    </comment>
    <comment ref="F5" authorId="0">
      <text>
        <r>
          <rPr>
            <sz val="9"/>
            <rFont val="ＭＳ Ｐゴシック"/>
            <family val="3"/>
          </rPr>
          <t>手入力
遅刻者数確認の為のみ使用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手集計
</t>
        </r>
      </text>
    </comment>
  </commentList>
</comments>
</file>

<file path=xl/sharedStrings.xml><?xml version="1.0" encoding="utf-8"?>
<sst xmlns="http://schemas.openxmlformats.org/spreadsheetml/2006/main" count="485" uniqueCount="81">
  <si>
    <t>仮設</t>
  </si>
  <si>
    <t>合計</t>
  </si>
  <si>
    <t>箱</t>
  </si>
  <si>
    <t>クリア時間（分）</t>
  </si>
  <si>
    <t>参加割合</t>
  </si>
  <si>
    <t>必要箱数</t>
  </si>
  <si>
    <t>余り</t>
  </si>
  <si>
    <t>防衛（人数）</t>
  </si>
  <si>
    <t>アタッカー（人数）</t>
  </si>
  <si>
    <t>配布対象箱単純集計</t>
  </si>
  <si>
    <t>単純割-1箱支給</t>
  </si>
  <si>
    <t>単純割-2箱支給</t>
  </si>
  <si>
    <t>単純割支給</t>
  </si>
  <si>
    <t>遅刻①配布数</t>
  </si>
  <si>
    <t>遅刻③配布数</t>
  </si>
  <si>
    <t>遅刻⑤配布数</t>
  </si>
  <si>
    <t>遅刻①参加率</t>
  </si>
  <si>
    <t>遅刻②参加率</t>
  </si>
  <si>
    <t>遅刻③参加率</t>
  </si>
  <si>
    <t>遅刻④参加率</t>
  </si>
  <si>
    <t>遅刻⑤参加率</t>
  </si>
  <si>
    <t>遅刻②配布数</t>
  </si>
  <si>
    <t>遅刻④配布数</t>
  </si>
  <si>
    <t>遅刻（注）</t>
  </si>
  <si>
    <t>遅刻者対応　（注）参加した時間を分で記入</t>
  </si>
  <si>
    <t>遅刻⑥参加率</t>
  </si>
  <si>
    <t>遅刻⑦参加率</t>
  </si>
  <si>
    <t>遅刻⑧参加率</t>
  </si>
  <si>
    <t>遅刻⑨参加率</t>
  </si>
  <si>
    <t>遅刻⑩参加率</t>
  </si>
  <si>
    <t>遅刻⑥配布数</t>
  </si>
  <si>
    <t>遅刻⑦配布数</t>
  </si>
  <si>
    <t>遅刻⑧配布数</t>
  </si>
  <si>
    <t>遅刻⑨配布数</t>
  </si>
  <si>
    <t>遅刻⑩配布数</t>
  </si>
  <si>
    <t>遅刻人数</t>
  </si>
  <si>
    <t>遅刻者用配布数集計</t>
  </si>
  <si>
    <t>単純割+1箱支給</t>
  </si>
  <si>
    <t>単純割+2箱支給</t>
  </si>
  <si>
    <t>カリブ集計微調整
箱数÷人数割からの各種微調整</t>
  </si>
  <si>
    <t>支給決定箱最終個数</t>
  </si>
  <si>
    <t>遅刻者
配布数</t>
  </si>
  <si>
    <t>合計箱
（注）</t>
  </si>
  <si>
    <t>※小数点切捨て</t>
  </si>
  <si>
    <t>※：参加率切り上げ</t>
  </si>
  <si>
    <t>開催場所</t>
  </si>
  <si>
    <t>端数</t>
  </si>
  <si>
    <t>総集計　（注）各ギルドへの配布数</t>
  </si>
  <si>
    <t>集計結果</t>
  </si>
  <si>
    <t>分配枠</t>
  </si>
  <si>
    <t>1人当たり配布数（少数切捨）</t>
  </si>
  <si>
    <t>箱÷人数単純割（少数切捨）</t>
  </si>
  <si>
    <t>←開催地を選択</t>
  </si>
  <si>
    <t>←クリア時間を分で記入</t>
  </si>
  <si>
    <t>箱持ち越し（手入力）</t>
  </si>
  <si>
    <t>箱新規（手入力）</t>
  </si>
  <si>
    <t>余り箱
（試算値）</t>
  </si>
  <si>
    <t>ギルド</t>
  </si>
  <si>
    <t>※色なしの部分入力</t>
  </si>
  <si>
    <t>カリブ</t>
  </si>
  <si>
    <t>人数（遅刻者のみ除く人数）</t>
  </si>
  <si>
    <t>子犬＋INV</t>
  </si>
  <si>
    <t>▲アタッカー・防衛
手当</t>
  </si>
  <si>
    <t>全体配布用箱合計</t>
  </si>
  <si>
    <t>■配布個数試算⇒試算結果から、最適な支給決定個数を試算</t>
  </si>
  <si>
    <t>一人頭支給箱数</t>
  </si>
  <si>
    <t>追加支給</t>
  </si>
  <si>
    <t>分配枠</t>
  </si>
  <si>
    <t>監視</t>
  </si>
  <si>
    <t>個数計</t>
  </si>
  <si>
    <t>個数（1人）</t>
  </si>
  <si>
    <t>配布対象箱総数</t>
  </si>
  <si>
    <t>配布箱合計</t>
  </si>
  <si>
    <t>最終持ち越し（主催）※</t>
  </si>
  <si>
    <t>Twoson</t>
  </si>
  <si>
    <t>アタッカー</t>
  </si>
  <si>
    <t>参加総数</t>
  </si>
  <si>
    <t>←試算結果を元に、余りが最も少なくなる一人当たりの支給個数を入力</t>
  </si>
  <si>
    <t>ジェリー</t>
  </si>
  <si>
    <t>ジェリー</t>
  </si>
  <si>
    <t>バベル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</si>
</sst>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&quot;▲ &quot;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76" fontId="0" fillId="5" borderId="5" xfId="0" applyNumberFormat="1" applyFill="1" applyBorder="1" applyAlignment="1" applyProtection="1">
      <alignment horizontal="left" vertical="top" wrapText="1"/>
      <protection/>
    </xf>
    <xf numFmtId="0" fontId="0" fillId="5" borderId="5" xfId="0" applyFill="1" applyBorder="1" applyAlignment="1">
      <alignment horizontal="left" vertical="top" wrapText="1"/>
    </xf>
    <xf numFmtId="176" fontId="0" fillId="0" borderId="0" xfId="0" applyNumberFormat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176" fontId="0" fillId="3" borderId="0" xfId="0" applyNumberFormat="1" applyFill="1" applyBorder="1" applyAlignment="1">
      <alignment horizontal="left" vertical="top" wrapText="1"/>
    </xf>
    <xf numFmtId="178" fontId="0" fillId="3" borderId="0" xfId="0" applyNumberFormat="1" applyFill="1" applyBorder="1" applyAlignment="1">
      <alignment horizontal="left" vertical="top" wrapText="1"/>
    </xf>
    <xf numFmtId="177" fontId="0" fillId="0" borderId="0" xfId="0" applyNumberFormat="1" applyFill="1" applyBorder="1" applyAlignment="1">
      <alignment horizontal="left" vertical="top" wrapText="1"/>
    </xf>
    <xf numFmtId="176" fontId="2" fillId="0" borderId="0" xfId="0" applyNumberFormat="1" applyFont="1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176" fontId="0" fillId="7" borderId="1" xfId="0" applyNumberFormat="1" applyFill="1" applyBorder="1" applyAlignment="1">
      <alignment horizontal="left" vertical="top" wrapText="1"/>
    </xf>
    <xf numFmtId="178" fontId="0" fillId="7" borderId="1" xfId="0" applyNumberFormat="1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9" borderId="10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/>
    </xf>
    <xf numFmtId="176" fontId="2" fillId="0" borderId="0" xfId="0" applyNumberFormat="1" applyFont="1" applyFill="1" applyBorder="1" applyAlignment="1">
      <alignment horizontal="left" vertical="top"/>
    </xf>
    <xf numFmtId="0" fontId="0" fillId="2" borderId="11" xfId="0" applyFill="1" applyBorder="1" applyAlignment="1">
      <alignment vertical="top" wrapText="1"/>
    </xf>
    <xf numFmtId="177" fontId="0" fillId="2" borderId="12" xfId="0" applyNumberFormat="1" applyFill="1" applyBorder="1" applyAlignment="1">
      <alignment vertical="top" wrapText="1"/>
    </xf>
    <xf numFmtId="177" fontId="0" fillId="2" borderId="4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177" fontId="0" fillId="0" borderId="0" xfId="0" applyNumberFormat="1" applyFill="1" applyBorder="1" applyAlignment="1">
      <alignment vertical="top" wrapText="1"/>
    </xf>
    <xf numFmtId="177" fontId="0" fillId="0" borderId="13" xfId="0" applyNumberFormat="1" applyFill="1" applyBorder="1" applyAlignment="1">
      <alignment horizontal="center" vertical="top" wrapText="1"/>
    </xf>
    <xf numFmtId="0" fontId="0" fillId="3" borderId="10" xfId="0" applyFill="1" applyBorder="1" applyAlignment="1">
      <alignment horizontal="left" vertical="top" wrapText="1"/>
    </xf>
    <xf numFmtId="176" fontId="0" fillId="5" borderId="5" xfId="0" applyNumberFormat="1" applyFill="1" applyBorder="1" applyAlignment="1">
      <alignment horizontal="left" vertical="top" wrapText="1"/>
    </xf>
    <xf numFmtId="0" fontId="0" fillId="2" borderId="4" xfId="0" applyFill="1" applyBorder="1" applyAlignment="1">
      <alignment vertical="top" wrapText="1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176" fontId="0" fillId="0" borderId="5" xfId="0" applyNumberFormat="1" applyBorder="1" applyAlignment="1" applyProtection="1">
      <alignment horizontal="left" vertical="top" wrapText="1"/>
      <protection locked="0"/>
    </xf>
    <xf numFmtId="0" fontId="3" fillId="10" borderId="15" xfId="0" applyFont="1" applyFill="1" applyBorder="1" applyAlignment="1">
      <alignment horizontal="left" vertical="top" wrapText="1"/>
    </xf>
    <xf numFmtId="0" fontId="0" fillId="5" borderId="5" xfId="0" applyFill="1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0" fillId="6" borderId="16" xfId="0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9" fontId="2" fillId="2" borderId="6" xfId="0" applyNumberFormat="1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9" fontId="2" fillId="2" borderId="17" xfId="0" applyNumberFormat="1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9" fontId="2" fillId="2" borderId="18" xfId="0" applyNumberFormat="1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top" wrapText="1"/>
    </xf>
    <xf numFmtId="9" fontId="2" fillId="2" borderId="19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76" fontId="0" fillId="0" borderId="10" xfId="0" applyNumberFormat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6" borderId="20" xfId="0" applyFill="1" applyBorder="1" applyAlignment="1">
      <alignment horizontal="left" vertical="top" wrapText="1"/>
    </xf>
    <xf numFmtId="0" fontId="2" fillId="3" borderId="18" xfId="0" applyFont="1" applyFill="1" applyBorder="1" applyAlignment="1" applyProtection="1">
      <alignment horizontal="left" vertical="top" wrapText="1"/>
      <protection locked="0"/>
    </xf>
    <xf numFmtId="0" fontId="0" fillId="3" borderId="17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>
      <alignment horizontal="left" vertical="top" wrapText="1"/>
    </xf>
    <xf numFmtId="0" fontId="0" fillId="3" borderId="21" xfId="0" applyFont="1" applyFill="1" applyBorder="1" applyAlignment="1" applyProtection="1">
      <alignment horizontal="left" vertical="top" wrapText="1"/>
      <protection locked="0"/>
    </xf>
    <xf numFmtId="0" fontId="0" fillId="3" borderId="18" xfId="0" applyFont="1" applyFill="1" applyBorder="1" applyAlignment="1" applyProtection="1">
      <alignment horizontal="left" vertical="top" wrapText="1"/>
      <protection locked="0"/>
    </xf>
    <xf numFmtId="0" fontId="0" fillId="3" borderId="22" xfId="0" applyFont="1" applyFill="1" applyBorder="1" applyAlignment="1" applyProtection="1">
      <alignment horizontal="left" vertical="top" wrapText="1"/>
      <protection locked="0"/>
    </xf>
    <xf numFmtId="0" fontId="0" fillId="3" borderId="19" xfId="0" applyFont="1" applyFill="1" applyBorder="1" applyAlignment="1" applyProtection="1">
      <alignment horizontal="left" vertical="top" wrapText="1"/>
      <protection locked="0"/>
    </xf>
    <xf numFmtId="0" fontId="0" fillId="3" borderId="23" xfId="0" applyFont="1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>
      <alignment horizontal="left" vertical="top" wrapText="1"/>
    </xf>
    <xf numFmtId="0" fontId="0" fillId="3" borderId="18" xfId="0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178" fontId="0" fillId="7" borderId="24" xfId="0" applyNumberFormat="1" applyFill="1" applyBorder="1" applyAlignment="1">
      <alignment horizontal="left" vertical="top" wrapText="1"/>
    </xf>
    <xf numFmtId="176" fontId="0" fillId="7" borderId="24" xfId="0" applyNumberFormat="1" applyFill="1" applyBorder="1" applyAlignment="1">
      <alignment horizontal="left" vertical="top" wrapText="1"/>
    </xf>
    <xf numFmtId="176" fontId="0" fillId="9" borderId="10" xfId="0" applyNumberFormat="1" applyFill="1" applyBorder="1" applyAlignment="1">
      <alignment horizontal="left" vertical="top" wrapText="1"/>
    </xf>
    <xf numFmtId="0" fontId="0" fillId="6" borderId="24" xfId="0" applyFill="1" applyBorder="1" applyAlignment="1">
      <alignment horizontal="left" vertical="top" wrapText="1"/>
    </xf>
    <xf numFmtId="0" fontId="0" fillId="8" borderId="25" xfId="0" applyFont="1" applyFill="1" applyBorder="1" applyAlignment="1">
      <alignment horizontal="left" vertical="top" wrapText="1"/>
    </xf>
    <xf numFmtId="0" fontId="0" fillId="6" borderId="26" xfId="0" applyFont="1" applyFill="1" applyBorder="1" applyAlignment="1">
      <alignment horizontal="left" vertical="top" wrapText="1"/>
    </xf>
    <xf numFmtId="0" fontId="2" fillId="3" borderId="17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0" fillId="8" borderId="4" xfId="0" applyFill="1" applyBorder="1" applyAlignment="1">
      <alignment horizontal="center" vertical="top" wrapText="1"/>
    </xf>
    <xf numFmtId="0" fontId="0" fillId="8" borderId="27" xfId="0" applyFill="1" applyBorder="1" applyAlignment="1">
      <alignment horizontal="center" vertical="top" wrapText="1"/>
    </xf>
    <xf numFmtId="0" fontId="0" fillId="8" borderId="28" xfId="0" applyFill="1" applyBorder="1" applyAlignment="1">
      <alignment horizontal="center" vertical="top" wrapText="1"/>
    </xf>
    <xf numFmtId="0" fontId="0" fillId="5" borderId="29" xfId="0" applyFill="1" applyBorder="1" applyAlignment="1">
      <alignment horizontal="center" vertical="top" wrapText="1"/>
    </xf>
    <xf numFmtId="0" fontId="0" fillId="5" borderId="30" xfId="0" applyFill="1" applyBorder="1" applyAlignment="1">
      <alignment horizontal="center" vertical="top" wrapText="1"/>
    </xf>
    <xf numFmtId="0" fontId="0" fillId="5" borderId="31" xfId="0" applyFill="1" applyBorder="1" applyAlignment="1">
      <alignment horizontal="center" vertical="top" wrapText="1"/>
    </xf>
    <xf numFmtId="0" fontId="0" fillId="11" borderId="6" xfId="0" applyFill="1" applyBorder="1" applyAlignment="1">
      <alignment horizontal="left" vertical="top" wrapText="1"/>
    </xf>
    <xf numFmtId="0" fontId="0" fillId="11" borderId="8" xfId="0" applyFill="1" applyBorder="1" applyAlignment="1">
      <alignment horizontal="left" vertical="top" wrapText="1"/>
    </xf>
    <xf numFmtId="0" fontId="0" fillId="6" borderId="26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 wrapText="1"/>
    </xf>
    <xf numFmtId="0" fontId="0" fillId="9" borderId="32" xfId="0" applyFill="1" applyBorder="1" applyAlignment="1">
      <alignment horizontal="center" vertical="top" wrapText="1"/>
    </xf>
    <xf numFmtId="0" fontId="0" fillId="9" borderId="33" xfId="0" applyFill="1" applyBorder="1" applyAlignment="1">
      <alignment horizontal="center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0" fontId="0" fillId="5" borderId="35" xfId="0" applyFill="1" applyBorder="1" applyAlignment="1">
      <alignment horizontal="left" vertical="top" wrapText="1"/>
    </xf>
    <xf numFmtId="176" fontId="2" fillId="2" borderId="6" xfId="0" applyNumberFormat="1" applyFont="1" applyFill="1" applyBorder="1" applyAlignment="1">
      <alignment horizontal="left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9" borderId="36" xfId="0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176" fontId="2" fillId="2" borderId="12" xfId="0" applyNumberFormat="1" applyFont="1" applyFill="1" applyBorder="1" applyAlignment="1">
      <alignment horizontal="left" vertical="top" wrapText="1"/>
    </xf>
    <xf numFmtId="176" fontId="2" fillId="2" borderId="38" xfId="0" applyNumberFormat="1" applyFont="1" applyFill="1" applyBorder="1" applyAlignment="1">
      <alignment horizontal="left" vertical="top" wrapText="1"/>
    </xf>
    <xf numFmtId="0" fontId="3" fillId="10" borderId="32" xfId="0" applyFont="1" applyFill="1" applyBorder="1" applyAlignment="1">
      <alignment horizontal="center" vertical="top"/>
    </xf>
    <xf numFmtId="0" fontId="3" fillId="10" borderId="33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pane xSplit="8" ySplit="4" topLeftCell="I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B16" sqref="B16"/>
    </sheetView>
  </sheetViews>
  <sheetFormatPr defaultColWidth="9.00390625" defaultRowHeight="13.5"/>
  <cols>
    <col min="1" max="1" width="18.125" style="3" customWidth="1"/>
    <col min="2" max="2" width="13.50390625" style="3" customWidth="1"/>
    <col min="3" max="3" width="12.125" style="3" bestFit="1" customWidth="1"/>
    <col min="4" max="4" width="11.125" style="3" customWidth="1"/>
    <col min="5" max="5" width="9.00390625" style="3" customWidth="1"/>
    <col min="6" max="6" width="10.25390625" style="3" customWidth="1"/>
    <col min="7" max="8" width="7.625" style="3" customWidth="1"/>
    <col min="9" max="9" width="7.125" style="3" bestFit="1" customWidth="1"/>
    <col min="10" max="10" width="5.625" style="3" customWidth="1"/>
    <col min="11" max="11" width="8.00390625" style="3" customWidth="1"/>
    <col min="12" max="12" width="5.75390625" style="3" customWidth="1"/>
    <col min="13" max="13" width="6.875" style="3" customWidth="1"/>
    <col min="14" max="14" width="6.00390625" style="3" customWidth="1"/>
    <col min="15" max="15" width="7.75390625" style="3" customWidth="1"/>
    <col min="16" max="16" width="5.875" style="3" customWidth="1"/>
    <col min="17" max="17" width="6.625" style="3" customWidth="1"/>
    <col min="18" max="18" width="5.375" style="3" customWidth="1"/>
    <col min="19" max="19" width="6.875" style="3" customWidth="1"/>
    <col min="20" max="20" width="5.875" style="3" customWidth="1"/>
    <col min="21" max="21" width="7.75390625" style="3" customWidth="1"/>
    <col min="22" max="22" width="6.125" style="3" customWidth="1"/>
    <col min="23" max="23" width="7.50390625" style="3" customWidth="1"/>
    <col min="24" max="24" width="5.75390625" style="3" customWidth="1"/>
    <col min="25" max="25" width="7.00390625" style="3" customWidth="1"/>
    <col min="26" max="26" width="5.625" style="3" customWidth="1"/>
    <col min="27" max="27" width="6.25390625" style="3" customWidth="1"/>
    <col min="28" max="28" width="6.125" style="3" customWidth="1"/>
    <col min="29" max="16384" width="9.00390625" style="3" customWidth="1"/>
  </cols>
  <sheetData>
    <row r="1" spans="1:6" ht="15" thickBot="1" thickTop="1">
      <c r="A1" s="8" t="s">
        <v>45</v>
      </c>
      <c r="B1" s="60" t="s">
        <v>80</v>
      </c>
      <c r="C1" s="59" t="s">
        <v>52</v>
      </c>
      <c r="F1" s="59" t="s">
        <v>58</v>
      </c>
    </row>
    <row r="2" spans="1:3" ht="15" thickBot="1" thickTop="1">
      <c r="A2" s="43" t="s">
        <v>3</v>
      </c>
      <c r="B2" s="41"/>
      <c r="C2" s="59" t="s">
        <v>53</v>
      </c>
    </row>
    <row r="3" spans="1:2" ht="14.25" thickTop="1">
      <c r="A3" s="37"/>
      <c r="B3" s="6"/>
    </row>
    <row r="4" spans="1:28" ht="13.5" customHeight="1">
      <c r="A4" s="84" t="s">
        <v>47</v>
      </c>
      <c r="B4" s="85"/>
      <c r="C4" s="85"/>
      <c r="D4" s="85"/>
      <c r="E4" s="85"/>
      <c r="F4" s="85"/>
      <c r="G4" s="85"/>
      <c r="H4" s="86"/>
      <c r="I4" s="81" t="s">
        <v>24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3"/>
    </row>
    <row r="5" spans="1:28" ht="27">
      <c r="A5" s="27" t="s">
        <v>57</v>
      </c>
      <c r="B5" s="27" t="s">
        <v>60</v>
      </c>
      <c r="C5" s="27" t="s">
        <v>2</v>
      </c>
      <c r="D5" s="14" t="s">
        <v>7</v>
      </c>
      <c r="E5" s="61" t="s">
        <v>8</v>
      </c>
      <c r="F5" s="17" t="s">
        <v>35</v>
      </c>
      <c r="G5" s="8" t="s">
        <v>41</v>
      </c>
      <c r="H5" s="29" t="s">
        <v>42</v>
      </c>
      <c r="I5" s="2" t="s">
        <v>23</v>
      </c>
      <c r="J5" s="2" t="s">
        <v>4</v>
      </c>
      <c r="K5" s="2" t="s">
        <v>23</v>
      </c>
      <c r="L5" s="2" t="s">
        <v>4</v>
      </c>
      <c r="M5" s="2" t="s">
        <v>23</v>
      </c>
      <c r="N5" s="2" t="s">
        <v>4</v>
      </c>
      <c r="O5" s="2" t="s">
        <v>23</v>
      </c>
      <c r="P5" s="2" t="s">
        <v>4</v>
      </c>
      <c r="Q5" s="2" t="s">
        <v>23</v>
      </c>
      <c r="R5" s="2" t="s">
        <v>4</v>
      </c>
      <c r="S5" s="2" t="s">
        <v>23</v>
      </c>
      <c r="T5" s="2" t="s">
        <v>4</v>
      </c>
      <c r="U5" s="2" t="s">
        <v>23</v>
      </c>
      <c r="V5" s="2" t="s">
        <v>4</v>
      </c>
      <c r="W5" s="2" t="s">
        <v>23</v>
      </c>
      <c r="X5" s="2" t="s">
        <v>4</v>
      </c>
      <c r="Y5" s="2" t="s">
        <v>23</v>
      </c>
      <c r="Z5" s="2" t="s">
        <v>4</v>
      </c>
      <c r="AA5" s="2" t="s">
        <v>23</v>
      </c>
      <c r="AB5" s="2" t="s">
        <v>4</v>
      </c>
    </row>
    <row r="6" spans="1:28" ht="13.5">
      <c r="A6" s="71" t="s">
        <v>61</v>
      </c>
      <c r="B6" s="64">
        <v>12</v>
      </c>
      <c r="C6" s="65">
        <f aca="true" t="shared" si="0" ref="C6:C15">B6*$B$35</f>
        <v>0</v>
      </c>
      <c r="D6" s="80"/>
      <c r="E6" s="80">
        <v>6</v>
      </c>
      <c r="F6" s="64">
        <v>2</v>
      </c>
      <c r="G6" s="66"/>
      <c r="H6" s="78">
        <f aca="true" t="shared" si="1" ref="H6:H15">C6+(D6*2*$C$22)+(E6*$C$22)+G6</f>
        <v>0</v>
      </c>
      <c r="I6" s="53">
        <v>-6</v>
      </c>
      <c r="J6" s="54" t="e">
        <f aca="true" t="shared" si="2" ref="J6:J15">I6/$B$2</f>
        <v>#DIV/0!</v>
      </c>
      <c r="K6" s="53">
        <v>-6</v>
      </c>
      <c r="L6" s="54" t="e">
        <f aca="true" t="shared" si="3" ref="L6:L15">K6/$B$2</f>
        <v>#DIV/0!</v>
      </c>
      <c r="M6" s="53"/>
      <c r="N6" s="54" t="e">
        <f aca="true" t="shared" si="4" ref="N6:N15">M6/$B$2</f>
        <v>#DIV/0!</v>
      </c>
      <c r="O6" s="53"/>
      <c r="P6" s="54" t="e">
        <f aca="true" t="shared" si="5" ref="P6:P15">O6/$B$2</f>
        <v>#DIV/0!</v>
      </c>
      <c r="Q6" s="53"/>
      <c r="R6" s="54" t="e">
        <f aca="true" t="shared" si="6" ref="R6:R15">Q6/$B$2</f>
        <v>#DIV/0!</v>
      </c>
      <c r="S6" s="53"/>
      <c r="T6" s="54" t="e">
        <f aca="true" t="shared" si="7" ref="T6:T15">S6/$B$2</f>
        <v>#DIV/0!</v>
      </c>
      <c r="U6" s="53"/>
      <c r="V6" s="54" t="e">
        <f aca="true" t="shared" si="8" ref="V6:V15">U6/$B$2</f>
        <v>#DIV/0!</v>
      </c>
      <c r="W6" s="53"/>
      <c r="X6" s="54" t="e">
        <f aca="true" t="shared" si="9" ref="X6:X15">W6/$B$2</f>
        <v>#DIV/0!</v>
      </c>
      <c r="Y6" s="53"/>
      <c r="Z6" s="54" t="e">
        <f aca="true" t="shared" si="10" ref="Z6:Z15">Y6/$B$2</f>
        <v>#DIV/0!</v>
      </c>
      <c r="AA6" s="53"/>
      <c r="AB6" s="54" t="e">
        <f aca="true" t="shared" si="11" ref="AB6:AB15">AA6/$B$2</f>
        <v>#DIV/0!</v>
      </c>
    </row>
    <row r="7" spans="1:28" ht="13.5">
      <c r="A7" s="72" t="s">
        <v>0</v>
      </c>
      <c r="B7" s="67">
        <v>4</v>
      </c>
      <c r="C7" s="65">
        <f t="shared" si="0"/>
        <v>0</v>
      </c>
      <c r="D7" s="67">
        <v>1</v>
      </c>
      <c r="E7" s="63">
        <v>3</v>
      </c>
      <c r="F7" s="67"/>
      <c r="G7" s="68"/>
      <c r="H7" s="78">
        <f t="shared" si="1"/>
        <v>0</v>
      </c>
      <c r="I7" s="55"/>
      <c r="J7" s="56" t="e">
        <f t="shared" si="2"/>
        <v>#DIV/0!</v>
      </c>
      <c r="K7" s="55"/>
      <c r="L7" s="56" t="e">
        <f t="shared" si="3"/>
        <v>#DIV/0!</v>
      </c>
      <c r="M7" s="55"/>
      <c r="N7" s="56" t="e">
        <f t="shared" si="4"/>
        <v>#DIV/0!</v>
      </c>
      <c r="O7" s="55"/>
      <c r="P7" s="56" t="e">
        <f t="shared" si="5"/>
        <v>#DIV/0!</v>
      </c>
      <c r="Q7" s="55"/>
      <c r="R7" s="56" t="e">
        <f t="shared" si="6"/>
        <v>#DIV/0!</v>
      </c>
      <c r="S7" s="55"/>
      <c r="T7" s="56" t="e">
        <f t="shared" si="7"/>
        <v>#DIV/0!</v>
      </c>
      <c r="U7" s="55"/>
      <c r="V7" s="56" t="e">
        <f t="shared" si="8"/>
        <v>#DIV/0!</v>
      </c>
      <c r="W7" s="55"/>
      <c r="X7" s="56" t="e">
        <f t="shared" si="9"/>
        <v>#DIV/0!</v>
      </c>
      <c r="Y7" s="55"/>
      <c r="Z7" s="56" t="e">
        <f t="shared" si="10"/>
        <v>#DIV/0!</v>
      </c>
      <c r="AA7" s="55"/>
      <c r="AB7" s="56" t="e">
        <f t="shared" si="11"/>
        <v>#DIV/0!</v>
      </c>
    </row>
    <row r="8" spans="1:28" ht="13.5">
      <c r="A8" s="72" t="s">
        <v>74</v>
      </c>
      <c r="B8" s="67">
        <v>3</v>
      </c>
      <c r="C8" s="65">
        <f t="shared" si="0"/>
        <v>0</v>
      </c>
      <c r="D8" s="67"/>
      <c r="E8" s="67"/>
      <c r="F8" s="67"/>
      <c r="G8" s="68"/>
      <c r="H8" s="78">
        <f t="shared" si="1"/>
        <v>0</v>
      </c>
      <c r="I8" s="55"/>
      <c r="J8" s="56" t="e">
        <f t="shared" si="2"/>
        <v>#DIV/0!</v>
      </c>
      <c r="K8" s="55"/>
      <c r="L8" s="56" t="e">
        <f t="shared" si="3"/>
        <v>#DIV/0!</v>
      </c>
      <c r="M8" s="55"/>
      <c r="N8" s="56" t="e">
        <f t="shared" si="4"/>
        <v>#DIV/0!</v>
      </c>
      <c r="O8" s="55"/>
      <c r="P8" s="56" t="e">
        <f t="shared" si="5"/>
        <v>#DIV/0!</v>
      </c>
      <c r="Q8" s="55"/>
      <c r="R8" s="56" t="e">
        <f t="shared" si="6"/>
        <v>#DIV/0!</v>
      </c>
      <c r="S8" s="55"/>
      <c r="T8" s="56" t="e">
        <f t="shared" si="7"/>
        <v>#DIV/0!</v>
      </c>
      <c r="U8" s="55"/>
      <c r="V8" s="56" t="e">
        <f t="shared" si="8"/>
        <v>#DIV/0!</v>
      </c>
      <c r="W8" s="55"/>
      <c r="X8" s="56" t="e">
        <f t="shared" si="9"/>
        <v>#DIV/0!</v>
      </c>
      <c r="Y8" s="55"/>
      <c r="Z8" s="56" t="e">
        <f t="shared" si="10"/>
        <v>#DIV/0!</v>
      </c>
      <c r="AA8" s="55"/>
      <c r="AB8" s="56" t="e">
        <f t="shared" si="11"/>
        <v>#DIV/0!</v>
      </c>
    </row>
    <row r="9" spans="1:28" ht="13.5">
      <c r="A9" s="72" t="s">
        <v>79</v>
      </c>
      <c r="B9" s="67">
        <v>4</v>
      </c>
      <c r="C9" s="65">
        <f t="shared" si="0"/>
        <v>0</v>
      </c>
      <c r="D9" s="67"/>
      <c r="E9" s="67"/>
      <c r="F9" s="67"/>
      <c r="G9" s="68"/>
      <c r="H9" s="78">
        <f t="shared" si="1"/>
        <v>0</v>
      </c>
      <c r="I9" s="55"/>
      <c r="J9" s="56" t="e">
        <f t="shared" si="2"/>
        <v>#DIV/0!</v>
      </c>
      <c r="K9" s="55"/>
      <c r="L9" s="56" t="e">
        <f t="shared" si="3"/>
        <v>#DIV/0!</v>
      </c>
      <c r="M9" s="55"/>
      <c r="N9" s="56" t="e">
        <f t="shared" si="4"/>
        <v>#DIV/0!</v>
      </c>
      <c r="O9" s="55"/>
      <c r="P9" s="56" t="e">
        <f t="shared" si="5"/>
        <v>#DIV/0!</v>
      </c>
      <c r="Q9" s="55"/>
      <c r="R9" s="56" t="e">
        <f t="shared" si="6"/>
        <v>#DIV/0!</v>
      </c>
      <c r="S9" s="55"/>
      <c r="T9" s="56" t="e">
        <f t="shared" si="7"/>
        <v>#DIV/0!</v>
      </c>
      <c r="U9" s="55"/>
      <c r="V9" s="56" t="e">
        <f t="shared" si="8"/>
        <v>#DIV/0!</v>
      </c>
      <c r="W9" s="55"/>
      <c r="X9" s="56" t="e">
        <f t="shared" si="9"/>
        <v>#DIV/0!</v>
      </c>
      <c r="Y9" s="55"/>
      <c r="Z9" s="56" t="e">
        <f t="shared" si="10"/>
        <v>#DIV/0!</v>
      </c>
      <c r="AA9" s="55"/>
      <c r="AB9" s="56" t="e">
        <f t="shared" si="11"/>
        <v>#DIV/0!</v>
      </c>
    </row>
    <row r="10" spans="1:28" ht="13.5">
      <c r="A10" s="72"/>
      <c r="B10" s="67"/>
      <c r="C10" s="65">
        <f t="shared" si="0"/>
        <v>0</v>
      </c>
      <c r="D10" s="67"/>
      <c r="E10" s="67"/>
      <c r="F10" s="67"/>
      <c r="G10" s="68"/>
      <c r="H10" s="78">
        <f t="shared" si="1"/>
        <v>0</v>
      </c>
      <c r="I10" s="55"/>
      <c r="J10" s="56" t="e">
        <f t="shared" si="2"/>
        <v>#DIV/0!</v>
      </c>
      <c r="K10" s="55"/>
      <c r="L10" s="56" t="e">
        <f t="shared" si="3"/>
        <v>#DIV/0!</v>
      </c>
      <c r="M10" s="55"/>
      <c r="N10" s="56" t="e">
        <f t="shared" si="4"/>
        <v>#DIV/0!</v>
      </c>
      <c r="O10" s="55"/>
      <c r="P10" s="56" t="e">
        <f t="shared" si="5"/>
        <v>#DIV/0!</v>
      </c>
      <c r="Q10" s="55"/>
      <c r="R10" s="56" t="e">
        <f t="shared" si="6"/>
        <v>#DIV/0!</v>
      </c>
      <c r="S10" s="55"/>
      <c r="T10" s="56" t="e">
        <f t="shared" si="7"/>
        <v>#DIV/0!</v>
      </c>
      <c r="U10" s="55"/>
      <c r="V10" s="56" t="e">
        <f t="shared" si="8"/>
        <v>#DIV/0!</v>
      </c>
      <c r="W10" s="55"/>
      <c r="X10" s="56" t="e">
        <f t="shared" si="9"/>
        <v>#DIV/0!</v>
      </c>
      <c r="Y10" s="55"/>
      <c r="Z10" s="56" t="e">
        <f t="shared" si="10"/>
        <v>#DIV/0!</v>
      </c>
      <c r="AA10" s="55"/>
      <c r="AB10" s="56" t="e">
        <f t="shared" si="11"/>
        <v>#DIV/0!</v>
      </c>
    </row>
    <row r="11" spans="1:28" ht="13.5">
      <c r="A11" s="72"/>
      <c r="B11" s="67"/>
      <c r="C11" s="65">
        <f t="shared" si="0"/>
        <v>0</v>
      </c>
      <c r="D11" s="67"/>
      <c r="E11" s="67"/>
      <c r="F11" s="67"/>
      <c r="G11" s="68"/>
      <c r="H11" s="78">
        <f t="shared" si="1"/>
        <v>0</v>
      </c>
      <c r="I11" s="55"/>
      <c r="J11" s="56" t="e">
        <f t="shared" si="2"/>
        <v>#DIV/0!</v>
      </c>
      <c r="K11" s="55"/>
      <c r="L11" s="56" t="e">
        <f t="shared" si="3"/>
        <v>#DIV/0!</v>
      </c>
      <c r="M11" s="55"/>
      <c r="N11" s="56" t="e">
        <f t="shared" si="4"/>
        <v>#DIV/0!</v>
      </c>
      <c r="O11" s="55"/>
      <c r="P11" s="56" t="e">
        <f t="shared" si="5"/>
        <v>#DIV/0!</v>
      </c>
      <c r="Q11" s="55"/>
      <c r="R11" s="56" t="e">
        <f t="shared" si="6"/>
        <v>#DIV/0!</v>
      </c>
      <c r="S11" s="55"/>
      <c r="T11" s="56" t="e">
        <f t="shared" si="7"/>
        <v>#DIV/0!</v>
      </c>
      <c r="U11" s="55"/>
      <c r="V11" s="56" t="e">
        <f t="shared" si="8"/>
        <v>#DIV/0!</v>
      </c>
      <c r="W11" s="55"/>
      <c r="X11" s="56" t="e">
        <f t="shared" si="9"/>
        <v>#DIV/0!</v>
      </c>
      <c r="Y11" s="55"/>
      <c r="Z11" s="56" t="e">
        <f t="shared" si="10"/>
        <v>#DIV/0!</v>
      </c>
      <c r="AA11" s="55"/>
      <c r="AB11" s="56" t="e">
        <f t="shared" si="11"/>
        <v>#DIV/0!</v>
      </c>
    </row>
    <row r="12" spans="1:28" ht="13.5">
      <c r="A12" s="72"/>
      <c r="B12" s="67"/>
      <c r="C12" s="65">
        <f t="shared" si="0"/>
        <v>0</v>
      </c>
      <c r="D12" s="67"/>
      <c r="E12" s="67"/>
      <c r="F12" s="67"/>
      <c r="G12" s="68"/>
      <c r="H12" s="78">
        <f t="shared" si="1"/>
        <v>0</v>
      </c>
      <c r="I12" s="55"/>
      <c r="J12" s="56" t="e">
        <f t="shared" si="2"/>
        <v>#DIV/0!</v>
      </c>
      <c r="K12" s="55"/>
      <c r="L12" s="56" t="e">
        <f t="shared" si="3"/>
        <v>#DIV/0!</v>
      </c>
      <c r="M12" s="55"/>
      <c r="N12" s="56" t="e">
        <f t="shared" si="4"/>
        <v>#DIV/0!</v>
      </c>
      <c r="O12" s="55"/>
      <c r="P12" s="56" t="e">
        <f t="shared" si="5"/>
        <v>#DIV/0!</v>
      </c>
      <c r="Q12" s="55"/>
      <c r="R12" s="56" t="e">
        <f t="shared" si="6"/>
        <v>#DIV/0!</v>
      </c>
      <c r="S12" s="55"/>
      <c r="T12" s="56" t="e">
        <f t="shared" si="7"/>
        <v>#DIV/0!</v>
      </c>
      <c r="U12" s="55"/>
      <c r="V12" s="56" t="e">
        <f t="shared" si="8"/>
        <v>#DIV/0!</v>
      </c>
      <c r="W12" s="55"/>
      <c r="X12" s="56" t="e">
        <f t="shared" si="9"/>
        <v>#DIV/0!</v>
      </c>
      <c r="Y12" s="55"/>
      <c r="Z12" s="56" t="e">
        <f t="shared" si="10"/>
        <v>#DIV/0!</v>
      </c>
      <c r="AA12" s="55"/>
      <c r="AB12" s="56" t="e">
        <f t="shared" si="11"/>
        <v>#DIV/0!</v>
      </c>
    </row>
    <row r="13" spans="1:28" ht="13.5">
      <c r="A13" s="72"/>
      <c r="B13" s="67"/>
      <c r="C13" s="65">
        <f t="shared" si="0"/>
        <v>0</v>
      </c>
      <c r="D13" s="67"/>
      <c r="E13" s="67"/>
      <c r="F13" s="67"/>
      <c r="G13" s="68"/>
      <c r="H13" s="78">
        <f t="shared" si="1"/>
        <v>0</v>
      </c>
      <c r="I13" s="55"/>
      <c r="J13" s="56" t="e">
        <f t="shared" si="2"/>
        <v>#DIV/0!</v>
      </c>
      <c r="K13" s="55"/>
      <c r="L13" s="56" t="e">
        <f t="shared" si="3"/>
        <v>#DIV/0!</v>
      </c>
      <c r="M13" s="55"/>
      <c r="N13" s="56" t="e">
        <f t="shared" si="4"/>
        <v>#DIV/0!</v>
      </c>
      <c r="O13" s="55"/>
      <c r="P13" s="56" t="e">
        <f t="shared" si="5"/>
        <v>#DIV/0!</v>
      </c>
      <c r="Q13" s="55"/>
      <c r="R13" s="56" t="e">
        <f t="shared" si="6"/>
        <v>#DIV/0!</v>
      </c>
      <c r="S13" s="55"/>
      <c r="T13" s="56" t="e">
        <f t="shared" si="7"/>
        <v>#DIV/0!</v>
      </c>
      <c r="U13" s="55"/>
      <c r="V13" s="56" t="e">
        <f t="shared" si="8"/>
        <v>#DIV/0!</v>
      </c>
      <c r="W13" s="55"/>
      <c r="X13" s="56" t="e">
        <f t="shared" si="9"/>
        <v>#DIV/0!</v>
      </c>
      <c r="Y13" s="55"/>
      <c r="Z13" s="56" t="e">
        <f t="shared" si="10"/>
        <v>#DIV/0!</v>
      </c>
      <c r="AA13" s="55"/>
      <c r="AB13" s="56" t="e">
        <f t="shared" si="11"/>
        <v>#DIV/0!</v>
      </c>
    </row>
    <row r="14" spans="1:28" ht="13.5">
      <c r="A14" s="72"/>
      <c r="B14" s="67"/>
      <c r="C14" s="65">
        <f t="shared" si="0"/>
        <v>0</v>
      </c>
      <c r="D14" s="67"/>
      <c r="E14" s="67"/>
      <c r="F14" s="67"/>
      <c r="G14" s="68"/>
      <c r="H14" s="78">
        <f t="shared" si="1"/>
        <v>0</v>
      </c>
      <c r="I14" s="55"/>
      <c r="J14" s="56" t="e">
        <f t="shared" si="2"/>
        <v>#DIV/0!</v>
      </c>
      <c r="K14" s="55"/>
      <c r="L14" s="56" t="e">
        <f t="shared" si="3"/>
        <v>#DIV/0!</v>
      </c>
      <c r="M14" s="55"/>
      <c r="N14" s="56" t="e">
        <f t="shared" si="4"/>
        <v>#DIV/0!</v>
      </c>
      <c r="O14" s="55"/>
      <c r="P14" s="56" t="e">
        <f t="shared" si="5"/>
        <v>#DIV/0!</v>
      </c>
      <c r="Q14" s="55"/>
      <c r="R14" s="56" t="e">
        <f t="shared" si="6"/>
        <v>#DIV/0!</v>
      </c>
      <c r="S14" s="55"/>
      <c r="T14" s="56" t="e">
        <f t="shared" si="7"/>
        <v>#DIV/0!</v>
      </c>
      <c r="U14" s="55"/>
      <c r="V14" s="56" t="e">
        <f t="shared" si="8"/>
        <v>#DIV/0!</v>
      </c>
      <c r="W14" s="55"/>
      <c r="X14" s="56" t="e">
        <f t="shared" si="9"/>
        <v>#DIV/0!</v>
      </c>
      <c r="Y14" s="55"/>
      <c r="Z14" s="56" t="e">
        <f t="shared" si="10"/>
        <v>#DIV/0!</v>
      </c>
      <c r="AA14" s="55"/>
      <c r="AB14" s="56" t="e">
        <f t="shared" si="11"/>
        <v>#DIV/0!</v>
      </c>
    </row>
    <row r="15" spans="1:28" ht="14.25" thickBot="1">
      <c r="A15" s="73"/>
      <c r="B15" s="69"/>
      <c r="C15" s="79">
        <f t="shared" si="0"/>
        <v>0</v>
      </c>
      <c r="D15" s="69"/>
      <c r="E15" s="69"/>
      <c r="F15" s="69"/>
      <c r="G15" s="70"/>
      <c r="H15" s="78">
        <f t="shared" si="1"/>
        <v>0</v>
      </c>
      <c r="I15" s="57"/>
      <c r="J15" s="58" t="e">
        <f t="shared" si="2"/>
        <v>#DIV/0!</v>
      </c>
      <c r="K15" s="57"/>
      <c r="L15" s="58" t="e">
        <f t="shared" si="3"/>
        <v>#DIV/0!</v>
      </c>
      <c r="M15" s="57"/>
      <c r="N15" s="58" t="e">
        <f t="shared" si="4"/>
        <v>#DIV/0!</v>
      </c>
      <c r="O15" s="57"/>
      <c r="P15" s="58" t="e">
        <f t="shared" si="5"/>
        <v>#DIV/0!</v>
      </c>
      <c r="Q15" s="57"/>
      <c r="R15" s="58" t="e">
        <f t="shared" si="6"/>
        <v>#DIV/0!</v>
      </c>
      <c r="S15" s="57"/>
      <c r="T15" s="58" t="e">
        <f t="shared" si="7"/>
        <v>#DIV/0!</v>
      </c>
      <c r="U15" s="57"/>
      <c r="V15" s="58" t="e">
        <f t="shared" si="8"/>
        <v>#DIV/0!</v>
      </c>
      <c r="W15" s="57"/>
      <c r="X15" s="58" t="e">
        <f t="shared" si="9"/>
        <v>#DIV/0!</v>
      </c>
      <c r="Y15" s="57"/>
      <c r="Z15" s="58" t="e">
        <f t="shared" si="10"/>
        <v>#DIV/0!</v>
      </c>
      <c r="AA15" s="57"/>
      <c r="AB15" s="58" t="e">
        <f t="shared" si="11"/>
        <v>#DIV/0!</v>
      </c>
    </row>
    <row r="16" spans="1:28" ht="27.75" thickTop="1">
      <c r="A16" s="50" t="s">
        <v>1</v>
      </c>
      <c r="B16" s="50">
        <f aca="true" t="shared" si="12" ref="B16:H16">SUM(B6:B15)</f>
        <v>23</v>
      </c>
      <c r="C16" s="77">
        <f t="shared" si="12"/>
        <v>0</v>
      </c>
      <c r="D16" s="50">
        <f t="shared" si="12"/>
        <v>1</v>
      </c>
      <c r="E16" s="15">
        <f t="shared" si="12"/>
        <v>9</v>
      </c>
      <c r="F16" s="15">
        <f t="shared" si="12"/>
        <v>2</v>
      </c>
      <c r="G16" s="28">
        <f t="shared" si="12"/>
        <v>0</v>
      </c>
      <c r="H16" s="62">
        <f t="shared" si="12"/>
        <v>0</v>
      </c>
      <c r="I16" s="51" t="s">
        <v>16</v>
      </c>
      <c r="J16" s="52" t="e">
        <f>ROUND(SUM(J6:J15),1)</f>
        <v>#DIV/0!</v>
      </c>
      <c r="K16" s="51" t="s">
        <v>17</v>
      </c>
      <c r="L16" s="52" t="e">
        <f>ROUND(SUM(L6:L15),1)</f>
        <v>#DIV/0!</v>
      </c>
      <c r="M16" s="51" t="s">
        <v>18</v>
      </c>
      <c r="N16" s="52" t="e">
        <f>ROUND(SUM(N6:N15),1)</f>
        <v>#DIV/0!</v>
      </c>
      <c r="O16" s="51" t="s">
        <v>19</v>
      </c>
      <c r="P16" s="52" t="e">
        <f>ROUND(SUM(P6:P15),1)</f>
        <v>#DIV/0!</v>
      </c>
      <c r="Q16" s="51" t="s">
        <v>20</v>
      </c>
      <c r="R16" s="52" t="e">
        <f>ROUND(SUM(R6:R15),1)</f>
        <v>#DIV/0!</v>
      </c>
      <c r="S16" s="51" t="s">
        <v>25</v>
      </c>
      <c r="T16" s="52" t="e">
        <f>ROUND(SUM(T6:T15),1)</f>
        <v>#DIV/0!</v>
      </c>
      <c r="U16" s="51" t="s">
        <v>26</v>
      </c>
      <c r="V16" s="52" t="e">
        <f>ROUND(SUM(V6:V15),1)</f>
        <v>#DIV/0!</v>
      </c>
      <c r="W16" s="51" t="s">
        <v>27</v>
      </c>
      <c r="X16" s="52" t="e">
        <f>ROUND(SUM(X6:X15),1)</f>
        <v>#DIV/0!</v>
      </c>
      <c r="Y16" s="51" t="s">
        <v>28</v>
      </c>
      <c r="Z16" s="52" t="e">
        <f>ROUND(SUM(Z6:Z15),1)</f>
        <v>#DIV/0!</v>
      </c>
      <c r="AA16" s="51" t="s">
        <v>29</v>
      </c>
      <c r="AB16" s="52" t="e">
        <f>ROUND(SUM(AB6:AB15),1)</f>
        <v>#DIV/0!</v>
      </c>
    </row>
    <row r="17" spans="1:16" ht="14.25" thickBot="1">
      <c r="A17" s="4"/>
      <c r="B17" s="5"/>
      <c r="C17" s="5"/>
      <c r="D17" s="5"/>
      <c r="E17" s="5"/>
      <c r="F17" s="6"/>
      <c r="G17" s="6"/>
      <c r="H17" s="6"/>
      <c r="I17" s="32" t="s">
        <v>44</v>
      </c>
      <c r="J17" s="7"/>
      <c r="K17" s="5"/>
      <c r="L17" s="7"/>
      <c r="M17" s="5"/>
      <c r="N17" s="7"/>
      <c r="O17" s="5"/>
      <c r="P17" s="7"/>
    </row>
    <row r="18" spans="1:16" ht="28.5" thickBot="1" thickTop="1">
      <c r="A18" s="94" t="s">
        <v>9</v>
      </c>
      <c r="B18" s="95"/>
      <c r="C18" s="96"/>
      <c r="D18" s="6"/>
      <c r="E18" s="110" t="s">
        <v>48</v>
      </c>
      <c r="F18" s="111"/>
      <c r="G18" s="47" t="s">
        <v>69</v>
      </c>
      <c r="H18" s="47" t="s">
        <v>70</v>
      </c>
      <c r="K18" s="6"/>
      <c r="L18" s="1"/>
      <c r="M18" s="6"/>
      <c r="N18" s="1"/>
      <c r="O18" s="6"/>
      <c r="P18" s="1"/>
    </row>
    <row r="19" spans="1:16" ht="15" thickBot="1" thickTop="1">
      <c r="A19" s="90" t="s">
        <v>54</v>
      </c>
      <c r="B19" s="91"/>
      <c r="C19" s="44"/>
      <c r="D19" s="1"/>
      <c r="E19" s="115" t="s">
        <v>66</v>
      </c>
      <c r="F19" s="30" t="s">
        <v>67</v>
      </c>
      <c r="G19" s="97">
        <f>$C$20*0.1</f>
        <v>0</v>
      </c>
      <c r="H19" s="98"/>
      <c r="I19" s="1"/>
      <c r="J19" s="1"/>
      <c r="K19" s="1"/>
      <c r="L19" s="1"/>
      <c r="M19" s="1"/>
      <c r="N19" s="1"/>
      <c r="O19" s="1"/>
      <c r="P19" s="1"/>
    </row>
    <row r="20" spans="1:16" ht="15" customHeight="1" thickBot="1" thickTop="1">
      <c r="A20" s="92" t="s">
        <v>55</v>
      </c>
      <c r="B20" s="93"/>
      <c r="C20" s="45"/>
      <c r="D20" s="1"/>
      <c r="E20" s="116"/>
      <c r="F20" s="30" t="s">
        <v>75</v>
      </c>
      <c r="G20" s="31">
        <f>E16*$C$22</f>
        <v>0</v>
      </c>
      <c r="H20" s="76">
        <f>$C$22</f>
        <v>0</v>
      </c>
      <c r="I20" s="1"/>
      <c r="J20" s="1"/>
      <c r="K20" s="1"/>
      <c r="L20" s="1"/>
      <c r="M20" s="1"/>
      <c r="N20" s="1"/>
      <c r="O20" s="1"/>
      <c r="P20" s="1"/>
    </row>
    <row r="21" spans="1:16" ht="15" thickBot="1" thickTop="1">
      <c r="A21" s="87" t="s">
        <v>62</v>
      </c>
      <c r="B21" s="48" t="s">
        <v>49</v>
      </c>
      <c r="C21" s="11">
        <f>C20*0.1</f>
        <v>0</v>
      </c>
      <c r="D21" s="1"/>
      <c r="E21" s="116"/>
      <c r="F21" s="30" t="s">
        <v>68</v>
      </c>
      <c r="G21" s="31">
        <f>$D$16*$C$22*2</f>
        <v>0</v>
      </c>
      <c r="H21" s="31">
        <f>$C$22*2</f>
        <v>0</v>
      </c>
      <c r="I21" s="1"/>
      <c r="J21" s="1"/>
      <c r="K21" s="1"/>
      <c r="L21" s="1"/>
      <c r="M21" s="1"/>
      <c r="N21" s="1"/>
      <c r="O21" s="1"/>
      <c r="P21" s="1"/>
    </row>
    <row r="22" spans="1:16" ht="15" customHeight="1" thickBot="1" thickTop="1">
      <c r="A22" s="88"/>
      <c r="B22" s="12" t="s">
        <v>50</v>
      </c>
      <c r="C22" s="11">
        <f>ROUNDDOWN(C21/(D16*2+E16),0)</f>
        <v>0</v>
      </c>
      <c r="D22" s="1"/>
      <c r="E22" s="117"/>
      <c r="F22" s="30" t="s">
        <v>6</v>
      </c>
      <c r="G22" s="97">
        <f>G19-G20-G21</f>
        <v>0</v>
      </c>
      <c r="H22" s="98"/>
      <c r="I22" s="1"/>
      <c r="J22" s="1"/>
      <c r="K22" s="1"/>
      <c r="L22" s="1"/>
      <c r="M22" s="1"/>
      <c r="N22" s="1"/>
      <c r="O22" s="1"/>
      <c r="P22" s="1"/>
    </row>
    <row r="23" spans="1:16" ht="15" thickBot="1" thickTop="1">
      <c r="A23" s="89"/>
      <c r="B23" s="12" t="s">
        <v>46</v>
      </c>
      <c r="C23" s="11">
        <f>$C$21-($D$16*2*$C$22+$E$16*$C$22)</f>
        <v>0</v>
      </c>
      <c r="D23" s="1"/>
      <c r="E23" s="112" t="s">
        <v>71</v>
      </c>
      <c r="F23" s="112"/>
      <c r="G23" s="97">
        <f>C19+C20</f>
        <v>0</v>
      </c>
      <c r="H23" s="98"/>
      <c r="I23" s="1"/>
      <c r="J23" s="1"/>
      <c r="K23" s="1"/>
      <c r="L23" s="1"/>
      <c r="M23" s="1"/>
      <c r="N23" s="1"/>
      <c r="O23" s="1"/>
      <c r="P23" s="1"/>
    </row>
    <row r="24" spans="1:16" ht="15" customHeight="1" thickBot="1" thickTop="1">
      <c r="A24" s="100" t="s">
        <v>63</v>
      </c>
      <c r="B24" s="101"/>
      <c r="C24" s="42">
        <f>$C$19+$C$20-$C$21+$C$23</f>
        <v>0</v>
      </c>
      <c r="D24" s="1"/>
      <c r="E24" s="103" t="s">
        <v>76</v>
      </c>
      <c r="F24" s="104"/>
      <c r="G24" s="97">
        <f>$B$16+$F$16</f>
        <v>25</v>
      </c>
      <c r="H24" s="105"/>
      <c r="I24" s="1"/>
      <c r="J24" s="1"/>
      <c r="K24" s="1"/>
      <c r="L24" s="1"/>
      <c r="M24" s="1"/>
      <c r="N24" s="1"/>
      <c r="O24" s="1"/>
      <c r="P24" s="1"/>
    </row>
    <row r="25" spans="1:16" ht="15" customHeight="1" thickBot="1" thickTop="1">
      <c r="A25" s="99" t="s">
        <v>51</v>
      </c>
      <c r="B25" s="99"/>
      <c r="C25" s="11">
        <f>ROUNDDOWN($C$24/($B$16+$F$16),0)</f>
        <v>0</v>
      </c>
      <c r="D25" s="1"/>
      <c r="E25" s="113" t="s">
        <v>72</v>
      </c>
      <c r="F25" s="114"/>
      <c r="G25" s="97">
        <f>($B$35*$B$16)+$G$20+$G$21+$G$16</f>
        <v>0</v>
      </c>
      <c r="H25" s="98"/>
      <c r="I25" s="1"/>
      <c r="J25" s="1"/>
      <c r="K25" s="1"/>
      <c r="L25" s="1"/>
      <c r="M25" s="1"/>
      <c r="N25" s="1"/>
      <c r="O25" s="1"/>
      <c r="P25" s="1"/>
    </row>
    <row r="26" spans="1:16" ht="15" thickBot="1" thickTop="1">
      <c r="A26" s="1"/>
      <c r="B26" s="1"/>
      <c r="C26" s="13"/>
      <c r="D26" s="1"/>
      <c r="E26" s="103" t="s">
        <v>73</v>
      </c>
      <c r="F26" s="104"/>
      <c r="G26" s="97">
        <f>$G$23-$G$25</f>
        <v>0</v>
      </c>
      <c r="H26" s="98"/>
      <c r="I26" s="1"/>
      <c r="J26" s="1"/>
      <c r="K26" s="1"/>
      <c r="L26" s="1"/>
      <c r="M26" s="1"/>
      <c r="N26" s="1"/>
      <c r="O26" s="1"/>
      <c r="P26" s="1"/>
    </row>
    <row r="27" spans="1:16" ht="14.25" thickTop="1">
      <c r="A27" s="49" t="s">
        <v>64</v>
      </c>
      <c r="B27" s="1"/>
      <c r="C27" s="13"/>
      <c r="D27" s="1"/>
      <c r="E27" s="16"/>
      <c r="F27" s="16"/>
      <c r="G27" s="1"/>
      <c r="H27" s="10"/>
      <c r="I27" s="1"/>
      <c r="J27" s="1"/>
      <c r="K27" s="1"/>
      <c r="L27" s="1"/>
      <c r="M27" s="1"/>
      <c r="N27" s="1"/>
      <c r="O27" s="1"/>
      <c r="P27" s="1"/>
    </row>
    <row r="28" spans="1:28" ht="41.25" thickBot="1">
      <c r="A28" s="18" t="s">
        <v>39</v>
      </c>
      <c r="B28" s="18" t="s">
        <v>65</v>
      </c>
      <c r="C28" s="18" t="s">
        <v>5</v>
      </c>
      <c r="D28" s="34" t="s">
        <v>36</v>
      </c>
      <c r="E28" s="18" t="s">
        <v>56</v>
      </c>
      <c r="G28" s="37"/>
      <c r="H28" s="38"/>
      <c r="I28" s="106" t="s">
        <v>13</v>
      </c>
      <c r="J28" s="107"/>
      <c r="K28" s="106" t="s">
        <v>21</v>
      </c>
      <c r="L28" s="107"/>
      <c r="M28" s="106" t="s">
        <v>14</v>
      </c>
      <c r="N28" s="107"/>
      <c r="O28" s="106" t="s">
        <v>22</v>
      </c>
      <c r="P28" s="107"/>
      <c r="Q28" s="106" t="s">
        <v>15</v>
      </c>
      <c r="R28" s="107"/>
      <c r="S28" s="106" t="s">
        <v>30</v>
      </c>
      <c r="T28" s="107"/>
      <c r="U28" s="106" t="s">
        <v>31</v>
      </c>
      <c r="V28" s="107"/>
      <c r="W28" s="106" t="s">
        <v>32</v>
      </c>
      <c r="X28" s="107"/>
      <c r="Y28" s="106" t="s">
        <v>33</v>
      </c>
      <c r="Z28" s="107"/>
      <c r="AA28" s="106" t="s">
        <v>34</v>
      </c>
      <c r="AB28" s="107"/>
    </row>
    <row r="29" spans="1:28" ht="14.25" thickTop="1">
      <c r="A29" s="23" t="s">
        <v>12</v>
      </c>
      <c r="B29" s="75">
        <f>$C$25</f>
        <v>0</v>
      </c>
      <c r="C29" s="75" t="e">
        <f>(B29*$B$16)+D29+($C$21-$C$23)</f>
        <v>#DIV/0!</v>
      </c>
      <c r="D29" s="35" t="e">
        <f>SUM(I29:AB29)</f>
        <v>#DIV/0!</v>
      </c>
      <c r="E29" s="74" t="e">
        <f>$C$19+$C$20-C29</f>
        <v>#DIV/0!</v>
      </c>
      <c r="G29" s="39"/>
      <c r="H29" s="40"/>
      <c r="I29" s="108" t="e">
        <f>ROUNDDOWN(J$16*$B$29,0)</f>
        <v>#DIV/0!</v>
      </c>
      <c r="J29" s="109"/>
      <c r="K29" s="108" t="e">
        <f>ROUNDDOWN(L$16*$B$29,0)</f>
        <v>#DIV/0!</v>
      </c>
      <c r="L29" s="109"/>
      <c r="M29" s="108" t="e">
        <f>ROUNDDOWN(N$16*$B$29,0)</f>
        <v>#DIV/0!</v>
      </c>
      <c r="N29" s="109"/>
      <c r="O29" s="108" t="e">
        <f>ROUNDDOWN(P$16*$B$29,0)</f>
        <v>#DIV/0!</v>
      </c>
      <c r="P29" s="109"/>
      <c r="Q29" s="108" t="e">
        <f>ROUNDDOWN(R$16*$B$29,0)</f>
        <v>#DIV/0!</v>
      </c>
      <c r="R29" s="109"/>
      <c r="S29" s="108" t="e">
        <f>ROUNDDOWN(T$16*$B$29,0)</f>
        <v>#DIV/0!</v>
      </c>
      <c r="T29" s="109"/>
      <c r="U29" s="108" t="e">
        <f>ROUNDDOWN(V$16*$B$29,0)</f>
        <v>#DIV/0!</v>
      </c>
      <c r="V29" s="109"/>
      <c r="W29" s="108" t="e">
        <f>ROUNDDOWN(X$16*$B$29,0)</f>
        <v>#DIV/0!</v>
      </c>
      <c r="X29" s="109"/>
      <c r="Y29" s="108" t="e">
        <f>ROUNDDOWN(Z$16*$B$29,0)</f>
        <v>#DIV/0!</v>
      </c>
      <c r="Z29" s="109"/>
      <c r="AA29" s="108" t="e">
        <f>ROUNDDOWN(AB$16*$B$29,0)</f>
        <v>#DIV/0!</v>
      </c>
      <c r="AB29" s="109"/>
    </row>
    <row r="30" spans="1:28" ht="13.5">
      <c r="A30" s="24" t="s">
        <v>10</v>
      </c>
      <c r="B30" s="25">
        <f>$C$25-1</f>
        <v>-1</v>
      </c>
      <c r="C30" s="25" t="e">
        <f>(B30*$B$16)+D30+$C$21-$C$23</f>
        <v>#DIV/0!</v>
      </c>
      <c r="D30" s="36" t="e">
        <f>SUM(I30:AB30)</f>
        <v>#DIV/0!</v>
      </c>
      <c r="E30" s="26" t="e">
        <f>$C$19+$C$20-C30</f>
        <v>#DIV/0!</v>
      </c>
      <c r="G30" s="39"/>
      <c r="H30" s="40"/>
      <c r="I30" s="102" t="e">
        <f>ROUNDDOWN(J$16*$B$30,0)</f>
        <v>#DIV/0!</v>
      </c>
      <c r="J30" s="102"/>
      <c r="K30" s="102" t="e">
        <f>ROUNDDOWN(L$16*$B$30,0)</f>
        <v>#DIV/0!</v>
      </c>
      <c r="L30" s="102"/>
      <c r="M30" s="102" t="e">
        <f>ROUNDDOWN(N$16*$B$30,0)</f>
        <v>#DIV/0!</v>
      </c>
      <c r="N30" s="102"/>
      <c r="O30" s="102" t="e">
        <f>ROUNDDOWN(P$16*$B$30,0)</f>
        <v>#DIV/0!</v>
      </c>
      <c r="P30" s="102"/>
      <c r="Q30" s="102" t="e">
        <f>ROUNDDOWN(R$16*$B$30,0)</f>
        <v>#DIV/0!</v>
      </c>
      <c r="R30" s="102"/>
      <c r="S30" s="102" t="e">
        <f>ROUNDDOWN(T$16*$B$30,0)</f>
        <v>#DIV/0!</v>
      </c>
      <c r="T30" s="102"/>
      <c r="U30" s="102" t="e">
        <f>ROUNDDOWN(V$16*$B$30,0)</f>
        <v>#DIV/0!</v>
      </c>
      <c r="V30" s="102"/>
      <c r="W30" s="102" t="e">
        <f>ROUNDDOWN(X$16*$B$30,0)</f>
        <v>#DIV/0!</v>
      </c>
      <c r="X30" s="102"/>
      <c r="Y30" s="102" t="e">
        <f>ROUNDDOWN(Z$16*$B$30,0)</f>
        <v>#DIV/0!</v>
      </c>
      <c r="Z30" s="102"/>
      <c r="AA30" s="102" t="e">
        <f>ROUNDDOWN(AB$16*$B$30,0)</f>
        <v>#DIV/0!</v>
      </c>
      <c r="AB30" s="102"/>
    </row>
    <row r="31" spans="1:28" ht="13.5">
      <c r="A31" s="24" t="s">
        <v>11</v>
      </c>
      <c r="B31" s="25">
        <f>$C$25-2</f>
        <v>-2</v>
      </c>
      <c r="C31" s="25" t="e">
        <f>(B31*$B$16)+D31+$C$21-$C$23</f>
        <v>#DIV/0!</v>
      </c>
      <c r="D31" s="36" t="e">
        <f>SUM(I31:AB31)</f>
        <v>#DIV/0!</v>
      </c>
      <c r="E31" s="26" t="e">
        <f>$C$19+$C$20-C31</f>
        <v>#DIV/0!</v>
      </c>
      <c r="G31" s="39"/>
      <c r="H31" s="40"/>
      <c r="I31" s="102" t="e">
        <f>ROUNDDOWN(J$16*$B$31,0)</f>
        <v>#DIV/0!</v>
      </c>
      <c r="J31" s="102"/>
      <c r="K31" s="102" t="e">
        <f>ROUNDDOWN(L$16*$B$31,0)</f>
        <v>#DIV/0!</v>
      </c>
      <c r="L31" s="102"/>
      <c r="M31" s="102" t="e">
        <f>ROUNDDOWN(N$16*$B$31,0)</f>
        <v>#DIV/0!</v>
      </c>
      <c r="N31" s="102"/>
      <c r="O31" s="102" t="e">
        <f>ROUNDDOWN(P$16*$B$31,0)</f>
        <v>#DIV/0!</v>
      </c>
      <c r="P31" s="102"/>
      <c r="Q31" s="102" t="e">
        <f>ROUNDDOWN(R$16*$B$31,0)</f>
        <v>#DIV/0!</v>
      </c>
      <c r="R31" s="102"/>
      <c r="S31" s="102" t="e">
        <f>ROUNDDOWN(T$16*$B$31,0)</f>
        <v>#DIV/0!</v>
      </c>
      <c r="T31" s="102"/>
      <c r="U31" s="102" t="e">
        <f>ROUNDDOWN(V$16*$B$31,0)</f>
        <v>#DIV/0!</v>
      </c>
      <c r="V31" s="102"/>
      <c r="W31" s="102" t="e">
        <f>ROUNDDOWN(X$16*$B$31,0)</f>
        <v>#DIV/0!</v>
      </c>
      <c r="X31" s="102"/>
      <c r="Y31" s="102" t="e">
        <f>ROUNDDOWN(Z$16*$B$31,0)</f>
        <v>#DIV/0!</v>
      </c>
      <c r="Z31" s="102"/>
      <c r="AA31" s="102" t="e">
        <f>ROUNDDOWN(AB$16*$B$31,0)</f>
        <v>#DIV/0!</v>
      </c>
      <c r="AB31" s="102"/>
    </row>
    <row r="32" spans="1:28" ht="13.5">
      <c r="A32" s="24" t="s">
        <v>37</v>
      </c>
      <c r="B32" s="25">
        <f>$C$25+1</f>
        <v>1</v>
      </c>
      <c r="C32" s="25" t="e">
        <f>(B32*$B$16)+D32+$C$21-$C$23</f>
        <v>#DIV/0!</v>
      </c>
      <c r="D32" s="36" t="e">
        <f>SUM(I32:AB32)</f>
        <v>#DIV/0!</v>
      </c>
      <c r="E32" s="26" t="e">
        <f>$C$19+$C$20-C32</f>
        <v>#DIV/0!</v>
      </c>
      <c r="G32" s="39"/>
      <c r="H32" s="40"/>
      <c r="I32" s="102" t="e">
        <f>ROUNDDOWN(J$16*$B$32,0)</f>
        <v>#DIV/0!</v>
      </c>
      <c r="J32" s="102"/>
      <c r="K32" s="102" t="e">
        <f>ROUNDDOWN(L$16*$B$32,0)</f>
        <v>#DIV/0!</v>
      </c>
      <c r="L32" s="102"/>
      <c r="M32" s="102" t="e">
        <f>ROUNDDOWN(N$16*$B$32,0)</f>
        <v>#DIV/0!</v>
      </c>
      <c r="N32" s="102"/>
      <c r="O32" s="102" t="e">
        <f>ROUNDDOWN(P$16*$B$32,0)</f>
        <v>#DIV/0!</v>
      </c>
      <c r="P32" s="102"/>
      <c r="Q32" s="102" t="e">
        <f>ROUNDDOWN(R$16*$B$32,0)</f>
        <v>#DIV/0!</v>
      </c>
      <c r="R32" s="102"/>
      <c r="S32" s="102" t="e">
        <f>ROUNDDOWN(T$16*$B$32,0)</f>
        <v>#DIV/0!</v>
      </c>
      <c r="T32" s="102"/>
      <c r="U32" s="102" t="e">
        <f>ROUNDDOWN(V$16*$B$32,0)</f>
        <v>#DIV/0!</v>
      </c>
      <c r="V32" s="102"/>
      <c r="W32" s="102" t="e">
        <f>ROUNDDOWN(X$16*$B$32,0)</f>
        <v>#DIV/0!</v>
      </c>
      <c r="X32" s="102"/>
      <c r="Y32" s="102" t="e">
        <f>ROUNDDOWN(Z$16*$B$32,0)</f>
        <v>#DIV/0!</v>
      </c>
      <c r="Z32" s="102"/>
      <c r="AA32" s="102" t="e">
        <f>ROUNDDOWN(AB$16*$B$32,0)</f>
        <v>#DIV/0!</v>
      </c>
      <c r="AB32" s="102"/>
    </row>
    <row r="33" spans="1:28" ht="13.5">
      <c r="A33" s="24" t="s">
        <v>38</v>
      </c>
      <c r="B33" s="25">
        <f>$C$25+2</f>
        <v>2</v>
      </c>
      <c r="C33" s="25" t="e">
        <f>(B33*$B$16)+D33+$C$21-$C$23</f>
        <v>#DIV/0!</v>
      </c>
      <c r="D33" s="36" t="e">
        <f>SUM(I33:AB33)</f>
        <v>#DIV/0!</v>
      </c>
      <c r="E33" s="26" t="e">
        <f>$C$19+$C$20-C33</f>
        <v>#DIV/0!</v>
      </c>
      <c r="G33" s="39"/>
      <c r="H33" s="40"/>
      <c r="I33" s="102" t="e">
        <f>ROUNDDOWN(J$16*$B$33,0)</f>
        <v>#DIV/0!</v>
      </c>
      <c r="J33" s="102"/>
      <c r="K33" s="102" t="e">
        <f>ROUNDDOWN(L$16*$B$33,0)</f>
        <v>#DIV/0!</v>
      </c>
      <c r="L33" s="102"/>
      <c r="M33" s="102" t="e">
        <f>ROUNDDOWN(N$16*$B$33,0)</f>
        <v>#DIV/0!</v>
      </c>
      <c r="N33" s="102"/>
      <c r="O33" s="102" t="e">
        <f>ROUNDDOWN(P$16*$B$33,0)</f>
        <v>#DIV/0!</v>
      </c>
      <c r="P33" s="102"/>
      <c r="Q33" s="102" t="e">
        <f>ROUNDDOWN(R$16*$B$33,0)</f>
        <v>#DIV/0!</v>
      </c>
      <c r="R33" s="102"/>
      <c r="S33" s="102" t="e">
        <f>ROUNDDOWN(T$16*$B$33,0)</f>
        <v>#DIV/0!</v>
      </c>
      <c r="T33" s="102"/>
      <c r="U33" s="102" t="e">
        <f>ROUNDDOWN(V$16*$B$33,0)</f>
        <v>#DIV/0!</v>
      </c>
      <c r="V33" s="102"/>
      <c r="W33" s="102" t="e">
        <f>ROUNDDOWN(X$16*$B$33,0)</f>
        <v>#DIV/0!</v>
      </c>
      <c r="X33" s="102"/>
      <c r="Y33" s="102" t="e">
        <f>ROUNDDOWN(Z$16*$B$33,0)</f>
        <v>#DIV/0!</v>
      </c>
      <c r="Z33" s="102"/>
      <c r="AA33" s="102" t="e">
        <f>ROUNDDOWN(AB$16*$B$33,0)</f>
        <v>#DIV/0!</v>
      </c>
      <c r="AB33" s="102"/>
    </row>
    <row r="34" spans="1:3" ht="14.25" thickBot="1">
      <c r="A34" s="1"/>
      <c r="B34" s="13"/>
      <c r="C34" s="1"/>
    </row>
    <row r="35" spans="1:3" ht="15" thickBot="1" thickTop="1">
      <c r="A35" s="9" t="s">
        <v>40</v>
      </c>
      <c r="B35" s="46"/>
      <c r="C35" s="49" t="s">
        <v>77</v>
      </c>
    </row>
    <row r="36" spans="1:3" ht="14.25" thickTop="1">
      <c r="A36" s="49"/>
      <c r="B36" s="13"/>
      <c r="C36" s="1"/>
    </row>
    <row r="37" spans="1:3" ht="13.5">
      <c r="A37" s="49"/>
      <c r="B37" s="13"/>
      <c r="C37" s="1"/>
    </row>
    <row r="38" spans="3:28" ht="13.5">
      <c r="C38" s="1"/>
      <c r="D38" s="19"/>
      <c r="E38" s="20"/>
      <c r="F38" s="21"/>
      <c r="G38" s="21"/>
      <c r="H38" s="21"/>
      <c r="I38" s="33" t="s">
        <v>43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13.5">
      <c r="C39" s="37"/>
      <c r="D39" s="19"/>
      <c r="E39" s="20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4:28" ht="13.5">
      <c r="D40" s="19"/>
      <c r="E40" s="20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4:28" ht="13.5">
      <c r="D41" s="19"/>
      <c r="E41" s="20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4:28" ht="13.5">
      <c r="D42" s="19"/>
      <c r="E42" s="20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4:8" ht="13.5">
      <c r="D43" s="37"/>
      <c r="E43" s="37"/>
      <c r="G43" s="6"/>
      <c r="H43" s="6"/>
    </row>
  </sheetData>
  <mergeCells count="80">
    <mergeCell ref="I29:J29"/>
    <mergeCell ref="K28:L28"/>
    <mergeCell ref="K29:L29"/>
    <mergeCell ref="E18:F18"/>
    <mergeCell ref="E23:F23"/>
    <mergeCell ref="E25:F25"/>
    <mergeCell ref="E19:E22"/>
    <mergeCell ref="M29:N29"/>
    <mergeCell ref="M28:N28"/>
    <mergeCell ref="O28:P28"/>
    <mergeCell ref="O29:P29"/>
    <mergeCell ref="Q28:R28"/>
    <mergeCell ref="Q29:R29"/>
    <mergeCell ref="S28:T28"/>
    <mergeCell ref="S29:T29"/>
    <mergeCell ref="U28:V28"/>
    <mergeCell ref="U29:V29"/>
    <mergeCell ref="W28:X28"/>
    <mergeCell ref="W29:X29"/>
    <mergeCell ref="Y28:Z28"/>
    <mergeCell ref="Y29:Z29"/>
    <mergeCell ref="AA28:AB28"/>
    <mergeCell ref="AA29:AB29"/>
    <mergeCell ref="I33:J33"/>
    <mergeCell ref="K33:L33"/>
    <mergeCell ref="M33:N33"/>
    <mergeCell ref="O33:P33"/>
    <mergeCell ref="Y33:Z33"/>
    <mergeCell ref="AA33:AB33"/>
    <mergeCell ref="Y32:Z32"/>
    <mergeCell ref="AA32:AB32"/>
    <mergeCell ref="S33:T33"/>
    <mergeCell ref="U33:V33"/>
    <mergeCell ref="W33:X33"/>
    <mergeCell ref="Q32:R32"/>
    <mergeCell ref="S32:T32"/>
    <mergeCell ref="U32:V32"/>
    <mergeCell ref="W32:X32"/>
    <mergeCell ref="Q33:R33"/>
    <mergeCell ref="I32:J32"/>
    <mergeCell ref="K32:L32"/>
    <mergeCell ref="M32:N32"/>
    <mergeCell ref="O32:P32"/>
    <mergeCell ref="AA30:AB30"/>
    <mergeCell ref="AA31:AB31"/>
    <mergeCell ref="Y30:Z30"/>
    <mergeCell ref="Y31:Z31"/>
    <mergeCell ref="W30:X30"/>
    <mergeCell ref="W31:X31"/>
    <mergeCell ref="U30:V30"/>
    <mergeCell ref="U31:V31"/>
    <mergeCell ref="S30:T30"/>
    <mergeCell ref="S31:T31"/>
    <mergeCell ref="Q30:R30"/>
    <mergeCell ref="Q31:R31"/>
    <mergeCell ref="O30:P30"/>
    <mergeCell ref="O31:P31"/>
    <mergeCell ref="K30:L30"/>
    <mergeCell ref="K31:L31"/>
    <mergeCell ref="M30:N30"/>
    <mergeCell ref="M31:N31"/>
    <mergeCell ref="A25:B25"/>
    <mergeCell ref="A24:B24"/>
    <mergeCell ref="I30:J30"/>
    <mergeCell ref="I31:J31"/>
    <mergeCell ref="E26:F26"/>
    <mergeCell ref="G26:H26"/>
    <mergeCell ref="E24:F24"/>
    <mergeCell ref="G24:H24"/>
    <mergeCell ref="G25:H25"/>
    <mergeCell ref="I28:J28"/>
    <mergeCell ref="I4:AB4"/>
    <mergeCell ref="A4:H4"/>
    <mergeCell ref="A21:A23"/>
    <mergeCell ref="A19:B19"/>
    <mergeCell ref="A20:B20"/>
    <mergeCell ref="A18:C18"/>
    <mergeCell ref="G23:H23"/>
    <mergeCell ref="G19:H19"/>
    <mergeCell ref="G22:H22"/>
  </mergeCells>
  <conditionalFormatting sqref="F6:F15">
    <cfRule type="cellIs" priority="1" dxfId="0" operator="greaterThan" stopIfTrue="1">
      <formula>$B$6</formula>
    </cfRule>
  </conditionalFormatting>
  <dataValidations count="2">
    <dataValidation type="list" allowBlank="1" showInputMessage="1" showErrorMessage="1" sqref="B1">
      <formula1>"カリブ,バベル"</formula1>
    </dataValidation>
    <dataValidation allowBlank="1" showInputMessage="1" showErrorMessage="1" imeMode="halfAlpha" sqref="O6:O15 AA6:AA15 Y6:Y15 W6:W15 U6:U15 S6:S15 Q6:Q15 B35 B19:B20 B6:B15 K6:K15 M6:M15 D6:I15"/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pane xSplit="8" ySplit="4" topLeftCell="I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K18" sqref="K18"/>
    </sheetView>
  </sheetViews>
  <sheetFormatPr defaultColWidth="9.00390625" defaultRowHeight="13.5"/>
  <cols>
    <col min="1" max="1" width="18.125" style="3" customWidth="1"/>
    <col min="2" max="2" width="13.50390625" style="3" customWidth="1"/>
    <col min="3" max="3" width="12.125" style="3" bestFit="1" customWidth="1"/>
    <col min="4" max="4" width="11.125" style="3" customWidth="1"/>
    <col min="5" max="5" width="9.00390625" style="3" customWidth="1"/>
    <col min="6" max="6" width="10.25390625" style="3" customWidth="1"/>
    <col min="7" max="8" width="7.625" style="3" customWidth="1"/>
    <col min="9" max="9" width="7.125" style="3" bestFit="1" customWidth="1"/>
    <col min="10" max="10" width="5.625" style="3" customWidth="1"/>
    <col min="11" max="11" width="8.00390625" style="3" customWidth="1"/>
    <col min="12" max="12" width="5.75390625" style="3" customWidth="1"/>
    <col min="13" max="13" width="6.875" style="3" customWidth="1"/>
    <col min="14" max="14" width="6.00390625" style="3" customWidth="1"/>
    <col min="15" max="15" width="7.75390625" style="3" customWidth="1"/>
    <col min="16" max="16" width="5.875" style="3" customWidth="1"/>
    <col min="17" max="17" width="6.625" style="3" customWidth="1"/>
    <col min="18" max="18" width="5.375" style="3" customWidth="1"/>
    <col min="19" max="19" width="6.875" style="3" customWidth="1"/>
    <col min="20" max="20" width="5.875" style="3" customWidth="1"/>
    <col min="21" max="21" width="7.75390625" style="3" customWidth="1"/>
    <col min="22" max="22" width="6.125" style="3" customWidth="1"/>
    <col min="23" max="23" width="7.50390625" style="3" customWidth="1"/>
    <col min="24" max="24" width="5.75390625" style="3" customWidth="1"/>
    <col min="25" max="25" width="7.00390625" style="3" customWidth="1"/>
    <col min="26" max="26" width="5.625" style="3" customWidth="1"/>
    <col min="27" max="27" width="6.25390625" style="3" customWidth="1"/>
    <col min="28" max="28" width="6.125" style="3" customWidth="1"/>
    <col min="29" max="16384" width="9.00390625" style="3" customWidth="1"/>
  </cols>
  <sheetData>
    <row r="1" spans="1:6" ht="15" thickBot="1" thickTop="1">
      <c r="A1" s="8" t="s">
        <v>45</v>
      </c>
      <c r="B1" s="60" t="s">
        <v>59</v>
      </c>
      <c r="C1" s="59" t="s">
        <v>52</v>
      </c>
      <c r="F1" s="59" t="s">
        <v>58</v>
      </c>
    </row>
    <row r="2" spans="1:3" ht="15" thickBot="1" thickTop="1">
      <c r="A2" s="43" t="s">
        <v>3</v>
      </c>
      <c r="B2" s="41">
        <v>82</v>
      </c>
      <c r="C2" s="59" t="s">
        <v>53</v>
      </c>
    </row>
    <row r="3" spans="1:2" ht="14.25" thickTop="1">
      <c r="A3" s="37"/>
      <c r="B3" s="6"/>
    </row>
    <row r="4" spans="1:28" ht="13.5" customHeight="1">
      <c r="A4" s="84" t="s">
        <v>47</v>
      </c>
      <c r="B4" s="85"/>
      <c r="C4" s="85"/>
      <c r="D4" s="85"/>
      <c r="E4" s="85"/>
      <c r="F4" s="85"/>
      <c r="G4" s="85"/>
      <c r="H4" s="86"/>
      <c r="I4" s="81" t="s">
        <v>24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3"/>
    </row>
    <row r="5" spans="1:28" ht="27">
      <c r="A5" s="27" t="s">
        <v>57</v>
      </c>
      <c r="B5" s="27" t="s">
        <v>60</v>
      </c>
      <c r="C5" s="27" t="s">
        <v>2</v>
      </c>
      <c r="D5" s="14" t="s">
        <v>7</v>
      </c>
      <c r="E5" s="61" t="s">
        <v>8</v>
      </c>
      <c r="F5" s="17" t="s">
        <v>35</v>
      </c>
      <c r="G5" s="8" t="s">
        <v>41</v>
      </c>
      <c r="H5" s="29" t="s">
        <v>42</v>
      </c>
      <c r="I5" s="2" t="s">
        <v>23</v>
      </c>
      <c r="J5" s="2" t="s">
        <v>4</v>
      </c>
      <c r="K5" s="2" t="s">
        <v>23</v>
      </c>
      <c r="L5" s="2" t="s">
        <v>4</v>
      </c>
      <c r="M5" s="2" t="s">
        <v>23</v>
      </c>
      <c r="N5" s="2" t="s">
        <v>4</v>
      </c>
      <c r="O5" s="2" t="s">
        <v>23</v>
      </c>
      <c r="P5" s="2" t="s">
        <v>4</v>
      </c>
      <c r="Q5" s="2" t="s">
        <v>23</v>
      </c>
      <c r="R5" s="2" t="s">
        <v>4</v>
      </c>
      <c r="S5" s="2" t="s">
        <v>23</v>
      </c>
      <c r="T5" s="2" t="s">
        <v>4</v>
      </c>
      <c r="U5" s="2" t="s">
        <v>23</v>
      </c>
      <c r="V5" s="2" t="s">
        <v>4</v>
      </c>
      <c r="W5" s="2" t="s">
        <v>23</v>
      </c>
      <c r="X5" s="2" t="s">
        <v>4</v>
      </c>
      <c r="Y5" s="2" t="s">
        <v>23</v>
      </c>
      <c r="Z5" s="2" t="s">
        <v>4</v>
      </c>
      <c r="AA5" s="2" t="s">
        <v>23</v>
      </c>
      <c r="AB5" s="2" t="s">
        <v>4</v>
      </c>
    </row>
    <row r="6" spans="1:28" ht="13.5">
      <c r="A6" s="71" t="s">
        <v>61</v>
      </c>
      <c r="B6" s="80">
        <v>11</v>
      </c>
      <c r="C6" s="65">
        <f aca="true" t="shared" si="0" ref="C6:C15">B6*$B$35</f>
        <v>110</v>
      </c>
      <c r="D6" s="80"/>
      <c r="E6" s="80">
        <v>3</v>
      </c>
      <c r="F6" s="64"/>
      <c r="G6" s="66"/>
      <c r="H6" s="78">
        <f aca="true" t="shared" si="1" ref="H6:H15">C6+(D6*2*$C$22)+(E6*$C$22)+G6</f>
        <v>116</v>
      </c>
      <c r="I6" s="53"/>
      <c r="J6" s="54">
        <f aca="true" t="shared" si="2" ref="J6:J15">I6/$B$2</f>
        <v>0</v>
      </c>
      <c r="K6" s="53"/>
      <c r="L6" s="54">
        <f aca="true" t="shared" si="3" ref="L6:L15">K6/$B$2</f>
        <v>0</v>
      </c>
      <c r="M6" s="53"/>
      <c r="N6" s="54">
        <f aca="true" t="shared" si="4" ref="N6:N15">M6/$B$2</f>
        <v>0</v>
      </c>
      <c r="O6" s="53"/>
      <c r="P6" s="54">
        <f aca="true" t="shared" si="5" ref="P6:P15">O6/$B$2</f>
        <v>0</v>
      </c>
      <c r="Q6" s="53"/>
      <c r="R6" s="54">
        <f aca="true" t="shared" si="6" ref="R6:R15">Q6/$B$2</f>
        <v>0</v>
      </c>
      <c r="S6" s="53"/>
      <c r="T6" s="54">
        <f aca="true" t="shared" si="7" ref="T6:T15">S6/$B$2</f>
        <v>0</v>
      </c>
      <c r="U6" s="53"/>
      <c r="V6" s="54">
        <f aca="true" t="shared" si="8" ref="V6:V15">U6/$B$2</f>
        <v>0</v>
      </c>
      <c r="W6" s="53"/>
      <c r="X6" s="54">
        <f aca="true" t="shared" si="9" ref="X6:X15">W6/$B$2</f>
        <v>0</v>
      </c>
      <c r="Y6" s="53"/>
      <c r="Z6" s="54">
        <f aca="true" t="shared" si="10" ref="Z6:Z15">Y6/$B$2</f>
        <v>0</v>
      </c>
      <c r="AA6" s="53"/>
      <c r="AB6" s="54">
        <f aca="true" t="shared" si="11" ref="AB6:AB15">AA6/$B$2</f>
        <v>0</v>
      </c>
    </row>
    <row r="7" spans="1:28" ht="13.5">
      <c r="A7" s="72" t="s">
        <v>0</v>
      </c>
      <c r="B7" s="63">
        <v>5</v>
      </c>
      <c r="C7" s="65">
        <f t="shared" si="0"/>
        <v>50</v>
      </c>
      <c r="D7" s="67"/>
      <c r="E7" s="63">
        <v>5</v>
      </c>
      <c r="F7" s="67"/>
      <c r="G7" s="68"/>
      <c r="H7" s="78">
        <f t="shared" si="1"/>
        <v>60</v>
      </c>
      <c r="I7" s="55"/>
      <c r="J7" s="56">
        <f t="shared" si="2"/>
        <v>0</v>
      </c>
      <c r="K7" s="55"/>
      <c r="L7" s="56">
        <f t="shared" si="3"/>
        <v>0</v>
      </c>
      <c r="M7" s="55"/>
      <c r="N7" s="56">
        <f t="shared" si="4"/>
        <v>0</v>
      </c>
      <c r="O7" s="55"/>
      <c r="P7" s="56">
        <f t="shared" si="5"/>
        <v>0</v>
      </c>
      <c r="Q7" s="55"/>
      <c r="R7" s="56">
        <f t="shared" si="6"/>
        <v>0</v>
      </c>
      <c r="S7" s="55"/>
      <c r="T7" s="56">
        <f t="shared" si="7"/>
        <v>0</v>
      </c>
      <c r="U7" s="55"/>
      <c r="V7" s="56">
        <f t="shared" si="8"/>
        <v>0</v>
      </c>
      <c r="W7" s="55"/>
      <c r="X7" s="56">
        <f t="shared" si="9"/>
        <v>0</v>
      </c>
      <c r="Y7" s="55"/>
      <c r="Z7" s="56">
        <f t="shared" si="10"/>
        <v>0</v>
      </c>
      <c r="AA7" s="55"/>
      <c r="AB7" s="56">
        <f t="shared" si="11"/>
        <v>0</v>
      </c>
    </row>
    <row r="8" spans="1:28" ht="13.5">
      <c r="A8" s="72" t="s">
        <v>74</v>
      </c>
      <c r="B8" s="63">
        <v>1</v>
      </c>
      <c r="C8" s="65">
        <f t="shared" si="0"/>
        <v>10</v>
      </c>
      <c r="D8" s="63">
        <v>1</v>
      </c>
      <c r="E8" s="67"/>
      <c r="F8" s="67"/>
      <c r="G8" s="68"/>
      <c r="H8" s="78">
        <f t="shared" si="1"/>
        <v>14</v>
      </c>
      <c r="I8" s="55"/>
      <c r="J8" s="56">
        <f t="shared" si="2"/>
        <v>0</v>
      </c>
      <c r="K8" s="55"/>
      <c r="L8" s="56">
        <f t="shared" si="3"/>
        <v>0</v>
      </c>
      <c r="M8" s="55"/>
      <c r="N8" s="56">
        <f t="shared" si="4"/>
        <v>0</v>
      </c>
      <c r="O8" s="55"/>
      <c r="P8" s="56">
        <f t="shared" si="5"/>
        <v>0</v>
      </c>
      <c r="Q8" s="55"/>
      <c r="R8" s="56">
        <f t="shared" si="6"/>
        <v>0</v>
      </c>
      <c r="S8" s="55"/>
      <c r="T8" s="56">
        <f t="shared" si="7"/>
        <v>0</v>
      </c>
      <c r="U8" s="55"/>
      <c r="V8" s="56">
        <f t="shared" si="8"/>
        <v>0</v>
      </c>
      <c r="W8" s="55"/>
      <c r="X8" s="56">
        <f t="shared" si="9"/>
        <v>0</v>
      </c>
      <c r="Y8" s="55"/>
      <c r="Z8" s="56">
        <f t="shared" si="10"/>
        <v>0</v>
      </c>
      <c r="AA8" s="55"/>
      <c r="AB8" s="56">
        <f t="shared" si="11"/>
        <v>0</v>
      </c>
    </row>
    <row r="9" spans="1:28" ht="13.5">
      <c r="A9" s="72" t="s">
        <v>79</v>
      </c>
      <c r="B9" s="63">
        <v>4</v>
      </c>
      <c r="C9" s="65">
        <f t="shared" si="0"/>
        <v>40</v>
      </c>
      <c r="D9" s="67"/>
      <c r="E9" s="67"/>
      <c r="F9" s="67"/>
      <c r="G9" s="68"/>
      <c r="H9" s="78">
        <f t="shared" si="1"/>
        <v>40</v>
      </c>
      <c r="I9" s="55"/>
      <c r="J9" s="56">
        <f t="shared" si="2"/>
        <v>0</v>
      </c>
      <c r="K9" s="55"/>
      <c r="L9" s="56">
        <f t="shared" si="3"/>
        <v>0</v>
      </c>
      <c r="M9" s="55"/>
      <c r="N9" s="56">
        <f t="shared" si="4"/>
        <v>0</v>
      </c>
      <c r="O9" s="55"/>
      <c r="P9" s="56">
        <f t="shared" si="5"/>
        <v>0</v>
      </c>
      <c r="Q9" s="55"/>
      <c r="R9" s="56">
        <f t="shared" si="6"/>
        <v>0</v>
      </c>
      <c r="S9" s="55"/>
      <c r="T9" s="56">
        <f t="shared" si="7"/>
        <v>0</v>
      </c>
      <c r="U9" s="55"/>
      <c r="V9" s="56">
        <f t="shared" si="8"/>
        <v>0</v>
      </c>
      <c r="W9" s="55"/>
      <c r="X9" s="56">
        <f t="shared" si="9"/>
        <v>0</v>
      </c>
      <c r="Y9" s="55"/>
      <c r="Z9" s="56">
        <f t="shared" si="10"/>
        <v>0</v>
      </c>
      <c r="AA9" s="55"/>
      <c r="AB9" s="56">
        <f t="shared" si="11"/>
        <v>0</v>
      </c>
    </row>
    <row r="10" spans="1:28" ht="13.5">
      <c r="A10" s="72"/>
      <c r="B10" s="67"/>
      <c r="C10" s="65">
        <f t="shared" si="0"/>
        <v>0</v>
      </c>
      <c r="D10" s="67"/>
      <c r="E10" s="67"/>
      <c r="F10" s="67"/>
      <c r="G10" s="68"/>
      <c r="H10" s="78">
        <f t="shared" si="1"/>
        <v>0</v>
      </c>
      <c r="I10" s="55"/>
      <c r="J10" s="56">
        <f t="shared" si="2"/>
        <v>0</v>
      </c>
      <c r="K10" s="55"/>
      <c r="L10" s="56">
        <f t="shared" si="3"/>
        <v>0</v>
      </c>
      <c r="M10" s="55"/>
      <c r="N10" s="56">
        <f t="shared" si="4"/>
        <v>0</v>
      </c>
      <c r="O10" s="55"/>
      <c r="P10" s="56">
        <f t="shared" si="5"/>
        <v>0</v>
      </c>
      <c r="Q10" s="55"/>
      <c r="R10" s="56">
        <f t="shared" si="6"/>
        <v>0</v>
      </c>
      <c r="S10" s="55"/>
      <c r="T10" s="56">
        <f t="shared" si="7"/>
        <v>0</v>
      </c>
      <c r="U10" s="55"/>
      <c r="V10" s="56">
        <f t="shared" si="8"/>
        <v>0</v>
      </c>
      <c r="W10" s="55"/>
      <c r="X10" s="56">
        <f t="shared" si="9"/>
        <v>0</v>
      </c>
      <c r="Y10" s="55"/>
      <c r="Z10" s="56">
        <f t="shared" si="10"/>
        <v>0</v>
      </c>
      <c r="AA10" s="55"/>
      <c r="AB10" s="56">
        <f t="shared" si="11"/>
        <v>0</v>
      </c>
    </row>
    <row r="11" spans="1:28" ht="13.5">
      <c r="A11" s="72"/>
      <c r="B11" s="67"/>
      <c r="C11" s="65">
        <f t="shared" si="0"/>
        <v>0</v>
      </c>
      <c r="D11" s="67"/>
      <c r="E11" s="67"/>
      <c r="F11" s="67"/>
      <c r="G11" s="68"/>
      <c r="H11" s="78">
        <f t="shared" si="1"/>
        <v>0</v>
      </c>
      <c r="I11" s="55"/>
      <c r="J11" s="56">
        <f t="shared" si="2"/>
        <v>0</v>
      </c>
      <c r="K11" s="55"/>
      <c r="L11" s="56">
        <f t="shared" si="3"/>
        <v>0</v>
      </c>
      <c r="M11" s="55"/>
      <c r="N11" s="56">
        <f t="shared" si="4"/>
        <v>0</v>
      </c>
      <c r="O11" s="55"/>
      <c r="P11" s="56">
        <f t="shared" si="5"/>
        <v>0</v>
      </c>
      <c r="Q11" s="55"/>
      <c r="R11" s="56">
        <f t="shared" si="6"/>
        <v>0</v>
      </c>
      <c r="S11" s="55"/>
      <c r="T11" s="56">
        <f t="shared" si="7"/>
        <v>0</v>
      </c>
      <c r="U11" s="55"/>
      <c r="V11" s="56">
        <f t="shared" si="8"/>
        <v>0</v>
      </c>
      <c r="W11" s="55"/>
      <c r="X11" s="56">
        <f t="shared" si="9"/>
        <v>0</v>
      </c>
      <c r="Y11" s="55"/>
      <c r="Z11" s="56">
        <f t="shared" si="10"/>
        <v>0</v>
      </c>
      <c r="AA11" s="55"/>
      <c r="AB11" s="56">
        <f t="shared" si="11"/>
        <v>0</v>
      </c>
    </row>
    <row r="12" spans="1:28" ht="13.5">
      <c r="A12" s="72"/>
      <c r="B12" s="67"/>
      <c r="C12" s="65">
        <f t="shared" si="0"/>
        <v>0</v>
      </c>
      <c r="D12" s="67"/>
      <c r="E12" s="67"/>
      <c r="F12" s="67"/>
      <c r="G12" s="68"/>
      <c r="H12" s="78">
        <f t="shared" si="1"/>
        <v>0</v>
      </c>
      <c r="I12" s="55"/>
      <c r="J12" s="56">
        <f t="shared" si="2"/>
        <v>0</v>
      </c>
      <c r="K12" s="55"/>
      <c r="L12" s="56">
        <f t="shared" si="3"/>
        <v>0</v>
      </c>
      <c r="M12" s="55"/>
      <c r="N12" s="56">
        <f t="shared" si="4"/>
        <v>0</v>
      </c>
      <c r="O12" s="55"/>
      <c r="P12" s="56">
        <f t="shared" si="5"/>
        <v>0</v>
      </c>
      <c r="Q12" s="55"/>
      <c r="R12" s="56">
        <f t="shared" si="6"/>
        <v>0</v>
      </c>
      <c r="S12" s="55"/>
      <c r="T12" s="56">
        <f t="shared" si="7"/>
        <v>0</v>
      </c>
      <c r="U12" s="55"/>
      <c r="V12" s="56">
        <f t="shared" si="8"/>
        <v>0</v>
      </c>
      <c r="W12" s="55"/>
      <c r="X12" s="56">
        <f t="shared" si="9"/>
        <v>0</v>
      </c>
      <c r="Y12" s="55"/>
      <c r="Z12" s="56">
        <f t="shared" si="10"/>
        <v>0</v>
      </c>
      <c r="AA12" s="55"/>
      <c r="AB12" s="56">
        <f t="shared" si="11"/>
        <v>0</v>
      </c>
    </row>
    <row r="13" spans="1:28" ht="13.5">
      <c r="A13" s="72"/>
      <c r="B13" s="67"/>
      <c r="C13" s="65">
        <f t="shared" si="0"/>
        <v>0</v>
      </c>
      <c r="D13" s="67"/>
      <c r="E13" s="67"/>
      <c r="F13" s="67"/>
      <c r="G13" s="68"/>
      <c r="H13" s="78">
        <f t="shared" si="1"/>
        <v>0</v>
      </c>
      <c r="I13" s="55"/>
      <c r="J13" s="56">
        <f t="shared" si="2"/>
        <v>0</v>
      </c>
      <c r="K13" s="55"/>
      <c r="L13" s="56">
        <f t="shared" si="3"/>
        <v>0</v>
      </c>
      <c r="M13" s="55"/>
      <c r="N13" s="56">
        <f t="shared" si="4"/>
        <v>0</v>
      </c>
      <c r="O13" s="55"/>
      <c r="P13" s="56">
        <f t="shared" si="5"/>
        <v>0</v>
      </c>
      <c r="Q13" s="55"/>
      <c r="R13" s="56">
        <f t="shared" si="6"/>
        <v>0</v>
      </c>
      <c r="S13" s="55"/>
      <c r="T13" s="56">
        <f t="shared" si="7"/>
        <v>0</v>
      </c>
      <c r="U13" s="55"/>
      <c r="V13" s="56">
        <f t="shared" si="8"/>
        <v>0</v>
      </c>
      <c r="W13" s="55"/>
      <c r="X13" s="56">
        <f t="shared" si="9"/>
        <v>0</v>
      </c>
      <c r="Y13" s="55"/>
      <c r="Z13" s="56">
        <f t="shared" si="10"/>
        <v>0</v>
      </c>
      <c r="AA13" s="55"/>
      <c r="AB13" s="56">
        <f t="shared" si="11"/>
        <v>0</v>
      </c>
    </row>
    <row r="14" spans="1:28" ht="13.5">
      <c r="A14" s="72"/>
      <c r="B14" s="67"/>
      <c r="C14" s="65">
        <f t="shared" si="0"/>
        <v>0</v>
      </c>
      <c r="D14" s="67"/>
      <c r="E14" s="67"/>
      <c r="F14" s="67"/>
      <c r="G14" s="68"/>
      <c r="H14" s="78">
        <f t="shared" si="1"/>
        <v>0</v>
      </c>
      <c r="I14" s="55"/>
      <c r="J14" s="56">
        <f t="shared" si="2"/>
        <v>0</v>
      </c>
      <c r="K14" s="55"/>
      <c r="L14" s="56">
        <f t="shared" si="3"/>
        <v>0</v>
      </c>
      <c r="M14" s="55"/>
      <c r="N14" s="56">
        <f t="shared" si="4"/>
        <v>0</v>
      </c>
      <c r="O14" s="55"/>
      <c r="P14" s="56">
        <f t="shared" si="5"/>
        <v>0</v>
      </c>
      <c r="Q14" s="55"/>
      <c r="R14" s="56">
        <f t="shared" si="6"/>
        <v>0</v>
      </c>
      <c r="S14" s="55"/>
      <c r="T14" s="56">
        <f t="shared" si="7"/>
        <v>0</v>
      </c>
      <c r="U14" s="55"/>
      <c r="V14" s="56">
        <f t="shared" si="8"/>
        <v>0</v>
      </c>
      <c r="W14" s="55"/>
      <c r="X14" s="56">
        <f t="shared" si="9"/>
        <v>0</v>
      </c>
      <c r="Y14" s="55"/>
      <c r="Z14" s="56">
        <f t="shared" si="10"/>
        <v>0</v>
      </c>
      <c r="AA14" s="55"/>
      <c r="AB14" s="56">
        <f t="shared" si="11"/>
        <v>0</v>
      </c>
    </row>
    <row r="15" spans="1:28" ht="14.25" thickBot="1">
      <c r="A15" s="73"/>
      <c r="B15" s="69"/>
      <c r="C15" s="79">
        <f t="shared" si="0"/>
        <v>0</v>
      </c>
      <c r="D15" s="69"/>
      <c r="E15" s="69"/>
      <c r="F15" s="69"/>
      <c r="G15" s="70"/>
      <c r="H15" s="78">
        <f t="shared" si="1"/>
        <v>0</v>
      </c>
      <c r="I15" s="57"/>
      <c r="J15" s="58">
        <f t="shared" si="2"/>
        <v>0</v>
      </c>
      <c r="K15" s="57"/>
      <c r="L15" s="58">
        <f t="shared" si="3"/>
        <v>0</v>
      </c>
      <c r="M15" s="57"/>
      <c r="N15" s="58">
        <f t="shared" si="4"/>
        <v>0</v>
      </c>
      <c r="O15" s="57"/>
      <c r="P15" s="58">
        <f t="shared" si="5"/>
        <v>0</v>
      </c>
      <c r="Q15" s="57"/>
      <c r="R15" s="58">
        <f t="shared" si="6"/>
        <v>0</v>
      </c>
      <c r="S15" s="57"/>
      <c r="T15" s="58">
        <f t="shared" si="7"/>
        <v>0</v>
      </c>
      <c r="U15" s="57"/>
      <c r="V15" s="58">
        <f t="shared" si="8"/>
        <v>0</v>
      </c>
      <c r="W15" s="57"/>
      <c r="X15" s="58">
        <f t="shared" si="9"/>
        <v>0</v>
      </c>
      <c r="Y15" s="57"/>
      <c r="Z15" s="58">
        <f t="shared" si="10"/>
        <v>0</v>
      </c>
      <c r="AA15" s="57"/>
      <c r="AB15" s="58">
        <f t="shared" si="11"/>
        <v>0</v>
      </c>
    </row>
    <row r="16" spans="1:28" ht="27.75" thickTop="1">
      <c r="A16" s="50" t="s">
        <v>1</v>
      </c>
      <c r="B16" s="50">
        <f aca="true" t="shared" si="12" ref="B16:H16">SUM(B6:B15)</f>
        <v>21</v>
      </c>
      <c r="C16" s="77">
        <f t="shared" si="12"/>
        <v>210</v>
      </c>
      <c r="D16" s="50">
        <f t="shared" si="12"/>
        <v>1</v>
      </c>
      <c r="E16" s="15">
        <f t="shared" si="12"/>
        <v>8</v>
      </c>
      <c r="F16" s="15">
        <f t="shared" si="12"/>
        <v>0</v>
      </c>
      <c r="G16" s="28">
        <f t="shared" si="12"/>
        <v>0</v>
      </c>
      <c r="H16" s="62">
        <f t="shared" si="12"/>
        <v>230</v>
      </c>
      <c r="I16" s="51" t="s">
        <v>16</v>
      </c>
      <c r="J16" s="52">
        <f>ROUND(SUM(J6:J15),1)</f>
        <v>0</v>
      </c>
      <c r="K16" s="51" t="s">
        <v>17</v>
      </c>
      <c r="L16" s="52">
        <f>ROUND(SUM(L6:L15),1)</f>
        <v>0</v>
      </c>
      <c r="M16" s="51" t="s">
        <v>18</v>
      </c>
      <c r="N16" s="52">
        <f>ROUND(SUM(N6:N15),1)</f>
        <v>0</v>
      </c>
      <c r="O16" s="51" t="s">
        <v>19</v>
      </c>
      <c r="P16" s="52">
        <f>ROUND(SUM(P6:P15),1)</f>
        <v>0</v>
      </c>
      <c r="Q16" s="51" t="s">
        <v>20</v>
      </c>
      <c r="R16" s="52">
        <f>ROUND(SUM(R6:R15),1)</f>
        <v>0</v>
      </c>
      <c r="S16" s="51" t="s">
        <v>25</v>
      </c>
      <c r="T16" s="52">
        <f>ROUND(SUM(T6:T15),1)</f>
        <v>0</v>
      </c>
      <c r="U16" s="51" t="s">
        <v>26</v>
      </c>
      <c r="V16" s="52">
        <f>ROUND(SUM(V6:V15),1)</f>
        <v>0</v>
      </c>
      <c r="W16" s="51" t="s">
        <v>27</v>
      </c>
      <c r="X16" s="52">
        <f>ROUND(SUM(X6:X15),1)</f>
        <v>0</v>
      </c>
      <c r="Y16" s="51" t="s">
        <v>28</v>
      </c>
      <c r="Z16" s="52">
        <f>ROUND(SUM(Z6:Z15),1)</f>
        <v>0</v>
      </c>
      <c r="AA16" s="51" t="s">
        <v>29</v>
      </c>
      <c r="AB16" s="52">
        <f>ROUND(SUM(AB6:AB15),1)</f>
        <v>0</v>
      </c>
    </row>
    <row r="17" spans="1:16" ht="14.25" thickBot="1">
      <c r="A17" s="4"/>
      <c r="B17" s="5"/>
      <c r="C17" s="5"/>
      <c r="D17" s="5"/>
      <c r="E17" s="5"/>
      <c r="F17" s="6"/>
      <c r="G17" s="6"/>
      <c r="H17" s="6"/>
      <c r="I17" s="32" t="s">
        <v>44</v>
      </c>
      <c r="J17" s="7"/>
      <c r="K17" s="5"/>
      <c r="L17" s="7"/>
      <c r="M17" s="5"/>
      <c r="N17" s="7"/>
      <c r="O17" s="5"/>
      <c r="P17" s="7"/>
    </row>
    <row r="18" spans="1:16" ht="28.5" thickBot="1" thickTop="1">
      <c r="A18" s="94" t="s">
        <v>9</v>
      </c>
      <c r="B18" s="95"/>
      <c r="C18" s="96"/>
      <c r="D18" s="6"/>
      <c r="E18" s="110" t="s">
        <v>48</v>
      </c>
      <c r="F18" s="111"/>
      <c r="G18" s="47" t="s">
        <v>69</v>
      </c>
      <c r="H18" s="47" t="s">
        <v>70</v>
      </c>
      <c r="K18" s="6"/>
      <c r="L18" s="1"/>
      <c r="M18" s="6"/>
      <c r="N18" s="1"/>
      <c r="O18" s="6"/>
      <c r="P18" s="1"/>
    </row>
    <row r="19" spans="1:16" ht="15" thickBot="1" thickTop="1">
      <c r="A19" s="90" t="s">
        <v>54</v>
      </c>
      <c r="B19" s="91"/>
      <c r="C19" s="44">
        <v>0</v>
      </c>
      <c r="D19" s="1"/>
      <c r="E19" s="115" t="s">
        <v>66</v>
      </c>
      <c r="F19" s="30" t="s">
        <v>67</v>
      </c>
      <c r="G19" s="97">
        <f>$C$20*0.1</f>
        <v>25</v>
      </c>
      <c r="H19" s="98"/>
      <c r="I19" s="1"/>
      <c r="J19" s="1"/>
      <c r="K19" s="1"/>
      <c r="L19" s="1"/>
      <c r="M19" s="1"/>
      <c r="N19" s="1"/>
      <c r="O19" s="1"/>
      <c r="P19" s="1"/>
    </row>
    <row r="20" spans="1:16" ht="15" customHeight="1" thickBot="1" thickTop="1">
      <c r="A20" s="92" t="s">
        <v>55</v>
      </c>
      <c r="B20" s="93"/>
      <c r="C20" s="45">
        <v>250</v>
      </c>
      <c r="D20" s="1"/>
      <c r="E20" s="116"/>
      <c r="F20" s="30" t="s">
        <v>75</v>
      </c>
      <c r="G20" s="31">
        <f>E16*$C$22</f>
        <v>16</v>
      </c>
      <c r="H20" s="76">
        <f>$C$22</f>
        <v>2</v>
      </c>
      <c r="I20" s="1"/>
      <c r="J20" s="1"/>
      <c r="K20" s="1"/>
      <c r="L20" s="1"/>
      <c r="M20" s="1"/>
      <c r="N20" s="1"/>
      <c r="O20" s="1"/>
      <c r="P20" s="1"/>
    </row>
    <row r="21" spans="1:16" ht="15" thickBot="1" thickTop="1">
      <c r="A21" s="87" t="s">
        <v>62</v>
      </c>
      <c r="B21" s="48" t="s">
        <v>49</v>
      </c>
      <c r="C21" s="11">
        <f>C20*0.1</f>
        <v>25</v>
      </c>
      <c r="D21" s="1"/>
      <c r="E21" s="116"/>
      <c r="F21" s="30" t="s">
        <v>68</v>
      </c>
      <c r="G21" s="31">
        <f>$D$16*$C$22*2</f>
        <v>4</v>
      </c>
      <c r="H21" s="31">
        <f>$C$22*2</f>
        <v>4</v>
      </c>
      <c r="I21" s="1"/>
      <c r="J21" s="1"/>
      <c r="K21" s="1"/>
      <c r="L21" s="1"/>
      <c r="M21" s="1"/>
      <c r="N21" s="1"/>
      <c r="O21" s="1"/>
      <c r="P21" s="1"/>
    </row>
    <row r="22" spans="1:16" ht="15" customHeight="1" thickBot="1" thickTop="1">
      <c r="A22" s="88"/>
      <c r="B22" s="12" t="s">
        <v>50</v>
      </c>
      <c r="C22" s="11">
        <f>ROUNDDOWN(C21/(D16*2+E16),0)</f>
        <v>2</v>
      </c>
      <c r="D22" s="1"/>
      <c r="E22" s="117"/>
      <c r="F22" s="30" t="s">
        <v>6</v>
      </c>
      <c r="G22" s="97">
        <f>G19-G20-G21</f>
        <v>5</v>
      </c>
      <c r="H22" s="98"/>
      <c r="I22" s="1"/>
      <c r="J22" s="1"/>
      <c r="K22" s="1"/>
      <c r="L22" s="1"/>
      <c r="M22" s="1"/>
      <c r="N22" s="1"/>
      <c r="O22" s="1"/>
      <c r="P22" s="1"/>
    </row>
    <row r="23" spans="1:16" ht="15" thickBot="1" thickTop="1">
      <c r="A23" s="89"/>
      <c r="B23" s="12" t="s">
        <v>46</v>
      </c>
      <c r="C23" s="11">
        <f>$C$21-($D$16*2*$C$22+$E$16*$C$22)</f>
        <v>5</v>
      </c>
      <c r="D23" s="1"/>
      <c r="E23" s="112" t="s">
        <v>71</v>
      </c>
      <c r="F23" s="112"/>
      <c r="G23" s="97">
        <f>C19+C20</f>
        <v>250</v>
      </c>
      <c r="H23" s="98"/>
      <c r="I23" s="1"/>
      <c r="J23" s="1"/>
      <c r="K23" s="1"/>
      <c r="L23" s="1"/>
      <c r="M23" s="1"/>
      <c r="N23" s="1"/>
      <c r="O23" s="1"/>
      <c r="P23" s="1"/>
    </row>
    <row r="24" spans="1:16" ht="15" customHeight="1" thickBot="1" thickTop="1">
      <c r="A24" s="100" t="s">
        <v>63</v>
      </c>
      <c r="B24" s="101"/>
      <c r="C24" s="42">
        <f>$C$19+$C$20-$C$21+$C$23</f>
        <v>230</v>
      </c>
      <c r="D24" s="1"/>
      <c r="E24" s="103" t="s">
        <v>76</v>
      </c>
      <c r="F24" s="104"/>
      <c r="G24" s="97">
        <f>$B$16+$F$16</f>
        <v>21</v>
      </c>
      <c r="H24" s="105"/>
      <c r="I24" s="1"/>
      <c r="J24" s="1"/>
      <c r="K24" s="1"/>
      <c r="L24" s="1"/>
      <c r="M24" s="1"/>
      <c r="N24" s="1"/>
      <c r="O24" s="1"/>
      <c r="P24" s="1"/>
    </row>
    <row r="25" spans="1:16" ht="15" customHeight="1" thickBot="1" thickTop="1">
      <c r="A25" s="99" t="s">
        <v>51</v>
      </c>
      <c r="B25" s="99"/>
      <c r="C25" s="11">
        <f>ROUNDDOWN($C$24/($B$16+$F$16),0)</f>
        <v>10</v>
      </c>
      <c r="D25" s="1"/>
      <c r="E25" s="113" t="s">
        <v>72</v>
      </c>
      <c r="F25" s="114"/>
      <c r="G25" s="97">
        <f>($B$35*$B$16)+$G$20+$G$21+$G$16</f>
        <v>230</v>
      </c>
      <c r="H25" s="98"/>
      <c r="I25" s="1"/>
      <c r="J25" s="1"/>
      <c r="K25" s="1"/>
      <c r="L25" s="1"/>
      <c r="M25" s="1"/>
      <c r="N25" s="1"/>
      <c r="O25" s="1"/>
      <c r="P25" s="1"/>
    </row>
    <row r="26" spans="1:16" ht="15" thickBot="1" thickTop="1">
      <c r="A26" s="1"/>
      <c r="B26" s="1"/>
      <c r="C26" s="13"/>
      <c r="D26" s="1"/>
      <c r="E26" s="103" t="s">
        <v>73</v>
      </c>
      <c r="F26" s="104"/>
      <c r="G26" s="97">
        <f>$G$23-$G$25</f>
        <v>20</v>
      </c>
      <c r="H26" s="98"/>
      <c r="I26" s="1"/>
      <c r="J26" s="1"/>
      <c r="K26" s="1"/>
      <c r="L26" s="1"/>
      <c r="M26" s="1"/>
      <c r="N26" s="1"/>
      <c r="O26" s="1"/>
      <c r="P26" s="1"/>
    </row>
    <row r="27" spans="1:16" ht="14.25" thickTop="1">
      <c r="A27" s="49" t="s">
        <v>64</v>
      </c>
      <c r="B27" s="1"/>
      <c r="C27" s="13"/>
      <c r="D27" s="1"/>
      <c r="E27" s="16"/>
      <c r="F27" s="16"/>
      <c r="G27" s="1"/>
      <c r="H27" s="10"/>
      <c r="I27" s="1"/>
      <c r="J27" s="1"/>
      <c r="K27" s="1"/>
      <c r="L27" s="1"/>
      <c r="M27" s="1"/>
      <c r="N27" s="1"/>
      <c r="O27" s="1"/>
      <c r="P27" s="1"/>
    </row>
    <row r="28" spans="1:28" ht="41.25" thickBot="1">
      <c r="A28" s="18" t="s">
        <v>39</v>
      </c>
      <c r="B28" s="18" t="s">
        <v>65</v>
      </c>
      <c r="C28" s="18" t="s">
        <v>5</v>
      </c>
      <c r="D28" s="34" t="s">
        <v>36</v>
      </c>
      <c r="E28" s="18" t="s">
        <v>56</v>
      </c>
      <c r="G28" s="37"/>
      <c r="H28" s="38"/>
      <c r="I28" s="106" t="s">
        <v>13</v>
      </c>
      <c r="J28" s="107"/>
      <c r="K28" s="106" t="s">
        <v>21</v>
      </c>
      <c r="L28" s="107"/>
      <c r="M28" s="106" t="s">
        <v>14</v>
      </c>
      <c r="N28" s="107"/>
      <c r="O28" s="106" t="s">
        <v>22</v>
      </c>
      <c r="P28" s="107"/>
      <c r="Q28" s="106" t="s">
        <v>15</v>
      </c>
      <c r="R28" s="107"/>
      <c r="S28" s="106" t="s">
        <v>30</v>
      </c>
      <c r="T28" s="107"/>
      <c r="U28" s="106" t="s">
        <v>31</v>
      </c>
      <c r="V28" s="107"/>
      <c r="W28" s="106" t="s">
        <v>32</v>
      </c>
      <c r="X28" s="107"/>
      <c r="Y28" s="106" t="s">
        <v>33</v>
      </c>
      <c r="Z28" s="107"/>
      <c r="AA28" s="106" t="s">
        <v>34</v>
      </c>
      <c r="AB28" s="107"/>
    </row>
    <row r="29" spans="1:28" ht="14.25" thickTop="1">
      <c r="A29" s="23" t="s">
        <v>12</v>
      </c>
      <c r="B29" s="75">
        <f>$C$25</f>
        <v>10</v>
      </c>
      <c r="C29" s="75">
        <f>(B29*$B$16)+D29+($C$21-$C$23)</f>
        <v>230</v>
      </c>
      <c r="D29" s="35">
        <f>SUM(I29:AB29)</f>
        <v>0</v>
      </c>
      <c r="E29" s="74">
        <f>$C$19+$C$20-C29</f>
        <v>20</v>
      </c>
      <c r="G29" s="39"/>
      <c r="H29" s="40"/>
      <c r="I29" s="108">
        <f>ROUNDDOWN(J$16*$B$29,0)</f>
        <v>0</v>
      </c>
      <c r="J29" s="109"/>
      <c r="K29" s="108">
        <f>ROUNDDOWN(L$16*$B$29,0)</f>
        <v>0</v>
      </c>
      <c r="L29" s="109"/>
      <c r="M29" s="108">
        <f>ROUNDDOWN(N$16*$B$29,0)</f>
        <v>0</v>
      </c>
      <c r="N29" s="109"/>
      <c r="O29" s="108">
        <f>ROUNDDOWN(P$16*$B$29,0)</f>
        <v>0</v>
      </c>
      <c r="P29" s="109"/>
      <c r="Q29" s="108">
        <f>ROUNDDOWN(R$16*$B$29,0)</f>
        <v>0</v>
      </c>
      <c r="R29" s="109"/>
      <c r="S29" s="108">
        <f>ROUNDDOWN(T$16*$B$29,0)</f>
        <v>0</v>
      </c>
      <c r="T29" s="109"/>
      <c r="U29" s="108">
        <f>ROUNDDOWN(V$16*$B$29,0)</f>
        <v>0</v>
      </c>
      <c r="V29" s="109"/>
      <c r="W29" s="108">
        <f>ROUNDDOWN(X$16*$B$29,0)</f>
        <v>0</v>
      </c>
      <c r="X29" s="109"/>
      <c r="Y29" s="108">
        <f>ROUNDDOWN(Z$16*$B$29,0)</f>
        <v>0</v>
      </c>
      <c r="Z29" s="109"/>
      <c r="AA29" s="108">
        <f>ROUNDDOWN(AB$16*$B$29,0)</f>
        <v>0</v>
      </c>
      <c r="AB29" s="109"/>
    </row>
    <row r="30" spans="1:28" ht="13.5">
      <c r="A30" s="24" t="s">
        <v>10</v>
      </c>
      <c r="B30" s="25">
        <f>$C$25-1</f>
        <v>9</v>
      </c>
      <c r="C30" s="25">
        <f>(B30*$B$16)+D30+$C$21-$C$23</f>
        <v>209</v>
      </c>
      <c r="D30" s="36">
        <f>SUM(I30:AB30)</f>
        <v>0</v>
      </c>
      <c r="E30" s="26">
        <f>$C$19+$C$20-C30</f>
        <v>41</v>
      </c>
      <c r="G30" s="39"/>
      <c r="H30" s="40"/>
      <c r="I30" s="102">
        <f>ROUNDDOWN(J$16*$B$30,0)</f>
        <v>0</v>
      </c>
      <c r="J30" s="102"/>
      <c r="K30" s="102">
        <f>ROUNDDOWN(L$16*$B$30,0)</f>
        <v>0</v>
      </c>
      <c r="L30" s="102"/>
      <c r="M30" s="102">
        <f>ROUNDDOWN(N$16*$B$30,0)</f>
        <v>0</v>
      </c>
      <c r="N30" s="102"/>
      <c r="O30" s="102">
        <f>ROUNDDOWN(P$16*$B$30,0)</f>
        <v>0</v>
      </c>
      <c r="P30" s="102"/>
      <c r="Q30" s="102">
        <f>ROUNDDOWN(R$16*$B$30,0)</f>
        <v>0</v>
      </c>
      <c r="R30" s="102"/>
      <c r="S30" s="102">
        <f>ROUNDDOWN(T$16*$B$30,0)</f>
        <v>0</v>
      </c>
      <c r="T30" s="102"/>
      <c r="U30" s="102">
        <f>ROUNDDOWN(V$16*$B$30,0)</f>
        <v>0</v>
      </c>
      <c r="V30" s="102"/>
      <c r="W30" s="102">
        <f>ROUNDDOWN(X$16*$B$30,0)</f>
        <v>0</v>
      </c>
      <c r="X30" s="102"/>
      <c r="Y30" s="102">
        <f>ROUNDDOWN(Z$16*$B$30,0)</f>
        <v>0</v>
      </c>
      <c r="Z30" s="102"/>
      <c r="AA30" s="102">
        <f>ROUNDDOWN(AB$16*$B$30,0)</f>
        <v>0</v>
      </c>
      <c r="AB30" s="102"/>
    </row>
    <row r="31" spans="1:28" ht="13.5">
      <c r="A31" s="24" t="s">
        <v>11</v>
      </c>
      <c r="B31" s="25">
        <f>$C$25-2</f>
        <v>8</v>
      </c>
      <c r="C31" s="25">
        <f>(B31*$B$16)+D31+$C$21-$C$23</f>
        <v>188</v>
      </c>
      <c r="D31" s="36">
        <f>SUM(I31:AB31)</f>
        <v>0</v>
      </c>
      <c r="E31" s="26">
        <f>$C$19+$C$20-C31</f>
        <v>62</v>
      </c>
      <c r="G31" s="39"/>
      <c r="H31" s="40"/>
      <c r="I31" s="102">
        <f>ROUNDDOWN(J$16*$B$31,0)</f>
        <v>0</v>
      </c>
      <c r="J31" s="102"/>
      <c r="K31" s="102">
        <f>ROUNDDOWN(L$16*$B$31,0)</f>
        <v>0</v>
      </c>
      <c r="L31" s="102"/>
      <c r="M31" s="102">
        <f>ROUNDDOWN(N$16*$B$31,0)</f>
        <v>0</v>
      </c>
      <c r="N31" s="102"/>
      <c r="O31" s="102">
        <f>ROUNDDOWN(P$16*$B$31,0)</f>
        <v>0</v>
      </c>
      <c r="P31" s="102"/>
      <c r="Q31" s="102">
        <f>ROUNDDOWN(R$16*$B$31,0)</f>
        <v>0</v>
      </c>
      <c r="R31" s="102"/>
      <c r="S31" s="102">
        <f>ROUNDDOWN(T$16*$B$31,0)</f>
        <v>0</v>
      </c>
      <c r="T31" s="102"/>
      <c r="U31" s="102">
        <f>ROUNDDOWN(V$16*$B$31,0)</f>
        <v>0</v>
      </c>
      <c r="V31" s="102"/>
      <c r="W31" s="102">
        <f>ROUNDDOWN(X$16*$B$31,0)</f>
        <v>0</v>
      </c>
      <c r="X31" s="102"/>
      <c r="Y31" s="102">
        <f>ROUNDDOWN(Z$16*$B$31,0)</f>
        <v>0</v>
      </c>
      <c r="Z31" s="102"/>
      <c r="AA31" s="102">
        <f>ROUNDDOWN(AB$16*$B$31,0)</f>
        <v>0</v>
      </c>
      <c r="AB31" s="102"/>
    </row>
    <row r="32" spans="1:28" ht="13.5">
      <c r="A32" s="24" t="s">
        <v>37</v>
      </c>
      <c r="B32" s="25">
        <f>$C$25+1</f>
        <v>11</v>
      </c>
      <c r="C32" s="25">
        <f>(B32*$B$16)+D32+$C$21-$C$23</f>
        <v>251</v>
      </c>
      <c r="D32" s="36">
        <f>SUM(I32:AB32)</f>
        <v>0</v>
      </c>
      <c r="E32" s="26">
        <f>$C$19+$C$20-C32</f>
        <v>-1</v>
      </c>
      <c r="G32" s="39"/>
      <c r="H32" s="40"/>
      <c r="I32" s="102">
        <f>ROUNDDOWN(J$16*$B$32,0)</f>
        <v>0</v>
      </c>
      <c r="J32" s="102"/>
      <c r="K32" s="102">
        <f>ROUNDDOWN(L$16*$B$32,0)</f>
        <v>0</v>
      </c>
      <c r="L32" s="102"/>
      <c r="M32" s="102">
        <f>ROUNDDOWN(N$16*$B$32,0)</f>
        <v>0</v>
      </c>
      <c r="N32" s="102"/>
      <c r="O32" s="102">
        <f>ROUNDDOWN(P$16*$B$32,0)</f>
        <v>0</v>
      </c>
      <c r="P32" s="102"/>
      <c r="Q32" s="102">
        <f>ROUNDDOWN(R$16*$B$32,0)</f>
        <v>0</v>
      </c>
      <c r="R32" s="102"/>
      <c r="S32" s="102">
        <f>ROUNDDOWN(T$16*$B$32,0)</f>
        <v>0</v>
      </c>
      <c r="T32" s="102"/>
      <c r="U32" s="102">
        <f>ROUNDDOWN(V$16*$B$32,0)</f>
        <v>0</v>
      </c>
      <c r="V32" s="102"/>
      <c r="W32" s="102">
        <f>ROUNDDOWN(X$16*$B$32,0)</f>
        <v>0</v>
      </c>
      <c r="X32" s="102"/>
      <c r="Y32" s="102">
        <f>ROUNDDOWN(Z$16*$B$32,0)</f>
        <v>0</v>
      </c>
      <c r="Z32" s="102"/>
      <c r="AA32" s="102">
        <f>ROUNDDOWN(AB$16*$B$32,0)</f>
        <v>0</v>
      </c>
      <c r="AB32" s="102"/>
    </row>
    <row r="33" spans="1:28" ht="13.5">
      <c r="A33" s="24" t="s">
        <v>38</v>
      </c>
      <c r="B33" s="25">
        <f>$C$25+2</f>
        <v>12</v>
      </c>
      <c r="C33" s="25">
        <f>(B33*$B$16)+D33+$C$21-$C$23</f>
        <v>272</v>
      </c>
      <c r="D33" s="36">
        <f>SUM(I33:AB33)</f>
        <v>0</v>
      </c>
      <c r="E33" s="26">
        <f>$C$19+$C$20-C33</f>
        <v>-22</v>
      </c>
      <c r="G33" s="39"/>
      <c r="H33" s="40"/>
      <c r="I33" s="102">
        <f>ROUNDDOWN(J$16*$B$33,0)</f>
        <v>0</v>
      </c>
      <c r="J33" s="102"/>
      <c r="K33" s="102">
        <f>ROUNDDOWN(L$16*$B$33,0)</f>
        <v>0</v>
      </c>
      <c r="L33" s="102"/>
      <c r="M33" s="102">
        <f>ROUNDDOWN(N$16*$B$33,0)</f>
        <v>0</v>
      </c>
      <c r="N33" s="102"/>
      <c r="O33" s="102">
        <f>ROUNDDOWN(P$16*$B$33,0)</f>
        <v>0</v>
      </c>
      <c r="P33" s="102"/>
      <c r="Q33" s="102">
        <f>ROUNDDOWN(R$16*$B$33,0)</f>
        <v>0</v>
      </c>
      <c r="R33" s="102"/>
      <c r="S33" s="102">
        <f>ROUNDDOWN(T$16*$B$33,0)</f>
        <v>0</v>
      </c>
      <c r="T33" s="102"/>
      <c r="U33" s="102">
        <f>ROUNDDOWN(V$16*$B$33,0)</f>
        <v>0</v>
      </c>
      <c r="V33" s="102"/>
      <c r="W33" s="102">
        <f>ROUNDDOWN(X$16*$B$33,0)</f>
        <v>0</v>
      </c>
      <c r="X33" s="102"/>
      <c r="Y33" s="102">
        <f>ROUNDDOWN(Z$16*$B$33,0)</f>
        <v>0</v>
      </c>
      <c r="Z33" s="102"/>
      <c r="AA33" s="102">
        <f>ROUNDDOWN(AB$16*$B$33,0)</f>
        <v>0</v>
      </c>
      <c r="AB33" s="102"/>
    </row>
    <row r="34" spans="1:3" ht="14.25" thickBot="1">
      <c r="A34" s="1"/>
      <c r="B34" s="13"/>
      <c r="C34" s="1"/>
    </row>
    <row r="35" spans="1:3" ht="15" thickBot="1" thickTop="1">
      <c r="A35" s="9" t="s">
        <v>40</v>
      </c>
      <c r="B35" s="46">
        <v>10</v>
      </c>
      <c r="C35" s="49" t="s">
        <v>77</v>
      </c>
    </row>
    <row r="36" spans="1:3" ht="14.25" thickTop="1">
      <c r="A36" s="49"/>
      <c r="B36" s="13"/>
      <c r="C36" s="1"/>
    </row>
    <row r="37" spans="1:3" ht="13.5">
      <c r="A37" s="49"/>
      <c r="B37" s="13"/>
      <c r="C37" s="1"/>
    </row>
    <row r="38" spans="3:28" ht="13.5">
      <c r="C38" s="1"/>
      <c r="D38" s="19"/>
      <c r="E38" s="20"/>
      <c r="F38" s="21"/>
      <c r="G38" s="21"/>
      <c r="H38" s="21"/>
      <c r="I38" s="33" t="s">
        <v>43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13.5">
      <c r="C39" s="37"/>
      <c r="D39" s="19"/>
      <c r="E39" s="20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4:28" ht="13.5">
      <c r="D40" s="19"/>
      <c r="E40" s="20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4:28" ht="13.5">
      <c r="D41" s="19"/>
      <c r="E41" s="20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4:28" ht="13.5">
      <c r="D42" s="19"/>
      <c r="E42" s="20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4:8" ht="13.5">
      <c r="D43" s="37"/>
      <c r="E43" s="37"/>
      <c r="G43" s="6"/>
      <c r="H43" s="6"/>
    </row>
  </sheetData>
  <mergeCells count="80">
    <mergeCell ref="I29:J29"/>
    <mergeCell ref="K28:L28"/>
    <mergeCell ref="K29:L29"/>
    <mergeCell ref="E18:F18"/>
    <mergeCell ref="E23:F23"/>
    <mergeCell ref="E25:F25"/>
    <mergeCell ref="E19:E22"/>
    <mergeCell ref="M29:N29"/>
    <mergeCell ref="M28:N28"/>
    <mergeCell ref="O28:P28"/>
    <mergeCell ref="O29:P29"/>
    <mergeCell ref="Q28:R28"/>
    <mergeCell ref="Q29:R29"/>
    <mergeCell ref="S28:T28"/>
    <mergeCell ref="S29:T29"/>
    <mergeCell ref="U28:V28"/>
    <mergeCell ref="U29:V29"/>
    <mergeCell ref="W28:X28"/>
    <mergeCell ref="W29:X29"/>
    <mergeCell ref="Y28:Z28"/>
    <mergeCell ref="Y29:Z29"/>
    <mergeCell ref="AA28:AB28"/>
    <mergeCell ref="AA29:AB29"/>
    <mergeCell ref="I33:J33"/>
    <mergeCell ref="K33:L33"/>
    <mergeCell ref="M33:N33"/>
    <mergeCell ref="O33:P33"/>
    <mergeCell ref="Y33:Z33"/>
    <mergeCell ref="AA33:AB33"/>
    <mergeCell ref="Y32:Z32"/>
    <mergeCell ref="AA32:AB32"/>
    <mergeCell ref="S33:T33"/>
    <mergeCell ref="U33:V33"/>
    <mergeCell ref="W33:X33"/>
    <mergeCell ref="Q32:R32"/>
    <mergeCell ref="S32:T32"/>
    <mergeCell ref="U32:V32"/>
    <mergeCell ref="W32:X32"/>
    <mergeCell ref="Q33:R33"/>
    <mergeCell ref="I32:J32"/>
    <mergeCell ref="K32:L32"/>
    <mergeCell ref="M32:N32"/>
    <mergeCell ref="O32:P32"/>
    <mergeCell ref="AA30:AB30"/>
    <mergeCell ref="AA31:AB31"/>
    <mergeCell ref="Y30:Z30"/>
    <mergeCell ref="Y31:Z31"/>
    <mergeCell ref="W30:X30"/>
    <mergeCell ref="W31:X31"/>
    <mergeCell ref="U30:V30"/>
    <mergeCell ref="U31:V31"/>
    <mergeCell ref="S30:T30"/>
    <mergeCell ref="S31:T31"/>
    <mergeCell ref="Q30:R30"/>
    <mergeCell ref="Q31:R31"/>
    <mergeCell ref="O30:P30"/>
    <mergeCell ref="O31:P31"/>
    <mergeCell ref="K30:L30"/>
    <mergeCell ref="K31:L31"/>
    <mergeCell ref="M30:N30"/>
    <mergeCell ref="M31:N31"/>
    <mergeCell ref="A25:B25"/>
    <mergeCell ref="A24:B24"/>
    <mergeCell ref="I30:J30"/>
    <mergeCell ref="I31:J31"/>
    <mergeCell ref="E26:F26"/>
    <mergeCell ref="G26:H26"/>
    <mergeCell ref="E24:F24"/>
    <mergeCell ref="G24:H24"/>
    <mergeCell ref="G25:H25"/>
    <mergeCell ref="I28:J28"/>
    <mergeCell ref="I4:AB4"/>
    <mergeCell ref="A4:H4"/>
    <mergeCell ref="A21:A23"/>
    <mergeCell ref="A19:B19"/>
    <mergeCell ref="A20:B20"/>
    <mergeCell ref="A18:C18"/>
    <mergeCell ref="G23:H23"/>
    <mergeCell ref="G19:H19"/>
    <mergeCell ref="G22:H22"/>
  </mergeCells>
  <conditionalFormatting sqref="F6:F15">
    <cfRule type="cellIs" priority="1" dxfId="0" operator="greaterThan" stopIfTrue="1">
      <formula>$B$6</formula>
    </cfRule>
  </conditionalFormatting>
  <dataValidations count="2">
    <dataValidation type="list" allowBlank="1" showInputMessage="1" showErrorMessage="1" sqref="B1">
      <formula1>"カリブ,バベル"</formula1>
    </dataValidation>
    <dataValidation allowBlank="1" showInputMessage="1" showErrorMessage="1" imeMode="halfAlpha" sqref="O6:O15 AA6:AA15 Y6:Y15 W6:W15 U6:U15 S6:S15 Q6:Q15 B35 B19:B20 B6:B15 K6:K15 M6:M15 D6:I15"/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pane xSplit="8" ySplit="4" topLeftCell="I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K21" sqref="K21"/>
    </sheetView>
  </sheetViews>
  <sheetFormatPr defaultColWidth="9.00390625" defaultRowHeight="13.5"/>
  <cols>
    <col min="1" max="1" width="18.125" style="3" customWidth="1"/>
    <col min="2" max="2" width="13.50390625" style="3" customWidth="1"/>
    <col min="3" max="3" width="12.125" style="3" bestFit="1" customWidth="1"/>
    <col min="4" max="4" width="11.125" style="3" customWidth="1"/>
    <col min="5" max="5" width="9.00390625" style="3" customWidth="1"/>
    <col min="6" max="6" width="10.25390625" style="3" customWidth="1"/>
    <col min="7" max="8" width="7.625" style="3" customWidth="1"/>
    <col min="9" max="9" width="7.125" style="3" bestFit="1" customWidth="1"/>
    <col min="10" max="10" width="5.625" style="3" customWidth="1"/>
    <col min="11" max="11" width="8.00390625" style="3" customWidth="1"/>
    <col min="12" max="12" width="5.75390625" style="3" customWidth="1"/>
    <col min="13" max="13" width="6.875" style="3" customWidth="1"/>
    <col min="14" max="14" width="6.00390625" style="3" customWidth="1"/>
    <col min="15" max="15" width="7.75390625" style="3" customWidth="1"/>
    <col min="16" max="16" width="5.875" style="3" customWidth="1"/>
    <col min="17" max="17" width="6.625" style="3" customWidth="1"/>
    <col min="18" max="18" width="5.375" style="3" customWidth="1"/>
    <col min="19" max="19" width="6.875" style="3" customWidth="1"/>
    <col min="20" max="20" width="5.875" style="3" customWidth="1"/>
    <col min="21" max="21" width="7.75390625" style="3" customWidth="1"/>
    <col min="22" max="22" width="6.125" style="3" customWidth="1"/>
    <col min="23" max="23" width="7.50390625" style="3" customWidth="1"/>
    <col min="24" max="24" width="5.75390625" style="3" customWidth="1"/>
    <col min="25" max="25" width="7.00390625" style="3" customWidth="1"/>
    <col min="26" max="26" width="5.625" style="3" customWidth="1"/>
    <col min="27" max="27" width="6.25390625" style="3" customWidth="1"/>
    <col min="28" max="28" width="6.125" style="3" customWidth="1"/>
    <col min="29" max="16384" width="9.00390625" style="3" customWidth="1"/>
  </cols>
  <sheetData>
    <row r="1" spans="1:6" ht="15" thickBot="1" thickTop="1">
      <c r="A1" s="8" t="s">
        <v>45</v>
      </c>
      <c r="B1" s="60" t="s">
        <v>59</v>
      </c>
      <c r="C1" s="59" t="s">
        <v>52</v>
      </c>
      <c r="F1" s="59" t="s">
        <v>58</v>
      </c>
    </row>
    <row r="2" spans="1:3" ht="15" thickBot="1" thickTop="1">
      <c r="A2" s="43" t="s">
        <v>3</v>
      </c>
      <c r="B2" s="41">
        <v>111</v>
      </c>
      <c r="C2" s="59" t="s">
        <v>53</v>
      </c>
    </row>
    <row r="3" spans="1:2" ht="14.25" thickTop="1">
      <c r="A3" s="37"/>
      <c r="B3" s="6"/>
    </row>
    <row r="4" spans="1:28" ht="13.5" customHeight="1">
      <c r="A4" s="84" t="s">
        <v>47</v>
      </c>
      <c r="B4" s="85"/>
      <c r="C4" s="85"/>
      <c r="D4" s="85"/>
      <c r="E4" s="85"/>
      <c r="F4" s="85"/>
      <c r="G4" s="85"/>
      <c r="H4" s="86"/>
      <c r="I4" s="81" t="s">
        <v>24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3"/>
    </row>
    <row r="5" spans="1:28" ht="27">
      <c r="A5" s="27" t="s">
        <v>57</v>
      </c>
      <c r="B5" s="27" t="s">
        <v>60</v>
      </c>
      <c r="C5" s="27" t="s">
        <v>2</v>
      </c>
      <c r="D5" s="14" t="s">
        <v>7</v>
      </c>
      <c r="E5" s="61" t="s">
        <v>8</v>
      </c>
      <c r="F5" s="17" t="s">
        <v>35</v>
      </c>
      <c r="G5" s="8" t="s">
        <v>41</v>
      </c>
      <c r="H5" s="29" t="s">
        <v>42</v>
      </c>
      <c r="I5" s="2" t="s">
        <v>23</v>
      </c>
      <c r="J5" s="2" t="s">
        <v>4</v>
      </c>
      <c r="K5" s="2" t="s">
        <v>23</v>
      </c>
      <c r="L5" s="2" t="s">
        <v>4</v>
      </c>
      <c r="M5" s="2" t="s">
        <v>23</v>
      </c>
      <c r="N5" s="2" t="s">
        <v>4</v>
      </c>
      <c r="O5" s="2" t="s">
        <v>23</v>
      </c>
      <c r="P5" s="2" t="s">
        <v>4</v>
      </c>
      <c r="Q5" s="2" t="s">
        <v>23</v>
      </c>
      <c r="R5" s="2" t="s">
        <v>4</v>
      </c>
      <c r="S5" s="2" t="s">
        <v>23</v>
      </c>
      <c r="T5" s="2" t="s">
        <v>4</v>
      </c>
      <c r="U5" s="2" t="s">
        <v>23</v>
      </c>
      <c r="V5" s="2" t="s">
        <v>4</v>
      </c>
      <c r="W5" s="2" t="s">
        <v>23</v>
      </c>
      <c r="X5" s="2" t="s">
        <v>4</v>
      </c>
      <c r="Y5" s="2" t="s">
        <v>23</v>
      </c>
      <c r="Z5" s="2" t="s">
        <v>4</v>
      </c>
      <c r="AA5" s="2" t="s">
        <v>23</v>
      </c>
      <c r="AB5" s="2" t="s">
        <v>4</v>
      </c>
    </row>
    <row r="6" spans="1:28" ht="13.5">
      <c r="A6" s="71" t="s">
        <v>61</v>
      </c>
      <c r="B6" s="64">
        <v>7</v>
      </c>
      <c r="C6" s="65">
        <f aca="true" t="shared" si="0" ref="C6:C15">B6*$B$35</f>
        <v>91</v>
      </c>
      <c r="D6" s="80">
        <v>1</v>
      </c>
      <c r="E6" s="64">
        <v>2</v>
      </c>
      <c r="F6" s="64"/>
      <c r="G6" s="66"/>
      <c r="H6" s="78">
        <f aca="true" t="shared" si="1" ref="H6:H15">C6+(D6*2*$C$22)+(E6*$C$22)+G6</f>
        <v>99</v>
      </c>
      <c r="I6" s="53"/>
      <c r="J6" s="54">
        <f aca="true" t="shared" si="2" ref="J6:J15">I6/$B$2</f>
        <v>0</v>
      </c>
      <c r="K6" s="53"/>
      <c r="L6" s="54">
        <f aca="true" t="shared" si="3" ref="L6:L15">K6/$B$2</f>
        <v>0</v>
      </c>
      <c r="M6" s="53"/>
      <c r="N6" s="54">
        <f aca="true" t="shared" si="4" ref="N6:N15">M6/$B$2</f>
        <v>0</v>
      </c>
      <c r="O6" s="53"/>
      <c r="P6" s="54">
        <f aca="true" t="shared" si="5" ref="P6:P15">O6/$B$2</f>
        <v>0</v>
      </c>
      <c r="Q6" s="53"/>
      <c r="R6" s="54">
        <f aca="true" t="shared" si="6" ref="R6:R15">Q6/$B$2</f>
        <v>0</v>
      </c>
      <c r="S6" s="53"/>
      <c r="T6" s="54">
        <f aca="true" t="shared" si="7" ref="T6:T15">S6/$B$2</f>
        <v>0</v>
      </c>
      <c r="U6" s="53"/>
      <c r="V6" s="54">
        <f aca="true" t="shared" si="8" ref="V6:V15">U6/$B$2</f>
        <v>0</v>
      </c>
      <c r="W6" s="53"/>
      <c r="X6" s="54">
        <f aca="true" t="shared" si="9" ref="X6:X15">W6/$B$2</f>
        <v>0</v>
      </c>
      <c r="Y6" s="53"/>
      <c r="Z6" s="54">
        <f aca="true" t="shared" si="10" ref="Z6:Z15">Y6/$B$2</f>
        <v>0</v>
      </c>
      <c r="AA6" s="53"/>
      <c r="AB6" s="54">
        <f aca="true" t="shared" si="11" ref="AB6:AB15">AA6/$B$2</f>
        <v>0</v>
      </c>
    </row>
    <row r="7" spans="1:28" ht="13.5">
      <c r="A7" s="72" t="s">
        <v>0</v>
      </c>
      <c r="B7" s="67">
        <v>5</v>
      </c>
      <c r="C7" s="65">
        <f t="shared" si="0"/>
        <v>65</v>
      </c>
      <c r="D7" s="67"/>
      <c r="E7" s="67">
        <v>2</v>
      </c>
      <c r="F7" s="67"/>
      <c r="G7" s="68"/>
      <c r="H7" s="78">
        <f t="shared" si="1"/>
        <v>69</v>
      </c>
      <c r="I7" s="55"/>
      <c r="J7" s="56">
        <f t="shared" si="2"/>
        <v>0</v>
      </c>
      <c r="K7" s="55"/>
      <c r="L7" s="56">
        <f t="shared" si="3"/>
        <v>0</v>
      </c>
      <c r="M7" s="55"/>
      <c r="N7" s="56">
        <f t="shared" si="4"/>
        <v>0</v>
      </c>
      <c r="O7" s="55"/>
      <c r="P7" s="56">
        <f t="shared" si="5"/>
        <v>0</v>
      </c>
      <c r="Q7" s="55"/>
      <c r="R7" s="56">
        <f t="shared" si="6"/>
        <v>0</v>
      </c>
      <c r="S7" s="55"/>
      <c r="T7" s="56">
        <f t="shared" si="7"/>
        <v>0</v>
      </c>
      <c r="U7" s="55"/>
      <c r="V7" s="56">
        <f t="shared" si="8"/>
        <v>0</v>
      </c>
      <c r="W7" s="55"/>
      <c r="X7" s="56">
        <f t="shared" si="9"/>
        <v>0</v>
      </c>
      <c r="Y7" s="55"/>
      <c r="Z7" s="56">
        <f t="shared" si="10"/>
        <v>0</v>
      </c>
      <c r="AA7" s="55"/>
      <c r="AB7" s="56">
        <f t="shared" si="11"/>
        <v>0</v>
      </c>
    </row>
    <row r="8" spans="1:28" ht="13.5">
      <c r="A8" s="72" t="s">
        <v>74</v>
      </c>
      <c r="B8" s="67">
        <v>1</v>
      </c>
      <c r="C8" s="65">
        <f t="shared" si="0"/>
        <v>13</v>
      </c>
      <c r="D8" s="67"/>
      <c r="E8" s="67">
        <v>1</v>
      </c>
      <c r="F8" s="67"/>
      <c r="G8" s="68"/>
      <c r="H8" s="78">
        <f t="shared" si="1"/>
        <v>15</v>
      </c>
      <c r="I8" s="55"/>
      <c r="J8" s="56">
        <f t="shared" si="2"/>
        <v>0</v>
      </c>
      <c r="K8" s="55"/>
      <c r="L8" s="56">
        <f t="shared" si="3"/>
        <v>0</v>
      </c>
      <c r="M8" s="55"/>
      <c r="N8" s="56">
        <f t="shared" si="4"/>
        <v>0</v>
      </c>
      <c r="O8" s="55"/>
      <c r="P8" s="56">
        <f t="shared" si="5"/>
        <v>0</v>
      </c>
      <c r="Q8" s="55"/>
      <c r="R8" s="56">
        <f t="shared" si="6"/>
        <v>0</v>
      </c>
      <c r="S8" s="55"/>
      <c r="T8" s="56">
        <f t="shared" si="7"/>
        <v>0</v>
      </c>
      <c r="U8" s="55"/>
      <c r="V8" s="56">
        <f t="shared" si="8"/>
        <v>0</v>
      </c>
      <c r="W8" s="55"/>
      <c r="X8" s="56">
        <f t="shared" si="9"/>
        <v>0</v>
      </c>
      <c r="Y8" s="55"/>
      <c r="Z8" s="56">
        <f t="shared" si="10"/>
        <v>0</v>
      </c>
      <c r="AA8" s="55"/>
      <c r="AB8" s="56">
        <f t="shared" si="11"/>
        <v>0</v>
      </c>
    </row>
    <row r="9" spans="1:28" ht="13.5">
      <c r="A9" s="72" t="s">
        <v>79</v>
      </c>
      <c r="B9" s="67">
        <v>4</v>
      </c>
      <c r="C9" s="65">
        <f t="shared" si="0"/>
        <v>52</v>
      </c>
      <c r="D9" s="67"/>
      <c r="E9" s="67">
        <v>3</v>
      </c>
      <c r="F9" s="67"/>
      <c r="G9" s="68"/>
      <c r="H9" s="78">
        <f t="shared" si="1"/>
        <v>58</v>
      </c>
      <c r="I9" s="55"/>
      <c r="J9" s="56">
        <f t="shared" si="2"/>
        <v>0</v>
      </c>
      <c r="K9" s="55"/>
      <c r="L9" s="56">
        <f t="shared" si="3"/>
        <v>0</v>
      </c>
      <c r="M9" s="55"/>
      <c r="N9" s="56">
        <f t="shared" si="4"/>
        <v>0</v>
      </c>
      <c r="O9" s="55"/>
      <c r="P9" s="56">
        <f t="shared" si="5"/>
        <v>0</v>
      </c>
      <c r="Q9" s="55"/>
      <c r="R9" s="56">
        <f t="shared" si="6"/>
        <v>0</v>
      </c>
      <c r="S9" s="55"/>
      <c r="T9" s="56">
        <f t="shared" si="7"/>
        <v>0</v>
      </c>
      <c r="U9" s="55"/>
      <c r="V9" s="56">
        <f t="shared" si="8"/>
        <v>0</v>
      </c>
      <c r="W9" s="55"/>
      <c r="X9" s="56">
        <f t="shared" si="9"/>
        <v>0</v>
      </c>
      <c r="Y9" s="55"/>
      <c r="Z9" s="56">
        <f t="shared" si="10"/>
        <v>0</v>
      </c>
      <c r="AA9" s="55"/>
      <c r="AB9" s="56">
        <f t="shared" si="11"/>
        <v>0</v>
      </c>
    </row>
    <row r="10" spans="1:28" ht="13.5">
      <c r="A10" s="72"/>
      <c r="B10" s="67"/>
      <c r="C10" s="65">
        <f t="shared" si="0"/>
        <v>0</v>
      </c>
      <c r="D10" s="67"/>
      <c r="E10" s="67"/>
      <c r="F10" s="67"/>
      <c r="G10" s="68"/>
      <c r="H10" s="78">
        <f t="shared" si="1"/>
        <v>0</v>
      </c>
      <c r="I10" s="55"/>
      <c r="J10" s="56">
        <f t="shared" si="2"/>
        <v>0</v>
      </c>
      <c r="K10" s="55"/>
      <c r="L10" s="56">
        <f t="shared" si="3"/>
        <v>0</v>
      </c>
      <c r="M10" s="55"/>
      <c r="N10" s="56">
        <f t="shared" si="4"/>
        <v>0</v>
      </c>
      <c r="O10" s="55"/>
      <c r="P10" s="56">
        <f t="shared" si="5"/>
        <v>0</v>
      </c>
      <c r="Q10" s="55"/>
      <c r="R10" s="56">
        <f t="shared" si="6"/>
        <v>0</v>
      </c>
      <c r="S10" s="55"/>
      <c r="T10" s="56">
        <f t="shared" si="7"/>
        <v>0</v>
      </c>
      <c r="U10" s="55"/>
      <c r="V10" s="56">
        <f t="shared" si="8"/>
        <v>0</v>
      </c>
      <c r="W10" s="55"/>
      <c r="X10" s="56">
        <f t="shared" si="9"/>
        <v>0</v>
      </c>
      <c r="Y10" s="55"/>
      <c r="Z10" s="56">
        <f t="shared" si="10"/>
        <v>0</v>
      </c>
      <c r="AA10" s="55"/>
      <c r="AB10" s="56">
        <f t="shared" si="11"/>
        <v>0</v>
      </c>
    </row>
    <row r="11" spans="1:28" ht="13.5">
      <c r="A11" s="72"/>
      <c r="B11" s="67"/>
      <c r="C11" s="65">
        <f t="shared" si="0"/>
        <v>0</v>
      </c>
      <c r="D11" s="67"/>
      <c r="E11" s="67"/>
      <c r="F11" s="67"/>
      <c r="G11" s="68"/>
      <c r="H11" s="78">
        <f t="shared" si="1"/>
        <v>0</v>
      </c>
      <c r="I11" s="55"/>
      <c r="J11" s="56">
        <f t="shared" si="2"/>
        <v>0</v>
      </c>
      <c r="K11" s="55"/>
      <c r="L11" s="56">
        <f t="shared" si="3"/>
        <v>0</v>
      </c>
      <c r="M11" s="55"/>
      <c r="N11" s="56">
        <f t="shared" si="4"/>
        <v>0</v>
      </c>
      <c r="O11" s="55"/>
      <c r="P11" s="56">
        <f t="shared" si="5"/>
        <v>0</v>
      </c>
      <c r="Q11" s="55"/>
      <c r="R11" s="56">
        <f t="shared" si="6"/>
        <v>0</v>
      </c>
      <c r="S11" s="55"/>
      <c r="T11" s="56">
        <f t="shared" si="7"/>
        <v>0</v>
      </c>
      <c r="U11" s="55"/>
      <c r="V11" s="56">
        <f t="shared" si="8"/>
        <v>0</v>
      </c>
      <c r="W11" s="55"/>
      <c r="X11" s="56">
        <f t="shared" si="9"/>
        <v>0</v>
      </c>
      <c r="Y11" s="55"/>
      <c r="Z11" s="56">
        <f t="shared" si="10"/>
        <v>0</v>
      </c>
      <c r="AA11" s="55"/>
      <c r="AB11" s="56">
        <f t="shared" si="11"/>
        <v>0</v>
      </c>
    </row>
    <row r="12" spans="1:28" ht="13.5">
      <c r="A12" s="72"/>
      <c r="B12" s="67"/>
      <c r="C12" s="65">
        <f t="shared" si="0"/>
        <v>0</v>
      </c>
      <c r="D12" s="67"/>
      <c r="E12" s="67"/>
      <c r="F12" s="67"/>
      <c r="G12" s="68"/>
      <c r="H12" s="78">
        <f t="shared" si="1"/>
        <v>0</v>
      </c>
      <c r="I12" s="55"/>
      <c r="J12" s="56">
        <f t="shared" si="2"/>
        <v>0</v>
      </c>
      <c r="K12" s="55"/>
      <c r="L12" s="56">
        <f t="shared" si="3"/>
        <v>0</v>
      </c>
      <c r="M12" s="55"/>
      <c r="N12" s="56">
        <f t="shared" si="4"/>
        <v>0</v>
      </c>
      <c r="O12" s="55"/>
      <c r="P12" s="56">
        <f t="shared" si="5"/>
        <v>0</v>
      </c>
      <c r="Q12" s="55"/>
      <c r="R12" s="56">
        <f t="shared" si="6"/>
        <v>0</v>
      </c>
      <c r="S12" s="55"/>
      <c r="T12" s="56">
        <f t="shared" si="7"/>
        <v>0</v>
      </c>
      <c r="U12" s="55"/>
      <c r="V12" s="56">
        <f t="shared" si="8"/>
        <v>0</v>
      </c>
      <c r="W12" s="55"/>
      <c r="X12" s="56">
        <f t="shared" si="9"/>
        <v>0</v>
      </c>
      <c r="Y12" s="55"/>
      <c r="Z12" s="56">
        <f t="shared" si="10"/>
        <v>0</v>
      </c>
      <c r="AA12" s="55"/>
      <c r="AB12" s="56">
        <f t="shared" si="11"/>
        <v>0</v>
      </c>
    </row>
    <row r="13" spans="1:28" ht="13.5">
      <c r="A13" s="72"/>
      <c r="B13" s="67"/>
      <c r="C13" s="65">
        <f t="shared" si="0"/>
        <v>0</v>
      </c>
      <c r="D13" s="67"/>
      <c r="E13" s="67"/>
      <c r="F13" s="67"/>
      <c r="G13" s="68"/>
      <c r="H13" s="78">
        <f t="shared" si="1"/>
        <v>0</v>
      </c>
      <c r="I13" s="55"/>
      <c r="J13" s="56">
        <f t="shared" si="2"/>
        <v>0</v>
      </c>
      <c r="K13" s="55"/>
      <c r="L13" s="56">
        <f t="shared" si="3"/>
        <v>0</v>
      </c>
      <c r="M13" s="55"/>
      <c r="N13" s="56">
        <f t="shared" si="4"/>
        <v>0</v>
      </c>
      <c r="O13" s="55"/>
      <c r="P13" s="56">
        <f t="shared" si="5"/>
        <v>0</v>
      </c>
      <c r="Q13" s="55"/>
      <c r="R13" s="56">
        <f t="shared" si="6"/>
        <v>0</v>
      </c>
      <c r="S13" s="55"/>
      <c r="T13" s="56">
        <f t="shared" si="7"/>
        <v>0</v>
      </c>
      <c r="U13" s="55"/>
      <c r="V13" s="56">
        <f t="shared" si="8"/>
        <v>0</v>
      </c>
      <c r="W13" s="55"/>
      <c r="X13" s="56">
        <f t="shared" si="9"/>
        <v>0</v>
      </c>
      <c r="Y13" s="55"/>
      <c r="Z13" s="56">
        <f t="shared" si="10"/>
        <v>0</v>
      </c>
      <c r="AA13" s="55"/>
      <c r="AB13" s="56">
        <f t="shared" si="11"/>
        <v>0</v>
      </c>
    </row>
    <row r="14" spans="1:28" ht="13.5">
      <c r="A14" s="72"/>
      <c r="B14" s="67"/>
      <c r="C14" s="65">
        <f t="shared" si="0"/>
        <v>0</v>
      </c>
      <c r="D14" s="67"/>
      <c r="E14" s="67"/>
      <c r="F14" s="67"/>
      <c r="G14" s="68"/>
      <c r="H14" s="78">
        <f t="shared" si="1"/>
        <v>0</v>
      </c>
      <c r="I14" s="55"/>
      <c r="J14" s="56">
        <f t="shared" si="2"/>
        <v>0</v>
      </c>
      <c r="K14" s="55"/>
      <c r="L14" s="56">
        <f t="shared" si="3"/>
        <v>0</v>
      </c>
      <c r="M14" s="55"/>
      <c r="N14" s="56">
        <f t="shared" si="4"/>
        <v>0</v>
      </c>
      <c r="O14" s="55"/>
      <c r="P14" s="56">
        <f t="shared" si="5"/>
        <v>0</v>
      </c>
      <c r="Q14" s="55"/>
      <c r="R14" s="56">
        <f t="shared" si="6"/>
        <v>0</v>
      </c>
      <c r="S14" s="55"/>
      <c r="T14" s="56">
        <f t="shared" si="7"/>
        <v>0</v>
      </c>
      <c r="U14" s="55"/>
      <c r="V14" s="56">
        <f t="shared" si="8"/>
        <v>0</v>
      </c>
      <c r="W14" s="55"/>
      <c r="X14" s="56">
        <f t="shared" si="9"/>
        <v>0</v>
      </c>
      <c r="Y14" s="55"/>
      <c r="Z14" s="56">
        <f t="shared" si="10"/>
        <v>0</v>
      </c>
      <c r="AA14" s="55"/>
      <c r="AB14" s="56">
        <f t="shared" si="11"/>
        <v>0</v>
      </c>
    </row>
    <row r="15" spans="1:28" ht="14.25" thickBot="1">
      <c r="A15" s="73"/>
      <c r="B15" s="69"/>
      <c r="C15" s="79">
        <f t="shared" si="0"/>
        <v>0</v>
      </c>
      <c r="D15" s="69"/>
      <c r="E15" s="69"/>
      <c r="F15" s="69"/>
      <c r="G15" s="70"/>
      <c r="H15" s="78">
        <f t="shared" si="1"/>
        <v>0</v>
      </c>
      <c r="I15" s="57"/>
      <c r="J15" s="58">
        <f t="shared" si="2"/>
        <v>0</v>
      </c>
      <c r="K15" s="57"/>
      <c r="L15" s="58">
        <f t="shared" si="3"/>
        <v>0</v>
      </c>
      <c r="M15" s="57"/>
      <c r="N15" s="58">
        <f t="shared" si="4"/>
        <v>0</v>
      </c>
      <c r="O15" s="57"/>
      <c r="P15" s="58">
        <f t="shared" si="5"/>
        <v>0</v>
      </c>
      <c r="Q15" s="57"/>
      <c r="R15" s="58">
        <f t="shared" si="6"/>
        <v>0</v>
      </c>
      <c r="S15" s="57"/>
      <c r="T15" s="58">
        <f t="shared" si="7"/>
        <v>0</v>
      </c>
      <c r="U15" s="57"/>
      <c r="V15" s="58">
        <f t="shared" si="8"/>
        <v>0</v>
      </c>
      <c r="W15" s="57"/>
      <c r="X15" s="58">
        <f t="shared" si="9"/>
        <v>0</v>
      </c>
      <c r="Y15" s="57"/>
      <c r="Z15" s="58">
        <f t="shared" si="10"/>
        <v>0</v>
      </c>
      <c r="AA15" s="57"/>
      <c r="AB15" s="58">
        <f t="shared" si="11"/>
        <v>0</v>
      </c>
    </row>
    <row r="16" spans="1:28" ht="27.75" thickTop="1">
      <c r="A16" s="50" t="s">
        <v>1</v>
      </c>
      <c r="B16" s="50">
        <f aca="true" t="shared" si="12" ref="B16:H16">SUM(B6:B15)</f>
        <v>17</v>
      </c>
      <c r="C16" s="77">
        <f t="shared" si="12"/>
        <v>221</v>
      </c>
      <c r="D16" s="50">
        <f t="shared" si="12"/>
        <v>1</v>
      </c>
      <c r="E16" s="15">
        <f t="shared" si="12"/>
        <v>8</v>
      </c>
      <c r="F16" s="15">
        <f t="shared" si="12"/>
        <v>0</v>
      </c>
      <c r="G16" s="28">
        <f t="shared" si="12"/>
        <v>0</v>
      </c>
      <c r="H16" s="62">
        <f t="shared" si="12"/>
        <v>241</v>
      </c>
      <c r="I16" s="51" t="s">
        <v>16</v>
      </c>
      <c r="J16" s="52">
        <f>ROUND(SUM(J6:J15),1)</f>
        <v>0</v>
      </c>
      <c r="K16" s="51" t="s">
        <v>17</v>
      </c>
      <c r="L16" s="52">
        <f>ROUND(SUM(L6:L15),1)</f>
        <v>0</v>
      </c>
      <c r="M16" s="51" t="s">
        <v>18</v>
      </c>
      <c r="N16" s="52">
        <f>ROUND(SUM(N6:N15),1)</f>
        <v>0</v>
      </c>
      <c r="O16" s="51" t="s">
        <v>19</v>
      </c>
      <c r="P16" s="52">
        <f>ROUND(SUM(P6:P15),1)</f>
        <v>0</v>
      </c>
      <c r="Q16" s="51" t="s">
        <v>20</v>
      </c>
      <c r="R16" s="52">
        <f>ROUND(SUM(R6:R15),1)</f>
        <v>0</v>
      </c>
      <c r="S16" s="51" t="s">
        <v>25</v>
      </c>
      <c r="T16" s="52">
        <f>ROUND(SUM(T6:T15),1)</f>
        <v>0</v>
      </c>
      <c r="U16" s="51" t="s">
        <v>26</v>
      </c>
      <c r="V16" s="52">
        <f>ROUND(SUM(V6:V15),1)</f>
        <v>0</v>
      </c>
      <c r="W16" s="51" t="s">
        <v>27</v>
      </c>
      <c r="X16" s="52">
        <f>ROUND(SUM(X6:X15),1)</f>
        <v>0</v>
      </c>
      <c r="Y16" s="51" t="s">
        <v>28</v>
      </c>
      <c r="Z16" s="52">
        <f>ROUND(SUM(Z6:Z15),1)</f>
        <v>0</v>
      </c>
      <c r="AA16" s="51" t="s">
        <v>29</v>
      </c>
      <c r="AB16" s="52">
        <f>ROUND(SUM(AB6:AB15),1)</f>
        <v>0</v>
      </c>
    </row>
    <row r="17" spans="1:16" ht="14.25" thickBot="1">
      <c r="A17" s="4"/>
      <c r="B17" s="5"/>
      <c r="C17" s="5"/>
      <c r="D17" s="5"/>
      <c r="E17" s="5"/>
      <c r="F17" s="6"/>
      <c r="G17" s="6"/>
      <c r="H17" s="6"/>
      <c r="I17" s="32" t="s">
        <v>44</v>
      </c>
      <c r="J17" s="7"/>
      <c r="K17" s="5"/>
      <c r="L17" s="7"/>
      <c r="M17" s="5"/>
      <c r="N17" s="7"/>
      <c r="O17" s="5"/>
      <c r="P17" s="7"/>
    </row>
    <row r="18" spans="1:16" ht="28.5" thickBot="1" thickTop="1">
      <c r="A18" s="94" t="s">
        <v>9</v>
      </c>
      <c r="B18" s="95"/>
      <c r="C18" s="96"/>
      <c r="D18" s="6"/>
      <c r="E18" s="110" t="s">
        <v>48</v>
      </c>
      <c r="F18" s="111"/>
      <c r="G18" s="47" t="s">
        <v>69</v>
      </c>
      <c r="H18" s="47" t="s">
        <v>70</v>
      </c>
      <c r="K18" s="6"/>
      <c r="L18" s="1"/>
      <c r="M18" s="6"/>
      <c r="N18" s="1"/>
      <c r="O18" s="6"/>
      <c r="P18" s="1"/>
    </row>
    <row r="19" spans="1:16" ht="15" thickBot="1" thickTop="1">
      <c r="A19" s="90" t="s">
        <v>54</v>
      </c>
      <c r="B19" s="91"/>
      <c r="C19" s="44">
        <v>0</v>
      </c>
      <c r="D19" s="1"/>
      <c r="E19" s="115" t="s">
        <v>66</v>
      </c>
      <c r="F19" s="30" t="s">
        <v>67</v>
      </c>
      <c r="G19" s="97">
        <f>$C$20*0.1</f>
        <v>25</v>
      </c>
      <c r="H19" s="98"/>
      <c r="I19" s="1"/>
      <c r="J19" s="1"/>
      <c r="K19" s="1"/>
      <c r="L19" s="1"/>
      <c r="M19" s="1"/>
      <c r="N19" s="1"/>
      <c r="O19" s="1"/>
      <c r="P19" s="1"/>
    </row>
    <row r="20" spans="1:16" ht="15" customHeight="1" thickBot="1" thickTop="1">
      <c r="A20" s="92" t="s">
        <v>55</v>
      </c>
      <c r="B20" s="93"/>
      <c r="C20" s="45">
        <v>250</v>
      </c>
      <c r="D20" s="1"/>
      <c r="E20" s="116"/>
      <c r="F20" s="30" t="s">
        <v>75</v>
      </c>
      <c r="G20" s="31">
        <f>E16*$C$22</f>
        <v>16</v>
      </c>
      <c r="H20" s="76">
        <f>$C$22</f>
        <v>2</v>
      </c>
      <c r="I20" s="1"/>
      <c r="J20" s="1"/>
      <c r="K20" s="1"/>
      <c r="L20" s="1"/>
      <c r="M20" s="1"/>
      <c r="N20" s="1"/>
      <c r="O20" s="1"/>
      <c r="P20" s="1"/>
    </row>
    <row r="21" spans="1:16" ht="15" thickBot="1" thickTop="1">
      <c r="A21" s="87" t="s">
        <v>62</v>
      </c>
      <c r="B21" s="48" t="s">
        <v>49</v>
      </c>
      <c r="C21" s="11">
        <f>C20*0.1</f>
        <v>25</v>
      </c>
      <c r="D21" s="1"/>
      <c r="E21" s="116"/>
      <c r="F21" s="30" t="s">
        <v>68</v>
      </c>
      <c r="G21" s="31">
        <f>$D$16*$C$22*2</f>
        <v>4</v>
      </c>
      <c r="H21" s="31">
        <f>$C$22*2</f>
        <v>4</v>
      </c>
      <c r="I21" s="1"/>
      <c r="J21" s="1"/>
      <c r="K21" s="1"/>
      <c r="L21" s="1"/>
      <c r="M21" s="1"/>
      <c r="N21" s="1"/>
      <c r="O21" s="1"/>
      <c r="P21" s="1"/>
    </row>
    <row r="22" spans="1:16" ht="15" customHeight="1" thickBot="1" thickTop="1">
      <c r="A22" s="88"/>
      <c r="B22" s="12" t="s">
        <v>50</v>
      </c>
      <c r="C22" s="11">
        <f>ROUNDDOWN(C21/(D16*2+E16),0)</f>
        <v>2</v>
      </c>
      <c r="D22" s="1"/>
      <c r="E22" s="117"/>
      <c r="F22" s="30" t="s">
        <v>6</v>
      </c>
      <c r="G22" s="97">
        <f>G19-G20-G21</f>
        <v>5</v>
      </c>
      <c r="H22" s="98"/>
      <c r="I22" s="1"/>
      <c r="J22" s="1"/>
      <c r="K22" s="1"/>
      <c r="L22" s="1"/>
      <c r="M22" s="1"/>
      <c r="N22" s="1"/>
      <c r="O22" s="1"/>
      <c r="P22" s="1"/>
    </row>
    <row r="23" spans="1:16" ht="15" thickBot="1" thickTop="1">
      <c r="A23" s="89"/>
      <c r="B23" s="12" t="s">
        <v>46</v>
      </c>
      <c r="C23" s="11">
        <f>$C$21-($D$16*2*$C$22+$E$16*$C$22)</f>
        <v>5</v>
      </c>
      <c r="D23" s="1"/>
      <c r="E23" s="112" t="s">
        <v>71</v>
      </c>
      <c r="F23" s="112"/>
      <c r="G23" s="97">
        <f>C19+C20</f>
        <v>250</v>
      </c>
      <c r="H23" s="98"/>
      <c r="I23" s="1"/>
      <c r="J23" s="1"/>
      <c r="K23" s="1"/>
      <c r="L23" s="1"/>
      <c r="M23" s="1"/>
      <c r="N23" s="1"/>
      <c r="O23" s="1"/>
      <c r="P23" s="1"/>
    </row>
    <row r="24" spans="1:16" ht="15" customHeight="1" thickBot="1" thickTop="1">
      <c r="A24" s="100" t="s">
        <v>63</v>
      </c>
      <c r="B24" s="101"/>
      <c r="C24" s="42">
        <f>$C$19+$C$20-$C$21+$C$23</f>
        <v>230</v>
      </c>
      <c r="D24" s="1"/>
      <c r="E24" s="103" t="s">
        <v>76</v>
      </c>
      <c r="F24" s="104"/>
      <c r="G24" s="97">
        <f>$B$16+$F$16</f>
        <v>17</v>
      </c>
      <c r="H24" s="105"/>
      <c r="I24" s="1"/>
      <c r="J24" s="1"/>
      <c r="K24" s="1"/>
      <c r="L24" s="1"/>
      <c r="M24" s="1"/>
      <c r="N24" s="1"/>
      <c r="O24" s="1"/>
      <c r="P24" s="1"/>
    </row>
    <row r="25" spans="1:16" ht="15" customHeight="1" thickBot="1" thickTop="1">
      <c r="A25" s="99" t="s">
        <v>51</v>
      </c>
      <c r="B25" s="99"/>
      <c r="C25" s="11">
        <f>ROUNDDOWN($C$24/($B$16+$F$16),0)</f>
        <v>13</v>
      </c>
      <c r="D25" s="1"/>
      <c r="E25" s="113" t="s">
        <v>72</v>
      </c>
      <c r="F25" s="114"/>
      <c r="G25" s="97">
        <f>($B$35*$B$16)+$G$20+$G$21+$G$16</f>
        <v>241</v>
      </c>
      <c r="H25" s="98"/>
      <c r="I25" s="1"/>
      <c r="J25" s="1"/>
      <c r="K25" s="1"/>
      <c r="L25" s="1"/>
      <c r="M25" s="1"/>
      <c r="N25" s="1"/>
      <c r="O25" s="1"/>
      <c r="P25" s="1"/>
    </row>
    <row r="26" spans="1:16" ht="15" thickBot="1" thickTop="1">
      <c r="A26" s="1"/>
      <c r="B26" s="1"/>
      <c r="C26" s="13"/>
      <c r="D26" s="1"/>
      <c r="E26" s="103" t="s">
        <v>73</v>
      </c>
      <c r="F26" s="104"/>
      <c r="G26" s="97">
        <f>$G$23-$G$25</f>
        <v>9</v>
      </c>
      <c r="H26" s="98"/>
      <c r="I26" s="1"/>
      <c r="J26" s="1"/>
      <c r="K26" s="1"/>
      <c r="L26" s="1"/>
      <c r="M26" s="1"/>
      <c r="N26" s="1"/>
      <c r="O26" s="1"/>
      <c r="P26" s="1"/>
    </row>
    <row r="27" spans="1:16" ht="14.25" thickTop="1">
      <c r="A27" s="49" t="s">
        <v>64</v>
      </c>
      <c r="B27" s="1"/>
      <c r="C27" s="13"/>
      <c r="D27" s="1"/>
      <c r="E27" s="16"/>
      <c r="F27" s="16"/>
      <c r="G27" s="1"/>
      <c r="H27" s="10"/>
      <c r="I27" s="1"/>
      <c r="J27" s="1"/>
      <c r="K27" s="1"/>
      <c r="L27" s="1"/>
      <c r="M27" s="1"/>
      <c r="N27" s="1"/>
      <c r="O27" s="1"/>
      <c r="P27" s="1"/>
    </row>
    <row r="28" spans="1:28" ht="41.25" thickBot="1">
      <c r="A28" s="18" t="s">
        <v>39</v>
      </c>
      <c r="B28" s="18" t="s">
        <v>65</v>
      </c>
      <c r="C28" s="18" t="s">
        <v>5</v>
      </c>
      <c r="D28" s="34" t="s">
        <v>36</v>
      </c>
      <c r="E28" s="18" t="s">
        <v>56</v>
      </c>
      <c r="G28" s="37"/>
      <c r="H28" s="38"/>
      <c r="I28" s="106" t="s">
        <v>13</v>
      </c>
      <c r="J28" s="107"/>
      <c r="K28" s="106" t="s">
        <v>21</v>
      </c>
      <c r="L28" s="107"/>
      <c r="M28" s="106" t="s">
        <v>14</v>
      </c>
      <c r="N28" s="107"/>
      <c r="O28" s="106" t="s">
        <v>22</v>
      </c>
      <c r="P28" s="107"/>
      <c r="Q28" s="106" t="s">
        <v>15</v>
      </c>
      <c r="R28" s="107"/>
      <c r="S28" s="106" t="s">
        <v>30</v>
      </c>
      <c r="T28" s="107"/>
      <c r="U28" s="106" t="s">
        <v>31</v>
      </c>
      <c r="V28" s="107"/>
      <c r="W28" s="106" t="s">
        <v>32</v>
      </c>
      <c r="X28" s="107"/>
      <c r="Y28" s="106" t="s">
        <v>33</v>
      </c>
      <c r="Z28" s="107"/>
      <c r="AA28" s="106" t="s">
        <v>34</v>
      </c>
      <c r="AB28" s="107"/>
    </row>
    <row r="29" spans="1:28" ht="14.25" thickTop="1">
      <c r="A29" s="23" t="s">
        <v>12</v>
      </c>
      <c r="B29" s="75">
        <f>$C$25</f>
        <v>13</v>
      </c>
      <c r="C29" s="75">
        <f>(B29*$B$16)+D29+($C$21-$C$23)</f>
        <v>241</v>
      </c>
      <c r="D29" s="35">
        <f>SUM(I29:AB29)</f>
        <v>0</v>
      </c>
      <c r="E29" s="74">
        <f>$C$19+$C$20-C29</f>
        <v>9</v>
      </c>
      <c r="G29" s="39"/>
      <c r="H29" s="40"/>
      <c r="I29" s="108">
        <f>ROUNDDOWN(J$16*$B$29,0)</f>
        <v>0</v>
      </c>
      <c r="J29" s="109"/>
      <c r="K29" s="108">
        <f>ROUNDDOWN(L$16*$B$29,0)</f>
        <v>0</v>
      </c>
      <c r="L29" s="109"/>
      <c r="M29" s="108">
        <f>ROUNDDOWN(N$16*$B$29,0)</f>
        <v>0</v>
      </c>
      <c r="N29" s="109"/>
      <c r="O29" s="108">
        <f>ROUNDDOWN(P$16*$B$29,0)</f>
        <v>0</v>
      </c>
      <c r="P29" s="109"/>
      <c r="Q29" s="108">
        <f>ROUNDDOWN(R$16*$B$29,0)</f>
        <v>0</v>
      </c>
      <c r="R29" s="109"/>
      <c r="S29" s="108">
        <f>ROUNDDOWN(T$16*$B$29,0)</f>
        <v>0</v>
      </c>
      <c r="T29" s="109"/>
      <c r="U29" s="108">
        <f>ROUNDDOWN(V$16*$B$29,0)</f>
        <v>0</v>
      </c>
      <c r="V29" s="109"/>
      <c r="W29" s="108">
        <f>ROUNDDOWN(X$16*$B$29,0)</f>
        <v>0</v>
      </c>
      <c r="X29" s="109"/>
      <c r="Y29" s="108">
        <f>ROUNDDOWN(Z$16*$B$29,0)</f>
        <v>0</v>
      </c>
      <c r="Z29" s="109"/>
      <c r="AA29" s="108">
        <f>ROUNDDOWN(AB$16*$B$29,0)</f>
        <v>0</v>
      </c>
      <c r="AB29" s="109"/>
    </row>
    <row r="30" spans="1:28" ht="13.5">
      <c r="A30" s="24" t="s">
        <v>10</v>
      </c>
      <c r="B30" s="25">
        <f>$C$25-1</f>
        <v>12</v>
      </c>
      <c r="C30" s="25">
        <f>(B30*$B$16)+D30+$C$21-$C$23</f>
        <v>224</v>
      </c>
      <c r="D30" s="36">
        <f>SUM(I30:AB30)</f>
        <v>0</v>
      </c>
      <c r="E30" s="26">
        <f>$C$19+$C$20-C30</f>
        <v>26</v>
      </c>
      <c r="G30" s="39"/>
      <c r="H30" s="40"/>
      <c r="I30" s="102">
        <f>ROUNDDOWN(J$16*$B$30,0)</f>
        <v>0</v>
      </c>
      <c r="J30" s="102"/>
      <c r="K30" s="102">
        <f>ROUNDDOWN(L$16*$B$30,0)</f>
        <v>0</v>
      </c>
      <c r="L30" s="102"/>
      <c r="M30" s="102">
        <f>ROUNDDOWN(N$16*$B$30,0)</f>
        <v>0</v>
      </c>
      <c r="N30" s="102"/>
      <c r="O30" s="102">
        <f>ROUNDDOWN(P$16*$B$30,0)</f>
        <v>0</v>
      </c>
      <c r="P30" s="102"/>
      <c r="Q30" s="102">
        <f>ROUNDDOWN(R$16*$B$30,0)</f>
        <v>0</v>
      </c>
      <c r="R30" s="102"/>
      <c r="S30" s="102">
        <f>ROUNDDOWN(T$16*$B$30,0)</f>
        <v>0</v>
      </c>
      <c r="T30" s="102"/>
      <c r="U30" s="102">
        <f>ROUNDDOWN(V$16*$B$30,0)</f>
        <v>0</v>
      </c>
      <c r="V30" s="102"/>
      <c r="W30" s="102">
        <f>ROUNDDOWN(X$16*$B$30,0)</f>
        <v>0</v>
      </c>
      <c r="X30" s="102"/>
      <c r="Y30" s="102">
        <f>ROUNDDOWN(Z$16*$B$30,0)</f>
        <v>0</v>
      </c>
      <c r="Z30" s="102"/>
      <c r="AA30" s="102">
        <f>ROUNDDOWN(AB$16*$B$30,0)</f>
        <v>0</v>
      </c>
      <c r="AB30" s="102"/>
    </row>
    <row r="31" spans="1:28" ht="13.5">
      <c r="A31" s="24" t="s">
        <v>11</v>
      </c>
      <c r="B31" s="25">
        <f>$C$25-2</f>
        <v>11</v>
      </c>
      <c r="C31" s="25">
        <f>(B31*$B$16)+D31+$C$21-$C$23</f>
        <v>207</v>
      </c>
      <c r="D31" s="36">
        <f>SUM(I31:AB31)</f>
        <v>0</v>
      </c>
      <c r="E31" s="26">
        <f>$C$19+$C$20-C31</f>
        <v>43</v>
      </c>
      <c r="G31" s="39"/>
      <c r="H31" s="40"/>
      <c r="I31" s="102">
        <f>ROUNDDOWN(J$16*$B$31,0)</f>
        <v>0</v>
      </c>
      <c r="J31" s="102"/>
      <c r="K31" s="102">
        <f>ROUNDDOWN(L$16*$B$31,0)</f>
        <v>0</v>
      </c>
      <c r="L31" s="102"/>
      <c r="M31" s="102">
        <f>ROUNDDOWN(N$16*$B$31,0)</f>
        <v>0</v>
      </c>
      <c r="N31" s="102"/>
      <c r="O31" s="102">
        <f>ROUNDDOWN(P$16*$B$31,0)</f>
        <v>0</v>
      </c>
      <c r="P31" s="102"/>
      <c r="Q31" s="102">
        <f>ROUNDDOWN(R$16*$B$31,0)</f>
        <v>0</v>
      </c>
      <c r="R31" s="102"/>
      <c r="S31" s="102">
        <f>ROUNDDOWN(T$16*$B$31,0)</f>
        <v>0</v>
      </c>
      <c r="T31" s="102"/>
      <c r="U31" s="102">
        <f>ROUNDDOWN(V$16*$B$31,0)</f>
        <v>0</v>
      </c>
      <c r="V31" s="102"/>
      <c r="W31" s="102">
        <f>ROUNDDOWN(X$16*$B$31,0)</f>
        <v>0</v>
      </c>
      <c r="X31" s="102"/>
      <c r="Y31" s="102">
        <f>ROUNDDOWN(Z$16*$B$31,0)</f>
        <v>0</v>
      </c>
      <c r="Z31" s="102"/>
      <c r="AA31" s="102">
        <f>ROUNDDOWN(AB$16*$B$31,0)</f>
        <v>0</v>
      </c>
      <c r="AB31" s="102"/>
    </row>
    <row r="32" spans="1:28" ht="13.5">
      <c r="A32" s="24" t="s">
        <v>37</v>
      </c>
      <c r="B32" s="25">
        <f>$C$25+1</f>
        <v>14</v>
      </c>
      <c r="C32" s="25">
        <f>(B32*$B$16)+D32+$C$21-$C$23</f>
        <v>258</v>
      </c>
      <c r="D32" s="36">
        <f>SUM(I32:AB32)</f>
        <v>0</v>
      </c>
      <c r="E32" s="26">
        <f>$C$19+$C$20-C32</f>
        <v>-8</v>
      </c>
      <c r="G32" s="39"/>
      <c r="H32" s="40"/>
      <c r="I32" s="102">
        <f>ROUNDDOWN(J$16*$B$32,0)</f>
        <v>0</v>
      </c>
      <c r="J32" s="102"/>
      <c r="K32" s="102">
        <f>ROUNDDOWN(L$16*$B$32,0)</f>
        <v>0</v>
      </c>
      <c r="L32" s="102"/>
      <c r="M32" s="102">
        <f>ROUNDDOWN(N$16*$B$32,0)</f>
        <v>0</v>
      </c>
      <c r="N32" s="102"/>
      <c r="O32" s="102">
        <f>ROUNDDOWN(P$16*$B$32,0)</f>
        <v>0</v>
      </c>
      <c r="P32" s="102"/>
      <c r="Q32" s="102">
        <f>ROUNDDOWN(R$16*$B$32,0)</f>
        <v>0</v>
      </c>
      <c r="R32" s="102"/>
      <c r="S32" s="102">
        <f>ROUNDDOWN(T$16*$B$32,0)</f>
        <v>0</v>
      </c>
      <c r="T32" s="102"/>
      <c r="U32" s="102">
        <f>ROUNDDOWN(V$16*$B$32,0)</f>
        <v>0</v>
      </c>
      <c r="V32" s="102"/>
      <c r="W32" s="102">
        <f>ROUNDDOWN(X$16*$B$32,0)</f>
        <v>0</v>
      </c>
      <c r="X32" s="102"/>
      <c r="Y32" s="102">
        <f>ROUNDDOWN(Z$16*$B$32,0)</f>
        <v>0</v>
      </c>
      <c r="Z32" s="102"/>
      <c r="AA32" s="102">
        <f>ROUNDDOWN(AB$16*$B$32,0)</f>
        <v>0</v>
      </c>
      <c r="AB32" s="102"/>
    </row>
    <row r="33" spans="1:28" ht="13.5">
      <c r="A33" s="24" t="s">
        <v>38</v>
      </c>
      <c r="B33" s="25">
        <f>$C$25+2</f>
        <v>15</v>
      </c>
      <c r="C33" s="25">
        <f>(B33*$B$16)+D33+$C$21-$C$23</f>
        <v>275</v>
      </c>
      <c r="D33" s="36">
        <f>SUM(I33:AB33)</f>
        <v>0</v>
      </c>
      <c r="E33" s="26">
        <f>$C$19+$C$20-C33</f>
        <v>-25</v>
      </c>
      <c r="G33" s="39"/>
      <c r="H33" s="40"/>
      <c r="I33" s="102">
        <f>ROUNDDOWN(J$16*$B$33,0)</f>
        <v>0</v>
      </c>
      <c r="J33" s="102"/>
      <c r="K33" s="102">
        <f>ROUNDDOWN(L$16*$B$33,0)</f>
        <v>0</v>
      </c>
      <c r="L33" s="102"/>
      <c r="M33" s="102">
        <f>ROUNDDOWN(N$16*$B$33,0)</f>
        <v>0</v>
      </c>
      <c r="N33" s="102"/>
      <c r="O33" s="102">
        <f>ROUNDDOWN(P$16*$B$33,0)</f>
        <v>0</v>
      </c>
      <c r="P33" s="102"/>
      <c r="Q33" s="102">
        <f>ROUNDDOWN(R$16*$B$33,0)</f>
        <v>0</v>
      </c>
      <c r="R33" s="102"/>
      <c r="S33" s="102">
        <f>ROUNDDOWN(T$16*$B$33,0)</f>
        <v>0</v>
      </c>
      <c r="T33" s="102"/>
      <c r="U33" s="102">
        <f>ROUNDDOWN(V$16*$B$33,0)</f>
        <v>0</v>
      </c>
      <c r="V33" s="102"/>
      <c r="W33" s="102">
        <f>ROUNDDOWN(X$16*$B$33,0)</f>
        <v>0</v>
      </c>
      <c r="X33" s="102"/>
      <c r="Y33" s="102">
        <f>ROUNDDOWN(Z$16*$B$33,0)</f>
        <v>0</v>
      </c>
      <c r="Z33" s="102"/>
      <c r="AA33" s="102">
        <f>ROUNDDOWN(AB$16*$B$33,0)</f>
        <v>0</v>
      </c>
      <c r="AB33" s="102"/>
    </row>
    <row r="34" spans="1:3" ht="14.25" thickBot="1">
      <c r="A34" s="1"/>
      <c r="B34" s="13"/>
      <c r="C34" s="1"/>
    </row>
    <row r="35" spans="1:3" ht="15" thickBot="1" thickTop="1">
      <c r="A35" s="9" t="s">
        <v>40</v>
      </c>
      <c r="B35" s="46">
        <v>13</v>
      </c>
      <c r="C35" s="49" t="s">
        <v>77</v>
      </c>
    </row>
    <row r="36" spans="1:3" ht="14.25" thickTop="1">
      <c r="A36" s="49"/>
      <c r="B36" s="13"/>
      <c r="C36" s="1"/>
    </row>
    <row r="37" spans="1:3" ht="13.5">
      <c r="A37" s="49"/>
      <c r="B37" s="13"/>
      <c r="C37" s="1"/>
    </row>
    <row r="38" spans="3:28" ht="13.5">
      <c r="C38" s="1"/>
      <c r="D38" s="19"/>
      <c r="E38" s="20"/>
      <c r="F38" s="21"/>
      <c r="G38" s="21"/>
      <c r="H38" s="21"/>
      <c r="I38" s="33" t="s">
        <v>43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13.5">
      <c r="C39" s="37"/>
      <c r="D39" s="19"/>
      <c r="E39" s="20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4:28" ht="13.5">
      <c r="D40" s="19"/>
      <c r="E40" s="20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4:28" ht="13.5">
      <c r="D41" s="19"/>
      <c r="E41" s="20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4:28" ht="13.5">
      <c r="D42" s="19"/>
      <c r="E42" s="20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4:8" ht="13.5">
      <c r="D43" s="37"/>
      <c r="E43" s="37"/>
      <c r="G43" s="6"/>
      <c r="H43" s="6"/>
    </row>
  </sheetData>
  <mergeCells count="80">
    <mergeCell ref="I29:J29"/>
    <mergeCell ref="K28:L28"/>
    <mergeCell ref="K29:L29"/>
    <mergeCell ref="E18:F18"/>
    <mergeCell ref="E23:F23"/>
    <mergeCell ref="E25:F25"/>
    <mergeCell ref="E19:E22"/>
    <mergeCell ref="M29:N29"/>
    <mergeCell ref="M28:N28"/>
    <mergeCell ref="O28:P28"/>
    <mergeCell ref="O29:P29"/>
    <mergeCell ref="Q28:R28"/>
    <mergeCell ref="Q29:R29"/>
    <mergeCell ref="S28:T28"/>
    <mergeCell ref="S29:T29"/>
    <mergeCell ref="U28:V28"/>
    <mergeCell ref="U29:V29"/>
    <mergeCell ref="W28:X28"/>
    <mergeCell ref="W29:X29"/>
    <mergeCell ref="Y28:Z28"/>
    <mergeCell ref="Y29:Z29"/>
    <mergeCell ref="AA28:AB28"/>
    <mergeCell ref="AA29:AB29"/>
    <mergeCell ref="I33:J33"/>
    <mergeCell ref="K33:L33"/>
    <mergeCell ref="M33:N33"/>
    <mergeCell ref="O33:P33"/>
    <mergeCell ref="Y33:Z33"/>
    <mergeCell ref="AA33:AB33"/>
    <mergeCell ref="Y32:Z32"/>
    <mergeCell ref="AA32:AB32"/>
    <mergeCell ref="S33:T33"/>
    <mergeCell ref="U33:V33"/>
    <mergeCell ref="W33:X33"/>
    <mergeCell ref="Q32:R32"/>
    <mergeCell ref="S32:T32"/>
    <mergeCell ref="U32:V32"/>
    <mergeCell ref="W32:X32"/>
    <mergeCell ref="Q33:R33"/>
    <mergeCell ref="I32:J32"/>
    <mergeCell ref="K32:L32"/>
    <mergeCell ref="M32:N32"/>
    <mergeCell ref="O32:P32"/>
    <mergeCell ref="AA30:AB30"/>
    <mergeCell ref="AA31:AB31"/>
    <mergeCell ref="Y30:Z30"/>
    <mergeCell ref="Y31:Z31"/>
    <mergeCell ref="W30:X30"/>
    <mergeCell ref="W31:X31"/>
    <mergeCell ref="U30:V30"/>
    <mergeCell ref="U31:V31"/>
    <mergeCell ref="S30:T30"/>
    <mergeCell ref="S31:T31"/>
    <mergeCell ref="Q30:R30"/>
    <mergeCell ref="Q31:R31"/>
    <mergeCell ref="O30:P30"/>
    <mergeCell ref="O31:P31"/>
    <mergeCell ref="K30:L30"/>
    <mergeCell ref="K31:L31"/>
    <mergeCell ref="M30:N30"/>
    <mergeCell ref="M31:N31"/>
    <mergeCell ref="A25:B25"/>
    <mergeCell ref="A24:B24"/>
    <mergeCell ref="I30:J30"/>
    <mergeCell ref="I31:J31"/>
    <mergeCell ref="E26:F26"/>
    <mergeCell ref="G26:H26"/>
    <mergeCell ref="E24:F24"/>
    <mergeCell ref="G24:H24"/>
    <mergeCell ref="G25:H25"/>
    <mergeCell ref="I28:J28"/>
    <mergeCell ref="I4:AB4"/>
    <mergeCell ref="A4:H4"/>
    <mergeCell ref="A21:A23"/>
    <mergeCell ref="A19:B19"/>
    <mergeCell ref="A20:B20"/>
    <mergeCell ref="A18:C18"/>
    <mergeCell ref="G23:H23"/>
    <mergeCell ref="G19:H19"/>
    <mergeCell ref="G22:H22"/>
  </mergeCells>
  <conditionalFormatting sqref="F6:F15">
    <cfRule type="cellIs" priority="1" dxfId="0" operator="greaterThan" stopIfTrue="1">
      <formula>$B$6</formula>
    </cfRule>
  </conditionalFormatting>
  <dataValidations count="2">
    <dataValidation type="list" allowBlank="1" showInputMessage="1" showErrorMessage="1" sqref="B1">
      <formula1>"カリブ,バベル"</formula1>
    </dataValidation>
    <dataValidation allowBlank="1" showInputMessage="1" showErrorMessage="1" imeMode="halfAlpha" sqref="O6:O15 AA6:AA15 Y6:Y15 W6:W15 U6:U15 S6:S15 Q6:Q15 B35 B19:B20 B6:B15 K6:K15 M6:M15 D6:I15"/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pane xSplit="8" ySplit="4" topLeftCell="I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Q2" sqref="Q2"/>
    </sheetView>
  </sheetViews>
  <sheetFormatPr defaultColWidth="9.00390625" defaultRowHeight="13.5"/>
  <cols>
    <col min="1" max="1" width="18.125" style="3" customWidth="1"/>
    <col min="2" max="2" width="13.50390625" style="3" customWidth="1"/>
    <col min="3" max="3" width="12.125" style="3" bestFit="1" customWidth="1"/>
    <col min="4" max="4" width="11.125" style="3" customWidth="1"/>
    <col min="5" max="5" width="9.00390625" style="3" customWidth="1"/>
    <col min="6" max="6" width="10.25390625" style="3" customWidth="1"/>
    <col min="7" max="8" width="7.625" style="3" customWidth="1"/>
    <col min="9" max="9" width="7.125" style="3" bestFit="1" customWidth="1"/>
    <col min="10" max="10" width="5.625" style="3" customWidth="1"/>
    <col min="11" max="11" width="8.00390625" style="3" customWidth="1"/>
    <col min="12" max="12" width="5.75390625" style="3" customWidth="1"/>
    <col min="13" max="13" width="6.875" style="3" customWidth="1"/>
    <col min="14" max="14" width="6.00390625" style="3" customWidth="1"/>
    <col min="15" max="15" width="7.75390625" style="3" customWidth="1"/>
    <col min="16" max="16" width="5.875" style="3" customWidth="1"/>
    <col min="17" max="17" width="6.625" style="3" customWidth="1"/>
    <col min="18" max="18" width="5.375" style="3" customWidth="1"/>
    <col min="19" max="19" width="6.875" style="3" customWidth="1"/>
    <col min="20" max="20" width="5.875" style="3" customWidth="1"/>
    <col min="21" max="21" width="7.75390625" style="3" customWidth="1"/>
    <col min="22" max="22" width="6.125" style="3" customWidth="1"/>
    <col min="23" max="23" width="7.50390625" style="3" customWidth="1"/>
    <col min="24" max="24" width="5.75390625" style="3" customWidth="1"/>
    <col min="25" max="25" width="7.00390625" style="3" customWidth="1"/>
    <col min="26" max="26" width="5.625" style="3" customWidth="1"/>
    <col min="27" max="27" width="6.25390625" style="3" customWidth="1"/>
    <col min="28" max="28" width="6.125" style="3" customWidth="1"/>
    <col min="29" max="16384" width="9.00390625" style="3" customWidth="1"/>
  </cols>
  <sheetData>
    <row r="1" spans="1:6" ht="15" thickBot="1" thickTop="1">
      <c r="A1" s="8" t="s">
        <v>45</v>
      </c>
      <c r="B1" s="60" t="s">
        <v>59</v>
      </c>
      <c r="C1" s="59" t="s">
        <v>52</v>
      </c>
      <c r="F1" s="59" t="s">
        <v>58</v>
      </c>
    </row>
    <row r="2" spans="1:3" ht="15" thickBot="1" thickTop="1">
      <c r="A2" s="43" t="s">
        <v>3</v>
      </c>
      <c r="B2" s="41">
        <v>112</v>
      </c>
      <c r="C2" s="59" t="s">
        <v>53</v>
      </c>
    </row>
    <row r="3" spans="1:2" ht="14.25" thickTop="1">
      <c r="A3" s="37"/>
      <c r="B3" s="6"/>
    </row>
    <row r="4" spans="1:28" ht="13.5" customHeight="1">
      <c r="A4" s="84" t="s">
        <v>47</v>
      </c>
      <c r="B4" s="85"/>
      <c r="C4" s="85"/>
      <c r="D4" s="85"/>
      <c r="E4" s="85"/>
      <c r="F4" s="85"/>
      <c r="G4" s="85"/>
      <c r="H4" s="86"/>
      <c r="I4" s="81" t="s">
        <v>24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3"/>
    </row>
    <row r="5" spans="1:28" ht="27">
      <c r="A5" s="27" t="s">
        <v>57</v>
      </c>
      <c r="B5" s="27" t="s">
        <v>60</v>
      </c>
      <c r="C5" s="27" t="s">
        <v>2</v>
      </c>
      <c r="D5" s="14" t="s">
        <v>7</v>
      </c>
      <c r="E5" s="61" t="s">
        <v>8</v>
      </c>
      <c r="F5" s="17" t="s">
        <v>35</v>
      </c>
      <c r="G5" s="8" t="s">
        <v>41</v>
      </c>
      <c r="H5" s="29" t="s">
        <v>42</v>
      </c>
      <c r="I5" s="2" t="s">
        <v>23</v>
      </c>
      <c r="J5" s="2" t="s">
        <v>4</v>
      </c>
      <c r="K5" s="2" t="s">
        <v>23</v>
      </c>
      <c r="L5" s="2" t="s">
        <v>4</v>
      </c>
      <c r="M5" s="2" t="s">
        <v>23</v>
      </c>
      <c r="N5" s="2" t="s">
        <v>4</v>
      </c>
      <c r="O5" s="2" t="s">
        <v>23</v>
      </c>
      <c r="P5" s="2" t="s">
        <v>4</v>
      </c>
      <c r="Q5" s="2" t="s">
        <v>23</v>
      </c>
      <c r="R5" s="2" t="s">
        <v>4</v>
      </c>
      <c r="S5" s="2" t="s">
        <v>23</v>
      </c>
      <c r="T5" s="2" t="s">
        <v>4</v>
      </c>
      <c r="U5" s="2" t="s">
        <v>23</v>
      </c>
      <c r="V5" s="2" t="s">
        <v>4</v>
      </c>
      <c r="W5" s="2" t="s">
        <v>23</v>
      </c>
      <c r="X5" s="2" t="s">
        <v>4</v>
      </c>
      <c r="Y5" s="2" t="s">
        <v>23</v>
      </c>
      <c r="Z5" s="2" t="s">
        <v>4</v>
      </c>
      <c r="AA5" s="2" t="s">
        <v>23</v>
      </c>
      <c r="AB5" s="2" t="s">
        <v>4</v>
      </c>
    </row>
    <row r="6" spans="1:28" ht="13.5">
      <c r="A6" s="71" t="s">
        <v>61</v>
      </c>
      <c r="B6" s="80">
        <v>6</v>
      </c>
      <c r="C6" s="65">
        <f aca="true" t="shared" si="0" ref="C6:C15">B6*$B$35</f>
        <v>90</v>
      </c>
      <c r="D6" s="80"/>
      <c r="E6" s="80">
        <v>3</v>
      </c>
      <c r="F6" s="64"/>
      <c r="G6" s="66"/>
      <c r="H6" s="78">
        <f aca="true" t="shared" si="1" ref="H6:H15">C6+(D6*2*$C$22)+(E6*$C$22)+G6</f>
        <v>96</v>
      </c>
      <c r="I6" s="53"/>
      <c r="J6" s="54">
        <f aca="true" t="shared" si="2" ref="J6:J15">I6/$B$2</f>
        <v>0</v>
      </c>
      <c r="K6" s="53"/>
      <c r="L6" s="54">
        <f aca="true" t="shared" si="3" ref="L6:L15">K6/$B$2</f>
        <v>0</v>
      </c>
      <c r="M6" s="53"/>
      <c r="N6" s="54">
        <f aca="true" t="shared" si="4" ref="N6:N15">M6/$B$2</f>
        <v>0</v>
      </c>
      <c r="O6" s="53"/>
      <c r="P6" s="54">
        <f aca="true" t="shared" si="5" ref="P6:P15">O6/$B$2</f>
        <v>0</v>
      </c>
      <c r="Q6" s="53"/>
      <c r="R6" s="54">
        <f aca="true" t="shared" si="6" ref="R6:R15">Q6/$B$2</f>
        <v>0</v>
      </c>
      <c r="S6" s="53"/>
      <c r="T6" s="54">
        <f aca="true" t="shared" si="7" ref="T6:T15">S6/$B$2</f>
        <v>0</v>
      </c>
      <c r="U6" s="53"/>
      <c r="V6" s="54">
        <f aca="true" t="shared" si="8" ref="V6:V15">U6/$B$2</f>
        <v>0</v>
      </c>
      <c r="W6" s="53"/>
      <c r="X6" s="54">
        <f aca="true" t="shared" si="9" ref="X6:X15">W6/$B$2</f>
        <v>0</v>
      </c>
      <c r="Y6" s="53"/>
      <c r="Z6" s="54">
        <f aca="true" t="shared" si="10" ref="Z6:Z15">Y6/$B$2</f>
        <v>0</v>
      </c>
      <c r="AA6" s="53"/>
      <c r="AB6" s="54">
        <f aca="true" t="shared" si="11" ref="AB6:AB15">AA6/$B$2</f>
        <v>0</v>
      </c>
    </row>
    <row r="7" spans="1:28" ht="13.5">
      <c r="A7" s="72" t="s">
        <v>0</v>
      </c>
      <c r="B7" s="63">
        <v>5</v>
      </c>
      <c r="C7" s="65">
        <f t="shared" si="0"/>
        <v>75</v>
      </c>
      <c r="D7" s="67"/>
      <c r="E7" s="63">
        <v>2</v>
      </c>
      <c r="F7" s="67"/>
      <c r="G7" s="68"/>
      <c r="H7" s="78">
        <f t="shared" si="1"/>
        <v>79</v>
      </c>
      <c r="I7" s="55"/>
      <c r="J7" s="56">
        <f t="shared" si="2"/>
        <v>0</v>
      </c>
      <c r="K7" s="55"/>
      <c r="L7" s="56">
        <f t="shared" si="3"/>
        <v>0</v>
      </c>
      <c r="M7" s="55"/>
      <c r="N7" s="56">
        <f t="shared" si="4"/>
        <v>0</v>
      </c>
      <c r="O7" s="55"/>
      <c r="P7" s="56">
        <f t="shared" si="5"/>
        <v>0</v>
      </c>
      <c r="Q7" s="55"/>
      <c r="R7" s="56">
        <f t="shared" si="6"/>
        <v>0</v>
      </c>
      <c r="S7" s="55"/>
      <c r="T7" s="56">
        <f t="shared" si="7"/>
        <v>0</v>
      </c>
      <c r="U7" s="55"/>
      <c r="V7" s="56">
        <f t="shared" si="8"/>
        <v>0</v>
      </c>
      <c r="W7" s="55"/>
      <c r="X7" s="56">
        <f t="shared" si="9"/>
        <v>0</v>
      </c>
      <c r="Y7" s="55"/>
      <c r="Z7" s="56">
        <f t="shared" si="10"/>
        <v>0</v>
      </c>
      <c r="AA7" s="55"/>
      <c r="AB7" s="56">
        <f t="shared" si="11"/>
        <v>0</v>
      </c>
    </row>
    <row r="8" spans="1:28" ht="13.5">
      <c r="A8" s="72" t="s">
        <v>74</v>
      </c>
      <c r="B8" s="63">
        <v>1</v>
      </c>
      <c r="C8" s="65">
        <f t="shared" si="0"/>
        <v>15</v>
      </c>
      <c r="D8" s="63">
        <v>1</v>
      </c>
      <c r="E8" s="67"/>
      <c r="F8" s="67"/>
      <c r="G8" s="68"/>
      <c r="H8" s="78">
        <f t="shared" si="1"/>
        <v>19</v>
      </c>
      <c r="I8" s="55"/>
      <c r="J8" s="56">
        <f t="shared" si="2"/>
        <v>0</v>
      </c>
      <c r="K8" s="55"/>
      <c r="L8" s="56">
        <f t="shared" si="3"/>
        <v>0</v>
      </c>
      <c r="M8" s="55"/>
      <c r="N8" s="56">
        <f t="shared" si="4"/>
        <v>0</v>
      </c>
      <c r="O8" s="55"/>
      <c r="P8" s="56">
        <f t="shared" si="5"/>
        <v>0</v>
      </c>
      <c r="Q8" s="55"/>
      <c r="R8" s="56">
        <f t="shared" si="6"/>
        <v>0</v>
      </c>
      <c r="S8" s="55"/>
      <c r="T8" s="56">
        <f t="shared" si="7"/>
        <v>0</v>
      </c>
      <c r="U8" s="55"/>
      <c r="V8" s="56">
        <f t="shared" si="8"/>
        <v>0</v>
      </c>
      <c r="W8" s="55"/>
      <c r="X8" s="56">
        <f t="shared" si="9"/>
        <v>0</v>
      </c>
      <c r="Y8" s="55"/>
      <c r="Z8" s="56">
        <f t="shared" si="10"/>
        <v>0</v>
      </c>
      <c r="AA8" s="55"/>
      <c r="AB8" s="56">
        <f t="shared" si="11"/>
        <v>0</v>
      </c>
    </row>
    <row r="9" spans="1:28" ht="13.5">
      <c r="A9" s="72" t="s">
        <v>79</v>
      </c>
      <c r="B9" s="63">
        <v>3</v>
      </c>
      <c r="C9" s="65">
        <f t="shared" si="0"/>
        <v>45</v>
      </c>
      <c r="D9" s="67"/>
      <c r="E9" s="63">
        <v>3</v>
      </c>
      <c r="F9" s="67"/>
      <c r="G9" s="68"/>
      <c r="H9" s="78">
        <f t="shared" si="1"/>
        <v>51</v>
      </c>
      <c r="I9" s="55"/>
      <c r="J9" s="56">
        <f t="shared" si="2"/>
        <v>0</v>
      </c>
      <c r="K9" s="55"/>
      <c r="L9" s="56">
        <f t="shared" si="3"/>
        <v>0</v>
      </c>
      <c r="M9" s="55"/>
      <c r="N9" s="56">
        <f t="shared" si="4"/>
        <v>0</v>
      </c>
      <c r="O9" s="55"/>
      <c r="P9" s="56">
        <f t="shared" si="5"/>
        <v>0</v>
      </c>
      <c r="Q9" s="55"/>
      <c r="R9" s="56">
        <f t="shared" si="6"/>
        <v>0</v>
      </c>
      <c r="S9" s="55"/>
      <c r="T9" s="56">
        <f t="shared" si="7"/>
        <v>0</v>
      </c>
      <c r="U9" s="55"/>
      <c r="V9" s="56">
        <f t="shared" si="8"/>
        <v>0</v>
      </c>
      <c r="W9" s="55"/>
      <c r="X9" s="56">
        <f t="shared" si="9"/>
        <v>0</v>
      </c>
      <c r="Y9" s="55"/>
      <c r="Z9" s="56">
        <f t="shared" si="10"/>
        <v>0</v>
      </c>
      <c r="AA9" s="55"/>
      <c r="AB9" s="56">
        <f t="shared" si="11"/>
        <v>0</v>
      </c>
    </row>
    <row r="10" spans="1:28" ht="13.5">
      <c r="A10" s="72"/>
      <c r="B10" s="67"/>
      <c r="C10" s="65">
        <f t="shared" si="0"/>
        <v>0</v>
      </c>
      <c r="D10" s="67"/>
      <c r="E10" s="67"/>
      <c r="F10" s="67"/>
      <c r="G10" s="68"/>
      <c r="H10" s="78">
        <f t="shared" si="1"/>
        <v>0</v>
      </c>
      <c r="I10" s="55"/>
      <c r="J10" s="56">
        <f t="shared" si="2"/>
        <v>0</v>
      </c>
      <c r="K10" s="55"/>
      <c r="L10" s="56">
        <f t="shared" si="3"/>
        <v>0</v>
      </c>
      <c r="M10" s="55"/>
      <c r="N10" s="56">
        <f t="shared" si="4"/>
        <v>0</v>
      </c>
      <c r="O10" s="55"/>
      <c r="P10" s="56">
        <f t="shared" si="5"/>
        <v>0</v>
      </c>
      <c r="Q10" s="55"/>
      <c r="R10" s="56">
        <f t="shared" si="6"/>
        <v>0</v>
      </c>
      <c r="S10" s="55"/>
      <c r="T10" s="56">
        <f t="shared" si="7"/>
        <v>0</v>
      </c>
      <c r="U10" s="55"/>
      <c r="V10" s="56">
        <f t="shared" si="8"/>
        <v>0</v>
      </c>
      <c r="W10" s="55"/>
      <c r="X10" s="56">
        <f t="shared" si="9"/>
        <v>0</v>
      </c>
      <c r="Y10" s="55"/>
      <c r="Z10" s="56">
        <f t="shared" si="10"/>
        <v>0</v>
      </c>
      <c r="AA10" s="55"/>
      <c r="AB10" s="56">
        <f t="shared" si="11"/>
        <v>0</v>
      </c>
    </row>
    <row r="11" spans="1:28" ht="13.5">
      <c r="A11" s="72"/>
      <c r="B11" s="67"/>
      <c r="C11" s="65">
        <f t="shared" si="0"/>
        <v>0</v>
      </c>
      <c r="D11" s="67"/>
      <c r="E11" s="67"/>
      <c r="F11" s="67"/>
      <c r="G11" s="68"/>
      <c r="H11" s="78">
        <f t="shared" si="1"/>
        <v>0</v>
      </c>
      <c r="I11" s="55"/>
      <c r="J11" s="56">
        <f t="shared" si="2"/>
        <v>0</v>
      </c>
      <c r="K11" s="55"/>
      <c r="L11" s="56">
        <f t="shared" si="3"/>
        <v>0</v>
      </c>
      <c r="M11" s="55"/>
      <c r="N11" s="56">
        <f t="shared" si="4"/>
        <v>0</v>
      </c>
      <c r="O11" s="55"/>
      <c r="P11" s="56">
        <f t="shared" si="5"/>
        <v>0</v>
      </c>
      <c r="Q11" s="55"/>
      <c r="R11" s="56">
        <f t="shared" si="6"/>
        <v>0</v>
      </c>
      <c r="S11" s="55"/>
      <c r="T11" s="56">
        <f t="shared" si="7"/>
        <v>0</v>
      </c>
      <c r="U11" s="55"/>
      <c r="V11" s="56">
        <f t="shared" si="8"/>
        <v>0</v>
      </c>
      <c r="W11" s="55"/>
      <c r="X11" s="56">
        <f t="shared" si="9"/>
        <v>0</v>
      </c>
      <c r="Y11" s="55"/>
      <c r="Z11" s="56">
        <f t="shared" si="10"/>
        <v>0</v>
      </c>
      <c r="AA11" s="55"/>
      <c r="AB11" s="56">
        <f t="shared" si="11"/>
        <v>0</v>
      </c>
    </row>
    <row r="12" spans="1:28" ht="13.5">
      <c r="A12" s="72"/>
      <c r="B12" s="67"/>
      <c r="C12" s="65">
        <f t="shared" si="0"/>
        <v>0</v>
      </c>
      <c r="D12" s="67"/>
      <c r="E12" s="67"/>
      <c r="F12" s="67"/>
      <c r="G12" s="68"/>
      <c r="H12" s="78">
        <f t="shared" si="1"/>
        <v>0</v>
      </c>
      <c r="I12" s="55"/>
      <c r="J12" s="56">
        <f t="shared" si="2"/>
        <v>0</v>
      </c>
      <c r="K12" s="55"/>
      <c r="L12" s="56">
        <f t="shared" si="3"/>
        <v>0</v>
      </c>
      <c r="M12" s="55"/>
      <c r="N12" s="56">
        <f t="shared" si="4"/>
        <v>0</v>
      </c>
      <c r="O12" s="55"/>
      <c r="P12" s="56">
        <f t="shared" si="5"/>
        <v>0</v>
      </c>
      <c r="Q12" s="55"/>
      <c r="R12" s="56">
        <f t="shared" si="6"/>
        <v>0</v>
      </c>
      <c r="S12" s="55"/>
      <c r="T12" s="56">
        <f t="shared" si="7"/>
        <v>0</v>
      </c>
      <c r="U12" s="55"/>
      <c r="V12" s="56">
        <f t="shared" si="8"/>
        <v>0</v>
      </c>
      <c r="W12" s="55"/>
      <c r="X12" s="56">
        <f t="shared" si="9"/>
        <v>0</v>
      </c>
      <c r="Y12" s="55"/>
      <c r="Z12" s="56">
        <f t="shared" si="10"/>
        <v>0</v>
      </c>
      <c r="AA12" s="55"/>
      <c r="AB12" s="56">
        <f t="shared" si="11"/>
        <v>0</v>
      </c>
    </row>
    <row r="13" spans="1:28" ht="13.5">
      <c r="A13" s="72"/>
      <c r="B13" s="67"/>
      <c r="C13" s="65">
        <f t="shared" si="0"/>
        <v>0</v>
      </c>
      <c r="D13" s="67"/>
      <c r="E13" s="67"/>
      <c r="F13" s="67"/>
      <c r="G13" s="68"/>
      <c r="H13" s="78">
        <f t="shared" si="1"/>
        <v>0</v>
      </c>
      <c r="I13" s="55"/>
      <c r="J13" s="56">
        <f t="shared" si="2"/>
        <v>0</v>
      </c>
      <c r="K13" s="55"/>
      <c r="L13" s="56">
        <f t="shared" si="3"/>
        <v>0</v>
      </c>
      <c r="M13" s="55"/>
      <c r="N13" s="56">
        <f t="shared" si="4"/>
        <v>0</v>
      </c>
      <c r="O13" s="55"/>
      <c r="P13" s="56">
        <f t="shared" si="5"/>
        <v>0</v>
      </c>
      <c r="Q13" s="55"/>
      <c r="R13" s="56">
        <f t="shared" si="6"/>
        <v>0</v>
      </c>
      <c r="S13" s="55"/>
      <c r="T13" s="56">
        <f t="shared" si="7"/>
        <v>0</v>
      </c>
      <c r="U13" s="55"/>
      <c r="V13" s="56">
        <f t="shared" si="8"/>
        <v>0</v>
      </c>
      <c r="W13" s="55"/>
      <c r="X13" s="56">
        <f t="shared" si="9"/>
        <v>0</v>
      </c>
      <c r="Y13" s="55"/>
      <c r="Z13" s="56">
        <f t="shared" si="10"/>
        <v>0</v>
      </c>
      <c r="AA13" s="55"/>
      <c r="AB13" s="56">
        <f t="shared" si="11"/>
        <v>0</v>
      </c>
    </row>
    <row r="14" spans="1:28" ht="13.5">
      <c r="A14" s="72"/>
      <c r="B14" s="67"/>
      <c r="C14" s="65">
        <f t="shared" si="0"/>
        <v>0</v>
      </c>
      <c r="D14" s="67"/>
      <c r="E14" s="67"/>
      <c r="F14" s="67"/>
      <c r="G14" s="68"/>
      <c r="H14" s="78">
        <f t="shared" si="1"/>
        <v>0</v>
      </c>
      <c r="I14" s="55"/>
      <c r="J14" s="56">
        <f t="shared" si="2"/>
        <v>0</v>
      </c>
      <c r="K14" s="55"/>
      <c r="L14" s="56">
        <f t="shared" si="3"/>
        <v>0</v>
      </c>
      <c r="M14" s="55"/>
      <c r="N14" s="56">
        <f t="shared" si="4"/>
        <v>0</v>
      </c>
      <c r="O14" s="55"/>
      <c r="P14" s="56">
        <f t="shared" si="5"/>
        <v>0</v>
      </c>
      <c r="Q14" s="55"/>
      <c r="R14" s="56">
        <f t="shared" si="6"/>
        <v>0</v>
      </c>
      <c r="S14" s="55"/>
      <c r="T14" s="56">
        <f t="shared" si="7"/>
        <v>0</v>
      </c>
      <c r="U14" s="55"/>
      <c r="V14" s="56">
        <f t="shared" si="8"/>
        <v>0</v>
      </c>
      <c r="W14" s="55"/>
      <c r="X14" s="56">
        <f t="shared" si="9"/>
        <v>0</v>
      </c>
      <c r="Y14" s="55"/>
      <c r="Z14" s="56">
        <f t="shared" si="10"/>
        <v>0</v>
      </c>
      <c r="AA14" s="55"/>
      <c r="AB14" s="56">
        <f t="shared" si="11"/>
        <v>0</v>
      </c>
    </row>
    <row r="15" spans="1:28" ht="14.25" thickBot="1">
      <c r="A15" s="73"/>
      <c r="B15" s="69"/>
      <c r="C15" s="79">
        <f t="shared" si="0"/>
        <v>0</v>
      </c>
      <c r="D15" s="69"/>
      <c r="E15" s="69"/>
      <c r="F15" s="69"/>
      <c r="G15" s="70"/>
      <c r="H15" s="78">
        <f t="shared" si="1"/>
        <v>0</v>
      </c>
      <c r="I15" s="57"/>
      <c r="J15" s="58">
        <f t="shared" si="2"/>
        <v>0</v>
      </c>
      <c r="K15" s="57"/>
      <c r="L15" s="58">
        <f t="shared" si="3"/>
        <v>0</v>
      </c>
      <c r="M15" s="57"/>
      <c r="N15" s="58">
        <f t="shared" si="4"/>
        <v>0</v>
      </c>
      <c r="O15" s="57"/>
      <c r="P15" s="58">
        <f t="shared" si="5"/>
        <v>0</v>
      </c>
      <c r="Q15" s="57"/>
      <c r="R15" s="58">
        <f t="shared" si="6"/>
        <v>0</v>
      </c>
      <c r="S15" s="57"/>
      <c r="T15" s="58">
        <f t="shared" si="7"/>
        <v>0</v>
      </c>
      <c r="U15" s="57"/>
      <c r="V15" s="58">
        <f t="shared" si="8"/>
        <v>0</v>
      </c>
      <c r="W15" s="57"/>
      <c r="X15" s="58">
        <f t="shared" si="9"/>
        <v>0</v>
      </c>
      <c r="Y15" s="57"/>
      <c r="Z15" s="58">
        <f t="shared" si="10"/>
        <v>0</v>
      </c>
      <c r="AA15" s="57"/>
      <c r="AB15" s="58">
        <f t="shared" si="11"/>
        <v>0</v>
      </c>
    </row>
    <row r="16" spans="1:28" ht="27.75" thickTop="1">
      <c r="A16" s="50" t="s">
        <v>1</v>
      </c>
      <c r="B16" s="50">
        <f aca="true" t="shared" si="12" ref="B16:H16">SUM(B6:B15)</f>
        <v>15</v>
      </c>
      <c r="C16" s="77">
        <f t="shared" si="12"/>
        <v>225</v>
      </c>
      <c r="D16" s="50">
        <f t="shared" si="12"/>
        <v>1</v>
      </c>
      <c r="E16" s="15">
        <f t="shared" si="12"/>
        <v>8</v>
      </c>
      <c r="F16" s="15">
        <f t="shared" si="12"/>
        <v>0</v>
      </c>
      <c r="G16" s="28">
        <f t="shared" si="12"/>
        <v>0</v>
      </c>
      <c r="H16" s="62">
        <f t="shared" si="12"/>
        <v>245</v>
      </c>
      <c r="I16" s="51" t="s">
        <v>16</v>
      </c>
      <c r="J16" s="52">
        <f>ROUND(SUM(J6:J15),1)</f>
        <v>0</v>
      </c>
      <c r="K16" s="51" t="s">
        <v>17</v>
      </c>
      <c r="L16" s="52">
        <f>ROUND(SUM(L6:L15),1)</f>
        <v>0</v>
      </c>
      <c r="M16" s="51" t="s">
        <v>18</v>
      </c>
      <c r="N16" s="52">
        <f>ROUND(SUM(N6:N15),1)</f>
        <v>0</v>
      </c>
      <c r="O16" s="51" t="s">
        <v>19</v>
      </c>
      <c r="P16" s="52">
        <f>ROUND(SUM(P6:P15),1)</f>
        <v>0</v>
      </c>
      <c r="Q16" s="51" t="s">
        <v>20</v>
      </c>
      <c r="R16" s="52">
        <f>ROUND(SUM(R6:R15),1)</f>
        <v>0</v>
      </c>
      <c r="S16" s="51" t="s">
        <v>25</v>
      </c>
      <c r="T16" s="52">
        <f>ROUND(SUM(T6:T15),1)</f>
        <v>0</v>
      </c>
      <c r="U16" s="51" t="s">
        <v>26</v>
      </c>
      <c r="V16" s="52">
        <f>ROUND(SUM(V6:V15),1)</f>
        <v>0</v>
      </c>
      <c r="W16" s="51" t="s">
        <v>27</v>
      </c>
      <c r="X16" s="52">
        <f>ROUND(SUM(X6:X15),1)</f>
        <v>0</v>
      </c>
      <c r="Y16" s="51" t="s">
        <v>28</v>
      </c>
      <c r="Z16" s="52">
        <f>ROUND(SUM(Z6:Z15),1)</f>
        <v>0</v>
      </c>
      <c r="AA16" s="51" t="s">
        <v>29</v>
      </c>
      <c r="AB16" s="52">
        <f>ROUND(SUM(AB6:AB15),1)</f>
        <v>0</v>
      </c>
    </row>
    <row r="17" spans="1:16" ht="14.25" thickBot="1">
      <c r="A17" s="4"/>
      <c r="B17" s="5"/>
      <c r="C17" s="5"/>
      <c r="D17" s="5"/>
      <c r="E17" s="5"/>
      <c r="F17" s="6"/>
      <c r="G17" s="6"/>
      <c r="H17" s="6"/>
      <c r="I17" s="32" t="s">
        <v>44</v>
      </c>
      <c r="J17" s="7"/>
      <c r="K17" s="5"/>
      <c r="L17" s="7"/>
      <c r="M17" s="5"/>
      <c r="N17" s="7"/>
      <c r="O17" s="5"/>
      <c r="P17" s="7"/>
    </row>
    <row r="18" spans="1:16" ht="28.5" thickBot="1" thickTop="1">
      <c r="A18" s="94" t="s">
        <v>9</v>
      </c>
      <c r="B18" s="95"/>
      <c r="C18" s="96"/>
      <c r="D18" s="6"/>
      <c r="E18" s="110" t="s">
        <v>48</v>
      </c>
      <c r="F18" s="111"/>
      <c r="G18" s="47" t="s">
        <v>69</v>
      </c>
      <c r="H18" s="47" t="s">
        <v>70</v>
      </c>
      <c r="K18" s="6"/>
      <c r="L18" s="1"/>
      <c r="M18" s="6"/>
      <c r="N18" s="1"/>
      <c r="O18" s="6"/>
      <c r="P18" s="1"/>
    </row>
    <row r="19" spans="1:16" ht="15" thickBot="1" thickTop="1">
      <c r="A19" s="90" t="s">
        <v>54</v>
      </c>
      <c r="B19" s="91"/>
      <c r="C19" s="44">
        <v>-1</v>
      </c>
      <c r="D19" s="1"/>
      <c r="E19" s="115" t="s">
        <v>66</v>
      </c>
      <c r="F19" s="30" t="s">
        <v>67</v>
      </c>
      <c r="G19" s="97">
        <f>$C$20*0.1</f>
        <v>25</v>
      </c>
      <c r="H19" s="98"/>
      <c r="I19" s="1"/>
      <c r="J19" s="1"/>
      <c r="K19" s="1"/>
      <c r="L19" s="1"/>
      <c r="M19" s="1"/>
      <c r="N19" s="1"/>
      <c r="O19" s="1"/>
      <c r="P19" s="1"/>
    </row>
    <row r="20" spans="1:16" ht="15" customHeight="1" thickBot="1" thickTop="1">
      <c r="A20" s="92" t="s">
        <v>55</v>
      </c>
      <c r="B20" s="93"/>
      <c r="C20" s="45">
        <v>250</v>
      </c>
      <c r="D20" s="1"/>
      <c r="E20" s="116"/>
      <c r="F20" s="30" t="s">
        <v>75</v>
      </c>
      <c r="G20" s="31">
        <f>E16*$C$22</f>
        <v>16</v>
      </c>
      <c r="H20" s="76">
        <f>$C$22</f>
        <v>2</v>
      </c>
      <c r="I20" s="1"/>
      <c r="J20" s="1"/>
      <c r="K20" s="1"/>
      <c r="L20" s="1"/>
      <c r="M20" s="1"/>
      <c r="N20" s="1"/>
      <c r="O20" s="1"/>
      <c r="P20" s="1"/>
    </row>
    <row r="21" spans="1:16" ht="15" thickBot="1" thickTop="1">
      <c r="A21" s="87" t="s">
        <v>62</v>
      </c>
      <c r="B21" s="48" t="s">
        <v>49</v>
      </c>
      <c r="C21" s="11">
        <f>C20*0.1</f>
        <v>25</v>
      </c>
      <c r="D21" s="1"/>
      <c r="E21" s="116"/>
      <c r="F21" s="30" t="s">
        <v>68</v>
      </c>
      <c r="G21" s="31">
        <f>$D$16*$C$22*2</f>
        <v>4</v>
      </c>
      <c r="H21" s="31">
        <f>$C$22*2</f>
        <v>4</v>
      </c>
      <c r="I21" s="1"/>
      <c r="J21" s="1"/>
      <c r="K21" s="1"/>
      <c r="L21" s="1"/>
      <c r="M21" s="1"/>
      <c r="N21" s="1"/>
      <c r="O21" s="1"/>
      <c r="P21" s="1"/>
    </row>
    <row r="22" spans="1:16" ht="15" customHeight="1" thickBot="1" thickTop="1">
      <c r="A22" s="88"/>
      <c r="B22" s="12" t="s">
        <v>50</v>
      </c>
      <c r="C22" s="11">
        <f>ROUNDDOWN(C21/(D16*2+E16),0)</f>
        <v>2</v>
      </c>
      <c r="D22" s="1"/>
      <c r="E22" s="117"/>
      <c r="F22" s="30" t="s">
        <v>6</v>
      </c>
      <c r="G22" s="97">
        <f>G19-G20-G21</f>
        <v>5</v>
      </c>
      <c r="H22" s="98"/>
      <c r="I22" s="1"/>
      <c r="J22" s="1"/>
      <c r="K22" s="1"/>
      <c r="L22" s="1"/>
      <c r="M22" s="1"/>
      <c r="N22" s="1"/>
      <c r="O22" s="1"/>
      <c r="P22" s="1"/>
    </row>
    <row r="23" spans="1:16" ht="15" thickBot="1" thickTop="1">
      <c r="A23" s="89"/>
      <c r="B23" s="12" t="s">
        <v>46</v>
      </c>
      <c r="C23" s="11">
        <f>$C$21-($D$16*2*$C$22+$E$16*$C$22)</f>
        <v>5</v>
      </c>
      <c r="D23" s="1"/>
      <c r="E23" s="112" t="s">
        <v>71</v>
      </c>
      <c r="F23" s="112"/>
      <c r="G23" s="97">
        <f>C19+C20</f>
        <v>249</v>
      </c>
      <c r="H23" s="98"/>
      <c r="I23" s="1"/>
      <c r="J23" s="1"/>
      <c r="K23" s="1"/>
      <c r="L23" s="1"/>
      <c r="M23" s="1"/>
      <c r="N23" s="1"/>
      <c r="O23" s="1"/>
      <c r="P23" s="1"/>
    </row>
    <row r="24" spans="1:16" ht="15" customHeight="1" thickBot="1" thickTop="1">
      <c r="A24" s="100" t="s">
        <v>63</v>
      </c>
      <c r="B24" s="101"/>
      <c r="C24" s="42">
        <f>$C$19+$C$20-$C$21+$C$23</f>
        <v>229</v>
      </c>
      <c r="D24" s="1"/>
      <c r="E24" s="103" t="s">
        <v>76</v>
      </c>
      <c r="F24" s="104"/>
      <c r="G24" s="97">
        <f>$B$16+$F$16</f>
        <v>15</v>
      </c>
      <c r="H24" s="105"/>
      <c r="I24" s="1"/>
      <c r="J24" s="1"/>
      <c r="K24" s="1"/>
      <c r="L24" s="1"/>
      <c r="M24" s="1"/>
      <c r="N24" s="1"/>
      <c r="O24" s="1"/>
      <c r="P24" s="1"/>
    </row>
    <row r="25" spans="1:16" ht="15" customHeight="1" thickBot="1" thickTop="1">
      <c r="A25" s="99" t="s">
        <v>51</v>
      </c>
      <c r="B25" s="99"/>
      <c r="C25" s="11">
        <f>ROUNDDOWN($C$24/($B$16+$F$16),0)</f>
        <v>15</v>
      </c>
      <c r="D25" s="1"/>
      <c r="E25" s="113" t="s">
        <v>72</v>
      </c>
      <c r="F25" s="114"/>
      <c r="G25" s="97">
        <f>($B$35*$B$16)+$G$20+$G$21+$G$16</f>
        <v>245</v>
      </c>
      <c r="H25" s="98"/>
      <c r="I25" s="1"/>
      <c r="J25" s="1"/>
      <c r="K25" s="1"/>
      <c r="L25" s="1"/>
      <c r="M25" s="1"/>
      <c r="N25" s="1"/>
      <c r="O25" s="1"/>
      <c r="P25" s="1"/>
    </row>
    <row r="26" spans="1:16" ht="15" thickBot="1" thickTop="1">
      <c r="A26" s="1"/>
      <c r="B26" s="1"/>
      <c r="C26" s="13"/>
      <c r="D26" s="1"/>
      <c r="E26" s="103" t="s">
        <v>73</v>
      </c>
      <c r="F26" s="104"/>
      <c r="G26" s="97">
        <f>$G$23-$G$25</f>
        <v>4</v>
      </c>
      <c r="H26" s="98"/>
      <c r="I26" s="1"/>
      <c r="J26" s="1"/>
      <c r="K26" s="1"/>
      <c r="L26" s="1"/>
      <c r="M26" s="1"/>
      <c r="N26" s="1"/>
      <c r="O26" s="1"/>
      <c r="P26" s="1"/>
    </row>
    <row r="27" spans="1:16" ht="14.25" thickTop="1">
      <c r="A27" s="49" t="s">
        <v>64</v>
      </c>
      <c r="B27" s="1"/>
      <c r="C27" s="13"/>
      <c r="D27" s="1"/>
      <c r="E27" s="16"/>
      <c r="F27" s="16"/>
      <c r="G27" s="1"/>
      <c r="H27" s="10"/>
      <c r="I27" s="1"/>
      <c r="J27" s="1"/>
      <c r="K27" s="1"/>
      <c r="L27" s="1"/>
      <c r="M27" s="1"/>
      <c r="N27" s="1"/>
      <c r="O27" s="1"/>
      <c r="P27" s="1"/>
    </row>
    <row r="28" spans="1:28" ht="41.25" thickBot="1">
      <c r="A28" s="18" t="s">
        <v>39</v>
      </c>
      <c r="B28" s="18" t="s">
        <v>65</v>
      </c>
      <c r="C28" s="18" t="s">
        <v>5</v>
      </c>
      <c r="D28" s="34" t="s">
        <v>36</v>
      </c>
      <c r="E28" s="18" t="s">
        <v>56</v>
      </c>
      <c r="G28" s="37"/>
      <c r="H28" s="38"/>
      <c r="I28" s="106" t="s">
        <v>13</v>
      </c>
      <c r="J28" s="107"/>
      <c r="K28" s="106" t="s">
        <v>21</v>
      </c>
      <c r="L28" s="107"/>
      <c r="M28" s="106" t="s">
        <v>14</v>
      </c>
      <c r="N28" s="107"/>
      <c r="O28" s="106" t="s">
        <v>22</v>
      </c>
      <c r="P28" s="107"/>
      <c r="Q28" s="106" t="s">
        <v>15</v>
      </c>
      <c r="R28" s="107"/>
      <c r="S28" s="106" t="s">
        <v>30</v>
      </c>
      <c r="T28" s="107"/>
      <c r="U28" s="106" t="s">
        <v>31</v>
      </c>
      <c r="V28" s="107"/>
      <c r="W28" s="106" t="s">
        <v>32</v>
      </c>
      <c r="X28" s="107"/>
      <c r="Y28" s="106" t="s">
        <v>33</v>
      </c>
      <c r="Z28" s="107"/>
      <c r="AA28" s="106" t="s">
        <v>34</v>
      </c>
      <c r="AB28" s="107"/>
    </row>
    <row r="29" spans="1:28" ht="14.25" thickTop="1">
      <c r="A29" s="23" t="s">
        <v>12</v>
      </c>
      <c r="B29" s="75">
        <f>$C$25</f>
        <v>15</v>
      </c>
      <c r="C29" s="75">
        <f>(B29*$B$16)+D29+($C$21-$C$23)</f>
        <v>245</v>
      </c>
      <c r="D29" s="35">
        <f>SUM(I29:AB29)</f>
        <v>0</v>
      </c>
      <c r="E29" s="74">
        <f>$C$19+$C$20-C29</f>
        <v>4</v>
      </c>
      <c r="G29" s="39"/>
      <c r="H29" s="40"/>
      <c r="I29" s="108">
        <f>ROUNDDOWN(J$16*$B$29,0)</f>
        <v>0</v>
      </c>
      <c r="J29" s="109"/>
      <c r="K29" s="108">
        <f>ROUNDDOWN(L$16*$B$29,0)</f>
        <v>0</v>
      </c>
      <c r="L29" s="109"/>
      <c r="M29" s="108">
        <f>ROUNDDOWN(N$16*$B$29,0)</f>
        <v>0</v>
      </c>
      <c r="N29" s="109"/>
      <c r="O29" s="108">
        <f>ROUNDDOWN(P$16*$B$29,0)</f>
        <v>0</v>
      </c>
      <c r="P29" s="109"/>
      <c r="Q29" s="108">
        <f>ROUNDDOWN(R$16*$B$29,0)</f>
        <v>0</v>
      </c>
      <c r="R29" s="109"/>
      <c r="S29" s="108">
        <f>ROUNDDOWN(T$16*$B$29,0)</f>
        <v>0</v>
      </c>
      <c r="T29" s="109"/>
      <c r="U29" s="108">
        <f>ROUNDDOWN(V$16*$B$29,0)</f>
        <v>0</v>
      </c>
      <c r="V29" s="109"/>
      <c r="W29" s="108">
        <f>ROUNDDOWN(X$16*$B$29,0)</f>
        <v>0</v>
      </c>
      <c r="X29" s="109"/>
      <c r="Y29" s="108">
        <f>ROUNDDOWN(Z$16*$B$29,0)</f>
        <v>0</v>
      </c>
      <c r="Z29" s="109"/>
      <c r="AA29" s="108">
        <f>ROUNDDOWN(AB$16*$B$29,0)</f>
        <v>0</v>
      </c>
      <c r="AB29" s="109"/>
    </row>
    <row r="30" spans="1:28" ht="13.5">
      <c r="A30" s="24" t="s">
        <v>10</v>
      </c>
      <c r="B30" s="25">
        <f>$C$25-1</f>
        <v>14</v>
      </c>
      <c r="C30" s="25">
        <f>(B30*$B$16)+D30+$C$21-$C$23</f>
        <v>230</v>
      </c>
      <c r="D30" s="36">
        <f>SUM(I30:AB30)</f>
        <v>0</v>
      </c>
      <c r="E30" s="26">
        <f>$C$19+$C$20-C30</f>
        <v>19</v>
      </c>
      <c r="G30" s="39"/>
      <c r="H30" s="40"/>
      <c r="I30" s="102">
        <f>ROUNDDOWN(J$16*$B$30,0)</f>
        <v>0</v>
      </c>
      <c r="J30" s="102"/>
      <c r="K30" s="102">
        <f>ROUNDDOWN(L$16*$B$30,0)</f>
        <v>0</v>
      </c>
      <c r="L30" s="102"/>
      <c r="M30" s="102">
        <f>ROUNDDOWN(N$16*$B$30,0)</f>
        <v>0</v>
      </c>
      <c r="N30" s="102"/>
      <c r="O30" s="102">
        <f>ROUNDDOWN(P$16*$B$30,0)</f>
        <v>0</v>
      </c>
      <c r="P30" s="102"/>
      <c r="Q30" s="102">
        <f>ROUNDDOWN(R$16*$B$30,0)</f>
        <v>0</v>
      </c>
      <c r="R30" s="102"/>
      <c r="S30" s="102">
        <f>ROUNDDOWN(T$16*$B$30,0)</f>
        <v>0</v>
      </c>
      <c r="T30" s="102"/>
      <c r="U30" s="102">
        <f>ROUNDDOWN(V$16*$B$30,0)</f>
        <v>0</v>
      </c>
      <c r="V30" s="102"/>
      <c r="W30" s="102">
        <f>ROUNDDOWN(X$16*$B$30,0)</f>
        <v>0</v>
      </c>
      <c r="X30" s="102"/>
      <c r="Y30" s="102">
        <f>ROUNDDOWN(Z$16*$B$30,0)</f>
        <v>0</v>
      </c>
      <c r="Z30" s="102"/>
      <c r="AA30" s="102">
        <f>ROUNDDOWN(AB$16*$B$30,0)</f>
        <v>0</v>
      </c>
      <c r="AB30" s="102"/>
    </row>
    <row r="31" spans="1:28" ht="13.5">
      <c r="A31" s="24" t="s">
        <v>11</v>
      </c>
      <c r="B31" s="25">
        <f>$C$25-2</f>
        <v>13</v>
      </c>
      <c r="C31" s="25">
        <f>(B31*$B$16)+D31+$C$21-$C$23</f>
        <v>215</v>
      </c>
      <c r="D31" s="36">
        <f>SUM(I31:AB31)</f>
        <v>0</v>
      </c>
      <c r="E31" s="26">
        <f>$C$19+$C$20-C31</f>
        <v>34</v>
      </c>
      <c r="G31" s="39"/>
      <c r="H31" s="40"/>
      <c r="I31" s="102">
        <f>ROUNDDOWN(J$16*$B$31,0)</f>
        <v>0</v>
      </c>
      <c r="J31" s="102"/>
      <c r="K31" s="102">
        <f>ROUNDDOWN(L$16*$B$31,0)</f>
        <v>0</v>
      </c>
      <c r="L31" s="102"/>
      <c r="M31" s="102">
        <f>ROUNDDOWN(N$16*$B$31,0)</f>
        <v>0</v>
      </c>
      <c r="N31" s="102"/>
      <c r="O31" s="102">
        <f>ROUNDDOWN(P$16*$B$31,0)</f>
        <v>0</v>
      </c>
      <c r="P31" s="102"/>
      <c r="Q31" s="102">
        <f>ROUNDDOWN(R$16*$B$31,0)</f>
        <v>0</v>
      </c>
      <c r="R31" s="102"/>
      <c r="S31" s="102">
        <f>ROUNDDOWN(T$16*$B$31,0)</f>
        <v>0</v>
      </c>
      <c r="T31" s="102"/>
      <c r="U31" s="102">
        <f>ROUNDDOWN(V$16*$B$31,0)</f>
        <v>0</v>
      </c>
      <c r="V31" s="102"/>
      <c r="W31" s="102">
        <f>ROUNDDOWN(X$16*$B$31,0)</f>
        <v>0</v>
      </c>
      <c r="X31" s="102"/>
      <c r="Y31" s="102">
        <f>ROUNDDOWN(Z$16*$B$31,0)</f>
        <v>0</v>
      </c>
      <c r="Z31" s="102"/>
      <c r="AA31" s="102">
        <f>ROUNDDOWN(AB$16*$B$31,0)</f>
        <v>0</v>
      </c>
      <c r="AB31" s="102"/>
    </row>
    <row r="32" spans="1:28" ht="13.5">
      <c r="A32" s="24" t="s">
        <v>37</v>
      </c>
      <c r="B32" s="25">
        <f>$C$25+1</f>
        <v>16</v>
      </c>
      <c r="C32" s="25">
        <f>(B32*$B$16)+D32+$C$21-$C$23</f>
        <v>260</v>
      </c>
      <c r="D32" s="36">
        <f>SUM(I32:AB32)</f>
        <v>0</v>
      </c>
      <c r="E32" s="26">
        <f>$C$19+$C$20-C32</f>
        <v>-11</v>
      </c>
      <c r="G32" s="39"/>
      <c r="H32" s="40"/>
      <c r="I32" s="102">
        <f>ROUNDDOWN(J$16*$B$32,0)</f>
        <v>0</v>
      </c>
      <c r="J32" s="102"/>
      <c r="K32" s="102">
        <f>ROUNDDOWN(L$16*$B$32,0)</f>
        <v>0</v>
      </c>
      <c r="L32" s="102"/>
      <c r="M32" s="102">
        <f>ROUNDDOWN(N$16*$B$32,0)</f>
        <v>0</v>
      </c>
      <c r="N32" s="102"/>
      <c r="O32" s="102">
        <f>ROUNDDOWN(P$16*$B$32,0)</f>
        <v>0</v>
      </c>
      <c r="P32" s="102"/>
      <c r="Q32" s="102">
        <f>ROUNDDOWN(R$16*$B$32,0)</f>
        <v>0</v>
      </c>
      <c r="R32" s="102"/>
      <c r="S32" s="102">
        <f>ROUNDDOWN(T$16*$B$32,0)</f>
        <v>0</v>
      </c>
      <c r="T32" s="102"/>
      <c r="U32" s="102">
        <f>ROUNDDOWN(V$16*$B$32,0)</f>
        <v>0</v>
      </c>
      <c r="V32" s="102"/>
      <c r="W32" s="102">
        <f>ROUNDDOWN(X$16*$B$32,0)</f>
        <v>0</v>
      </c>
      <c r="X32" s="102"/>
      <c r="Y32" s="102">
        <f>ROUNDDOWN(Z$16*$B$32,0)</f>
        <v>0</v>
      </c>
      <c r="Z32" s="102"/>
      <c r="AA32" s="102">
        <f>ROUNDDOWN(AB$16*$B$32,0)</f>
        <v>0</v>
      </c>
      <c r="AB32" s="102"/>
    </row>
    <row r="33" spans="1:28" ht="13.5">
      <c r="A33" s="24" t="s">
        <v>38</v>
      </c>
      <c r="B33" s="25">
        <f>$C$25+2</f>
        <v>17</v>
      </c>
      <c r="C33" s="25">
        <f>(B33*$B$16)+D33+$C$21-$C$23</f>
        <v>275</v>
      </c>
      <c r="D33" s="36">
        <f>SUM(I33:AB33)</f>
        <v>0</v>
      </c>
      <c r="E33" s="26">
        <f>$C$19+$C$20-C33</f>
        <v>-26</v>
      </c>
      <c r="G33" s="39"/>
      <c r="H33" s="40"/>
      <c r="I33" s="102">
        <f>ROUNDDOWN(J$16*$B$33,0)</f>
        <v>0</v>
      </c>
      <c r="J33" s="102"/>
      <c r="K33" s="102">
        <f>ROUNDDOWN(L$16*$B$33,0)</f>
        <v>0</v>
      </c>
      <c r="L33" s="102"/>
      <c r="M33" s="102">
        <f>ROUNDDOWN(N$16*$B$33,0)</f>
        <v>0</v>
      </c>
      <c r="N33" s="102"/>
      <c r="O33" s="102">
        <f>ROUNDDOWN(P$16*$B$33,0)</f>
        <v>0</v>
      </c>
      <c r="P33" s="102"/>
      <c r="Q33" s="102">
        <f>ROUNDDOWN(R$16*$B$33,0)</f>
        <v>0</v>
      </c>
      <c r="R33" s="102"/>
      <c r="S33" s="102">
        <f>ROUNDDOWN(T$16*$B$33,0)</f>
        <v>0</v>
      </c>
      <c r="T33" s="102"/>
      <c r="U33" s="102">
        <f>ROUNDDOWN(V$16*$B$33,0)</f>
        <v>0</v>
      </c>
      <c r="V33" s="102"/>
      <c r="W33" s="102">
        <f>ROUNDDOWN(X$16*$B$33,0)</f>
        <v>0</v>
      </c>
      <c r="X33" s="102"/>
      <c r="Y33" s="102">
        <f>ROUNDDOWN(Z$16*$B$33,0)</f>
        <v>0</v>
      </c>
      <c r="Z33" s="102"/>
      <c r="AA33" s="102">
        <f>ROUNDDOWN(AB$16*$B$33,0)</f>
        <v>0</v>
      </c>
      <c r="AB33" s="102"/>
    </row>
    <row r="34" spans="1:3" ht="14.25" thickBot="1">
      <c r="A34" s="1"/>
      <c r="B34" s="13"/>
      <c r="C34" s="1"/>
    </row>
    <row r="35" spans="1:3" ht="15" thickBot="1" thickTop="1">
      <c r="A35" s="9" t="s">
        <v>40</v>
      </c>
      <c r="B35" s="46">
        <v>15</v>
      </c>
      <c r="C35" s="49" t="s">
        <v>77</v>
      </c>
    </row>
    <row r="36" spans="1:3" ht="14.25" thickTop="1">
      <c r="A36" s="49"/>
      <c r="B36" s="13"/>
      <c r="C36" s="1"/>
    </row>
    <row r="37" spans="1:3" ht="13.5">
      <c r="A37" s="49"/>
      <c r="B37" s="13"/>
      <c r="C37" s="1"/>
    </row>
    <row r="38" spans="3:28" ht="13.5">
      <c r="C38" s="1"/>
      <c r="D38" s="19"/>
      <c r="E38" s="20"/>
      <c r="F38" s="21"/>
      <c r="G38" s="21"/>
      <c r="H38" s="21"/>
      <c r="I38" s="33" t="s">
        <v>43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13.5">
      <c r="C39" s="37"/>
      <c r="D39" s="19"/>
      <c r="E39" s="20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4:28" ht="13.5">
      <c r="D40" s="19"/>
      <c r="E40" s="20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4:28" ht="13.5">
      <c r="D41" s="19"/>
      <c r="E41" s="20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4:28" ht="13.5">
      <c r="D42" s="19"/>
      <c r="E42" s="20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4:8" ht="13.5">
      <c r="D43" s="37"/>
      <c r="E43" s="37"/>
      <c r="G43" s="6"/>
      <c r="H43" s="6"/>
    </row>
  </sheetData>
  <mergeCells count="80">
    <mergeCell ref="I29:J29"/>
    <mergeCell ref="K28:L28"/>
    <mergeCell ref="K29:L29"/>
    <mergeCell ref="E18:F18"/>
    <mergeCell ref="E23:F23"/>
    <mergeCell ref="E25:F25"/>
    <mergeCell ref="E19:E22"/>
    <mergeCell ref="M29:N29"/>
    <mergeCell ref="M28:N28"/>
    <mergeCell ref="O28:P28"/>
    <mergeCell ref="O29:P29"/>
    <mergeCell ref="Q28:R28"/>
    <mergeCell ref="Q29:R29"/>
    <mergeCell ref="S28:T28"/>
    <mergeCell ref="S29:T29"/>
    <mergeCell ref="U28:V28"/>
    <mergeCell ref="U29:V29"/>
    <mergeCell ref="W28:X28"/>
    <mergeCell ref="W29:X29"/>
    <mergeCell ref="Y28:Z28"/>
    <mergeCell ref="Y29:Z29"/>
    <mergeCell ref="AA28:AB28"/>
    <mergeCell ref="AA29:AB29"/>
    <mergeCell ref="I33:J33"/>
    <mergeCell ref="K33:L33"/>
    <mergeCell ref="M33:N33"/>
    <mergeCell ref="O33:P33"/>
    <mergeCell ref="Y33:Z33"/>
    <mergeCell ref="AA33:AB33"/>
    <mergeCell ref="Y32:Z32"/>
    <mergeCell ref="AA32:AB32"/>
    <mergeCell ref="S33:T33"/>
    <mergeCell ref="U33:V33"/>
    <mergeCell ref="W33:X33"/>
    <mergeCell ref="Q32:R32"/>
    <mergeCell ref="S32:T32"/>
    <mergeCell ref="U32:V32"/>
    <mergeCell ref="W32:X32"/>
    <mergeCell ref="Q33:R33"/>
    <mergeCell ref="I32:J32"/>
    <mergeCell ref="K32:L32"/>
    <mergeCell ref="M32:N32"/>
    <mergeCell ref="O32:P32"/>
    <mergeCell ref="AA30:AB30"/>
    <mergeCell ref="AA31:AB31"/>
    <mergeCell ref="Y30:Z30"/>
    <mergeCell ref="Y31:Z31"/>
    <mergeCell ref="W30:X30"/>
    <mergeCell ref="W31:X31"/>
    <mergeCell ref="U30:V30"/>
    <mergeCell ref="U31:V31"/>
    <mergeCell ref="S30:T30"/>
    <mergeCell ref="S31:T31"/>
    <mergeCell ref="Q30:R30"/>
    <mergeCell ref="Q31:R31"/>
    <mergeCell ref="O30:P30"/>
    <mergeCell ref="O31:P31"/>
    <mergeCell ref="K30:L30"/>
    <mergeCell ref="K31:L31"/>
    <mergeCell ref="M30:N30"/>
    <mergeCell ref="M31:N31"/>
    <mergeCell ref="A25:B25"/>
    <mergeCell ref="A24:B24"/>
    <mergeCell ref="I30:J30"/>
    <mergeCell ref="I31:J31"/>
    <mergeCell ref="E26:F26"/>
    <mergeCell ref="G26:H26"/>
    <mergeCell ref="E24:F24"/>
    <mergeCell ref="G24:H24"/>
    <mergeCell ref="G25:H25"/>
    <mergeCell ref="I28:J28"/>
    <mergeCell ref="I4:AB4"/>
    <mergeCell ref="A4:H4"/>
    <mergeCell ref="A21:A23"/>
    <mergeCell ref="A19:B19"/>
    <mergeCell ref="A20:B20"/>
    <mergeCell ref="A18:C18"/>
    <mergeCell ref="G23:H23"/>
    <mergeCell ref="G19:H19"/>
    <mergeCell ref="G22:H22"/>
  </mergeCells>
  <conditionalFormatting sqref="F6:F15">
    <cfRule type="cellIs" priority="1" dxfId="0" operator="greaterThan" stopIfTrue="1">
      <formula>$B$6</formula>
    </cfRule>
  </conditionalFormatting>
  <dataValidations count="2">
    <dataValidation type="list" allowBlank="1" showInputMessage="1" showErrorMessage="1" sqref="B1">
      <formula1>"カリブ,バベル"</formula1>
    </dataValidation>
    <dataValidation allowBlank="1" showInputMessage="1" showErrorMessage="1" imeMode="halfAlpha" sqref="O6:O15 AA6:AA15 Y6:Y15 W6:W15 U6:U15 S6:S15 Q6:Q15 B35 B19:B20 B6:B15 K6:K15 M6:M15 D6:I15"/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3"/>
  <sheetViews>
    <sheetView tabSelected="1" workbookViewId="0" topLeftCell="A1">
      <pane xSplit="8" ySplit="4" topLeftCell="I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K27" sqref="K27"/>
    </sheetView>
  </sheetViews>
  <sheetFormatPr defaultColWidth="9.00390625" defaultRowHeight="13.5"/>
  <cols>
    <col min="1" max="1" width="18.125" style="3" customWidth="1"/>
    <col min="2" max="2" width="13.50390625" style="3" customWidth="1"/>
    <col min="3" max="3" width="12.125" style="3" bestFit="1" customWidth="1"/>
    <col min="4" max="4" width="11.125" style="3" customWidth="1"/>
    <col min="5" max="5" width="9.00390625" style="3" customWidth="1"/>
    <col min="6" max="6" width="10.25390625" style="3" customWidth="1"/>
    <col min="7" max="8" width="7.625" style="3" customWidth="1"/>
    <col min="9" max="9" width="7.125" style="3" bestFit="1" customWidth="1"/>
    <col min="10" max="10" width="5.625" style="3" customWidth="1"/>
    <col min="11" max="11" width="8.00390625" style="3" customWidth="1"/>
    <col min="12" max="12" width="5.75390625" style="3" customWidth="1"/>
    <col min="13" max="13" width="6.875" style="3" customWidth="1"/>
    <col min="14" max="14" width="6.00390625" style="3" customWidth="1"/>
    <col min="15" max="15" width="7.75390625" style="3" customWidth="1"/>
    <col min="16" max="16" width="5.875" style="3" customWidth="1"/>
    <col min="17" max="17" width="6.625" style="3" customWidth="1"/>
    <col min="18" max="18" width="5.375" style="3" customWidth="1"/>
    <col min="19" max="19" width="6.875" style="3" customWidth="1"/>
    <col min="20" max="20" width="5.875" style="3" customWidth="1"/>
    <col min="21" max="21" width="7.75390625" style="3" customWidth="1"/>
    <col min="22" max="22" width="6.125" style="3" customWidth="1"/>
    <col min="23" max="23" width="7.50390625" style="3" customWidth="1"/>
    <col min="24" max="24" width="5.75390625" style="3" customWidth="1"/>
    <col min="25" max="25" width="7.00390625" style="3" customWidth="1"/>
    <col min="26" max="26" width="5.625" style="3" customWidth="1"/>
    <col min="27" max="27" width="6.25390625" style="3" customWidth="1"/>
    <col min="28" max="28" width="6.125" style="3" customWidth="1"/>
    <col min="29" max="16384" width="9.00390625" style="3" customWidth="1"/>
  </cols>
  <sheetData>
    <row r="1" spans="1:6" ht="15" thickBot="1" thickTop="1">
      <c r="A1" s="8" t="s">
        <v>45</v>
      </c>
      <c r="B1" s="60" t="s">
        <v>59</v>
      </c>
      <c r="C1" s="59" t="s">
        <v>52</v>
      </c>
      <c r="F1" s="59" t="s">
        <v>58</v>
      </c>
    </row>
    <row r="2" spans="1:3" ht="15" thickBot="1" thickTop="1">
      <c r="A2" s="43" t="s">
        <v>3</v>
      </c>
      <c r="B2" s="41">
        <v>83</v>
      </c>
      <c r="C2" s="59" t="s">
        <v>53</v>
      </c>
    </row>
    <row r="3" spans="1:2" ht="14.25" thickTop="1">
      <c r="A3" s="37"/>
      <c r="B3" s="6"/>
    </row>
    <row r="4" spans="1:28" ht="13.5" customHeight="1">
      <c r="A4" s="84" t="s">
        <v>47</v>
      </c>
      <c r="B4" s="85"/>
      <c r="C4" s="85"/>
      <c r="D4" s="85"/>
      <c r="E4" s="85"/>
      <c r="F4" s="85"/>
      <c r="G4" s="85"/>
      <c r="H4" s="86"/>
      <c r="I4" s="81" t="s">
        <v>24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3"/>
    </row>
    <row r="5" spans="1:28" ht="27">
      <c r="A5" s="27" t="s">
        <v>57</v>
      </c>
      <c r="B5" s="27" t="s">
        <v>60</v>
      </c>
      <c r="C5" s="27" t="s">
        <v>2</v>
      </c>
      <c r="D5" s="14" t="s">
        <v>7</v>
      </c>
      <c r="E5" s="61" t="s">
        <v>8</v>
      </c>
      <c r="F5" s="17" t="s">
        <v>35</v>
      </c>
      <c r="G5" s="8" t="s">
        <v>41</v>
      </c>
      <c r="H5" s="29" t="s">
        <v>42</v>
      </c>
      <c r="I5" s="2" t="s">
        <v>23</v>
      </c>
      <c r="J5" s="2" t="s">
        <v>4</v>
      </c>
      <c r="K5" s="2" t="s">
        <v>23</v>
      </c>
      <c r="L5" s="2" t="s">
        <v>4</v>
      </c>
      <c r="M5" s="2" t="s">
        <v>23</v>
      </c>
      <c r="N5" s="2" t="s">
        <v>4</v>
      </c>
      <c r="O5" s="2" t="s">
        <v>23</v>
      </c>
      <c r="P5" s="2" t="s">
        <v>4</v>
      </c>
      <c r="Q5" s="2" t="s">
        <v>23</v>
      </c>
      <c r="R5" s="2" t="s">
        <v>4</v>
      </c>
      <c r="S5" s="2" t="s">
        <v>23</v>
      </c>
      <c r="T5" s="2" t="s">
        <v>4</v>
      </c>
      <c r="U5" s="2" t="s">
        <v>23</v>
      </c>
      <c r="V5" s="2" t="s">
        <v>4</v>
      </c>
      <c r="W5" s="2" t="s">
        <v>23</v>
      </c>
      <c r="X5" s="2" t="s">
        <v>4</v>
      </c>
      <c r="Y5" s="2" t="s">
        <v>23</v>
      </c>
      <c r="Z5" s="2" t="s">
        <v>4</v>
      </c>
      <c r="AA5" s="2" t="s">
        <v>23</v>
      </c>
      <c r="AB5" s="2" t="s">
        <v>4</v>
      </c>
    </row>
    <row r="6" spans="1:28" ht="13.5">
      <c r="A6" s="71" t="s">
        <v>61</v>
      </c>
      <c r="B6" s="80">
        <v>10</v>
      </c>
      <c r="C6" s="65">
        <f aca="true" t="shared" si="0" ref="C6:C15">B6*$B$35</f>
        <v>120</v>
      </c>
      <c r="D6" s="64"/>
      <c r="E6" s="80">
        <v>2</v>
      </c>
      <c r="F6" s="80">
        <v>1</v>
      </c>
      <c r="G6" s="66">
        <v>10</v>
      </c>
      <c r="H6" s="78">
        <f aca="true" t="shared" si="1" ref="H6:H15">C6+(D6*2*$C$22)+(E6*$C$22)+G6</f>
        <v>134</v>
      </c>
      <c r="I6" s="53">
        <v>72</v>
      </c>
      <c r="J6" s="54">
        <f aca="true" t="shared" si="2" ref="J6:J15">I6/$B$2</f>
        <v>0.8674698795180723</v>
      </c>
      <c r="K6" s="53"/>
      <c r="L6" s="54">
        <f aca="true" t="shared" si="3" ref="L6:L15">K6/$B$2</f>
        <v>0</v>
      </c>
      <c r="M6" s="53"/>
      <c r="N6" s="54">
        <f aca="true" t="shared" si="4" ref="N6:N15">M6/$B$2</f>
        <v>0</v>
      </c>
      <c r="O6" s="53"/>
      <c r="P6" s="54">
        <f aca="true" t="shared" si="5" ref="P6:P15">O6/$B$2</f>
        <v>0</v>
      </c>
      <c r="Q6" s="53"/>
      <c r="R6" s="54">
        <f aca="true" t="shared" si="6" ref="R6:R15">Q6/$B$2</f>
        <v>0</v>
      </c>
      <c r="S6" s="53"/>
      <c r="T6" s="54">
        <f aca="true" t="shared" si="7" ref="T6:T15">S6/$B$2</f>
        <v>0</v>
      </c>
      <c r="U6" s="53"/>
      <c r="V6" s="54">
        <f aca="true" t="shared" si="8" ref="V6:V15">U6/$B$2</f>
        <v>0</v>
      </c>
      <c r="W6" s="53"/>
      <c r="X6" s="54">
        <f aca="true" t="shared" si="9" ref="X6:X15">W6/$B$2</f>
        <v>0</v>
      </c>
      <c r="Y6" s="53"/>
      <c r="Z6" s="54">
        <f aca="true" t="shared" si="10" ref="Z6:Z15">Y6/$B$2</f>
        <v>0</v>
      </c>
      <c r="AA6" s="53"/>
      <c r="AB6" s="54">
        <f aca="true" t="shared" si="11" ref="AB6:AB15">AA6/$B$2</f>
        <v>0</v>
      </c>
    </row>
    <row r="7" spans="1:28" ht="13.5">
      <c r="A7" s="72" t="s">
        <v>0</v>
      </c>
      <c r="B7" s="63">
        <v>5</v>
      </c>
      <c r="C7" s="65">
        <f t="shared" si="0"/>
        <v>60</v>
      </c>
      <c r="D7" s="67"/>
      <c r="E7" s="63">
        <v>5</v>
      </c>
      <c r="F7" s="67"/>
      <c r="G7" s="68"/>
      <c r="H7" s="78">
        <f t="shared" si="1"/>
        <v>70</v>
      </c>
      <c r="I7" s="55"/>
      <c r="J7" s="56">
        <f t="shared" si="2"/>
        <v>0</v>
      </c>
      <c r="K7" s="55"/>
      <c r="L7" s="56">
        <f t="shared" si="3"/>
        <v>0</v>
      </c>
      <c r="M7" s="55"/>
      <c r="N7" s="56">
        <f t="shared" si="4"/>
        <v>0</v>
      </c>
      <c r="O7" s="55"/>
      <c r="P7" s="56">
        <f t="shared" si="5"/>
        <v>0</v>
      </c>
      <c r="Q7" s="55"/>
      <c r="R7" s="56">
        <f t="shared" si="6"/>
        <v>0</v>
      </c>
      <c r="S7" s="55"/>
      <c r="T7" s="56">
        <f t="shared" si="7"/>
        <v>0</v>
      </c>
      <c r="U7" s="55"/>
      <c r="V7" s="56">
        <f t="shared" si="8"/>
        <v>0</v>
      </c>
      <c r="W7" s="55"/>
      <c r="X7" s="56">
        <f t="shared" si="9"/>
        <v>0</v>
      </c>
      <c r="Y7" s="55"/>
      <c r="Z7" s="56">
        <f t="shared" si="10"/>
        <v>0</v>
      </c>
      <c r="AA7" s="55"/>
      <c r="AB7" s="56">
        <f t="shared" si="11"/>
        <v>0</v>
      </c>
    </row>
    <row r="8" spans="1:28" ht="13.5">
      <c r="A8" s="72" t="s">
        <v>74</v>
      </c>
      <c r="B8" s="63">
        <v>1</v>
      </c>
      <c r="C8" s="65">
        <f t="shared" si="0"/>
        <v>12</v>
      </c>
      <c r="D8" s="67"/>
      <c r="E8" s="63">
        <v>1</v>
      </c>
      <c r="F8" s="67"/>
      <c r="G8" s="68"/>
      <c r="H8" s="78">
        <f t="shared" si="1"/>
        <v>14</v>
      </c>
      <c r="I8" s="55"/>
      <c r="J8" s="56">
        <f t="shared" si="2"/>
        <v>0</v>
      </c>
      <c r="K8" s="55"/>
      <c r="L8" s="56">
        <f t="shared" si="3"/>
        <v>0</v>
      </c>
      <c r="M8" s="55"/>
      <c r="N8" s="56">
        <f t="shared" si="4"/>
        <v>0</v>
      </c>
      <c r="O8" s="55"/>
      <c r="P8" s="56">
        <f t="shared" si="5"/>
        <v>0</v>
      </c>
      <c r="Q8" s="55"/>
      <c r="R8" s="56">
        <f t="shared" si="6"/>
        <v>0</v>
      </c>
      <c r="S8" s="55"/>
      <c r="T8" s="56">
        <f t="shared" si="7"/>
        <v>0</v>
      </c>
      <c r="U8" s="55"/>
      <c r="V8" s="56">
        <f t="shared" si="8"/>
        <v>0</v>
      </c>
      <c r="W8" s="55"/>
      <c r="X8" s="56">
        <f t="shared" si="9"/>
        <v>0</v>
      </c>
      <c r="Y8" s="55"/>
      <c r="Z8" s="56">
        <f t="shared" si="10"/>
        <v>0</v>
      </c>
      <c r="AA8" s="55"/>
      <c r="AB8" s="56">
        <f t="shared" si="11"/>
        <v>0</v>
      </c>
    </row>
    <row r="9" spans="1:28" ht="13.5">
      <c r="A9" s="72" t="s">
        <v>78</v>
      </c>
      <c r="B9" s="63">
        <v>3</v>
      </c>
      <c r="C9" s="65">
        <f t="shared" si="0"/>
        <v>36</v>
      </c>
      <c r="D9" s="63">
        <v>1</v>
      </c>
      <c r="E9" s="67"/>
      <c r="F9" s="63">
        <v>1</v>
      </c>
      <c r="G9" s="68">
        <v>10</v>
      </c>
      <c r="H9" s="78">
        <f t="shared" si="1"/>
        <v>50</v>
      </c>
      <c r="I9" s="55"/>
      <c r="J9" s="56">
        <f t="shared" si="2"/>
        <v>0</v>
      </c>
      <c r="K9" s="55">
        <v>73</v>
      </c>
      <c r="L9" s="56">
        <f t="shared" si="3"/>
        <v>0.8795180722891566</v>
      </c>
      <c r="M9" s="55"/>
      <c r="N9" s="56">
        <f t="shared" si="4"/>
        <v>0</v>
      </c>
      <c r="O9" s="55"/>
      <c r="P9" s="56">
        <f t="shared" si="5"/>
        <v>0</v>
      </c>
      <c r="Q9" s="55"/>
      <c r="R9" s="56">
        <f t="shared" si="6"/>
        <v>0</v>
      </c>
      <c r="S9" s="55"/>
      <c r="T9" s="56">
        <f t="shared" si="7"/>
        <v>0</v>
      </c>
      <c r="U9" s="55"/>
      <c r="V9" s="56">
        <f t="shared" si="8"/>
        <v>0</v>
      </c>
      <c r="W9" s="55"/>
      <c r="X9" s="56">
        <f t="shared" si="9"/>
        <v>0</v>
      </c>
      <c r="Y9" s="55"/>
      <c r="Z9" s="56">
        <f t="shared" si="10"/>
        <v>0</v>
      </c>
      <c r="AA9" s="55"/>
      <c r="AB9" s="56">
        <f t="shared" si="11"/>
        <v>0</v>
      </c>
    </row>
    <row r="10" spans="1:28" ht="13.5">
      <c r="A10" s="72"/>
      <c r="B10" s="67"/>
      <c r="C10" s="65">
        <f t="shared" si="0"/>
        <v>0</v>
      </c>
      <c r="D10" s="67"/>
      <c r="E10" s="67"/>
      <c r="F10" s="67"/>
      <c r="G10" s="68"/>
      <c r="H10" s="78">
        <f t="shared" si="1"/>
        <v>0</v>
      </c>
      <c r="I10" s="55"/>
      <c r="J10" s="56">
        <f t="shared" si="2"/>
        <v>0</v>
      </c>
      <c r="K10" s="55"/>
      <c r="L10" s="56">
        <f t="shared" si="3"/>
        <v>0</v>
      </c>
      <c r="M10" s="55"/>
      <c r="N10" s="56">
        <f t="shared" si="4"/>
        <v>0</v>
      </c>
      <c r="O10" s="55"/>
      <c r="P10" s="56">
        <f t="shared" si="5"/>
        <v>0</v>
      </c>
      <c r="Q10" s="55"/>
      <c r="R10" s="56">
        <f t="shared" si="6"/>
        <v>0</v>
      </c>
      <c r="S10" s="55"/>
      <c r="T10" s="56">
        <f t="shared" si="7"/>
        <v>0</v>
      </c>
      <c r="U10" s="55"/>
      <c r="V10" s="56">
        <f t="shared" si="8"/>
        <v>0</v>
      </c>
      <c r="W10" s="55"/>
      <c r="X10" s="56">
        <f t="shared" si="9"/>
        <v>0</v>
      </c>
      <c r="Y10" s="55"/>
      <c r="Z10" s="56">
        <f t="shared" si="10"/>
        <v>0</v>
      </c>
      <c r="AA10" s="55"/>
      <c r="AB10" s="56">
        <f t="shared" si="11"/>
        <v>0</v>
      </c>
    </row>
    <row r="11" spans="1:28" ht="13.5">
      <c r="A11" s="72"/>
      <c r="B11" s="67"/>
      <c r="C11" s="65">
        <f t="shared" si="0"/>
        <v>0</v>
      </c>
      <c r="D11" s="67"/>
      <c r="E11" s="67"/>
      <c r="F11" s="67"/>
      <c r="G11" s="68"/>
      <c r="H11" s="78">
        <f t="shared" si="1"/>
        <v>0</v>
      </c>
      <c r="I11" s="55"/>
      <c r="J11" s="56">
        <f t="shared" si="2"/>
        <v>0</v>
      </c>
      <c r="K11" s="55"/>
      <c r="L11" s="56">
        <f t="shared" si="3"/>
        <v>0</v>
      </c>
      <c r="M11" s="55"/>
      <c r="N11" s="56">
        <f t="shared" si="4"/>
        <v>0</v>
      </c>
      <c r="O11" s="55"/>
      <c r="P11" s="56">
        <f t="shared" si="5"/>
        <v>0</v>
      </c>
      <c r="Q11" s="55"/>
      <c r="R11" s="56">
        <f t="shared" si="6"/>
        <v>0</v>
      </c>
      <c r="S11" s="55"/>
      <c r="T11" s="56">
        <f t="shared" si="7"/>
        <v>0</v>
      </c>
      <c r="U11" s="55"/>
      <c r="V11" s="56">
        <f t="shared" si="8"/>
        <v>0</v>
      </c>
      <c r="W11" s="55"/>
      <c r="X11" s="56">
        <f t="shared" si="9"/>
        <v>0</v>
      </c>
      <c r="Y11" s="55"/>
      <c r="Z11" s="56">
        <f t="shared" si="10"/>
        <v>0</v>
      </c>
      <c r="AA11" s="55"/>
      <c r="AB11" s="56">
        <f t="shared" si="11"/>
        <v>0</v>
      </c>
    </row>
    <row r="12" spans="1:28" ht="13.5">
      <c r="A12" s="72"/>
      <c r="B12" s="67"/>
      <c r="C12" s="65">
        <f t="shared" si="0"/>
        <v>0</v>
      </c>
      <c r="D12" s="67"/>
      <c r="E12" s="67"/>
      <c r="F12" s="67"/>
      <c r="G12" s="68"/>
      <c r="H12" s="78">
        <f t="shared" si="1"/>
        <v>0</v>
      </c>
      <c r="I12" s="55"/>
      <c r="J12" s="56">
        <f t="shared" si="2"/>
        <v>0</v>
      </c>
      <c r="K12" s="55"/>
      <c r="L12" s="56">
        <f t="shared" si="3"/>
        <v>0</v>
      </c>
      <c r="M12" s="55"/>
      <c r="N12" s="56">
        <f t="shared" si="4"/>
        <v>0</v>
      </c>
      <c r="O12" s="55"/>
      <c r="P12" s="56">
        <f t="shared" si="5"/>
        <v>0</v>
      </c>
      <c r="Q12" s="55"/>
      <c r="R12" s="56">
        <f t="shared" si="6"/>
        <v>0</v>
      </c>
      <c r="S12" s="55"/>
      <c r="T12" s="56">
        <f t="shared" si="7"/>
        <v>0</v>
      </c>
      <c r="U12" s="55"/>
      <c r="V12" s="56">
        <f t="shared" si="8"/>
        <v>0</v>
      </c>
      <c r="W12" s="55"/>
      <c r="X12" s="56">
        <f t="shared" si="9"/>
        <v>0</v>
      </c>
      <c r="Y12" s="55"/>
      <c r="Z12" s="56">
        <f t="shared" si="10"/>
        <v>0</v>
      </c>
      <c r="AA12" s="55"/>
      <c r="AB12" s="56">
        <f t="shared" si="11"/>
        <v>0</v>
      </c>
    </row>
    <row r="13" spans="1:28" ht="13.5">
      <c r="A13" s="72"/>
      <c r="B13" s="67"/>
      <c r="C13" s="65">
        <f t="shared" si="0"/>
        <v>0</v>
      </c>
      <c r="D13" s="67"/>
      <c r="E13" s="67"/>
      <c r="F13" s="67"/>
      <c r="G13" s="68"/>
      <c r="H13" s="78">
        <f t="shared" si="1"/>
        <v>0</v>
      </c>
      <c r="I13" s="55"/>
      <c r="J13" s="56">
        <f t="shared" si="2"/>
        <v>0</v>
      </c>
      <c r="K13" s="55"/>
      <c r="L13" s="56">
        <f t="shared" si="3"/>
        <v>0</v>
      </c>
      <c r="M13" s="55"/>
      <c r="N13" s="56">
        <f t="shared" si="4"/>
        <v>0</v>
      </c>
      <c r="O13" s="55"/>
      <c r="P13" s="56">
        <f t="shared" si="5"/>
        <v>0</v>
      </c>
      <c r="Q13" s="55"/>
      <c r="R13" s="56">
        <f t="shared" si="6"/>
        <v>0</v>
      </c>
      <c r="S13" s="55"/>
      <c r="T13" s="56">
        <f t="shared" si="7"/>
        <v>0</v>
      </c>
      <c r="U13" s="55"/>
      <c r="V13" s="56">
        <f t="shared" si="8"/>
        <v>0</v>
      </c>
      <c r="W13" s="55"/>
      <c r="X13" s="56">
        <f t="shared" si="9"/>
        <v>0</v>
      </c>
      <c r="Y13" s="55"/>
      <c r="Z13" s="56">
        <f t="shared" si="10"/>
        <v>0</v>
      </c>
      <c r="AA13" s="55"/>
      <c r="AB13" s="56">
        <f t="shared" si="11"/>
        <v>0</v>
      </c>
    </row>
    <row r="14" spans="1:28" ht="13.5">
      <c r="A14" s="72"/>
      <c r="B14" s="67"/>
      <c r="C14" s="65">
        <f t="shared" si="0"/>
        <v>0</v>
      </c>
      <c r="D14" s="67"/>
      <c r="E14" s="67"/>
      <c r="F14" s="67"/>
      <c r="G14" s="68"/>
      <c r="H14" s="78">
        <f t="shared" si="1"/>
        <v>0</v>
      </c>
      <c r="I14" s="55"/>
      <c r="J14" s="56">
        <f t="shared" si="2"/>
        <v>0</v>
      </c>
      <c r="K14" s="55"/>
      <c r="L14" s="56">
        <f t="shared" si="3"/>
        <v>0</v>
      </c>
      <c r="M14" s="55"/>
      <c r="N14" s="56">
        <f t="shared" si="4"/>
        <v>0</v>
      </c>
      <c r="O14" s="55"/>
      <c r="P14" s="56">
        <f t="shared" si="5"/>
        <v>0</v>
      </c>
      <c r="Q14" s="55"/>
      <c r="R14" s="56">
        <f t="shared" si="6"/>
        <v>0</v>
      </c>
      <c r="S14" s="55"/>
      <c r="T14" s="56">
        <f t="shared" si="7"/>
        <v>0</v>
      </c>
      <c r="U14" s="55"/>
      <c r="V14" s="56">
        <f t="shared" si="8"/>
        <v>0</v>
      </c>
      <c r="W14" s="55"/>
      <c r="X14" s="56">
        <f t="shared" si="9"/>
        <v>0</v>
      </c>
      <c r="Y14" s="55"/>
      <c r="Z14" s="56">
        <f t="shared" si="10"/>
        <v>0</v>
      </c>
      <c r="AA14" s="55"/>
      <c r="AB14" s="56">
        <f t="shared" si="11"/>
        <v>0</v>
      </c>
    </row>
    <row r="15" spans="1:28" ht="14.25" thickBot="1">
      <c r="A15" s="73"/>
      <c r="B15" s="69"/>
      <c r="C15" s="79">
        <f t="shared" si="0"/>
        <v>0</v>
      </c>
      <c r="D15" s="69"/>
      <c r="E15" s="69"/>
      <c r="F15" s="69"/>
      <c r="G15" s="70"/>
      <c r="H15" s="78">
        <f t="shared" si="1"/>
        <v>0</v>
      </c>
      <c r="I15" s="57"/>
      <c r="J15" s="58">
        <f t="shared" si="2"/>
        <v>0</v>
      </c>
      <c r="K15" s="57"/>
      <c r="L15" s="58">
        <f t="shared" si="3"/>
        <v>0</v>
      </c>
      <c r="M15" s="57"/>
      <c r="N15" s="58">
        <f t="shared" si="4"/>
        <v>0</v>
      </c>
      <c r="O15" s="57"/>
      <c r="P15" s="58">
        <f t="shared" si="5"/>
        <v>0</v>
      </c>
      <c r="Q15" s="57"/>
      <c r="R15" s="58">
        <f t="shared" si="6"/>
        <v>0</v>
      </c>
      <c r="S15" s="57"/>
      <c r="T15" s="58">
        <f t="shared" si="7"/>
        <v>0</v>
      </c>
      <c r="U15" s="57"/>
      <c r="V15" s="58">
        <f t="shared" si="8"/>
        <v>0</v>
      </c>
      <c r="W15" s="57"/>
      <c r="X15" s="58">
        <f t="shared" si="9"/>
        <v>0</v>
      </c>
      <c r="Y15" s="57"/>
      <c r="Z15" s="58">
        <f t="shared" si="10"/>
        <v>0</v>
      </c>
      <c r="AA15" s="57"/>
      <c r="AB15" s="58">
        <f t="shared" si="11"/>
        <v>0</v>
      </c>
    </row>
    <row r="16" spans="1:28" ht="27.75" thickTop="1">
      <c r="A16" s="50" t="s">
        <v>1</v>
      </c>
      <c r="B16" s="50">
        <f aca="true" t="shared" si="12" ref="B16:H16">SUM(B6:B15)</f>
        <v>19</v>
      </c>
      <c r="C16" s="77">
        <f t="shared" si="12"/>
        <v>228</v>
      </c>
      <c r="D16" s="50">
        <f t="shared" si="12"/>
        <v>1</v>
      </c>
      <c r="E16" s="15">
        <f t="shared" si="12"/>
        <v>8</v>
      </c>
      <c r="F16" s="15">
        <f t="shared" si="12"/>
        <v>2</v>
      </c>
      <c r="G16" s="28">
        <f t="shared" si="12"/>
        <v>20</v>
      </c>
      <c r="H16" s="62">
        <f t="shared" si="12"/>
        <v>268</v>
      </c>
      <c r="I16" s="51" t="s">
        <v>16</v>
      </c>
      <c r="J16" s="52">
        <f>ROUND(SUM(J6:J15),1)</f>
        <v>0.9</v>
      </c>
      <c r="K16" s="51" t="s">
        <v>17</v>
      </c>
      <c r="L16" s="52">
        <f>ROUND(SUM(L6:L15),1)</f>
        <v>0.9</v>
      </c>
      <c r="M16" s="51" t="s">
        <v>18</v>
      </c>
      <c r="N16" s="52">
        <f>ROUND(SUM(N6:N15),1)</f>
        <v>0</v>
      </c>
      <c r="O16" s="51" t="s">
        <v>19</v>
      </c>
      <c r="P16" s="52">
        <f>ROUND(SUM(P6:P15),1)</f>
        <v>0</v>
      </c>
      <c r="Q16" s="51" t="s">
        <v>20</v>
      </c>
      <c r="R16" s="52">
        <f>ROUND(SUM(R6:R15),1)</f>
        <v>0</v>
      </c>
      <c r="S16" s="51" t="s">
        <v>25</v>
      </c>
      <c r="T16" s="52">
        <f>ROUND(SUM(T6:T15),1)</f>
        <v>0</v>
      </c>
      <c r="U16" s="51" t="s">
        <v>26</v>
      </c>
      <c r="V16" s="52">
        <f>ROUND(SUM(V6:V15),1)</f>
        <v>0</v>
      </c>
      <c r="W16" s="51" t="s">
        <v>27</v>
      </c>
      <c r="X16" s="52">
        <f>ROUND(SUM(X6:X15),1)</f>
        <v>0</v>
      </c>
      <c r="Y16" s="51" t="s">
        <v>28</v>
      </c>
      <c r="Z16" s="52">
        <f>ROUND(SUM(Z6:Z15),1)</f>
        <v>0</v>
      </c>
      <c r="AA16" s="51" t="s">
        <v>29</v>
      </c>
      <c r="AB16" s="52">
        <f>ROUND(SUM(AB6:AB15),1)</f>
        <v>0</v>
      </c>
    </row>
    <row r="17" spans="1:16" ht="14.25" thickBot="1">
      <c r="A17" s="4"/>
      <c r="B17" s="5"/>
      <c r="C17" s="5"/>
      <c r="D17" s="5"/>
      <c r="E17" s="5"/>
      <c r="F17" s="6"/>
      <c r="G17" s="6"/>
      <c r="H17" s="6"/>
      <c r="I17" s="32" t="s">
        <v>44</v>
      </c>
      <c r="J17" s="7"/>
      <c r="K17" s="5"/>
      <c r="L17" s="7"/>
      <c r="M17" s="5"/>
      <c r="N17" s="7"/>
      <c r="O17" s="5"/>
      <c r="P17" s="7"/>
    </row>
    <row r="18" spans="1:16" ht="28.5" thickBot="1" thickTop="1">
      <c r="A18" s="94" t="s">
        <v>9</v>
      </c>
      <c r="B18" s="95"/>
      <c r="C18" s="96"/>
      <c r="D18" s="6"/>
      <c r="E18" s="110" t="s">
        <v>48</v>
      </c>
      <c r="F18" s="111"/>
      <c r="G18" s="47" t="s">
        <v>69</v>
      </c>
      <c r="H18" s="47" t="s">
        <v>70</v>
      </c>
      <c r="K18" s="6"/>
      <c r="L18" s="1"/>
      <c r="M18" s="6"/>
      <c r="N18" s="1"/>
      <c r="O18" s="6"/>
      <c r="P18" s="1"/>
    </row>
    <row r="19" spans="1:16" ht="15" thickBot="1" thickTop="1">
      <c r="A19" s="90" t="s">
        <v>54</v>
      </c>
      <c r="B19" s="91"/>
      <c r="C19" s="44">
        <v>20</v>
      </c>
      <c r="D19" s="1"/>
      <c r="E19" s="115" t="s">
        <v>66</v>
      </c>
      <c r="F19" s="30" t="s">
        <v>67</v>
      </c>
      <c r="G19" s="97">
        <f>$C$20*0.1</f>
        <v>25</v>
      </c>
      <c r="H19" s="98"/>
      <c r="I19" s="1"/>
      <c r="J19" s="1"/>
      <c r="K19" s="1"/>
      <c r="L19" s="1"/>
      <c r="M19" s="1"/>
      <c r="N19" s="1"/>
      <c r="O19" s="1"/>
      <c r="P19" s="1"/>
    </row>
    <row r="20" spans="1:16" ht="15" customHeight="1" thickBot="1" thickTop="1">
      <c r="A20" s="92" t="s">
        <v>55</v>
      </c>
      <c r="B20" s="93"/>
      <c r="C20" s="45">
        <v>250</v>
      </c>
      <c r="D20" s="1"/>
      <c r="E20" s="116"/>
      <c r="F20" s="30" t="s">
        <v>75</v>
      </c>
      <c r="G20" s="31">
        <f>E16*$C$22</f>
        <v>16</v>
      </c>
      <c r="H20" s="76">
        <f>$C$22</f>
        <v>2</v>
      </c>
      <c r="I20" s="1"/>
      <c r="J20" s="1"/>
      <c r="K20" s="1"/>
      <c r="L20" s="1"/>
      <c r="M20" s="1"/>
      <c r="N20" s="1"/>
      <c r="O20" s="1"/>
      <c r="P20" s="1"/>
    </row>
    <row r="21" spans="1:16" ht="15" thickBot="1" thickTop="1">
      <c r="A21" s="87" t="s">
        <v>62</v>
      </c>
      <c r="B21" s="48" t="s">
        <v>49</v>
      </c>
      <c r="C21" s="11">
        <f>C20*0.1</f>
        <v>25</v>
      </c>
      <c r="D21" s="1"/>
      <c r="E21" s="116"/>
      <c r="F21" s="30" t="s">
        <v>68</v>
      </c>
      <c r="G21" s="31">
        <f>$D$16*$C$22*2</f>
        <v>4</v>
      </c>
      <c r="H21" s="31">
        <f>$C$22*2</f>
        <v>4</v>
      </c>
      <c r="I21" s="1"/>
      <c r="J21" s="1"/>
      <c r="K21" s="1"/>
      <c r="L21" s="1"/>
      <c r="M21" s="1"/>
      <c r="N21" s="1"/>
      <c r="O21" s="1"/>
      <c r="P21" s="1"/>
    </row>
    <row r="22" spans="1:16" ht="15" customHeight="1" thickBot="1" thickTop="1">
      <c r="A22" s="88"/>
      <c r="B22" s="12" t="s">
        <v>50</v>
      </c>
      <c r="C22" s="11">
        <f>ROUNDDOWN(C21/(D16*2+E16),0)</f>
        <v>2</v>
      </c>
      <c r="D22" s="1"/>
      <c r="E22" s="117"/>
      <c r="F22" s="30" t="s">
        <v>6</v>
      </c>
      <c r="G22" s="97">
        <f>G19-G20-G21</f>
        <v>5</v>
      </c>
      <c r="H22" s="98"/>
      <c r="I22" s="1"/>
      <c r="J22" s="1"/>
      <c r="K22" s="1"/>
      <c r="L22" s="1"/>
      <c r="M22" s="1"/>
      <c r="N22" s="1"/>
      <c r="O22" s="1"/>
      <c r="P22" s="1"/>
    </row>
    <row r="23" spans="1:16" ht="15" thickBot="1" thickTop="1">
      <c r="A23" s="89"/>
      <c r="B23" s="12" t="s">
        <v>46</v>
      </c>
      <c r="C23" s="11">
        <f>$C$21-($D$16*2*$C$22+$E$16*$C$22)</f>
        <v>5</v>
      </c>
      <c r="D23" s="1"/>
      <c r="E23" s="112" t="s">
        <v>71</v>
      </c>
      <c r="F23" s="112"/>
      <c r="G23" s="97">
        <f>C19+C20</f>
        <v>270</v>
      </c>
      <c r="H23" s="98"/>
      <c r="I23" s="1"/>
      <c r="J23" s="1"/>
      <c r="K23" s="1"/>
      <c r="L23" s="1"/>
      <c r="M23" s="1"/>
      <c r="N23" s="1"/>
      <c r="O23" s="1"/>
      <c r="P23" s="1"/>
    </row>
    <row r="24" spans="1:16" ht="15" customHeight="1" thickBot="1" thickTop="1">
      <c r="A24" s="100" t="s">
        <v>63</v>
      </c>
      <c r="B24" s="101"/>
      <c r="C24" s="42">
        <f>$C$19+$C$20-$C$21+$C$23</f>
        <v>250</v>
      </c>
      <c r="D24" s="1"/>
      <c r="E24" s="103" t="s">
        <v>76</v>
      </c>
      <c r="F24" s="104"/>
      <c r="G24" s="97">
        <f>$B$16+$F$16</f>
        <v>21</v>
      </c>
      <c r="H24" s="105"/>
      <c r="I24" s="1"/>
      <c r="J24" s="1"/>
      <c r="K24" s="1"/>
      <c r="L24" s="1"/>
      <c r="M24" s="1"/>
      <c r="N24" s="1"/>
      <c r="O24" s="1"/>
      <c r="P24" s="1"/>
    </row>
    <row r="25" spans="1:16" ht="15" customHeight="1" thickBot="1" thickTop="1">
      <c r="A25" s="99" t="s">
        <v>51</v>
      </c>
      <c r="B25" s="99"/>
      <c r="C25" s="11">
        <f>ROUNDDOWN($C$24/($B$16+$F$16),0)</f>
        <v>11</v>
      </c>
      <c r="D25" s="1"/>
      <c r="E25" s="113" t="s">
        <v>72</v>
      </c>
      <c r="F25" s="114"/>
      <c r="G25" s="97">
        <f>($B$35*$B$16)+$G$20+$G$21+$G$16</f>
        <v>268</v>
      </c>
      <c r="H25" s="98"/>
      <c r="I25" s="1"/>
      <c r="J25" s="1"/>
      <c r="K25" s="1"/>
      <c r="L25" s="1"/>
      <c r="M25" s="1"/>
      <c r="N25" s="1"/>
      <c r="O25" s="1"/>
      <c r="P25" s="1"/>
    </row>
    <row r="26" spans="1:16" ht="15" thickBot="1" thickTop="1">
      <c r="A26" s="1"/>
      <c r="B26" s="1"/>
      <c r="C26" s="13"/>
      <c r="D26" s="1"/>
      <c r="E26" s="103" t="s">
        <v>73</v>
      </c>
      <c r="F26" s="104"/>
      <c r="G26" s="97">
        <f>$G$23-$G$25</f>
        <v>2</v>
      </c>
      <c r="H26" s="98"/>
      <c r="I26" s="1"/>
      <c r="J26" s="1"/>
      <c r="K26" s="1"/>
      <c r="L26" s="1"/>
      <c r="M26" s="1"/>
      <c r="N26" s="1"/>
      <c r="O26" s="1"/>
      <c r="P26" s="1"/>
    </row>
    <row r="27" spans="1:16" ht="14.25" thickTop="1">
      <c r="A27" s="49" t="s">
        <v>64</v>
      </c>
      <c r="B27" s="1"/>
      <c r="C27" s="13"/>
      <c r="D27" s="1"/>
      <c r="E27" s="16"/>
      <c r="F27" s="16"/>
      <c r="G27" s="1"/>
      <c r="H27" s="10"/>
      <c r="I27" s="1"/>
      <c r="J27" s="1"/>
      <c r="K27" s="1"/>
      <c r="L27" s="1"/>
      <c r="M27" s="1"/>
      <c r="N27" s="1"/>
      <c r="O27" s="1"/>
      <c r="P27" s="1"/>
    </row>
    <row r="28" spans="1:28" ht="41.25" thickBot="1">
      <c r="A28" s="18" t="s">
        <v>39</v>
      </c>
      <c r="B28" s="18" t="s">
        <v>65</v>
      </c>
      <c r="C28" s="18" t="s">
        <v>5</v>
      </c>
      <c r="D28" s="34" t="s">
        <v>36</v>
      </c>
      <c r="E28" s="18" t="s">
        <v>56</v>
      </c>
      <c r="G28" s="37"/>
      <c r="H28" s="38"/>
      <c r="I28" s="106" t="s">
        <v>13</v>
      </c>
      <c r="J28" s="107"/>
      <c r="K28" s="106" t="s">
        <v>21</v>
      </c>
      <c r="L28" s="107"/>
      <c r="M28" s="106" t="s">
        <v>14</v>
      </c>
      <c r="N28" s="107"/>
      <c r="O28" s="106" t="s">
        <v>22</v>
      </c>
      <c r="P28" s="107"/>
      <c r="Q28" s="106" t="s">
        <v>15</v>
      </c>
      <c r="R28" s="107"/>
      <c r="S28" s="106" t="s">
        <v>30</v>
      </c>
      <c r="T28" s="107"/>
      <c r="U28" s="106" t="s">
        <v>31</v>
      </c>
      <c r="V28" s="107"/>
      <c r="W28" s="106" t="s">
        <v>32</v>
      </c>
      <c r="X28" s="107"/>
      <c r="Y28" s="106" t="s">
        <v>33</v>
      </c>
      <c r="Z28" s="107"/>
      <c r="AA28" s="106" t="s">
        <v>34</v>
      </c>
      <c r="AB28" s="107"/>
    </row>
    <row r="29" spans="1:28" ht="14.25" thickTop="1">
      <c r="A29" s="23" t="s">
        <v>12</v>
      </c>
      <c r="B29" s="75">
        <f>$C$25</f>
        <v>11</v>
      </c>
      <c r="C29" s="75">
        <f>(B29*$B$16)+D29+($C$21-$C$23)</f>
        <v>247</v>
      </c>
      <c r="D29" s="35">
        <f>SUM(I29:AB29)</f>
        <v>18</v>
      </c>
      <c r="E29" s="74">
        <f>$C$19+$C$20-C29</f>
        <v>23</v>
      </c>
      <c r="G29" s="39"/>
      <c r="H29" s="40"/>
      <c r="I29" s="108">
        <f>ROUNDDOWN(J$16*$B$29,0)</f>
        <v>9</v>
      </c>
      <c r="J29" s="109"/>
      <c r="K29" s="108">
        <f>ROUNDDOWN(L$16*$B$29,0)</f>
        <v>9</v>
      </c>
      <c r="L29" s="109"/>
      <c r="M29" s="108">
        <f>ROUNDDOWN(N$16*$B$29,0)</f>
        <v>0</v>
      </c>
      <c r="N29" s="109"/>
      <c r="O29" s="108">
        <f>ROUNDDOWN(P$16*$B$29,0)</f>
        <v>0</v>
      </c>
      <c r="P29" s="109"/>
      <c r="Q29" s="108">
        <f>ROUNDDOWN(R$16*$B$29,0)</f>
        <v>0</v>
      </c>
      <c r="R29" s="109"/>
      <c r="S29" s="108">
        <f>ROUNDDOWN(T$16*$B$29,0)</f>
        <v>0</v>
      </c>
      <c r="T29" s="109"/>
      <c r="U29" s="108">
        <f>ROUNDDOWN(V$16*$B$29,0)</f>
        <v>0</v>
      </c>
      <c r="V29" s="109"/>
      <c r="W29" s="108">
        <f>ROUNDDOWN(X$16*$B$29,0)</f>
        <v>0</v>
      </c>
      <c r="X29" s="109"/>
      <c r="Y29" s="108">
        <f>ROUNDDOWN(Z$16*$B$29,0)</f>
        <v>0</v>
      </c>
      <c r="Z29" s="109"/>
      <c r="AA29" s="108">
        <f>ROUNDDOWN(AB$16*$B$29,0)</f>
        <v>0</v>
      </c>
      <c r="AB29" s="109"/>
    </row>
    <row r="30" spans="1:28" ht="13.5">
      <c r="A30" s="24" t="s">
        <v>10</v>
      </c>
      <c r="B30" s="25">
        <f>$C$25-1</f>
        <v>10</v>
      </c>
      <c r="C30" s="25">
        <f>(B30*$B$16)+D30+$C$21-$C$23</f>
        <v>228</v>
      </c>
      <c r="D30" s="36">
        <f>SUM(I30:AB30)</f>
        <v>18</v>
      </c>
      <c r="E30" s="26">
        <f>$C$19+$C$20-C30</f>
        <v>42</v>
      </c>
      <c r="G30" s="39"/>
      <c r="H30" s="40"/>
      <c r="I30" s="102">
        <f>ROUNDDOWN(J$16*$B$30,0)</f>
        <v>9</v>
      </c>
      <c r="J30" s="102"/>
      <c r="K30" s="102">
        <f>ROUNDDOWN(L$16*$B$30,0)</f>
        <v>9</v>
      </c>
      <c r="L30" s="102"/>
      <c r="M30" s="102">
        <f>ROUNDDOWN(N$16*$B$30,0)</f>
        <v>0</v>
      </c>
      <c r="N30" s="102"/>
      <c r="O30" s="102">
        <f>ROUNDDOWN(P$16*$B$30,0)</f>
        <v>0</v>
      </c>
      <c r="P30" s="102"/>
      <c r="Q30" s="102">
        <f>ROUNDDOWN(R$16*$B$30,0)</f>
        <v>0</v>
      </c>
      <c r="R30" s="102"/>
      <c r="S30" s="102">
        <f>ROUNDDOWN(T$16*$B$30,0)</f>
        <v>0</v>
      </c>
      <c r="T30" s="102"/>
      <c r="U30" s="102">
        <f>ROUNDDOWN(V$16*$B$30,0)</f>
        <v>0</v>
      </c>
      <c r="V30" s="102"/>
      <c r="W30" s="102">
        <f>ROUNDDOWN(X$16*$B$30,0)</f>
        <v>0</v>
      </c>
      <c r="X30" s="102"/>
      <c r="Y30" s="102">
        <f>ROUNDDOWN(Z$16*$B$30,0)</f>
        <v>0</v>
      </c>
      <c r="Z30" s="102"/>
      <c r="AA30" s="102">
        <f>ROUNDDOWN(AB$16*$B$30,0)</f>
        <v>0</v>
      </c>
      <c r="AB30" s="102"/>
    </row>
    <row r="31" spans="1:28" ht="13.5">
      <c r="A31" s="24" t="s">
        <v>11</v>
      </c>
      <c r="B31" s="25">
        <f>$C$25-2</f>
        <v>9</v>
      </c>
      <c r="C31" s="25">
        <f>(B31*$B$16)+D31+$C$21-$C$23</f>
        <v>207</v>
      </c>
      <c r="D31" s="36">
        <f>SUM(I31:AB31)</f>
        <v>16</v>
      </c>
      <c r="E31" s="26">
        <f>$C$19+$C$20-C31</f>
        <v>63</v>
      </c>
      <c r="G31" s="39">
        <v>5</v>
      </c>
      <c r="H31" s="40"/>
      <c r="I31" s="102">
        <f>ROUNDDOWN(J$16*$B$31,0)</f>
        <v>8</v>
      </c>
      <c r="J31" s="102"/>
      <c r="K31" s="102">
        <f>ROUNDDOWN(L$16*$B$31,0)</f>
        <v>8</v>
      </c>
      <c r="L31" s="102"/>
      <c r="M31" s="102">
        <f>ROUNDDOWN(N$16*$B$31,0)</f>
        <v>0</v>
      </c>
      <c r="N31" s="102"/>
      <c r="O31" s="102">
        <f>ROUNDDOWN(P$16*$B$31,0)</f>
        <v>0</v>
      </c>
      <c r="P31" s="102"/>
      <c r="Q31" s="102">
        <f>ROUNDDOWN(R$16*$B$31,0)</f>
        <v>0</v>
      </c>
      <c r="R31" s="102"/>
      <c r="S31" s="102">
        <f>ROUNDDOWN(T$16*$B$31,0)</f>
        <v>0</v>
      </c>
      <c r="T31" s="102"/>
      <c r="U31" s="102">
        <f>ROUNDDOWN(V$16*$B$31,0)</f>
        <v>0</v>
      </c>
      <c r="V31" s="102"/>
      <c r="W31" s="102">
        <f>ROUNDDOWN(X$16*$B$31,0)</f>
        <v>0</v>
      </c>
      <c r="X31" s="102"/>
      <c r="Y31" s="102">
        <f>ROUNDDOWN(Z$16*$B$31,0)</f>
        <v>0</v>
      </c>
      <c r="Z31" s="102"/>
      <c r="AA31" s="102">
        <f>ROUNDDOWN(AB$16*$B$31,0)</f>
        <v>0</v>
      </c>
      <c r="AB31" s="102"/>
    </row>
    <row r="32" spans="1:28" ht="13.5">
      <c r="A32" s="24" t="s">
        <v>37</v>
      </c>
      <c r="B32" s="25">
        <f>$C$25+1</f>
        <v>12</v>
      </c>
      <c r="C32" s="25">
        <f>(B32*$B$16)+D32+$C$21-$C$23</f>
        <v>268</v>
      </c>
      <c r="D32" s="36">
        <f>SUM(I32:AB32)</f>
        <v>20</v>
      </c>
      <c r="E32" s="26">
        <f>$C$19+$C$20-C32</f>
        <v>2</v>
      </c>
      <c r="G32" s="39"/>
      <c r="H32" s="40"/>
      <c r="I32" s="102">
        <f>ROUNDDOWN(J$16*$B$32,0)</f>
        <v>10</v>
      </c>
      <c r="J32" s="102"/>
      <c r="K32" s="102">
        <f>ROUNDDOWN(L$16*$B$32,0)</f>
        <v>10</v>
      </c>
      <c r="L32" s="102"/>
      <c r="M32" s="102">
        <f>ROUNDDOWN(N$16*$B$32,0)</f>
        <v>0</v>
      </c>
      <c r="N32" s="102"/>
      <c r="O32" s="102">
        <f>ROUNDDOWN(P$16*$B$32,0)</f>
        <v>0</v>
      </c>
      <c r="P32" s="102"/>
      <c r="Q32" s="102">
        <f>ROUNDDOWN(R$16*$B$32,0)</f>
        <v>0</v>
      </c>
      <c r="R32" s="102"/>
      <c r="S32" s="102">
        <f>ROUNDDOWN(T$16*$B$32,0)</f>
        <v>0</v>
      </c>
      <c r="T32" s="102"/>
      <c r="U32" s="102">
        <f>ROUNDDOWN(V$16*$B$32,0)</f>
        <v>0</v>
      </c>
      <c r="V32" s="102"/>
      <c r="W32" s="102">
        <f>ROUNDDOWN(X$16*$B$32,0)</f>
        <v>0</v>
      </c>
      <c r="X32" s="102"/>
      <c r="Y32" s="102">
        <f>ROUNDDOWN(Z$16*$B$32,0)</f>
        <v>0</v>
      </c>
      <c r="Z32" s="102"/>
      <c r="AA32" s="102">
        <f>ROUNDDOWN(AB$16*$B$32,0)</f>
        <v>0</v>
      </c>
      <c r="AB32" s="102"/>
    </row>
    <row r="33" spans="1:28" ht="13.5">
      <c r="A33" s="24" t="s">
        <v>38</v>
      </c>
      <c r="B33" s="25">
        <f>$C$25+2</f>
        <v>13</v>
      </c>
      <c r="C33" s="25">
        <f>(B33*$B$16)+D33+$C$21-$C$23</f>
        <v>289</v>
      </c>
      <c r="D33" s="36">
        <f>SUM(I33:AB33)</f>
        <v>22</v>
      </c>
      <c r="E33" s="26">
        <f>$C$19+$C$20-C33</f>
        <v>-19</v>
      </c>
      <c r="G33" s="39"/>
      <c r="H33" s="40"/>
      <c r="I33" s="102">
        <f>ROUNDDOWN(J$16*$B$33,0)</f>
        <v>11</v>
      </c>
      <c r="J33" s="102"/>
      <c r="K33" s="102">
        <f>ROUNDDOWN(L$16*$B$33,0)</f>
        <v>11</v>
      </c>
      <c r="L33" s="102"/>
      <c r="M33" s="102">
        <f>ROUNDDOWN(N$16*$B$33,0)</f>
        <v>0</v>
      </c>
      <c r="N33" s="102"/>
      <c r="O33" s="102">
        <f>ROUNDDOWN(P$16*$B$33,0)</f>
        <v>0</v>
      </c>
      <c r="P33" s="102"/>
      <c r="Q33" s="102">
        <f>ROUNDDOWN(R$16*$B$33,0)</f>
        <v>0</v>
      </c>
      <c r="R33" s="102"/>
      <c r="S33" s="102">
        <f>ROUNDDOWN(T$16*$B$33,0)</f>
        <v>0</v>
      </c>
      <c r="T33" s="102"/>
      <c r="U33" s="102">
        <f>ROUNDDOWN(V$16*$B$33,0)</f>
        <v>0</v>
      </c>
      <c r="V33" s="102"/>
      <c r="W33" s="102">
        <f>ROUNDDOWN(X$16*$B$33,0)</f>
        <v>0</v>
      </c>
      <c r="X33" s="102"/>
      <c r="Y33" s="102">
        <f>ROUNDDOWN(Z$16*$B$33,0)</f>
        <v>0</v>
      </c>
      <c r="Z33" s="102"/>
      <c r="AA33" s="102">
        <f>ROUNDDOWN(AB$16*$B$33,0)</f>
        <v>0</v>
      </c>
      <c r="AB33" s="102"/>
    </row>
    <row r="34" spans="1:3" ht="14.25" thickBot="1">
      <c r="A34" s="1"/>
      <c r="B34" s="13"/>
      <c r="C34" s="1"/>
    </row>
    <row r="35" spans="1:3" ht="15" thickBot="1" thickTop="1">
      <c r="A35" s="9" t="s">
        <v>40</v>
      </c>
      <c r="B35" s="46">
        <v>12</v>
      </c>
      <c r="C35" s="49" t="s">
        <v>77</v>
      </c>
    </row>
    <row r="36" spans="1:3" ht="14.25" thickTop="1">
      <c r="A36" s="49"/>
      <c r="B36" s="13"/>
      <c r="C36" s="1"/>
    </row>
    <row r="37" spans="1:3" ht="13.5">
      <c r="A37" s="49"/>
      <c r="B37" s="13"/>
      <c r="C37" s="1"/>
    </row>
    <row r="38" spans="3:28" ht="13.5">
      <c r="C38" s="1"/>
      <c r="D38" s="19"/>
      <c r="E38" s="20"/>
      <c r="F38" s="21"/>
      <c r="G38" s="21"/>
      <c r="H38" s="21"/>
      <c r="I38" s="33" t="s">
        <v>43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13.5">
      <c r="C39" s="37"/>
      <c r="D39" s="19"/>
      <c r="E39" s="20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4:28" ht="13.5">
      <c r="D40" s="19"/>
      <c r="E40" s="20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4:28" ht="13.5">
      <c r="D41" s="19"/>
      <c r="E41" s="20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4:28" ht="13.5">
      <c r="D42" s="19"/>
      <c r="E42" s="20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4:8" ht="13.5">
      <c r="D43" s="37"/>
      <c r="E43" s="37"/>
      <c r="G43" s="6"/>
      <c r="H43" s="6"/>
    </row>
  </sheetData>
  <mergeCells count="80">
    <mergeCell ref="I29:J29"/>
    <mergeCell ref="K28:L28"/>
    <mergeCell ref="K29:L29"/>
    <mergeCell ref="E18:F18"/>
    <mergeCell ref="E23:F23"/>
    <mergeCell ref="E25:F25"/>
    <mergeCell ref="E19:E22"/>
    <mergeCell ref="M29:N29"/>
    <mergeCell ref="M28:N28"/>
    <mergeCell ref="O28:P28"/>
    <mergeCell ref="O29:P29"/>
    <mergeCell ref="Q28:R28"/>
    <mergeCell ref="Q29:R29"/>
    <mergeCell ref="S28:T28"/>
    <mergeCell ref="S29:T29"/>
    <mergeCell ref="U28:V28"/>
    <mergeCell ref="U29:V29"/>
    <mergeCell ref="W28:X28"/>
    <mergeCell ref="W29:X29"/>
    <mergeCell ref="Y28:Z28"/>
    <mergeCell ref="Y29:Z29"/>
    <mergeCell ref="AA28:AB28"/>
    <mergeCell ref="AA29:AB29"/>
    <mergeCell ref="I33:J33"/>
    <mergeCell ref="K33:L33"/>
    <mergeCell ref="M33:N33"/>
    <mergeCell ref="O33:P33"/>
    <mergeCell ref="Y33:Z33"/>
    <mergeCell ref="AA33:AB33"/>
    <mergeCell ref="Y32:Z32"/>
    <mergeCell ref="AA32:AB32"/>
    <mergeCell ref="S33:T33"/>
    <mergeCell ref="U33:V33"/>
    <mergeCell ref="W33:X33"/>
    <mergeCell ref="Q32:R32"/>
    <mergeCell ref="S32:T32"/>
    <mergeCell ref="U32:V32"/>
    <mergeCell ref="W32:X32"/>
    <mergeCell ref="Q33:R33"/>
    <mergeCell ref="I32:J32"/>
    <mergeCell ref="K32:L32"/>
    <mergeCell ref="M32:N32"/>
    <mergeCell ref="O32:P32"/>
    <mergeCell ref="AA30:AB30"/>
    <mergeCell ref="AA31:AB31"/>
    <mergeCell ref="Y30:Z30"/>
    <mergeCell ref="Y31:Z31"/>
    <mergeCell ref="W30:X30"/>
    <mergeCell ref="W31:X31"/>
    <mergeCell ref="U30:V30"/>
    <mergeCell ref="U31:V31"/>
    <mergeCell ref="S30:T30"/>
    <mergeCell ref="S31:T31"/>
    <mergeCell ref="Q30:R30"/>
    <mergeCell ref="Q31:R31"/>
    <mergeCell ref="O30:P30"/>
    <mergeCell ref="O31:P31"/>
    <mergeCell ref="K30:L30"/>
    <mergeCell ref="K31:L31"/>
    <mergeCell ref="M30:N30"/>
    <mergeCell ref="M31:N31"/>
    <mergeCell ref="A25:B25"/>
    <mergeCell ref="A24:B24"/>
    <mergeCell ref="I30:J30"/>
    <mergeCell ref="I31:J31"/>
    <mergeCell ref="E26:F26"/>
    <mergeCell ref="G26:H26"/>
    <mergeCell ref="E24:F24"/>
    <mergeCell ref="G24:H24"/>
    <mergeCell ref="G25:H25"/>
    <mergeCell ref="I28:J28"/>
    <mergeCell ref="I4:AB4"/>
    <mergeCell ref="A4:H4"/>
    <mergeCell ref="A21:A23"/>
    <mergeCell ref="A19:B19"/>
    <mergeCell ref="A20:B20"/>
    <mergeCell ref="A18:C18"/>
    <mergeCell ref="G23:H23"/>
    <mergeCell ref="G19:H19"/>
    <mergeCell ref="G22:H22"/>
  </mergeCells>
  <conditionalFormatting sqref="F6:F15">
    <cfRule type="cellIs" priority="1" dxfId="0" operator="greaterThan" stopIfTrue="1">
      <formula>$B$6</formula>
    </cfRule>
  </conditionalFormatting>
  <dataValidations count="2">
    <dataValidation type="list" allowBlank="1" showInputMessage="1" showErrorMessage="1" sqref="B1">
      <formula1>"カリブ,バベル"</formula1>
    </dataValidation>
    <dataValidation allowBlank="1" showInputMessage="1" showErrorMessage="1" imeMode="halfAlpha" sqref="O6:O15 AA6:AA15 Y6:Y15 W6:W15 U6:U15 S6:S15 Q6:Q15 B35 B19:B20 B6:B15 K6:K15 M6:M15 D6:I15"/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aaaa</dc:creator>
  <cp:keywords/>
  <dc:description/>
  <cp:lastModifiedBy>a.murakami</cp:lastModifiedBy>
  <dcterms:created xsi:type="dcterms:W3CDTF">2009-03-02T11:55:05Z</dcterms:created>
  <dcterms:modified xsi:type="dcterms:W3CDTF">2009-06-07T08:40:44Z</dcterms:modified>
  <cp:category/>
  <cp:version/>
  <cp:contentType/>
  <cp:contentStatus/>
</cp:coreProperties>
</file>