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825" activeTab="0"/>
  </bookViews>
  <sheets>
    <sheet name="Book1" sheetId="1" r:id="rId1"/>
  </sheets>
  <definedNames/>
  <calcPr fullCalcOnLoad="1"/>
</workbook>
</file>

<file path=xl/sharedStrings.xml><?xml version="1.0" encoding="utf-8"?>
<sst xmlns="http://schemas.openxmlformats.org/spreadsheetml/2006/main" count="209" uniqueCount="113">
  <si>
    <t>水</t>
  </si>
  <si>
    <t>火</t>
  </si>
  <si>
    <t>氷</t>
  </si>
  <si>
    <t>龍</t>
  </si>
  <si>
    <t>雷</t>
  </si>
  <si>
    <t>毒</t>
  </si>
  <si>
    <t>麻</t>
  </si>
  <si>
    <t>武器名</t>
  </si>
  <si>
    <t>属性</t>
  </si>
  <si>
    <t>アトランティカ</t>
  </si>
  <si>
    <t>インペリアルソードG</t>
  </si>
  <si>
    <t>エクシードビート</t>
  </si>
  <si>
    <t>クリムゾンサイスG</t>
  </si>
  <si>
    <t>クレセントヴァイス</t>
  </si>
  <si>
    <t xml:space="preserve">ザザミスラッシャー </t>
  </si>
  <si>
    <t>ダークトーメントG</t>
  </si>
  <si>
    <t>ダイミョウカッターG</t>
  </si>
  <si>
    <t>ダオラ＝レイド</t>
  </si>
  <si>
    <t>ヒキサキ</t>
  </si>
  <si>
    <t>ファントムミラージュ</t>
  </si>
  <si>
    <t>フロストリーパーG</t>
  </si>
  <si>
    <t>ミラザーゲスパノン</t>
  </si>
  <si>
    <t>モノブロスサイス改</t>
  </si>
  <si>
    <t>海賊Jソード</t>
  </si>
  <si>
    <t>鬼哭斬破刀・真打</t>
  </si>
  <si>
    <t>軍刀【獅子皇】</t>
  </si>
  <si>
    <t>軍刀G</t>
  </si>
  <si>
    <t>轟刀【大虎徹】</t>
  </si>
  <si>
    <t>黒刀【終ノ型】</t>
  </si>
  <si>
    <t>黒刀G</t>
  </si>
  <si>
    <t>骨G</t>
  </si>
  <si>
    <t>骨刀【竜牙】G</t>
  </si>
  <si>
    <t>砂猿薙【ゴゴゴ】</t>
  </si>
  <si>
    <t>斬破刀G</t>
  </si>
  <si>
    <t>斬老刀【スサノオ】</t>
  </si>
  <si>
    <t>斬老刀【スサノオ】G</t>
  </si>
  <si>
    <t>太刀扇【１万ガバス】</t>
  </si>
  <si>
    <t>大鎌威太刀</t>
  </si>
  <si>
    <t>大鬼薙刀【羅刹】</t>
  </si>
  <si>
    <t>鉄刀G</t>
  </si>
  <si>
    <t>天上天下天地無双刀</t>
  </si>
  <si>
    <t>覇剛刀クーネタンカム</t>
  </si>
  <si>
    <t>白猿薙【ドドド】</t>
  </si>
  <si>
    <t>白猿薙【ドドド】G</t>
  </si>
  <si>
    <t>白猿薙G</t>
  </si>
  <si>
    <t>飛竜刀【葵】</t>
  </si>
  <si>
    <t>飛竜刀【葵】G</t>
  </si>
  <si>
    <t>飛竜刀【椿】</t>
  </si>
  <si>
    <t>飛竜刀【楓】G</t>
  </si>
  <si>
    <t>氷刃【雪月花】</t>
  </si>
  <si>
    <t>夜刀【月影】</t>
  </si>
  <si>
    <t>龍刀【紅蓮】G</t>
  </si>
  <si>
    <t>龍刀【劫火】</t>
  </si>
  <si>
    <t>龍木ノ古太刀【神斬】</t>
  </si>
  <si>
    <t>龍木ノ太刀【神憑】G</t>
  </si>
  <si>
    <t>武器出し攻撃</t>
  </si>
  <si>
    <t>踏み込み斬り</t>
  </si>
  <si>
    <t>縦斬り</t>
  </si>
  <si>
    <t>斬り下がり</t>
  </si>
  <si>
    <t>突き</t>
  </si>
  <si>
    <t>斬り上げ</t>
  </si>
  <si>
    <t>レベル０ （赤）</t>
  </si>
  <si>
    <t>レベル１ （橙）</t>
  </si>
  <si>
    <t>レベル２ （黄）</t>
  </si>
  <si>
    <t>レベル３ （緑）</t>
  </si>
  <si>
    <t>レベル４ （青）</t>
  </si>
  <si>
    <t>レベル５ （白）</t>
  </si>
  <si>
    <t>武器倍率</t>
  </si>
  <si>
    <t>気刃斬り0ゲージ</t>
  </si>
  <si>
    <t>気刃斬り1</t>
  </si>
  <si>
    <t>気刃斬り2</t>
  </si>
  <si>
    <t>気刃斬り3-1</t>
  </si>
  <si>
    <t>気刃斬り3-2</t>
  </si>
  <si>
    <t>気刃斬り3-3</t>
  </si>
  <si>
    <t>切れ味</t>
  </si>
  <si>
    <t>物理</t>
  </si>
  <si>
    <t>敵肉質</t>
  </si>
  <si>
    <t>属性倍率</t>
  </si>
  <si>
    <t>属性1</t>
  </si>
  <si>
    <t>属性2</t>
  </si>
  <si>
    <t>属性3</t>
  </si>
  <si>
    <t>肉質1</t>
  </si>
  <si>
    <t>肉質2</t>
  </si>
  <si>
    <t>肉質3</t>
  </si>
  <si>
    <t>ダメージ</t>
  </si>
  <si>
    <t>期待値</t>
  </si>
  <si>
    <t>S</t>
  </si>
  <si>
    <t>底力</t>
  </si>
  <si>
    <t>力の護符</t>
  </si>
  <si>
    <t>力の爪</t>
  </si>
  <si>
    <t>気刃</t>
  </si>
  <si>
    <t>なし</t>
  </si>
  <si>
    <t>なし</t>
  </si>
  <si>
    <t>旋律</t>
  </si>
  <si>
    <t>丸薬</t>
  </si>
  <si>
    <t>鬼人笛・怪力薬</t>
  </si>
  <si>
    <t>あり</t>
  </si>
  <si>
    <t>攻撃力【小】</t>
  </si>
  <si>
    <t>攻撃力【中】</t>
  </si>
  <si>
    <t>攻撃力【大】</t>
  </si>
  <si>
    <t>倍率</t>
  </si>
  <si>
    <t>結果</t>
  </si>
  <si>
    <t>旋律小</t>
  </si>
  <si>
    <t>旋律大</t>
  </si>
  <si>
    <t>旋律追加大</t>
  </si>
  <si>
    <t>旋律追加小</t>
  </si>
  <si>
    <t>レベル６ （紫）</t>
  </si>
  <si>
    <t>基本値</t>
  </si>
  <si>
    <t>基本</t>
  </si>
  <si>
    <t>補正</t>
  </si>
  <si>
    <t>属</t>
  </si>
  <si>
    <t>会</t>
  </si>
  <si>
    <t>順位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</si>
</sst>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.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>
        <color indexed="22"/>
      </right>
      <top style="thick"/>
      <bottom style="thick"/>
    </border>
    <border>
      <left style="thin">
        <color indexed="22"/>
      </left>
      <right style="thick"/>
      <top style="thick"/>
      <bottom style="thick"/>
    </border>
    <border>
      <left style="thick"/>
      <right style="thick"/>
      <top style="thick"/>
      <bottom style="thin">
        <color indexed="22"/>
      </bottom>
    </border>
    <border>
      <left style="thick"/>
      <right style="thick"/>
      <top style="thin">
        <color indexed="22"/>
      </top>
      <bottom style="thin">
        <color indexed="22"/>
      </bottom>
    </border>
    <border>
      <left style="thick"/>
      <right style="thick"/>
      <top style="thin">
        <color indexed="22"/>
      </top>
      <bottom style="thick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ck"/>
      <bottom style="thick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176" fontId="0" fillId="0" borderId="2" xfId="0" applyNumberFormat="1" applyBorder="1" applyAlignment="1">
      <alignment vertical="center"/>
    </xf>
    <xf numFmtId="0" fontId="0" fillId="5" borderId="3" xfId="0" applyFill="1" applyBorder="1" applyAlignment="1">
      <alignment vertical="center"/>
    </xf>
    <xf numFmtId="176" fontId="0" fillId="6" borderId="4" xfId="0" applyNumberForma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6" borderId="2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176" fontId="0" fillId="3" borderId="7" xfId="0" applyNumberForma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176" fontId="0" fillId="3" borderId="7" xfId="0" applyNumberFormat="1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vertical="center"/>
      <protection/>
    </xf>
    <xf numFmtId="176" fontId="0" fillId="6" borderId="4" xfId="0" applyNumberForma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0" fontId="0" fillId="5" borderId="18" xfId="0" applyFill="1" applyBorder="1" applyAlignment="1" applyProtection="1">
      <alignment vertical="center"/>
      <protection/>
    </xf>
    <xf numFmtId="0" fontId="0" fillId="5" borderId="19" xfId="0" applyFill="1" applyBorder="1" applyAlignment="1" applyProtection="1">
      <alignment vertical="center"/>
      <protection/>
    </xf>
    <xf numFmtId="0" fontId="0" fillId="5" borderId="20" xfId="0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/>
      <protection/>
    </xf>
    <xf numFmtId="176" fontId="0" fillId="0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 topLeftCell="A1">
      <pane xSplit="8" ySplit="2" topLeftCell="I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7" sqref="A7"/>
    </sheetView>
  </sheetViews>
  <sheetFormatPr defaultColWidth="9.00390625" defaultRowHeight="13.5" outlineLevelCol="1"/>
  <cols>
    <col min="1" max="1" width="19.375" style="1" bestFit="1" customWidth="1"/>
    <col min="2" max="2" width="5.50390625" style="1" bestFit="1" customWidth="1"/>
    <col min="3" max="3" width="5.50390625" style="0" bestFit="1" customWidth="1"/>
    <col min="4" max="4" width="5.25390625" style="1" bestFit="1" customWidth="1"/>
    <col min="5" max="5" width="3.375" style="1" bestFit="1" customWidth="1"/>
    <col min="6" max="6" width="4.50390625" style="1" bestFit="1" customWidth="1"/>
    <col min="7" max="7" width="2.625" style="1" bestFit="1" customWidth="1"/>
    <col min="8" max="8" width="5.25390625" style="2" hidden="1" customWidth="1"/>
    <col min="9" max="9" width="15.00390625" style="1" customWidth="1"/>
    <col min="10" max="10" width="0.74609375" style="9" customWidth="1"/>
    <col min="11" max="11" width="6.375" style="10" customWidth="1"/>
    <col min="12" max="12" width="6.375" style="5" customWidth="1"/>
    <col min="13" max="13" width="7.375" style="3" customWidth="1"/>
    <col min="14" max="14" width="7.125" style="15" bestFit="1" customWidth="1"/>
    <col min="15" max="15" width="5.25390625" style="47" bestFit="1" customWidth="1"/>
    <col min="16" max="16" width="6.25390625" style="46" hidden="1" customWidth="1" outlineLevel="1"/>
    <col min="17" max="17" width="6.25390625" style="41" hidden="1" customWidth="1" outlineLevel="1"/>
    <col min="18" max="18" width="8.00390625" style="34" hidden="1" customWidth="1" outlineLevel="1"/>
    <col min="19" max="19" width="8.50390625" style="35" hidden="1" customWidth="1" outlineLevel="1"/>
    <col min="20" max="20" width="7.125" style="47" hidden="1" customWidth="1" outlineLevel="1"/>
    <col min="21" max="21" width="5.25390625" style="10" hidden="1" customWidth="1" outlineLevel="1"/>
    <col min="22" max="22" width="6.25390625" style="5" hidden="1" customWidth="1" outlineLevel="1"/>
    <col min="23" max="23" width="8.00390625" style="3" hidden="1" customWidth="1" outlineLevel="1"/>
    <col min="24" max="24" width="7.125" style="12" hidden="1" customWidth="1" outlineLevel="1"/>
    <col min="25" max="25" width="7.125" style="47" hidden="1" customWidth="1" outlineLevel="1"/>
    <col min="26" max="26" width="6.375" style="13" customWidth="1" collapsed="1"/>
    <col min="27" max="27" width="14.125" style="1" bestFit="1" customWidth="1"/>
    <col min="28" max="28" width="3.75390625" style="1" customWidth="1"/>
    <col min="29" max="29" width="5.25390625" style="1" bestFit="1" customWidth="1"/>
    <col min="30" max="31" width="7.125" style="1" customWidth="1"/>
    <col min="32" max="32" width="15.50390625" style="4" bestFit="1" customWidth="1"/>
    <col min="33" max="16384" width="9.00390625" style="1" customWidth="1"/>
  </cols>
  <sheetData>
    <row r="1" spans="1:25" ht="14.25" thickBot="1">
      <c r="A1" s="1" t="s">
        <v>7</v>
      </c>
      <c r="B1" s="1" t="s">
        <v>108</v>
      </c>
      <c r="C1" t="s">
        <v>109</v>
      </c>
      <c r="D1" s="1" t="s">
        <v>8</v>
      </c>
      <c r="E1" s="1" t="s">
        <v>110</v>
      </c>
      <c r="F1" s="1" t="s">
        <v>111</v>
      </c>
      <c r="G1" s="1" t="s">
        <v>86</v>
      </c>
      <c r="I1" s="23" t="s">
        <v>74</v>
      </c>
      <c r="J1" s="9" t="s">
        <v>107</v>
      </c>
      <c r="K1" s="17" t="s">
        <v>81</v>
      </c>
      <c r="L1" s="18" t="s">
        <v>78</v>
      </c>
      <c r="M1" s="3" t="s">
        <v>84</v>
      </c>
      <c r="N1" s="15" t="s">
        <v>85</v>
      </c>
      <c r="O1" s="47" t="s">
        <v>112</v>
      </c>
      <c r="P1" s="43" t="s">
        <v>82</v>
      </c>
      <c r="Q1" s="33" t="s">
        <v>79</v>
      </c>
      <c r="R1" s="34" t="s">
        <v>84</v>
      </c>
      <c r="S1" s="35" t="s">
        <v>85</v>
      </c>
      <c r="T1" s="47" t="s">
        <v>112</v>
      </c>
      <c r="U1" s="17" t="s">
        <v>83</v>
      </c>
      <c r="V1" s="18" t="s">
        <v>80</v>
      </c>
      <c r="W1" s="3" t="s">
        <v>84</v>
      </c>
      <c r="X1" s="12" t="s">
        <v>85</v>
      </c>
      <c r="Y1" s="47" t="s">
        <v>112</v>
      </c>
    </row>
    <row r="2" spans="8:23" ht="15" thickBot="1" thickTop="1">
      <c r="H2" s="9" t="s">
        <v>100</v>
      </c>
      <c r="I2" s="30" t="s">
        <v>55</v>
      </c>
      <c r="J2" s="28"/>
      <c r="K2" s="21">
        <v>50</v>
      </c>
      <c r="L2" s="22">
        <v>30</v>
      </c>
      <c r="M2" s="16"/>
      <c r="P2" s="44">
        <v>50</v>
      </c>
      <c r="Q2" s="36">
        <v>50</v>
      </c>
      <c r="R2" s="37"/>
      <c r="S2" s="38"/>
      <c r="U2" s="21">
        <v>30</v>
      </c>
      <c r="V2" s="22">
        <v>50</v>
      </c>
      <c r="W2" s="16"/>
    </row>
    <row r="3" spans="1:30" ht="15" thickBot="1" thickTop="1">
      <c r="A3" s="1" t="s">
        <v>25</v>
      </c>
      <c r="B3" s="1">
        <v>912</v>
      </c>
      <c r="C3" s="1">
        <f>(B3+$AD$13)*$AD$19</f>
        <v>912</v>
      </c>
      <c r="D3" s="1">
        <v>480</v>
      </c>
      <c r="E3" s="1" t="s">
        <v>1</v>
      </c>
      <c r="F3" s="1">
        <v>0</v>
      </c>
      <c r="G3" s="1">
        <v>0</v>
      </c>
      <c r="H3" s="9">
        <f>C3/4.8</f>
        <v>190</v>
      </c>
      <c r="I3" s="26" t="s">
        <v>66</v>
      </c>
      <c r="J3" s="29">
        <f>H3*VLOOKUP($I$2,$AF$5:$AG$16,2)/100</f>
        <v>53.2</v>
      </c>
      <c r="K3" s="31">
        <f>IF(TYPE(K$2)=1,ROUNDDOWN(VLOOKUP($I3,$AF$19:$AG$25,2)*$J3*K$2*0.01,0),"")</f>
        <v>39</v>
      </c>
      <c r="L3" s="20">
        <f>IF(TYPE(L$2)=1,ROUNDDOWN(VLOOKUP($I3,$AF$29:$AG$35,2)*($D3/10)*L$2*0.01,0),"")</f>
        <v>16</v>
      </c>
      <c r="M3" s="3">
        <f>K3+L3</f>
        <v>55</v>
      </c>
      <c r="N3" s="15">
        <f>IF($F3&gt;=0,L3+K3*1.25*($F3/100)+K3*1*(100-$F3)/100,L3+K3*0.75*(-$F3/100)+K3*1*(100+$F3)/100)</f>
        <v>55</v>
      </c>
      <c r="O3" s="47">
        <f>RANK(N3,N3:N48,0)</f>
        <v>32</v>
      </c>
      <c r="P3" s="45">
        <f>IF(TYPE(P$2)=1,ROUNDDOWN(VLOOKUP($I3,$AF$19:$AG$25,2)*$J3*P$2*0.01,0),"")</f>
        <v>39</v>
      </c>
      <c r="Q3" s="39">
        <f>IF(TYPE(Q$2)=1,ROUNDDOWN(VLOOKUP($I3,$AF$29:$AG$35,2)*($D3/10)*Q$2*0.01,0),"")</f>
        <v>27</v>
      </c>
      <c r="R3" s="34">
        <f>P3+Q3</f>
        <v>66</v>
      </c>
      <c r="S3" s="40">
        <f>IF($F3&gt;=0,Q3+P3*1.25*($F3/100)+P3*1*(100-$F3)/100,Q3+P3*0.75*(-$F3/100)+P3*1*(100+$F3)/100)</f>
        <v>66</v>
      </c>
      <c r="T3" s="47">
        <f>RANK(S3,S3:S48,0)</f>
        <v>17</v>
      </c>
      <c r="U3" s="19">
        <f>IF(TYPE(U$2)=1,ROUNDDOWN(VLOOKUP($I3,$AF$19:$AG$25,2)*$J3*U$2*0.01,0),"")</f>
        <v>23</v>
      </c>
      <c r="V3" s="20">
        <f>IF(TYPE(V$2)=1,ROUNDDOWN(VLOOKUP($I3,$AF$29:$AG$35,2)*($D3/10)*V$2*0.01,0),"")</f>
        <v>27</v>
      </c>
      <c r="W3" s="3">
        <f>U3+V3</f>
        <v>50</v>
      </c>
      <c r="X3" s="11">
        <f>IF($F3&gt;=0,V3+U3*1.25*($F3/100)+U3*1*(100-$F3)/100,V3+U3*0.75*(-$F3/100)+U3*1*(100+$F3)/100)</f>
        <v>50</v>
      </c>
      <c r="Y3" s="47">
        <f>RANK(X3,X3:X48,0)</f>
        <v>11</v>
      </c>
      <c r="AB3" s="23"/>
      <c r="AC3" s="1" t="s">
        <v>100</v>
      </c>
      <c r="AD3" s="1" t="s">
        <v>101</v>
      </c>
    </row>
    <row r="4" spans="1:36" ht="14.25" thickTop="1">
      <c r="A4" s="1" t="s">
        <v>22</v>
      </c>
      <c r="B4" s="1">
        <v>1008</v>
      </c>
      <c r="C4" s="1">
        <f aca="true" t="shared" si="0" ref="C4:C48">(B4+$AD$13)*$AD$19</f>
        <v>1008</v>
      </c>
      <c r="D4" s="1">
        <v>240</v>
      </c>
      <c r="E4" s="1" t="s">
        <v>1</v>
      </c>
      <c r="F4" s="1">
        <v>0</v>
      </c>
      <c r="G4" s="1">
        <v>2</v>
      </c>
      <c r="H4" s="9">
        <f aca="true" t="shared" si="1" ref="H4:H48">C4/4.8</f>
        <v>210</v>
      </c>
      <c r="I4" s="26" t="s">
        <v>66</v>
      </c>
      <c r="J4" s="29">
        <f>H4*VLOOKUP($I$2,$AF$5:$AG$16,2)/100</f>
        <v>58.8</v>
      </c>
      <c r="K4" s="32">
        <f>IF(TYPE(K$2)=1,ROUNDDOWN(VLOOKUP($I4,$AF$19:$AG$25,2)*$J4*K$2*0.01,0),"")</f>
        <v>44</v>
      </c>
      <c r="L4" s="5">
        <f>IF(TYPE(L$2)=1,ROUNDDOWN(VLOOKUP($I4,$AF$29:$AG$35,2)*($D4/10)*L$2*0.01,0),"")</f>
        <v>8</v>
      </c>
      <c r="M4" s="3">
        <f aca="true" t="shared" si="2" ref="M4:M48">K4+L4</f>
        <v>52</v>
      </c>
      <c r="N4" s="15">
        <f aca="true" t="shared" si="3" ref="N4:N48">IF($F4&gt;=0,L4+K4*1.25*($F4/100)+K4*1*(100-$F4)/100,L4+K4*0.75*(-$F4/100)+K4*1*(100+$F4)/100)</f>
        <v>52</v>
      </c>
      <c r="O4" s="47">
        <f aca="true" t="shared" si="4" ref="O4:O48">RANK(N4,N4:N49,0)</f>
        <v>37</v>
      </c>
      <c r="P4" s="46">
        <f>IF(TYPE(P$2)=1,ROUNDDOWN(VLOOKUP($I4,$AF$19:$AG$25,2)*$J4*P$2*0.01,0),"")</f>
        <v>44</v>
      </c>
      <c r="Q4" s="41">
        <f>IF(TYPE(Q$2)=1,ROUNDDOWN(VLOOKUP($I4,$AF$29:$AG$35,2)*($D4/10)*Q$2*0.01,0),"")</f>
        <v>13</v>
      </c>
      <c r="R4" s="34">
        <f aca="true" t="shared" si="5" ref="R4:R48">P4+Q4</f>
        <v>57</v>
      </c>
      <c r="S4" s="40">
        <f aca="true" t="shared" si="6" ref="S4:S48">IF($F4&gt;=0,Q4+P4*1.25*($F4/100)+P4*1*(100-$F4)/100,Q4+P4*0.75*(-$F4/100)+P4*1*(100+$F4)/100)</f>
        <v>57</v>
      </c>
      <c r="T4" s="47">
        <f aca="true" t="shared" si="7" ref="T4:T48">RANK(S4,S4:S49,0)</f>
        <v>27</v>
      </c>
      <c r="U4" s="10">
        <f>IF(TYPE(U$2)=1,ROUNDDOWN(VLOOKUP($I4,$AF$19:$AG$25,2)*$J4*U$2*0.01,0),"")</f>
        <v>26</v>
      </c>
      <c r="V4" s="5">
        <f>IF(TYPE(V$2)=1,ROUNDDOWN(VLOOKUP($I4,$AF$29:$AG$35,2)*($D4/10)*V$2*0.01,0),"")</f>
        <v>13</v>
      </c>
      <c r="W4" s="3">
        <f aca="true" t="shared" si="8" ref="W4:W48">U4+V4</f>
        <v>39</v>
      </c>
      <c r="X4" s="11">
        <f aca="true" t="shared" si="9" ref="X4:X48">IF($F4&gt;=0,V4+U4*1.25*($F4/100)+U4*1*(100-$F4)/100,V4+U4*0.75*(-$F4/100)+U4*1*(100+$F4)/100)</f>
        <v>39</v>
      </c>
      <c r="Y4" s="47">
        <f aca="true" t="shared" si="10" ref="Y4:Y48">RANK(X4,X4:X49,0)</f>
        <v>21</v>
      </c>
      <c r="AA4" s="14" t="s">
        <v>88</v>
      </c>
      <c r="AB4" s="25" t="s">
        <v>91</v>
      </c>
      <c r="AC4" s="13">
        <v>6</v>
      </c>
      <c r="AD4" s="1">
        <f>VLOOKUP(AB4,$AI$4:$AJ$5,2)*ROUNDDOWN($AG$4*AC4,0)</f>
        <v>0</v>
      </c>
      <c r="AF4" s="1" t="s">
        <v>67</v>
      </c>
      <c r="AG4" s="4">
        <v>4.8</v>
      </c>
      <c r="AI4" s="1" t="s">
        <v>96</v>
      </c>
      <c r="AJ4" s="1">
        <v>1</v>
      </c>
    </row>
    <row r="5" spans="1:36" ht="13.5">
      <c r="A5" s="1" t="s">
        <v>34</v>
      </c>
      <c r="B5" s="1">
        <v>1008</v>
      </c>
      <c r="C5" s="1">
        <f t="shared" si="0"/>
        <v>1008</v>
      </c>
      <c r="D5" s="1">
        <v>170</v>
      </c>
      <c r="E5" s="1" t="s">
        <v>1</v>
      </c>
      <c r="F5" s="1">
        <v>15</v>
      </c>
      <c r="G5" s="1">
        <v>1</v>
      </c>
      <c r="H5" s="9">
        <f t="shared" si="1"/>
        <v>210</v>
      </c>
      <c r="I5" s="26" t="s">
        <v>66</v>
      </c>
      <c r="J5" s="29">
        <f>H5*VLOOKUP($I$2,$AF$5:$AG$16,2)/100</f>
        <v>58.8</v>
      </c>
      <c r="K5" s="32">
        <f>IF(TYPE(K$2)=1,ROUNDDOWN(VLOOKUP($I5,$AF$19:$AG$25,2)*$J5*K$2*0.01,0),"")</f>
        <v>44</v>
      </c>
      <c r="L5" s="5">
        <f>IF(TYPE(L$2)=1,ROUNDDOWN(VLOOKUP($I5,$AF$29:$AG$35,2)*($D5/10)*L$2*0.01,0),"")</f>
        <v>5</v>
      </c>
      <c r="M5" s="3">
        <f t="shared" si="2"/>
        <v>49</v>
      </c>
      <c r="N5" s="15">
        <f t="shared" si="3"/>
        <v>50.65</v>
      </c>
      <c r="O5" s="47">
        <f t="shared" si="4"/>
        <v>38</v>
      </c>
      <c r="P5" s="46">
        <f>IF(TYPE(P$2)=1,ROUNDDOWN(VLOOKUP($I5,$AF$19:$AG$25,2)*$J5*P$2*0.01,0),"")</f>
        <v>44</v>
      </c>
      <c r="Q5" s="41">
        <f>IF(TYPE(Q$2)=1,ROUNDDOWN(VLOOKUP($I5,$AF$29:$AG$35,2)*($D5/10)*Q$2*0.01,0),"")</f>
        <v>9</v>
      </c>
      <c r="R5" s="34">
        <f>P5+Q5</f>
        <v>53</v>
      </c>
      <c r="S5" s="40">
        <f t="shared" si="6"/>
        <v>54.65</v>
      </c>
      <c r="T5" s="47">
        <f t="shared" si="7"/>
        <v>35</v>
      </c>
      <c r="U5" s="10">
        <f>IF(TYPE(U$2)=1,ROUNDDOWN(VLOOKUP($I5,$AF$19:$AG$25,2)*$J5*U$2*0.01,0),"")</f>
        <v>26</v>
      </c>
      <c r="V5" s="5">
        <f>IF(TYPE(V$2)=1,ROUNDDOWN(VLOOKUP($I5,$AF$29:$AG$35,2)*($D5/10)*V$2*0.01,0),"")</f>
        <v>9</v>
      </c>
      <c r="W5" s="3">
        <f t="shared" si="8"/>
        <v>35</v>
      </c>
      <c r="X5" s="11">
        <f t="shared" si="9"/>
        <v>35.975</v>
      </c>
      <c r="Y5" s="47">
        <f t="shared" si="10"/>
        <v>27</v>
      </c>
      <c r="AA5" s="14" t="s">
        <v>89</v>
      </c>
      <c r="AB5" s="26" t="s">
        <v>91</v>
      </c>
      <c r="AC5" s="13">
        <v>9</v>
      </c>
      <c r="AD5" s="1">
        <f aca="true" t="shared" si="11" ref="AD5:AD12">VLOOKUP(AB5,$AI$4:$AJ$5,2)*ROUNDDOWN($AG$4*AC5,0)</f>
        <v>0</v>
      </c>
      <c r="AF5" s="6" t="s">
        <v>68</v>
      </c>
      <c r="AG5" s="7">
        <v>16</v>
      </c>
      <c r="AI5" s="1" t="s">
        <v>92</v>
      </c>
      <c r="AJ5" s="1">
        <v>0</v>
      </c>
    </row>
    <row r="6" spans="1:33" ht="13.5">
      <c r="A6" s="1" t="s">
        <v>26</v>
      </c>
      <c r="B6" s="1">
        <v>1152</v>
      </c>
      <c r="C6" s="1">
        <f t="shared" si="0"/>
        <v>1152</v>
      </c>
      <c r="D6" s="1">
        <v>480</v>
      </c>
      <c r="E6" s="1" t="s">
        <v>1</v>
      </c>
      <c r="F6" s="1">
        <v>0</v>
      </c>
      <c r="G6" s="1">
        <v>0</v>
      </c>
      <c r="H6" s="9">
        <f t="shared" si="1"/>
        <v>240</v>
      </c>
      <c r="I6" s="26" t="s">
        <v>66</v>
      </c>
      <c r="J6" s="29">
        <f>H6*VLOOKUP($I$2,$AF$5:$AG$16,2)/100</f>
        <v>67.2</v>
      </c>
      <c r="K6" s="32">
        <f>IF(TYPE(K$2)=1,ROUNDDOWN(VLOOKUP($I6,$AF$19:$AG$25,2)*$J6*K$2*0.01,0),"")</f>
        <v>50</v>
      </c>
      <c r="L6" s="5">
        <f>IF(TYPE(L$2)=1,ROUNDDOWN(VLOOKUP($I6,$AF$29:$AG$35,2)*($D6/10)*L$2*0.01,0),"")</f>
        <v>16</v>
      </c>
      <c r="M6" s="3">
        <f t="shared" si="2"/>
        <v>66</v>
      </c>
      <c r="N6" s="15">
        <f t="shared" si="3"/>
        <v>66</v>
      </c>
      <c r="O6" s="47">
        <f t="shared" si="4"/>
        <v>5</v>
      </c>
      <c r="P6" s="46">
        <f>IF(TYPE(P$2)=1,ROUNDDOWN(VLOOKUP($I6,$AF$19:$AG$25,2)*$J6*P$2*0.01,0),"")</f>
        <v>50</v>
      </c>
      <c r="Q6" s="41">
        <f>IF(TYPE(Q$2)=1,ROUNDDOWN(VLOOKUP($I6,$AF$29:$AG$35,2)*($D6/10)*Q$2*0.01,0),"")</f>
        <v>27</v>
      </c>
      <c r="R6" s="34">
        <f t="shared" si="5"/>
        <v>77</v>
      </c>
      <c r="S6" s="40">
        <f t="shared" si="6"/>
        <v>77</v>
      </c>
      <c r="T6" s="47">
        <f t="shared" si="7"/>
        <v>3</v>
      </c>
      <c r="U6" s="10">
        <f>IF(TYPE(U$2)=1,ROUNDDOWN(VLOOKUP($I6,$AF$19:$AG$25,2)*$J6*U$2*0.01,0),"")</f>
        <v>30</v>
      </c>
      <c r="V6" s="5">
        <f>IF(TYPE(V$2)=1,ROUNDDOWN(VLOOKUP($I6,$AF$29:$AG$35,2)*($D6/10)*V$2*0.01,0),"")</f>
        <v>27</v>
      </c>
      <c r="W6" s="3">
        <f t="shared" si="8"/>
        <v>57</v>
      </c>
      <c r="X6" s="11">
        <f t="shared" si="9"/>
        <v>57</v>
      </c>
      <c r="Y6" s="47">
        <f t="shared" si="10"/>
        <v>2</v>
      </c>
      <c r="AA6" s="14" t="s">
        <v>90</v>
      </c>
      <c r="AB6" s="26" t="s">
        <v>91</v>
      </c>
      <c r="AC6" s="13">
        <v>25</v>
      </c>
      <c r="AD6" s="1">
        <f t="shared" si="11"/>
        <v>0</v>
      </c>
      <c r="AF6" s="6" t="s">
        <v>69</v>
      </c>
      <c r="AG6" s="7">
        <v>30</v>
      </c>
    </row>
    <row r="7" spans="1:33" ht="13.5">
      <c r="A7" s="1" t="s">
        <v>12</v>
      </c>
      <c r="B7" s="1">
        <v>1200</v>
      </c>
      <c r="C7" s="1">
        <f t="shared" si="0"/>
        <v>1200</v>
      </c>
      <c r="D7" s="1">
        <v>240</v>
      </c>
      <c r="E7" s="1" t="s">
        <v>1</v>
      </c>
      <c r="F7" s="1">
        <v>0</v>
      </c>
      <c r="G7" s="1">
        <v>2</v>
      </c>
      <c r="H7" s="9">
        <f t="shared" si="1"/>
        <v>250</v>
      </c>
      <c r="I7" s="26" t="s">
        <v>66</v>
      </c>
      <c r="J7" s="29">
        <f>H7*VLOOKUP($I$2,$AF$5:$AG$16,2)/100</f>
        <v>70</v>
      </c>
      <c r="K7" s="32">
        <f>IF(TYPE(K$2)=1,ROUNDDOWN(VLOOKUP($I7,$AF$19:$AG$25,2)*$J7*K$2*0.01,0),"")</f>
        <v>52</v>
      </c>
      <c r="L7" s="5">
        <f>IF(TYPE(L$2)=1,ROUNDDOWN(VLOOKUP($I7,$AF$29:$AG$35,2)*($D7/10)*L$2*0.01,0),"")</f>
        <v>8</v>
      </c>
      <c r="M7" s="3">
        <f t="shared" si="2"/>
        <v>60</v>
      </c>
      <c r="N7" s="15">
        <f t="shared" si="3"/>
        <v>60</v>
      </c>
      <c r="O7" s="47">
        <f t="shared" si="4"/>
        <v>20</v>
      </c>
      <c r="P7" s="46">
        <f>IF(TYPE(P$2)=1,ROUNDDOWN(VLOOKUP($I7,$AF$19:$AG$25,2)*$J7*P$2*0.01,0),"")</f>
        <v>52</v>
      </c>
      <c r="Q7" s="41">
        <f>IF(TYPE(Q$2)=1,ROUNDDOWN(VLOOKUP($I7,$AF$29:$AG$35,2)*($D7/10)*Q$2*0.01,0),"")</f>
        <v>13</v>
      </c>
      <c r="R7" s="34">
        <f t="shared" si="5"/>
        <v>65</v>
      </c>
      <c r="S7" s="40">
        <f t="shared" si="6"/>
        <v>65</v>
      </c>
      <c r="T7" s="47">
        <f t="shared" si="7"/>
        <v>17</v>
      </c>
      <c r="U7" s="10">
        <f>IF(TYPE(U$2)=1,ROUNDDOWN(VLOOKUP($I7,$AF$19:$AG$25,2)*$J7*U$2*0.01,0),"")</f>
        <v>31</v>
      </c>
      <c r="V7" s="5">
        <f>IF(TYPE(V$2)=1,ROUNDDOWN(VLOOKUP($I7,$AF$29:$AG$35,2)*($D7/10)*V$2*0.01,0),"")</f>
        <v>13</v>
      </c>
      <c r="W7" s="3">
        <f t="shared" si="8"/>
        <v>44</v>
      </c>
      <c r="X7" s="11">
        <f t="shared" si="9"/>
        <v>44</v>
      </c>
      <c r="Y7" s="47">
        <f t="shared" si="10"/>
        <v>16</v>
      </c>
      <c r="AA7" s="14" t="s">
        <v>97</v>
      </c>
      <c r="AB7" s="26" t="s">
        <v>91</v>
      </c>
      <c r="AC7" s="13">
        <v>3</v>
      </c>
      <c r="AD7" s="1">
        <f t="shared" si="11"/>
        <v>0</v>
      </c>
      <c r="AF7" s="6" t="s">
        <v>70</v>
      </c>
      <c r="AG7" s="7">
        <v>36</v>
      </c>
    </row>
    <row r="8" spans="1:33" ht="13.5">
      <c r="A8" s="1" t="s">
        <v>48</v>
      </c>
      <c r="B8" s="1">
        <v>1200</v>
      </c>
      <c r="C8" s="1">
        <f t="shared" si="0"/>
        <v>1200</v>
      </c>
      <c r="D8" s="1">
        <v>340</v>
      </c>
      <c r="E8" s="1" t="s">
        <v>1</v>
      </c>
      <c r="F8" s="1">
        <v>0</v>
      </c>
      <c r="G8" s="1">
        <v>0</v>
      </c>
      <c r="H8" s="9">
        <f t="shared" si="1"/>
        <v>250</v>
      </c>
      <c r="I8" s="26" t="s">
        <v>66</v>
      </c>
      <c r="J8" s="29">
        <f>H8*VLOOKUP($I$2,$AF$5:$AG$16,2)/100</f>
        <v>70</v>
      </c>
      <c r="K8" s="32">
        <f>IF(TYPE(K$2)=1,ROUNDDOWN(VLOOKUP($I8,$AF$19:$AG$25,2)*$J8*K$2*0.01,0),"")</f>
        <v>52</v>
      </c>
      <c r="L8" s="5">
        <f>IF(TYPE(L$2)=1,ROUNDDOWN(VLOOKUP($I8,$AF$29:$AG$35,2)*($D8/10)*L$2*0.01,0),"")</f>
        <v>11</v>
      </c>
      <c r="M8" s="3">
        <f t="shared" si="2"/>
        <v>63</v>
      </c>
      <c r="N8" s="15">
        <f t="shared" si="3"/>
        <v>63</v>
      </c>
      <c r="O8" s="47">
        <f t="shared" si="4"/>
        <v>15</v>
      </c>
      <c r="P8" s="46">
        <f>IF(TYPE(P$2)=1,ROUNDDOWN(VLOOKUP($I8,$AF$19:$AG$25,2)*$J8*P$2*0.01,0),"")</f>
        <v>52</v>
      </c>
      <c r="Q8" s="41">
        <f>IF(TYPE(Q$2)=1,ROUNDDOWN(VLOOKUP($I8,$AF$29:$AG$35,2)*($D8/10)*Q$2*0.01,0),"")</f>
        <v>19</v>
      </c>
      <c r="R8" s="34">
        <f t="shared" si="5"/>
        <v>71</v>
      </c>
      <c r="S8" s="40">
        <f t="shared" si="6"/>
        <v>71</v>
      </c>
      <c r="T8" s="47">
        <f t="shared" si="7"/>
        <v>11</v>
      </c>
      <c r="U8" s="10">
        <f>IF(TYPE(U$2)=1,ROUNDDOWN(VLOOKUP($I8,$AF$19:$AG$25,2)*$J8*U$2*0.01,0),"")</f>
        <v>31</v>
      </c>
      <c r="V8" s="5">
        <f>IF(TYPE(V$2)=1,ROUNDDOWN(VLOOKUP($I8,$AF$29:$AG$35,2)*($D8/10)*V$2*0.01,0),"")</f>
        <v>19</v>
      </c>
      <c r="W8" s="3">
        <f t="shared" si="8"/>
        <v>50</v>
      </c>
      <c r="X8" s="11">
        <f t="shared" si="9"/>
        <v>50</v>
      </c>
      <c r="Y8" s="47">
        <f t="shared" si="10"/>
        <v>10</v>
      </c>
      <c r="AA8" s="14" t="s">
        <v>98</v>
      </c>
      <c r="AB8" s="26" t="s">
        <v>91</v>
      </c>
      <c r="AC8" s="13">
        <v>5</v>
      </c>
      <c r="AD8" s="1">
        <f t="shared" si="11"/>
        <v>0</v>
      </c>
      <c r="AF8" s="6" t="s">
        <v>71</v>
      </c>
      <c r="AG8" s="7">
        <v>18</v>
      </c>
    </row>
    <row r="9" spans="1:33" ht="13.5">
      <c r="A9" s="1" t="s">
        <v>47</v>
      </c>
      <c r="B9" s="1">
        <v>1248</v>
      </c>
      <c r="C9" s="1">
        <f t="shared" si="0"/>
        <v>1248</v>
      </c>
      <c r="D9" s="1">
        <v>450</v>
      </c>
      <c r="E9" s="1" t="s">
        <v>1</v>
      </c>
      <c r="F9" s="1">
        <v>0</v>
      </c>
      <c r="G9" s="1">
        <v>2</v>
      </c>
      <c r="H9" s="9">
        <f t="shared" si="1"/>
        <v>260</v>
      </c>
      <c r="I9" s="26" t="s">
        <v>66</v>
      </c>
      <c r="J9" s="29">
        <f>H9*VLOOKUP($I$2,$AF$5:$AG$16,2)/100</f>
        <v>72.8</v>
      </c>
      <c r="K9" s="32">
        <f>IF(TYPE(K$2)=1,ROUNDDOWN(VLOOKUP($I9,$AF$19:$AG$25,2)*$J9*K$2*0.01,0),"")</f>
        <v>54</v>
      </c>
      <c r="L9" s="5">
        <f>IF(TYPE(L$2)=1,ROUNDDOWN(VLOOKUP($I9,$AF$29:$AG$35,2)*($D9/10)*L$2*0.01,0),"")</f>
        <v>15</v>
      </c>
      <c r="M9" s="3">
        <f t="shared" si="2"/>
        <v>69</v>
      </c>
      <c r="N9" s="15">
        <f t="shared" si="3"/>
        <v>69</v>
      </c>
      <c r="O9" s="47">
        <f t="shared" si="4"/>
        <v>3</v>
      </c>
      <c r="P9" s="46">
        <f>IF(TYPE(P$2)=1,ROUNDDOWN(VLOOKUP($I9,$AF$19:$AG$25,2)*$J9*P$2*0.01,0),"")</f>
        <v>54</v>
      </c>
      <c r="Q9" s="41">
        <f>IF(TYPE(Q$2)=1,ROUNDDOWN(VLOOKUP($I9,$AF$29:$AG$35,2)*($D9/10)*Q$2*0.01,0),"")</f>
        <v>25</v>
      </c>
      <c r="R9" s="34">
        <f t="shared" si="5"/>
        <v>79</v>
      </c>
      <c r="S9" s="40">
        <f t="shared" si="6"/>
        <v>79</v>
      </c>
      <c r="T9" s="47">
        <f t="shared" si="7"/>
        <v>2</v>
      </c>
      <c r="U9" s="10">
        <f>IF(TYPE(U$2)=1,ROUNDDOWN(VLOOKUP($I9,$AF$19:$AG$25,2)*$J9*U$2*0.01,0),"")</f>
        <v>32</v>
      </c>
      <c r="V9" s="5">
        <f>IF(TYPE(V$2)=1,ROUNDDOWN(VLOOKUP($I9,$AF$29:$AG$35,2)*($D9/10)*V$2*0.01,0),"")</f>
        <v>25</v>
      </c>
      <c r="W9" s="3">
        <f t="shared" si="8"/>
        <v>57</v>
      </c>
      <c r="X9" s="11">
        <f t="shared" si="9"/>
        <v>57</v>
      </c>
      <c r="Y9" s="47">
        <f t="shared" si="10"/>
        <v>2</v>
      </c>
      <c r="AA9" s="14" t="s">
        <v>99</v>
      </c>
      <c r="AB9" s="26" t="s">
        <v>91</v>
      </c>
      <c r="AC9" s="13">
        <v>10</v>
      </c>
      <c r="AD9" s="1">
        <f t="shared" si="11"/>
        <v>0</v>
      </c>
      <c r="AF9" s="6" t="s">
        <v>72</v>
      </c>
      <c r="AG9" s="7">
        <v>24</v>
      </c>
    </row>
    <row r="10" spans="1:33" ht="13.5">
      <c r="A10" s="1" t="s">
        <v>35</v>
      </c>
      <c r="B10" s="1">
        <v>1248</v>
      </c>
      <c r="C10" s="1">
        <f t="shared" si="0"/>
        <v>1248</v>
      </c>
      <c r="D10" s="1">
        <v>170</v>
      </c>
      <c r="E10" s="1" t="s">
        <v>1</v>
      </c>
      <c r="F10" s="1">
        <v>20</v>
      </c>
      <c r="G10" s="1">
        <v>0</v>
      </c>
      <c r="H10" s="9">
        <f t="shared" si="1"/>
        <v>260</v>
      </c>
      <c r="I10" s="26" t="s">
        <v>66</v>
      </c>
      <c r="J10" s="29">
        <f>H10*VLOOKUP($I$2,$AF$5:$AG$16,2)/100</f>
        <v>72.8</v>
      </c>
      <c r="K10" s="32">
        <f>IF(TYPE(K$2)=1,ROUNDDOWN(VLOOKUP($I10,$AF$19:$AG$25,2)*$J10*K$2*0.01,0),"")</f>
        <v>54</v>
      </c>
      <c r="L10" s="5">
        <f>IF(TYPE(L$2)=1,ROUNDDOWN(VLOOKUP($I10,$AF$29:$AG$35,2)*($D10/10)*L$2*0.01,0),"")</f>
        <v>5</v>
      </c>
      <c r="M10" s="3">
        <f t="shared" si="2"/>
        <v>59</v>
      </c>
      <c r="N10" s="15">
        <f t="shared" si="3"/>
        <v>61.7</v>
      </c>
      <c r="O10" s="47">
        <f t="shared" si="4"/>
        <v>17</v>
      </c>
      <c r="P10" s="46">
        <f>IF(TYPE(P$2)=1,ROUNDDOWN(VLOOKUP($I10,$AF$19:$AG$25,2)*$J10*P$2*0.01,0),"")</f>
        <v>54</v>
      </c>
      <c r="Q10" s="41">
        <f>IF(TYPE(Q$2)=1,ROUNDDOWN(VLOOKUP($I10,$AF$29:$AG$35,2)*($D10/10)*Q$2*0.01,0),"")</f>
        <v>9</v>
      </c>
      <c r="R10" s="34">
        <f t="shared" si="5"/>
        <v>63</v>
      </c>
      <c r="S10" s="40">
        <f t="shared" si="6"/>
        <v>65.7</v>
      </c>
      <c r="T10" s="47">
        <f t="shared" si="7"/>
        <v>14</v>
      </c>
      <c r="U10" s="10">
        <f>IF(TYPE(U$2)=1,ROUNDDOWN(VLOOKUP($I10,$AF$19:$AG$25,2)*$J10*U$2*0.01,0),"")</f>
        <v>32</v>
      </c>
      <c r="V10" s="5">
        <f>IF(TYPE(V$2)=1,ROUNDDOWN(VLOOKUP($I10,$AF$29:$AG$35,2)*($D10/10)*V$2*0.01,0),"")</f>
        <v>9</v>
      </c>
      <c r="W10" s="3">
        <f t="shared" si="8"/>
        <v>41</v>
      </c>
      <c r="X10" s="11">
        <f t="shared" si="9"/>
        <v>42.6</v>
      </c>
      <c r="Y10" s="47">
        <f t="shared" si="10"/>
        <v>15</v>
      </c>
      <c r="AA10" s="14" t="s">
        <v>93</v>
      </c>
      <c r="AB10" s="26" t="s">
        <v>91</v>
      </c>
      <c r="AC10" s="13">
        <v>50</v>
      </c>
      <c r="AD10" s="1">
        <f t="shared" si="11"/>
        <v>0</v>
      </c>
      <c r="AF10" s="6" t="s">
        <v>73</v>
      </c>
      <c r="AG10" s="7">
        <v>10</v>
      </c>
    </row>
    <row r="11" spans="1:33" ht="13.5">
      <c r="A11" s="1" t="s">
        <v>13</v>
      </c>
      <c r="B11" s="1">
        <v>960</v>
      </c>
      <c r="C11" s="1">
        <f t="shared" si="0"/>
        <v>960</v>
      </c>
      <c r="D11" s="1">
        <v>260</v>
      </c>
      <c r="E11" s="1" t="s">
        <v>0</v>
      </c>
      <c r="F11" s="1">
        <v>0</v>
      </c>
      <c r="G11" s="1">
        <v>0</v>
      </c>
      <c r="H11" s="9">
        <f t="shared" si="1"/>
        <v>200</v>
      </c>
      <c r="I11" s="26" t="s">
        <v>66</v>
      </c>
      <c r="J11" s="29">
        <f>H11*VLOOKUP($I$2,$AF$5:$AG$16,2)/100</f>
        <v>56</v>
      </c>
      <c r="K11" s="32">
        <f>IF(TYPE(K$2)=1,ROUNDDOWN(VLOOKUP($I11,$AF$19:$AG$25,2)*$J11*K$2*0.01,0),"")</f>
        <v>42</v>
      </c>
      <c r="L11" s="5">
        <f>IF(TYPE(L$2)=1,ROUNDDOWN(VLOOKUP($I11,$AF$29:$AG$35,2)*($D11/10)*L$2*0.01,0),"")</f>
        <v>8</v>
      </c>
      <c r="M11" s="3">
        <f t="shared" si="2"/>
        <v>50</v>
      </c>
      <c r="N11" s="15">
        <f t="shared" si="3"/>
        <v>50</v>
      </c>
      <c r="O11" s="47">
        <f t="shared" si="4"/>
        <v>33</v>
      </c>
      <c r="P11" s="46">
        <f>IF(TYPE(P$2)=1,ROUNDDOWN(VLOOKUP($I11,$AF$19:$AG$25,2)*$J11*P$2*0.01,0),"")</f>
        <v>42</v>
      </c>
      <c r="Q11" s="41">
        <f>IF(TYPE(Q$2)=1,ROUNDDOWN(VLOOKUP($I11,$AF$29:$AG$35,2)*($D11/10)*Q$2*0.01,0),"")</f>
        <v>14</v>
      </c>
      <c r="R11" s="34">
        <f t="shared" si="5"/>
        <v>56</v>
      </c>
      <c r="S11" s="40">
        <f t="shared" si="6"/>
        <v>56</v>
      </c>
      <c r="T11" s="47">
        <f t="shared" si="7"/>
        <v>26</v>
      </c>
      <c r="U11" s="10">
        <f>IF(TYPE(U$2)=1,ROUNDDOWN(VLOOKUP($I11,$AF$19:$AG$25,2)*$J11*U$2*0.01,0),"")</f>
        <v>25</v>
      </c>
      <c r="V11" s="5">
        <f>IF(TYPE(V$2)=1,ROUNDDOWN(VLOOKUP($I11,$AF$29:$AG$35,2)*($D11/10)*V$2*0.01,0),"")</f>
        <v>14</v>
      </c>
      <c r="W11" s="3">
        <f t="shared" si="8"/>
        <v>39</v>
      </c>
      <c r="X11" s="11">
        <f t="shared" si="9"/>
        <v>39</v>
      </c>
      <c r="Y11" s="47">
        <f t="shared" si="10"/>
        <v>16</v>
      </c>
      <c r="AA11" s="14" t="s">
        <v>95</v>
      </c>
      <c r="AB11" s="26" t="s">
        <v>91</v>
      </c>
      <c r="AC11" s="13">
        <v>10</v>
      </c>
      <c r="AD11" s="1">
        <f t="shared" si="11"/>
        <v>0</v>
      </c>
      <c r="AF11" s="6" t="s">
        <v>58</v>
      </c>
      <c r="AG11" s="7">
        <v>24</v>
      </c>
    </row>
    <row r="12" spans="1:33" ht="14.25" thickBot="1">
      <c r="A12" s="1" t="s">
        <v>20</v>
      </c>
      <c r="B12" s="1">
        <v>1248</v>
      </c>
      <c r="C12" s="1">
        <f t="shared" si="0"/>
        <v>1248</v>
      </c>
      <c r="D12" s="1">
        <v>260</v>
      </c>
      <c r="E12" s="1" t="s">
        <v>0</v>
      </c>
      <c r="F12" s="1">
        <v>0</v>
      </c>
      <c r="G12" s="1">
        <v>0</v>
      </c>
      <c r="H12" s="9">
        <f t="shared" si="1"/>
        <v>260</v>
      </c>
      <c r="I12" s="26" t="s">
        <v>66</v>
      </c>
      <c r="J12" s="29">
        <f>H12*VLOOKUP($I$2,$AF$5:$AG$16,2)/100</f>
        <v>72.8</v>
      </c>
      <c r="K12" s="32">
        <f>IF(TYPE(K$2)=1,ROUNDDOWN(VLOOKUP($I12,$AF$19:$AG$25,2)*$J12*K$2*0.01,0),"")</f>
        <v>54</v>
      </c>
      <c r="L12" s="5">
        <f>IF(TYPE(L$2)=1,ROUNDDOWN(VLOOKUP($I12,$AF$29:$AG$35,2)*($D12/10)*L$2*0.01,0),"")</f>
        <v>8</v>
      </c>
      <c r="M12" s="3">
        <f t="shared" si="2"/>
        <v>62</v>
      </c>
      <c r="N12" s="15">
        <f t="shared" si="3"/>
        <v>62</v>
      </c>
      <c r="O12" s="47">
        <f t="shared" si="4"/>
        <v>16</v>
      </c>
      <c r="P12" s="46">
        <f>IF(TYPE(P$2)=1,ROUNDDOWN(VLOOKUP($I12,$AF$19:$AG$25,2)*$J12*P$2*0.01,0),"")</f>
        <v>54</v>
      </c>
      <c r="Q12" s="41">
        <f>IF(TYPE(Q$2)=1,ROUNDDOWN(VLOOKUP($I12,$AF$29:$AG$35,2)*($D12/10)*Q$2*0.01,0),"")</f>
        <v>14</v>
      </c>
      <c r="R12" s="34">
        <f t="shared" si="5"/>
        <v>68</v>
      </c>
      <c r="S12" s="40">
        <f t="shared" si="6"/>
        <v>68</v>
      </c>
      <c r="T12" s="47">
        <f t="shared" si="7"/>
        <v>12</v>
      </c>
      <c r="U12" s="10">
        <f>IF(TYPE(U$2)=1,ROUNDDOWN(VLOOKUP($I12,$AF$19:$AG$25,2)*$J12*U$2*0.01,0),"")</f>
        <v>32</v>
      </c>
      <c r="V12" s="5">
        <f>IF(TYPE(V$2)=1,ROUNDDOWN(VLOOKUP($I12,$AF$29:$AG$35,2)*($D12/10)*V$2*0.01,0),"")</f>
        <v>14</v>
      </c>
      <c r="W12" s="3">
        <f t="shared" si="8"/>
        <v>46</v>
      </c>
      <c r="X12" s="11">
        <f t="shared" si="9"/>
        <v>46</v>
      </c>
      <c r="Y12" s="47">
        <f t="shared" si="10"/>
        <v>11</v>
      </c>
      <c r="AA12" s="14" t="s">
        <v>94</v>
      </c>
      <c r="AB12" s="27" t="s">
        <v>91</v>
      </c>
      <c r="AC12" s="13">
        <v>25</v>
      </c>
      <c r="AD12" s="1">
        <f t="shared" si="11"/>
        <v>0</v>
      </c>
      <c r="AF12" s="6" t="s">
        <v>60</v>
      </c>
      <c r="AG12" s="7">
        <v>18</v>
      </c>
    </row>
    <row r="13" spans="1:33" ht="14.25" thickTop="1">
      <c r="A13" s="1" t="s">
        <v>9</v>
      </c>
      <c r="B13" s="1">
        <v>1296</v>
      </c>
      <c r="C13" s="1">
        <f t="shared" si="0"/>
        <v>1296</v>
      </c>
      <c r="D13" s="1">
        <v>350</v>
      </c>
      <c r="E13" s="1" t="s">
        <v>0</v>
      </c>
      <c r="F13" s="1">
        <v>0</v>
      </c>
      <c r="G13" s="1">
        <v>2</v>
      </c>
      <c r="H13" s="9">
        <f t="shared" si="1"/>
        <v>270</v>
      </c>
      <c r="I13" s="26" t="s">
        <v>66</v>
      </c>
      <c r="J13" s="29">
        <f>H13*VLOOKUP($I$2,$AF$5:$AG$16,2)/100</f>
        <v>75.6</v>
      </c>
      <c r="K13" s="32">
        <f>IF(TYPE(K$2)=1,ROUNDDOWN(VLOOKUP($I13,$AF$19:$AG$25,2)*$J13*K$2*0.01,0),"")</f>
        <v>56</v>
      </c>
      <c r="L13" s="5">
        <f>IF(TYPE(L$2)=1,ROUNDDOWN(VLOOKUP($I13,$AF$29:$AG$35,2)*($D13/10)*L$2*0.01,0),"")</f>
        <v>11</v>
      </c>
      <c r="M13" s="3">
        <f t="shared" si="2"/>
        <v>67</v>
      </c>
      <c r="N13" s="15">
        <f t="shared" si="3"/>
        <v>67</v>
      </c>
      <c r="O13" s="47">
        <f t="shared" si="4"/>
        <v>3</v>
      </c>
      <c r="P13" s="46">
        <f>IF(TYPE(P$2)=1,ROUNDDOWN(VLOOKUP($I13,$AF$19:$AG$25,2)*$J13*P$2*0.01,0),"")</f>
        <v>56</v>
      </c>
      <c r="Q13" s="41">
        <f>IF(TYPE(Q$2)=1,ROUNDDOWN(VLOOKUP($I13,$AF$29:$AG$35,2)*($D13/10)*Q$2*0.01,0),"")</f>
        <v>19</v>
      </c>
      <c r="R13" s="34">
        <f t="shared" si="5"/>
        <v>75</v>
      </c>
      <c r="S13" s="40">
        <f t="shared" si="6"/>
        <v>75</v>
      </c>
      <c r="T13" s="47">
        <f t="shared" si="7"/>
        <v>5</v>
      </c>
      <c r="U13" s="10">
        <f>IF(TYPE(U$2)=1,ROUNDDOWN(VLOOKUP($I13,$AF$19:$AG$25,2)*$J13*U$2*0.01,0),"")</f>
        <v>34</v>
      </c>
      <c r="V13" s="5">
        <f>IF(TYPE(V$2)=1,ROUNDDOWN(VLOOKUP($I13,$AF$29:$AG$35,2)*($D13/10)*V$2*0.01,0),"")</f>
        <v>19</v>
      </c>
      <c r="W13" s="3">
        <f t="shared" si="8"/>
        <v>53</v>
      </c>
      <c r="X13" s="11">
        <f t="shared" si="9"/>
        <v>53</v>
      </c>
      <c r="Y13" s="47">
        <f t="shared" si="10"/>
        <v>5</v>
      </c>
      <c r="AB13" s="24"/>
      <c r="AD13" s="1">
        <f>SUM(AD4:AD12)</f>
        <v>0</v>
      </c>
      <c r="AF13" s="6" t="s">
        <v>57</v>
      </c>
      <c r="AG13" s="7">
        <v>23</v>
      </c>
    </row>
    <row r="14" spans="1:33" ht="14.25" thickBot="1">
      <c r="A14" s="1" t="s">
        <v>42</v>
      </c>
      <c r="B14" s="1">
        <v>864</v>
      </c>
      <c r="C14" s="1">
        <f t="shared" si="0"/>
        <v>864</v>
      </c>
      <c r="D14" s="1">
        <v>350</v>
      </c>
      <c r="E14" s="1" t="s">
        <v>2</v>
      </c>
      <c r="F14" s="1">
        <v>15</v>
      </c>
      <c r="G14" s="1">
        <v>0</v>
      </c>
      <c r="H14" s="9">
        <f t="shared" si="1"/>
        <v>180</v>
      </c>
      <c r="I14" s="26" t="s">
        <v>66</v>
      </c>
      <c r="J14" s="29">
        <f>H14*VLOOKUP($I$2,$AF$5:$AG$16,2)/100</f>
        <v>50.4</v>
      </c>
      <c r="K14" s="32">
        <f>IF(TYPE(K$2)=1,ROUNDDOWN(VLOOKUP($I14,$AF$19:$AG$25,2)*$J14*K$2*0.01,0),"")</f>
        <v>37</v>
      </c>
      <c r="L14" s="5">
        <f>IF(TYPE(L$2)=1,ROUNDDOWN(VLOOKUP($I14,$AF$29:$AG$35,2)*($D14/10)*L$2*0.01,0),"")</f>
        <v>11</v>
      </c>
      <c r="M14" s="3">
        <f t="shared" si="2"/>
        <v>48</v>
      </c>
      <c r="N14" s="15">
        <f t="shared" si="3"/>
        <v>49.3875</v>
      </c>
      <c r="O14" s="47">
        <f t="shared" si="4"/>
        <v>31</v>
      </c>
      <c r="P14" s="46">
        <f>IF(TYPE(P$2)=1,ROUNDDOWN(VLOOKUP($I14,$AF$19:$AG$25,2)*$J14*P$2*0.01,0),"")</f>
        <v>37</v>
      </c>
      <c r="Q14" s="41">
        <f>IF(TYPE(Q$2)=1,ROUNDDOWN(VLOOKUP($I14,$AF$29:$AG$35,2)*($D14/10)*Q$2*0.01,0),"")</f>
        <v>19</v>
      </c>
      <c r="R14" s="34">
        <f t="shared" si="5"/>
        <v>56</v>
      </c>
      <c r="S14" s="40">
        <f t="shared" si="6"/>
        <v>57.3875</v>
      </c>
      <c r="T14" s="47">
        <f t="shared" si="7"/>
        <v>19</v>
      </c>
      <c r="U14" s="10">
        <f>IF(TYPE(U$2)=1,ROUNDDOWN(VLOOKUP($I14,$AF$19:$AG$25,2)*$J14*U$2*0.01,0),"")</f>
        <v>22</v>
      </c>
      <c r="V14" s="5">
        <f>IF(TYPE(V$2)=1,ROUNDDOWN(VLOOKUP($I14,$AF$29:$AG$35,2)*($D14/10)*V$2*0.01,0),"")</f>
        <v>19</v>
      </c>
      <c r="W14" s="3">
        <f t="shared" si="8"/>
        <v>41</v>
      </c>
      <c r="X14" s="11">
        <f t="shared" si="9"/>
        <v>41.825</v>
      </c>
      <c r="Y14" s="47">
        <f t="shared" si="10"/>
        <v>13</v>
      </c>
      <c r="AB14" s="23"/>
      <c r="AF14" s="6" t="s">
        <v>56</v>
      </c>
      <c r="AG14" s="7">
        <v>28</v>
      </c>
    </row>
    <row r="15" spans="1:33" ht="14.25" thickTop="1">
      <c r="A15" s="1" t="s">
        <v>36</v>
      </c>
      <c r="B15" s="1">
        <v>912</v>
      </c>
      <c r="C15" s="1">
        <f t="shared" si="0"/>
        <v>912</v>
      </c>
      <c r="D15" s="1">
        <v>500</v>
      </c>
      <c r="E15" s="1" t="s">
        <v>2</v>
      </c>
      <c r="F15" s="1">
        <v>0</v>
      </c>
      <c r="G15" s="1">
        <v>1</v>
      </c>
      <c r="H15" s="9">
        <f t="shared" si="1"/>
        <v>190</v>
      </c>
      <c r="I15" s="26" t="s">
        <v>66</v>
      </c>
      <c r="J15" s="29">
        <f>H15*VLOOKUP($I$2,$AF$5:$AG$16,2)/100</f>
        <v>53.2</v>
      </c>
      <c r="K15" s="32">
        <f>IF(TYPE(K$2)=1,ROUNDDOWN(VLOOKUP($I15,$AF$19:$AG$25,2)*$J15*K$2*0.01,0),"")</f>
        <v>39</v>
      </c>
      <c r="L15" s="5">
        <f>IF(TYPE(L$2)=1,ROUNDDOWN(VLOOKUP($I15,$AF$29:$AG$35,2)*($D15/10)*L$2*0.01,0),"")</f>
        <v>16</v>
      </c>
      <c r="M15" s="3">
        <f t="shared" si="2"/>
        <v>55</v>
      </c>
      <c r="N15" s="15">
        <f t="shared" si="3"/>
        <v>55</v>
      </c>
      <c r="O15" s="47">
        <f t="shared" si="4"/>
        <v>25</v>
      </c>
      <c r="P15" s="46">
        <f>IF(TYPE(P$2)=1,ROUNDDOWN(VLOOKUP($I15,$AF$19:$AG$25,2)*$J15*P$2*0.01,0),"")</f>
        <v>39</v>
      </c>
      <c r="Q15" s="41">
        <f>IF(TYPE(Q$2)=1,ROUNDDOWN(VLOOKUP($I15,$AF$29:$AG$35,2)*($D15/10)*Q$2*0.01,0),"")</f>
        <v>28</v>
      </c>
      <c r="R15" s="34">
        <f t="shared" si="5"/>
        <v>67</v>
      </c>
      <c r="S15" s="40">
        <f t="shared" si="6"/>
        <v>67</v>
      </c>
      <c r="T15" s="47">
        <f t="shared" si="7"/>
        <v>11</v>
      </c>
      <c r="U15" s="10">
        <f>IF(TYPE(U$2)=1,ROUNDDOWN(VLOOKUP($I15,$AF$19:$AG$25,2)*$J15*U$2*0.01,0),"")</f>
        <v>23</v>
      </c>
      <c r="V15" s="5">
        <f>IF(TYPE(V$2)=1,ROUNDDOWN(VLOOKUP($I15,$AF$29:$AG$35,2)*($D15/10)*V$2*0.01,0),"")</f>
        <v>28</v>
      </c>
      <c r="W15" s="3">
        <f t="shared" si="8"/>
        <v>51</v>
      </c>
      <c r="X15" s="11">
        <f t="shared" si="9"/>
        <v>51</v>
      </c>
      <c r="Y15" s="47">
        <f t="shared" si="10"/>
        <v>7</v>
      </c>
      <c r="AA15" s="14" t="s">
        <v>87</v>
      </c>
      <c r="AB15" s="25" t="s">
        <v>91</v>
      </c>
      <c r="AC15" s="13">
        <v>1.3</v>
      </c>
      <c r="AD15" s="1">
        <f>IF(VLOOKUP(AB15,$AI$4:$AJ$5,2)=1,VLOOKUP(AB15,$AI$4:$AJ$5,2)*AC15,1)</f>
        <v>1</v>
      </c>
      <c r="AF15" s="6" t="s">
        <v>59</v>
      </c>
      <c r="AG15" s="7">
        <v>14</v>
      </c>
    </row>
    <row r="16" spans="1:33" ht="13.5">
      <c r="A16" s="1" t="s">
        <v>43</v>
      </c>
      <c r="B16" s="1">
        <v>1200</v>
      </c>
      <c r="C16" s="1">
        <f t="shared" si="0"/>
        <v>1200</v>
      </c>
      <c r="D16" s="1">
        <v>350</v>
      </c>
      <c r="E16" s="1" t="s">
        <v>2</v>
      </c>
      <c r="F16" s="1">
        <v>20</v>
      </c>
      <c r="G16" s="1">
        <v>0</v>
      </c>
      <c r="H16" s="9">
        <f t="shared" si="1"/>
        <v>250</v>
      </c>
      <c r="I16" s="26" t="s">
        <v>66</v>
      </c>
      <c r="J16" s="29">
        <f>H16*VLOOKUP($I$2,$AF$5:$AG$16,2)/100</f>
        <v>70</v>
      </c>
      <c r="K16" s="32">
        <f>IF(TYPE(K$2)=1,ROUNDDOWN(VLOOKUP($I16,$AF$19:$AG$25,2)*$J16*K$2*0.01,0),"")</f>
        <v>52</v>
      </c>
      <c r="L16" s="5">
        <f>IF(TYPE(L$2)=1,ROUNDDOWN(VLOOKUP($I16,$AF$29:$AG$35,2)*($D16/10)*L$2*0.01,0),"")</f>
        <v>11</v>
      </c>
      <c r="M16" s="3">
        <f t="shared" si="2"/>
        <v>63</v>
      </c>
      <c r="N16" s="15">
        <f t="shared" si="3"/>
        <v>65.6</v>
      </c>
      <c r="O16" s="47">
        <f t="shared" si="4"/>
        <v>4</v>
      </c>
      <c r="P16" s="46">
        <f>IF(TYPE(P$2)=1,ROUNDDOWN(VLOOKUP($I16,$AF$19:$AG$25,2)*$J16*P$2*0.01,0),"")</f>
        <v>52</v>
      </c>
      <c r="Q16" s="41">
        <f>IF(TYPE(Q$2)=1,ROUNDDOWN(VLOOKUP($I16,$AF$29:$AG$35,2)*($D16/10)*Q$2*0.01,0),"")</f>
        <v>19</v>
      </c>
      <c r="R16" s="34">
        <f t="shared" si="5"/>
        <v>71</v>
      </c>
      <c r="S16" s="40">
        <f t="shared" si="6"/>
        <v>73.6</v>
      </c>
      <c r="T16" s="47">
        <f t="shared" si="7"/>
        <v>7</v>
      </c>
      <c r="U16" s="10">
        <f>IF(TYPE(U$2)=1,ROUNDDOWN(VLOOKUP($I16,$AF$19:$AG$25,2)*$J16*U$2*0.01,0),"")</f>
        <v>31</v>
      </c>
      <c r="V16" s="5">
        <f>IF(TYPE(V$2)=1,ROUNDDOWN(VLOOKUP($I16,$AF$29:$AG$35,2)*($D16/10)*V$2*0.01,0),"")</f>
        <v>19</v>
      </c>
      <c r="W16" s="3">
        <f t="shared" si="8"/>
        <v>50</v>
      </c>
      <c r="X16" s="11">
        <f t="shared" si="9"/>
        <v>51.55</v>
      </c>
      <c r="Y16" s="47">
        <f t="shared" si="10"/>
        <v>6</v>
      </c>
      <c r="AA16" s="14" t="s">
        <v>102</v>
      </c>
      <c r="AB16" s="26" t="s">
        <v>91</v>
      </c>
      <c r="AC16" s="13">
        <v>1.1</v>
      </c>
      <c r="AD16" s="1">
        <f>IF(VLOOKUP(AB16,$AI$4:$AJ$5,2)=1,VLOOKUP(AB16,$AI$4:$AJ$5,2)*AC16,1)</f>
        <v>1</v>
      </c>
      <c r="AF16" s="6" t="s">
        <v>55</v>
      </c>
      <c r="AG16" s="7">
        <v>28</v>
      </c>
    </row>
    <row r="17" spans="1:30" ht="13.5">
      <c r="A17" s="1" t="s">
        <v>44</v>
      </c>
      <c r="B17" s="1">
        <v>1248</v>
      </c>
      <c r="C17" s="1">
        <f t="shared" si="0"/>
        <v>1248</v>
      </c>
      <c r="D17" s="1">
        <v>200</v>
      </c>
      <c r="E17" s="1" t="s">
        <v>2</v>
      </c>
      <c r="F17" s="1">
        <v>0</v>
      </c>
      <c r="G17" s="1">
        <v>0</v>
      </c>
      <c r="H17" s="9">
        <f t="shared" si="1"/>
        <v>260</v>
      </c>
      <c r="I17" s="26" t="s">
        <v>66</v>
      </c>
      <c r="J17" s="29">
        <f>H17*VLOOKUP($I$2,$AF$5:$AG$16,2)/100</f>
        <v>72.8</v>
      </c>
      <c r="K17" s="32">
        <f>IF(TYPE(K$2)=1,ROUNDDOWN(VLOOKUP($I17,$AF$19:$AG$25,2)*$J17*K$2*0.01,0),"")</f>
        <v>54</v>
      </c>
      <c r="L17" s="5">
        <f>IF(TYPE(L$2)=1,ROUNDDOWN(VLOOKUP($I17,$AF$29:$AG$35,2)*($D17/10)*L$2*0.01,0),"")</f>
        <v>6</v>
      </c>
      <c r="M17" s="3">
        <f t="shared" si="2"/>
        <v>60</v>
      </c>
      <c r="N17" s="15">
        <f t="shared" si="3"/>
        <v>60</v>
      </c>
      <c r="O17" s="47">
        <f t="shared" si="4"/>
        <v>14</v>
      </c>
      <c r="P17" s="46">
        <f>IF(TYPE(P$2)=1,ROUNDDOWN(VLOOKUP($I17,$AF$19:$AG$25,2)*$J17*P$2*0.01,0),"")</f>
        <v>54</v>
      </c>
      <c r="Q17" s="41">
        <f>IF(TYPE(Q$2)=1,ROUNDDOWN(VLOOKUP($I17,$AF$29:$AG$35,2)*($D17/10)*Q$2*0.01,0),"")</f>
        <v>11</v>
      </c>
      <c r="R17" s="34">
        <f t="shared" si="5"/>
        <v>65</v>
      </c>
      <c r="S17" s="40">
        <f t="shared" si="6"/>
        <v>65</v>
      </c>
      <c r="T17" s="47">
        <f t="shared" si="7"/>
        <v>10</v>
      </c>
      <c r="U17" s="10">
        <f>IF(TYPE(U$2)=1,ROUNDDOWN(VLOOKUP($I17,$AF$19:$AG$25,2)*$J17*U$2*0.01,0),"")</f>
        <v>32</v>
      </c>
      <c r="V17" s="5">
        <f>IF(TYPE(V$2)=1,ROUNDDOWN(VLOOKUP($I17,$AF$29:$AG$35,2)*($D17/10)*V$2*0.01,0),"")</f>
        <v>11</v>
      </c>
      <c r="W17" s="3">
        <f t="shared" si="8"/>
        <v>43</v>
      </c>
      <c r="X17" s="11">
        <f t="shared" si="9"/>
        <v>43</v>
      </c>
      <c r="Y17" s="47">
        <f t="shared" si="10"/>
        <v>10</v>
      </c>
      <c r="AA17" s="14" t="s">
        <v>105</v>
      </c>
      <c r="AB17" s="26" t="s">
        <v>91</v>
      </c>
      <c r="AC17" s="13">
        <v>1.15</v>
      </c>
      <c r="AD17" s="1">
        <f>IF(VLOOKUP(AB17,$AI$4:$AJ$5,2)=1,VLOOKUP(AB17,$AI$4:$AJ$5,2)*AC17,1)</f>
        <v>1</v>
      </c>
    </row>
    <row r="18" spans="1:32" ht="13.5">
      <c r="A18" s="1" t="s">
        <v>17</v>
      </c>
      <c r="B18" s="1">
        <v>1296</v>
      </c>
      <c r="C18" s="1">
        <f t="shared" si="0"/>
        <v>1296</v>
      </c>
      <c r="D18" s="1">
        <v>320</v>
      </c>
      <c r="E18" s="1" t="s">
        <v>2</v>
      </c>
      <c r="F18" s="1">
        <v>0</v>
      </c>
      <c r="G18" s="1">
        <v>1</v>
      </c>
      <c r="H18" s="9">
        <f t="shared" si="1"/>
        <v>270</v>
      </c>
      <c r="I18" s="26" t="s">
        <v>66</v>
      </c>
      <c r="J18" s="29">
        <f>H18*VLOOKUP($I$2,$AF$5:$AG$16,2)/100</f>
        <v>75.6</v>
      </c>
      <c r="K18" s="32">
        <f>IF(TYPE(K$2)=1,ROUNDDOWN(VLOOKUP($I18,$AF$19:$AG$25,2)*$J18*K$2*0.01,0),"")</f>
        <v>56</v>
      </c>
      <c r="L18" s="5">
        <f>IF(TYPE(L$2)=1,ROUNDDOWN(VLOOKUP($I18,$AF$29:$AG$35,2)*($D18/10)*L$2*0.01,0),"")</f>
        <v>10</v>
      </c>
      <c r="M18" s="3">
        <f t="shared" si="2"/>
        <v>66</v>
      </c>
      <c r="N18" s="15">
        <f t="shared" si="3"/>
        <v>66</v>
      </c>
      <c r="O18" s="47">
        <f t="shared" si="4"/>
        <v>3</v>
      </c>
      <c r="P18" s="46">
        <f>IF(TYPE(P$2)=1,ROUNDDOWN(VLOOKUP($I18,$AF$19:$AG$25,2)*$J18*P$2*0.01,0),"")</f>
        <v>56</v>
      </c>
      <c r="Q18" s="41">
        <f>IF(TYPE(Q$2)=1,ROUNDDOWN(VLOOKUP($I18,$AF$29:$AG$35,2)*($D18/10)*Q$2*0.01,0),"")</f>
        <v>18</v>
      </c>
      <c r="R18" s="34">
        <f t="shared" si="5"/>
        <v>74</v>
      </c>
      <c r="S18" s="40">
        <f t="shared" si="6"/>
        <v>74</v>
      </c>
      <c r="T18" s="47">
        <f t="shared" si="7"/>
        <v>6</v>
      </c>
      <c r="U18" s="10">
        <f>IF(TYPE(U$2)=1,ROUNDDOWN(VLOOKUP($I18,$AF$19:$AG$25,2)*$J18*U$2*0.01,0),"")</f>
        <v>34</v>
      </c>
      <c r="V18" s="5">
        <f>IF(TYPE(V$2)=1,ROUNDDOWN(VLOOKUP($I18,$AF$29:$AG$35,2)*($D18/10)*V$2*0.01,0),"")</f>
        <v>18</v>
      </c>
      <c r="W18" s="3">
        <f t="shared" si="8"/>
        <v>52</v>
      </c>
      <c r="X18" s="11">
        <f t="shared" si="9"/>
        <v>52</v>
      </c>
      <c r="Y18" s="47">
        <f t="shared" si="10"/>
        <v>5</v>
      </c>
      <c r="AA18" s="14" t="s">
        <v>103</v>
      </c>
      <c r="AB18" s="26" t="s">
        <v>91</v>
      </c>
      <c r="AC18" s="13">
        <v>1.15</v>
      </c>
      <c r="AD18" s="1">
        <f>IF(VLOOKUP(AB18,$AI$4:$AJ$5,2)=1,VLOOKUP(AB18,$AI$4:$AJ$5,2)*AC18,1)</f>
        <v>1</v>
      </c>
      <c r="AF18" s="4" t="s">
        <v>75</v>
      </c>
    </row>
    <row r="19" spans="1:33" ht="14.25" thickBot="1">
      <c r="A19" s="1" t="s">
        <v>49</v>
      </c>
      <c r="B19" s="1">
        <v>1344</v>
      </c>
      <c r="C19" s="1">
        <f t="shared" si="0"/>
        <v>1344</v>
      </c>
      <c r="D19" s="1">
        <v>200</v>
      </c>
      <c r="E19" s="1" t="s">
        <v>2</v>
      </c>
      <c r="F19" s="1">
        <v>0</v>
      </c>
      <c r="G19" s="1">
        <v>2</v>
      </c>
      <c r="H19" s="9">
        <f t="shared" si="1"/>
        <v>280</v>
      </c>
      <c r="I19" s="26" t="s">
        <v>66</v>
      </c>
      <c r="J19" s="29">
        <f>H19*VLOOKUP($I$2,$AF$5:$AG$16,2)/100</f>
        <v>78.4</v>
      </c>
      <c r="K19" s="32">
        <f>IF(TYPE(K$2)=1,ROUNDDOWN(VLOOKUP($I19,$AF$19:$AG$25,2)*$J19*K$2*0.01,0),"")</f>
        <v>58</v>
      </c>
      <c r="L19" s="5">
        <f>IF(TYPE(L$2)=1,ROUNDDOWN(VLOOKUP($I19,$AF$29:$AG$35,2)*($D19/10)*L$2*0.01,0),"")</f>
        <v>6</v>
      </c>
      <c r="M19" s="3">
        <f t="shared" si="2"/>
        <v>64</v>
      </c>
      <c r="N19" s="15">
        <f t="shared" si="3"/>
        <v>64</v>
      </c>
      <c r="O19" s="47">
        <f t="shared" si="4"/>
        <v>7</v>
      </c>
      <c r="P19" s="46">
        <f>IF(TYPE(P$2)=1,ROUNDDOWN(VLOOKUP($I19,$AF$19:$AG$25,2)*$J19*P$2*0.01,0),"")</f>
        <v>58</v>
      </c>
      <c r="Q19" s="41">
        <f>IF(TYPE(Q$2)=1,ROUNDDOWN(VLOOKUP($I19,$AF$29:$AG$35,2)*($D19/10)*Q$2*0.01,0),"")</f>
        <v>11</v>
      </c>
      <c r="R19" s="34">
        <f t="shared" si="5"/>
        <v>69</v>
      </c>
      <c r="S19" s="40">
        <f t="shared" si="6"/>
        <v>69</v>
      </c>
      <c r="T19" s="47">
        <f t="shared" si="7"/>
        <v>8</v>
      </c>
      <c r="U19" s="10">
        <f>IF(TYPE(U$2)=1,ROUNDDOWN(VLOOKUP($I19,$AF$19:$AG$25,2)*$J19*U$2*0.01,0),"")</f>
        <v>35</v>
      </c>
      <c r="V19" s="5">
        <f>IF(TYPE(V$2)=1,ROUNDDOWN(VLOOKUP($I19,$AF$29:$AG$35,2)*($D19/10)*V$2*0.01,0),"")</f>
        <v>11</v>
      </c>
      <c r="W19" s="3">
        <f t="shared" si="8"/>
        <v>46</v>
      </c>
      <c r="X19" s="11">
        <f t="shared" si="9"/>
        <v>46</v>
      </c>
      <c r="Y19" s="47">
        <f t="shared" si="10"/>
        <v>7</v>
      </c>
      <c r="AA19" s="14" t="s">
        <v>104</v>
      </c>
      <c r="AB19" s="27" t="s">
        <v>91</v>
      </c>
      <c r="AC19" s="13">
        <v>1.25</v>
      </c>
      <c r="AD19" s="1">
        <f>IF(VLOOKUP(AB19,$AI$4:$AJ$5,2)=1,VLOOKUP(AB19,$AI$4:$AJ$5,2)*AC19,1)</f>
        <v>1</v>
      </c>
      <c r="AF19" s="6" t="s">
        <v>61</v>
      </c>
      <c r="AG19" s="8">
        <v>0.5</v>
      </c>
    </row>
    <row r="20" spans="1:33" ht="14.25" thickTop="1">
      <c r="A20" s="1" t="s">
        <v>33</v>
      </c>
      <c r="B20" s="1">
        <v>1104</v>
      </c>
      <c r="C20" s="1">
        <f t="shared" si="0"/>
        <v>1104</v>
      </c>
      <c r="D20" s="1">
        <v>520</v>
      </c>
      <c r="E20" s="1" t="s">
        <v>4</v>
      </c>
      <c r="F20" s="1">
        <v>0</v>
      </c>
      <c r="G20" s="1">
        <v>0</v>
      </c>
      <c r="H20" s="9">
        <f t="shared" si="1"/>
        <v>230</v>
      </c>
      <c r="I20" s="26" t="s">
        <v>66</v>
      </c>
      <c r="J20" s="29">
        <f>H20*VLOOKUP($I$2,$AF$5:$AG$16,2)/100</f>
        <v>64.4</v>
      </c>
      <c r="K20" s="32">
        <f>IF(TYPE(K$2)=1,ROUNDDOWN(VLOOKUP($I20,$AF$19:$AG$25,2)*$J20*K$2*0.01,0),"")</f>
        <v>48</v>
      </c>
      <c r="L20" s="5">
        <f>IF(TYPE(L$2)=1,ROUNDDOWN(VLOOKUP($I20,$AF$29:$AG$35,2)*($D20/10)*L$2*0.01,0),"")</f>
        <v>17</v>
      </c>
      <c r="M20" s="3">
        <f t="shared" si="2"/>
        <v>65</v>
      </c>
      <c r="N20" s="15">
        <f t="shared" si="3"/>
        <v>65</v>
      </c>
      <c r="O20" s="47">
        <f t="shared" si="4"/>
        <v>4</v>
      </c>
      <c r="P20" s="46">
        <f>IF(TYPE(P$2)=1,ROUNDDOWN(VLOOKUP($I20,$AF$19:$AG$25,2)*$J20*P$2*0.01,0),"")</f>
        <v>48</v>
      </c>
      <c r="Q20" s="41">
        <f>IF(TYPE(Q$2)=1,ROUNDDOWN(VLOOKUP($I20,$AF$29:$AG$35,2)*($D20/10)*Q$2*0.01,0),"")</f>
        <v>29</v>
      </c>
      <c r="R20" s="34">
        <f t="shared" si="5"/>
        <v>77</v>
      </c>
      <c r="S20" s="40">
        <f t="shared" si="6"/>
        <v>77</v>
      </c>
      <c r="T20" s="47">
        <f t="shared" si="7"/>
        <v>2</v>
      </c>
      <c r="U20" s="10">
        <f>IF(TYPE(U$2)=1,ROUNDDOWN(VLOOKUP($I20,$AF$19:$AG$25,2)*$J20*U$2*0.01,0),"")</f>
        <v>28</v>
      </c>
      <c r="V20" s="5">
        <f>IF(TYPE(V$2)=1,ROUNDDOWN(VLOOKUP($I20,$AF$29:$AG$35,2)*($D20/10)*V$2*0.01,0),"")</f>
        <v>29</v>
      </c>
      <c r="W20" s="3">
        <f t="shared" si="8"/>
        <v>57</v>
      </c>
      <c r="X20" s="11">
        <f t="shared" si="9"/>
        <v>57</v>
      </c>
      <c r="Y20" s="47">
        <f t="shared" si="10"/>
        <v>2</v>
      </c>
      <c r="AB20" s="24"/>
      <c r="AD20" s="1">
        <f>PRODUCT(AD15:AD19)</f>
        <v>1</v>
      </c>
      <c r="AF20" s="6" t="s">
        <v>62</v>
      </c>
      <c r="AG20" s="8">
        <v>0.75</v>
      </c>
    </row>
    <row r="21" spans="1:33" ht="13.5">
      <c r="A21" s="1" t="s">
        <v>24</v>
      </c>
      <c r="B21" s="1">
        <v>1200</v>
      </c>
      <c r="C21" s="1">
        <f t="shared" si="0"/>
        <v>1200</v>
      </c>
      <c r="D21" s="1">
        <v>560</v>
      </c>
      <c r="E21" s="1" t="s">
        <v>4</v>
      </c>
      <c r="F21" s="1">
        <v>0</v>
      </c>
      <c r="G21" s="1">
        <v>0</v>
      </c>
      <c r="H21" s="9">
        <f t="shared" si="1"/>
        <v>250</v>
      </c>
      <c r="I21" s="26" t="s">
        <v>66</v>
      </c>
      <c r="J21" s="29">
        <f>H21*VLOOKUP($I$2,$AF$5:$AG$16,2)/100</f>
        <v>70</v>
      </c>
      <c r="K21" s="32">
        <f>IF(TYPE(K$2)=1,ROUNDDOWN(VLOOKUP($I21,$AF$19:$AG$25,2)*$J21*K$2*0.01,0),"")</f>
        <v>52</v>
      </c>
      <c r="L21" s="5">
        <f>IF(TYPE(L$2)=1,ROUNDDOWN(VLOOKUP($I21,$AF$29:$AG$35,2)*($D21/10)*L$2*0.01,0),"")</f>
        <v>18</v>
      </c>
      <c r="M21" s="3">
        <f t="shared" si="2"/>
        <v>70</v>
      </c>
      <c r="N21" s="15">
        <f t="shared" si="3"/>
        <v>70</v>
      </c>
      <c r="O21" s="47">
        <f t="shared" si="4"/>
        <v>2</v>
      </c>
      <c r="P21" s="46">
        <f>IF(TYPE(P$2)=1,ROUNDDOWN(VLOOKUP($I21,$AF$19:$AG$25,2)*$J21*P$2*0.01,0),"")</f>
        <v>52</v>
      </c>
      <c r="Q21" s="41">
        <f>IF(TYPE(Q$2)=1,ROUNDDOWN(VLOOKUP($I21,$AF$29:$AG$35,2)*($D21/10)*Q$2*0.01,0),"")</f>
        <v>31</v>
      </c>
      <c r="R21" s="34">
        <f t="shared" si="5"/>
        <v>83</v>
      </c>
      <c r="S21" s="40">
        <f t="shared" si="6"/>
        <v>83</v>
      </c>
      <c r="T21" s="47">
        <f t="shared" si="7"/>
        <v>1</v>
      </c>
      <c r="U21" s="10">
        <f>IF(TYPE(U$2)=1,ROUNDDOWN(VLOOKUP($I21,$AF$19:$AG$25,2)*$J21*U$2*0.01,0),"")</f>
        <v>31</v>
      </c>
      <c r="V21" s="5">
        <f>IF(TYPE(V$2)=1,ROUNDDOWN(VLOOKUP($I21,$AF$29:$AG$35,2)*($D21/10)*V$2*0.01,0),"")</f>
        <v>31</v>
      </c>
      <c r="W21" s="3">
        <f t="shared" si="8"/>
        <v>62</v>
      </c>
      <c r="X21" s="11">
        <f t="shared" si="9"/>
        <v>62</v>
      </c>
      <c r="Y21" s="47">
        <f t="shared" si="10"/>
        <v>1</v>
      </c>
      <c r="AF21" s="6" t="s">
        <v>63</v>
      </c>
      <c r="AG21" s="8">
        <v>1</v>
      </c>
    </row>
    <row r="22" spans="1:33" ht="13.5">
      <c r="A22" s="1" t="s">
        <v>38</v>
      </c>
      <c r="B22" s="1">
        <v>1248</v>
      </c>
      <c r="C22" s="1">
        <f t="shared" si="0"/>
        <v>1248</v>
      </c>
      <c r="D22" s="1">
        <v>250</v>
      </c>
      <c r="E22" s="1" t="s">
        <v>4</v>
      </c>
      <c r="F22" s="1">
        <v>25</v>
      </c>
      <c r="G22" s="1">
        <v>1</v>
      </c>
      <c r="H22" s="9">
        <f t="shared" si="1"/>
        <v>260</v>
      </c>
      <c r="I22" s="26" t="s">
        <v>66</v>
      </c>
      <c r="J22" s="29">
        <f>H22*VLOOKUP($I$2,$AF$5:$AG$16,2)/100</f>
        <v>72.8</v>
      </c>
      <c r="K22" s="32">
        <f>IF(TYPE(K$2)=1,ROUNDDOWN(VLOOKUP($I22,$AF$19:$AG$25,2)*$J22*K$2*0.01,0),"")</f>
        <v>54</v>
      </c>
      <c r="L22" s="5">
        <f>IF(TYPE(L$2)=1,ROUNDDOWN(VLOOKUP($I22,$AF$29:$AG$35,2)*($D22/10)*L$2*0.01,0),"")</f>
        <v>8</v>
      </c>
      <c r="M22" s="3">
        <f t="shared" si="2"/>
        <v>62</v>
      </c>
      <c r="N22" s="15">
        <f t="shared" si="3"/>
        <v>65.375</v>
      </c>
      <c r="O22" s="47">
        <f t="shared" si="4"/>
        <v>2</v>
      </c>
      <c r="P22" s="46">
        <f>IF(TYPE(P$2)=1,ROUNDDOWN(VLOOKUP($I22,$AF$19:$AG$25,2)*$J22*P$2*0.01,0),"")</f>
        <v>54</v>
      </c>
      <c r="Q22" s="41">
        <f>IF(TYPE(Q$2)=1,ROUNDDOWN(VLOOKUP($I22,$AF$29:$AG$35,2)*($D22/10)*Q$2*0.01,0),"")</f>
        <v>14</v>
      </c>
      <c r="R22" s="34">
        <f t="shared" si="5"/>
        <v>68</v>
      </c>
      <c r="S22" s="40">
        <f t="shared" si="6"/>
        <v>71.375</v>
      </c>
      <c r="T22" s="47">
        <f t="shared" si="7"/>
        <v>4</v>
      </c>
      <c r="U22" s="10">
        <f>IF(TYPE(U$2)=1,ROUNDDOWN(VLOOKUP($I22,$AF$19:$AG$25,2)*$J22*U$2*0.01,0),"")</f>
        <v>32</v>
      </c>
      <c r="V22" s="5">
        <f>IF(TYPE(V$2)=1,ROUNDDOWN(VLOOKUP($I22,$AF$29:$AG$35,2)*($D22/10)*V$2*0.01,0),"")</f>
        <v>14</v>
      </c>
      <c r="W22" s="3">
        <f t="shared" si="8"/>
        <v>46</v>
      </c>
      <c r="X22" s="11">
        <f t="shared" si="9"/>
        <v>48</v>
      </c>
      <c r="Y22" s="47">
        <f t="shared" si="10"/>
        <v>3</v>
      </c>
      <c r="AF22" s="6" t="s">
        <v>64</v>
      </c>
      <c r="AG22" s="8">
        <v>1.125</v>
      </c>
    </row>
    <row r="23" spans="1:33" ht="13.5">
      <c r="A23" s="1" t="s">
        <v>52</v>
      </c>
      <c r="B23" s="1">
        <v>1056</v>
      </c>
      <c r="C23" s="1">
        <f t="shared" si="0"/>
        <v>1056</v>
      </c>
      <c r="D23" s="1">
        <v>540</v>
      </c>
      <c r="E23" s="1" t="s">
        <v>3</v>
      </c>
      <c r="F23" s="1">
        <v>0</v>
      </c>
      <c r="G23" s="1">
        <v>0</v>
      </c>
      <c r="H23" s="9">
        <f t="shared" si="1"/>
        <v>220</v>
      </c>
      <c r="I23" s="26" t="s">
        <v>66</v>
      </c>
      <c r="J23" s="29">
        <f>H23*VLOOKUP($I$2,$AF$5:$AG$16,2)/100</f>
        <v>61.6</v>
      </c>
      <c r="K23" s="32">
        <f>IF(TYPE(K$2)=1,ROUNDDOWN(VLOOKUP($I23,$AF$19:$AG$25,2)*$J23*K$2*0.01,0),"")</f>
        <v>46</v>
      </c>
      <c r="L23" s="5">
        <f>IF(TYPE(L$2)=1,ROUNDDOWN(VLOOKUP($I23,$AF$29:$AG$35,2)*($D23/10)*L$2*0.01,0),"")</f>
        <v>18</v>
      </c>
      <c r="M23" s="3">
        <f t="shared" si="2"/>
        <v>64</v>
      </c>
      <c r="N23" s="15">
        <f t="shared" si="3"/>
        <v>64</v>
      </c>
      <c r="O23" s="47">
        <f t="shared" si="4"/>
        <v>4</v>
      </c>
      <c r="P23" s="46">
        <f>IF(TYPE(P$2)=1,ROUNDDOWN(VLOOKUP($I23,$AF$19:$AG$25,2)*$J23*P$2*0.01,0),"")</f>
        <v>46</v>
      </c>
      <c r="Q23" s="41">
        <f>IF(TYPE(Q$2)=1,ROUNDDOWN(VLOOKUP($I23,$AF$29:$AG$35,2)*($D23/10)*Q$2*0.01,0),"")</f>
        <v>30</v>
      </c>
      <c r="R23" s="34">
        <f t="shared" si="5"/>
        <v>76</v>
      </c>
      <c r="S23" s="40">
        <f t="shared" si="6"/>
        <v>76</v>
      </c>
      <c r="T23" s="47">
        <f t="shared" si="7"/>
        <v>1</v>
      </c>
      <c r="U23" s="10">
        <f>IF(TYPE(U$2)=1,ROUNDDOWN(VLOOKUP($I23,$AF$19:$AG$25,2)*$J23*U$2*0.01,0),"")</f>
        <v>27</v>
      </c>
      <c r="V23" s="5">
        <f>IF(TYPE(V$2)=1,ROUNDDOWN(VLOOKUP($I23,$AF$29:$AG$35,2)*($D23/10)*V$2*0.01,0),"")</f>
        <v>30</v>
      </c>
      <c r="W23" s="3">
        <f t="shared" si="8"/>
        <v>57</v>
      </c>
      <c r="X23" s="11">
        <f t="shared" si="9"/>
        <v>57</v>
      </c>
      <c r="Y23" s="47">
        <f t="shared" si="10"/>
        <v>1</v>
      </c>
      <c r="Z23" s="1"/>
      <c r="AF23" s="6" t="s">
        <v>65</v>
      </c>
      <c r="AG23" s="8">
        <v>1.25</v>
      </c>
    </row>
    <row r="24" spans="1:33" ht="13.5">
      <c r="A24" s="1" t="s">
        <v>51</v>
      </c>
      <c r="B24" s="1">
        <v>1152</v>
      </c>
      <c r="C24" s="1">
        <f t="shared" si="0"/>
        <v>1152</v>
      </c>
      <c r="D24" s="1">
        <v>450</v>
      </c>
      <c r="E24" s="1" t="s">
        <v>3</v>
      </c>
      <c r="F24" s="1">
        <v>0</v>
      </c>
      <c r="G24" s="1">
        <v>0</v>
      </c>
      <c r="H24" s="9">
        <f t="shared" si="1"/>
        <v>240</v>
      </c>
      <c r="I24" s="26" t="s">
        <v>66</v>
      </c>
      <c r="J24" s="29">
        <f>H24*VLOOKUP($I$2,$AF$5:$AG$16,2)/100</f>
        <v>67.2</v>
      </c>
      <c r="K24" s="32">
        <f>IF(TYPE(K$2)=1,ROUNDDOWN(VLOOKUP($I24,$AF$19:$AG$25,2)*$J24*K$2*0.01,0),"")</f>
        <v>50</v>
      </c>
      <c r="L24" s="5">
        <f>IF(TYPE(L$2)=1,ROUNDDOWN(VLOOKUP($I24,$AF$29:$AG$35,2)*($D24/10)*L$2*0.01,0),"")</f>
        <v>15</v>
      </c>
      <c r="M24" s="3">
        <f t="shared" si="2"/>
        <v>65</v>
      </c>
      <c r="N24" s="15">
        <f t="shared" si="3"/>
        <v>65</v>
      </c>
      <c r="O24" s="47">
        <f t="shared" si="4"/>
        <v>2</v>
      </c>
      <c r="P24" s="46">
        <f>IF(TYPE(P$2)=1,ROUNDDOWN(VLOOKUP($I24,$AF$19:$AG$25,2)*$J24*P$2*0.01,0),"")</f>
        <v>50</v>
      </c>
      <c r="Q24" s="41">
        <f>IF(TYPE(Q$2)=1,ROUNDDOWN(VLOOKUP($I24,$AF$29:$AG$35,2)*($D24/10)*Q$2*0.01,0),"")</f>
        <v>25</v>
      </c>
      <c r="R24" s="34">
        <f t="shared" si="5"/>
        <v>75</v>
      </c>
      <c r="S24" s="40">
        <f t="shared" si="6"/>
        <v>75</v>
      </c>
      <c r="T24" s="47">
        <f t="shared" si="7"/>
        <v>2</v>
      </c>
      <c r="U24" s="10">
        <f>IF(TYPE(U$2)=1,ROUNDDOWN(VLOOKUP($I24,$AF$19:$AG$25,2)*$J24*U$2*0.01,0),"")</f>
        <v>30</v>
      </c>
      <c r="V24" s="5">
        <f>IF(TYPE(V$2)=1,ROUNDDOWN(VLOOKUP($I24,$AF$29:$AG$35,2)*($D24/10)*V$2*0.01,0),"")</f>
        <v>25</v>
      </c>
      <c r="W24" s="3">
        <f t="shared" si="8"/>
        <v>55</v>
      </c>
      <c r="X24" s="11">
        <f t="shared" si="9"/>
        <v>55</v>
      </c>
      <c r="Y24" s="47">
        <f t="shared" si="10"/>
        <v>1</v>
      </c>
      <c r="Z24" s="1"/>
      <c r="AF24" s="6" t="s">
        <v>66</v>
      </c>
      <c r="AG24" s="8">
        <v>1.5</v>
      </c>
    </row>
    <row r="25" spans="1:33" ht="13.5">
      <c r="A25" s="1" t="s">
        <v>21</v>
      </c>
      <c r="B25" s="1">
        <v>1248</v>
      </c>
      <c r="C25" s="1">
        <f t="shared" si="0"/>
        <v>1248</v>
      </c>
      <c r="D25" s="1">
        <v>300</v>
      </c>
      <c r="E25" s="1" t="s">
        <v>3</v>
      </c>
      <c r="F25" s="1">
        <v>0</v>
      </c>
      <c r="G25" s="1">
        <v>0</v>
      </c>
      <c r="H25" s="9">
        <f t="shared" si="1"/>
        <v>260</v>
      </c>
      <c r="I25" s="26" t="s">
        <v>66</v>
      </c>
      <c r="J25" s="29">
        <f>H25*VLOOKUP($I$2,$AF$5:$AG$16,2)/100</f>
        <v>72.8</v>
      </c>
      <c r="K25" s="32">
        <f>IF(TYPE(K$2)=1,ROUNDDOWN(VLOOKUP($I25,$AF$19:$AG$25,2)*$J25*K$2*0.01,0),"")</f>
        <v>54</v>
      </c>
      <c r="L25" s="5">
        <f>IF(TYPE(L$2)=1,ROUNDDOWN(VLOOKUP($I25,$AF$29:$AG$35,2)*($D25/10)*L$2*0.01,0),"")</f>
        <v>10</v>
      </c>
      <c r="M25" s="3">
        <f t="shared" si="2"/>
        <v>64</v>
      </c>
      <c r="N25" s="15">
        <f t="shared" si="3"/>
        <v>64</v>
      </c>
      <c r="O25" s="47">
        <f t="shared" si="4"/>
        <v>3</v>
      </c>
      <c r="P25" s="46">
        <f>IF(TYPE(P$2)=1,ROUNDDOWN(VLOOKUP($I25,$AF$19:$AG$25,2)*$J25*P$2*0.01,0),"")</f>
        <v>54</v>
      </c>
      <c r="Q25" s="41">
        <f>IF(TYPE(Q$2)=1,ROUNDDOWN(VLOOKUP($I25,$AF$29:$AG$35,2)*($D25/10)*Q$2*0.01,0),"")</f>
        <v>16</v>
      </c>
      <c r="R25" s="34">
        <f t="shared" si="5"/>
        <v>70</v>
      </c>
      <c r="S25" s="40">
        <f t="shared" si="6"/>
        <v>70</v>
      </c>
      <c r="T25" s="47">
        <f t="shared" si="7"/>
        <v>2</v>
      </c>
      <c r="U25" s="10">
        <f>IF(TYPE(U$2)=1,ROUNDDOWN(VLOOKUP($I25,$AF$19:$AG$25,2)*$J25*U$2*0.01,0),"")</f>
        <v>32</v>
      </c>
      <c r="V25" s="5">
        <f>IF(TYPE(V$2)=1,ROUNDDOWN(VLOOKUP($I25,$AF$29:$AG$35,2)*($D25/10)*V$2*0.01,0),"")</f>
        <v>16</v>
      </c>
      <c r="W25" s="3">
        <f t="shared" si="8"/>
        <v>48</v>
      </c>
      <c r="X25" s="11">
        <f t="shared" si="9"/>
        <v>48</v>
      </c>
      <c r="Y25" s="47">
        <f t="shared" si="10"/>
        <v>1</v>
      </c>
      <c r="Z25" s="1"/>
      <c r="AF25" s="6" t="s">
        <v>106</v>
      </c>
      <c r="AG25" s="8">
        <v>1.626</v>
      </c>
    </row>
    <row r="26" spans="1:33" ht="13.5">
      <c r="A26" s="1" t="s">
        <v>45</v>
      </c>
      <c r="B26" s="1">
        <v>864</v>
      </c>
      <c r="C26" s="1">
        <f t="shared" si="0"/>
        <v>864</v>
      </c>
      <c r="E26" s="1" t="s">
        <v>5</v>
      </c>
      <c r="F26" s="1">
        <v>0</v>
      </c>
      <c r="G26" s="1">
        <v>1</v>
      </c>
      <c r="H26" s="9">
        <f t="shared" si="1"/>
        <v>180</v>
      </c>
      <c r="I26" s="26" t="s">
        <v>66</v>
      </c>
      <c r="J26" s="29">
        <f>H26*VLOOKUP($I$2,$AF$5:$AG$16,2)/100</f>
        <v>50.4</v>
      </c>
      <c r="K26" s="32">
        <f>IF(TYPE(K$2)=1,ROUNDDOWN(VLOOKUP($I26,$AF$19:$AG$25,2)*$J26*K$2*0.01,0),"")</f>
        <v>37</v>
      </c>
      <c r="L26" s="5">
        <f>IF(TYPE(L$2)=1,ROUNDDOWN(VLOOKUP($I26,$AF$29:$AG$35,2)*($D26/10)*L$2*0.01,0),"")</f>
        <v>0</v>
      </c>
      <c r="M26" s="3">
        <f t="shared" si="2"/>
        <v>37</v>
      </c>
      <c r="N26" s="15">
        <f t="shared" si="3"/>
        <v>37</v>
      </c>
      <c r="O26" s="47">
        <f t="shared" si="4"/>
        <v>23</v>
      </c>
      <c r="P26" s="46">
        <f>IF(TYPE(P$2)=1,ROUNDDOWN(VLOOKUP($I26,$AF$19:$AG$25,2)*$J26*P$2*0.01,0),"")</f>
        <v>37</v>
      </c>
      <c r="Q26" s="41">
        <f>IF(TYPE(Q$2)=1,ROUNDDOWN(VLOOKUP($I26,$AF$29:$AG$35,2)*($D26/10)*Q$2*0.01,0),"")</f>
        <v>0</v>
      </c>
      <c r="R26" s="34">
        <f t="shared" si="5"/>
        <v>37</v>
      </c>
      <c r="S26" s="40">
        <f t="shared" si="6"/>
        <v>37</v>
      </c>
      <c r="T26" s="47">
        <f t="shared" si="7"/>
        <v>23</v>
      </c>
      <c r="U26" s="10">
        <f>IF(TYPE(U$2)=1,ROUNDDOWN(VLOOKUP($I26,$AF$19:$AG$25,2)*$J26*U$2*0.01,0),"")</f>
        <v>22</v>
      </c>
      <c r="V26" s="5">
        <f>IF(TYPE(V$2)=1,ROUNDDOWN(VLOOKUP($I26,$AF$29:$AG$35,2)*($D26/10)*V$2*0.01,0),"")</f>
        <v>0</v>
      </c>
      <c r="W26" s="3">
        <f t="shared" si="8"/>
        <v>22</v>
      </c>
      <c r="X26" s="11">
        <f t="shared" si="9"/>
        <v>22</v>
      </c>
      <c r="Y26" s="47">
        <f t="shared" si="10"/>
        <v>23</v>
      </c>
      <c r="Z26" s="1"/>
      <c r="AF26" s="6"/>
      <c r="AG26" s="8"/>
    </row>
    <row r="27" spans="1:26" ht="13.5">
      <c r="A27" s="1" t="s">
        <v>37</v>
      </c>
      <c r="B27" s="1">
        <v>1056</v>
      </c>
      <c r="C27" s="1">
        <f t="shared" si="0"/>
        <v>1056</v>
      </c>
      <c r="E27" s="1" t="s">
        <v>5</v>
      </c>
      <c r="F27" s="1">
        <v>-10</v>
      </c>
      <c r="G27" s="1">
        <v>2</v>
      </c>
      <c r="H27" s="9">
        <f t="shared" si="1"/>
        <v>220</v>
      </c>
      <c r="I27" s="26" t="s">
        <v>66</v>
      </c>
      <c r="J27" s="29">
        <f>H27*VLOOKUP($I$2,$AF$5:$AG$16,2)/100</f>
        <v>61.6</v>
      </c>
      <c r="K27" s="32">
        <f>IF(TYPE(K$2)=1,ROUNDDOWN(VLOOKUP($I27,$AF$19:$AG$25,2)*$J27*K$2*0.01,0),"")</f>
        <v>46</v>
      </c>
      <c r="L27" s="5">
        <f>IF(TYPE(L$2)=1,ROUNDDOWN(VLOOKUP($I27,$AF$29:$AG$35,2)*($D27/10)*L$2*0.01,0),"")</f>
        <v>0</v>
      </c>
      <c r="M27" s="3">
        <f t="shared" si="2"/>
        <v>46</v>
      </c>
      <c r="N27" s="15">
        <f t="shared" si="3"/>
        <v>44.85</v>
      </c>
      <c r="O27" s="47">
        <f t="shared" si="4"/>
        <v>22</v>
      </c>
      <c r="P27" s="46">
        <f>IF(TYPE(P$2)=1,ROUNDDOWN(VLOOKUP($I27,$AF$19:$AG$25,2)*$J27*P$2*0.01,0),"")</f>
        <v>46</v>
      </c>
      <c r="Q27" s="41">
        <f>IF(TYPE(Q$2)=1,ROUNDDOWN(VLOOKUP($I27,$AF$29:$AG$35,2)*($D27/10)*Q$2*0.01,0),"")</f>
        <v>0</v>
      </c>
      <c r="R27" s="34">
        <f t="shared" si="5"/>
        <v>46</v>
      </c>
      <c r="S27" s="40">
        <f t="shared" si="6"/>
        <v>44.85</v>
      </c>
      <c r="T27" s="47">
        <f t="shared" si="7"/>
        <v>22</v>
      </c>
      <c r="U27" s="10">
        <f>IF(TYPE(U$2)=1,ROUNDDOWN(VLOOKUP($I27,$AF$19:$AG$25,2)*$J27*U$2*0.01,0),"")</f>
        <v>27</v>
      </c>
      <c r="V27" s="5">
        <f>IF(TYPE(V$2)=1,ROUNDDOWN(VLOOKUP($I27,$AF$29:$AG$35,2)*($D27/10)*V$2*0.01,0),"")</f>
        <v>0</v>
      </c>
      <c r="W27" s="3">
        <f t="shared" si="8"/>
        <v>27</v>
      </c>
      <c r="X27" s="11">
        <f t="shared" si="9"/>
        <v>26.325</v>
      </c>
      <c r="Y27" s="47">
        <f t="shared" si="10"/>
        <v>22</v>
      </c>
      <c r="Z27" s="1"/>
    </row>
    <row r="28" spans="1:32" ht="13.5">
      <c r="A28" s="1" t="s">
        <v>54</v>
      </c>
      <c r="B28" s="1">
        <v>1104</v>
      </c>
      <c r="C28" s="1">
        <f t="shared" si="0"/>
        <v>1104</v>
      </c>
      <c r="E28" s="1" t="s">
        <v>6</v>
      </c>
      <c r="F28" s="1">
        <v>0</v>
      </c>
      <c r="G28" s="1">
        <v>2</v>
      </c>
      <c r="H28" s="9">
        <f t="shared" si="1"/>
        <v>230</v>
      </c>
      <c r="I28" s="26" t="s">
        <v>66</v>
      </c>
      <c r="J28" s="29">
        <f>H28*VLOOKUP($I$2,$AF$5:$AG$16,2)/100</f>
        <v>64.4</v>
      </c>
      <c r="K28" s="32">
        <f>IF(TYPE(K$2)=1,ROUNDDOWN(VLOOKUP($I28,$AF$19:$AG$25,2)*$J28*K$2*0.01,0),"")</f>
        <v>48</v>
      </c>
      <c r="L28" s="5">
        <f>IF(TYPE(L$2)=1,ROUNDDOWN(VLOOKUP($I28,$AF$29:$AG$35,2)*($D28/10)*L$2*0.01,0),"")</f>
        <v>0</v>
      </c>
      <c r="M28" s="3">
        <f t="shared" si="2"/>
        <v>48</v>
      </c>
      <c r="N28" s="15">
        <f t="shared" si="3"/>
        <v>48</v>
      </c>
      <c r="O28" s="47">
        <f t="shared" si="4"/>
        <v>20</v>
      </c>
      <c r="P28" s="46">
        <f>IF(TYPE(P$2)=1,ROUNDDOWN(VLOOKUP($I28,$AF$19:$AG$25,2)*$J28*P$2*0.01,0),"")</f>
        <v>48</v>
      </c>
      <c r="Q28" s="41">
        <f>IF(TYPE(Q$2)=1,ROUNDDOWN(VLOOKUP($I28,$AF$29:$AG$35,2)*($D28/10)*Q$2*0.01,0),"")</f>
        <v>0</v>
      </c>
      <c r="R28" s="34">
        <f t="shared" si="5"/>
        <v>48</v>
      </c>
      <c r="S28" s="40">
        <f t="shared" si="6"/>
        <v>48</v>
      </c>
      <c r="T28" s="47">
        <f t="shared" si="7"/>
        <v>20</v>
      </c>
      <c r="U28" s="10">
        <f>IF(TYPE(U$2)=1,ROUNDDOWN(VLOOKUP($I28,$AF$19:$AG$25,2)*$J28*U$2*0.01,0),"")</f>
        <v>28</v>
      </c>
      <c r="V28" s="5">
        <f>IF(TYPE(V$2)=1,ROUNDDOWN(VLOOKUP($I28,$AF$29:$AG$35,2)*($D28/10)*V$2*0.01,0),"")</f>
        <v>0</v>
      </c>
      <c r="W28" s="3">
        <f t="shared" si="8"/>
        <v>28</v>
      </c>
      <c r="X28" s="11">
        <f t="shared" si="9"/>
        <v>28</v>
      </c>
      <c r="Y28" s="47">
        <f t="shared" si="10"/>
        <v>20</v>
      </c>
      <c r="Z28" s="1"/>
      <c r="AF28" s="4" t="s">
        <v>8</v>
      </c>
    </row>
    <row r="29" spans="1:33" ht="13.5">
      <c r="A29" s="1" t="s">
        <v>53</v>
      </c>
      <c r="B29" s="1">
        <v>1104</v>
      </c>
      <c r="C29" s="1">
        <f t="shared" si="0"/>
        <v>1104</v>
      </c>
      <c r="E29" s="1" t="s">
        <v>6</v>
      </c>
      <c r="F29" s="1">
        <v>0</v>
      </c>
      <c r="G29" s="1">
        <v>2</v>
      </c>
      <c r="H29" s="9">
        <f t="shared" si="1"/>
        <v>230</v>
      </c>
      <c r="I29" s="26" t="s">
        <v>66</v>
      </c>
      <c r="J29" s="29">
        <f>H29*VLOOKUP($I$2,$AF$5:$AG$16,2)/100</f>
        <v>64.4</v>
      </c>
      <c r="K29" s="32">
        <f>IF(TYPE(K$2)=1,ROUNDDOWN(VLOOKUP($I29,$AF$19:$AG$25,2)*$J29*K$2*0.01,0),"")</f>
        <v>48</v>
      </c>
      <c r="L29" s="5">
        <f>IF(TYPE(L$2)=1,ROUNDDOWN(VLOOKUP($I29,$AF$29:$AG$35,2)*($D29/10)*L$2*0.01,0),"")</f>
        <v>0</v>
      </c>
      <c r="M29" s="3">
        <f t="shared" si="2"/>
        <v>48</v>
      </c>
      <c r="N29" s="15">
        <f t="shared" si="3"/>
        <v>48</v>
      </c>
      <c r="O29" s="47">
        <f t="shared" si="4"/>
        <v>20</v>
      </c>
      <c r="P29" s="46">
        <f>IF(TYPE(P$2)=1,ROUNDDOWN(VLOOKUP($I29,$AF$19:$AG$25,2)*$J29*P$2*0.01,0),"")</f>
        <v>48</v>
      </c>
      <c r="Q29" s="41">
        <f>IF(TYPE(Q$2)=1,ROUNDDOWN(VLOOKUP($I29,$AF$29:$AG$35,2)*($D29/10)*Q$2*0.01,0),"")</f>
        <v>0</v>
      </c>
      <c r="R29" s="34">
        <f t="shared" si="5"/>
        <v>48</v>
      </c>
      <c r="S29" s="40">
        <f t="shared" si="6"/>
        <v>48</v>
      </c>
      <c r="T29" s="47">
        <f t="shared" si="7"/>
        <v>20</v>
      </c>
      <c r="U29" s="10">
        <f>IF(TYPE(U$2)=1,ROUNDDOWN(VLOOKUP($I29,$AF$19:$AG$25,2)*$J29*U$2*0.01,0),"")</f>
        <v>28</v>
      </c>
      <c r="V29" s="5">
        <f>IF(TYPE(V$2)=1,ROUNDDOWN(VLOOKUP($I29,$AF$29:$AG$35,2)*($D29/10)*V$2*0.01,0),"")</f>
        <v>0</v>
      </c>
      <c r="W29" s="3">
        <f t="shared" si="8"/>
        <v>28</v>
      </c>
      <c r="X29" s="11">
        <f t="shared" si="9"/>
        <v>28</v>
      </c>
      <c r="Y29" s="47">
        <f t="shared" si="10"/>
        <v>20</v>
      </c>
      <c r="AF29" s="6" t="s">
        <v>61</v>
      </c>
      <c r="AG29" s="8">
        <v>0.25</v>
      </c>
    </row>
    <row r="30" spans="1:33" ht="13.5">
      <c r="A30" s="1" t="s">
        <v>28</v>
      </c>
      <c r="B30" s="1">
        <v>1152</v>
      </c>
      <c r="C30" s="1">
        <f t="shared" si="0"/>
        <v>1152</v>
      </c>
      <c r="F30" s="1">
        <v>25</v>
      </c>
      <c r="G30" s="1">
        <v>3</v>
      </c>
      <c r="H30" s="9">
        <f t="shared" si="1"/>
        <v>240</v>
      </c>
      <c r="I30" s="26" t="s">
        <v>66</v>
      </c>
      <c r="J30" s="29">
        <f>H30*VLOOKUP($I$2,$AF$5:$AG$16,2)/100</f>
        <v>67.2</v>
      </c>
      <c r="K30" s="32">
        <f>IF(TYPE(K$2)=1,ROUNDDOWN(VLOOKUP($I30,$AF$19:$AG$25,2)*$J30*K$2*0.01,0),"")</f>
        <v>50</v>
      </c>
      <c r="L30" s="5">
        <f>IF(TYPE(L$2)=1,ROUNDDOWN(VLOOKUP($I30,$AF$29:$AG$35,2)*($D30/10)*L$2*0.01,0),"")</f>
        <v>0</v>
      </c>
      <c r="M30" s="3">
        <f t="shared" si="2"/>
        <v>50</v>
      </c>
      <c r="N30" s="15">
        <f t="shared" si="3"/>
        <v>53.125</v>
      </c>
      <c r="O30" s="47">
        <f t="shared" si="4"/>
        <v>18</v>
      </c>
      <c r="P30" s="46">
        <f>IF(TYPE(P$2)=1,ROUNDDOWN(VLOOKUP($I30,$AF$19:$AG$25,2)*$J30*P$2*0.01,0),"")</f>
        <v>50</v>
      </c>
      <c r="Q30" s="41">
        <f>IF(TYPE(Q$2)=1,ROUNDDOWN(VLOOKUP($I30,$AF$29:$AG$35,2)*($D30/10)*Q$2*0.01,0),"")</f>
        <v>0</v>
      </c>
      <c r="R30" s="34">
        <f t="shared" si="5"/>
        <v>50</v>
      </c>
      <c r="S30" s="40">
        <f t="shared" si="6"/>
        <v>53.125</v>
      </c>
      <c r="T30" s="47">
        <f t="shared" si="7"/>
        <v>18</v>
      </c>
      <c r="U30" s="10">
        <f>IF(TYPE(U$2)=1,ROUNDDOWN(VLOOKUP($I30,$AF$19:$AG$25,2)*$J30*U$2*0.01,0),"")</f>
        <v>30</v>
      </c>
      <c r="V30" s="5">
        <f>IF(TYPE(V$2)=1,ROUNDDOWN(VLOOKUP($I30,$AF$29:$AG$35,2)*($D30/10)*V$2*0.01,0),"")</f>
        <v>0</v>
      </c>
      <c r="W30" s="3">
        <f t="shared" si="8"/>
        <v>30</v>
      </c>
      <c r="X30" s="11">
        <f t="shared" si="9"/>
        <v>31.875</v>
      </c>
      <c r="Y30" s="47">
        <f t="shared" si="10"/>
        <v>18</v>
      </c>
      <c r="AF30" s="6" t="s">
        <v>62</v>
      </c>
      <c r="AG30" s="8">
        <v>0.5</v>
      </c>
    </row>
    <row r="31" spans="1:33" ht="13.5">
      <c r="A31" s="1" t="s">
        <v>50</v>
      </c>
      <c r="B31" s="1">
        <v>1152</v>
      </c>
      <c r="C31" s="1">
        <f t="shared" si="0"/>
        <v>1152</v>
      </c>
      <c r="F31" s="1">
        <v>50</v>
      </c>
      <c r="G31" s="1">
        <v>0</v>
      </c>
      <c r="H31" s="9">
        <f t="shared" si="1"/>
        <v>240</v>
      </c>
      <c r="I31" s="26" t="s">
        <v>66</v>
      </c>
      <c r="J31" s="29">
        <f>H31*VLOOKUP($I$2,$AF$5:$AG$16,2)/100</f>
        <v>67.2</v>
      </c>
      <c r="K31" s="32">
        <f>IF(TYPE(K$2)=1,ROUNDDOWN(VLOOKUP($I31,$AF$19:$AG$25,2)*$J31*K$2*0.01,0),"")</f>
        <v>50</v>
      </c>
      <c r="L31" s="5">
        <f>IF(TYPE(L$2)=1,ROUNDDOWN(VLOOKUP($I31,$AF$29:$AG$35,2)*($D31/10)*L$2*0.01,0),"")</f>
        <v>0</v>
      </c>
      <c r="M31" s="3">
        <f t="shared" si="2"/>
        <v>50</v>
      </c>
      <c r="N31" s="15">
        <f t="shared" si="3"/>
        <v>56.25</v>
      </c>
      <c r="O31" s="47">
        <f t="shared" si="4"/>
        <v>10</v>
      </c>
      <c r="P31" s="46">
        <f>IF(TYPE(P$2)=1,ROUNDDOWN(VLOOKUP($I31,$AF$19:$AG$25,2)*$J31*P$2*0.01,0),"")</f>
        <v>50</v>
      </c>
      <c r="Q31" s="41">
        <f>IF(TYPE(Q$2)=1,ROUNDDOWN(VLOOKUP($I31,$AF$29:$AG$35,2)*($D31/10)*Q$2*0.01,0),"")</f>
        <v>0</v>
      </c>
      <c r="R31" s="34">
        <f t="shared" si="5"/>
        <v>50</v>
      </c>
      <c r="S31" s="40">
        <f t="shared" si="6"/>
        <v>56.25</v>
      </c>
      <c r="T31" s="47">
        <f t="shared" si="7"/>
        <v>10</v>
      </c>
      <c r="U31" s="10">
        <f>IF(TYPE(U$2)=1,ROUNDDOWN(VLOOKUP($I31,$AF$19:$AG$25,2)*$J31*U$2*0.01,0),"")</f>
        <v>30</v>
      </c>
      <c r="V31" s="5">
        <f>IF(TYPE(V$2)=1,ROUNDDOWN(VLOOKUP($I31,$AF$29:$AG$35,2)*($D31/10)*V$2*0.01,0),"")</f>
        <v>0</v>
      </c>
      <c r="W31" s="3">
        <f t="shared" si="8"/>
        <v>30</v>
      </c>
      <c r="X31" s="11">
        <f t="shared" si="9"/>
        <v>33.75</v>
      </c>
      <c r="Y31" s="47">
        <f t="shared" si="10"/>
        <v>12</v>
      </c>
      <c r="AF31" s="6" t="s">
        <v>63</v>
      </c>
      <c r="AG31" s="8">
        <v>0.75</v>
      </c>
    </row>
    <row r="32" spans="1:33" ht="13.5">
      <c r="A32" s="1" t="s">
        <v>46</v>
      </c>
      <c r="B32" s="1">
        <v>1200</v>
      </c>
      <c r="C32" s="1">
        <f t="shared" si="0"/>
        <v>1200</v>
      </c>
      <c r="E32" s="1" t="s">
        <v>5</v>
      </c>
      <c r="F32" s="1">
        <v>0</v>
      </c>
      <c r="G32" s="1">
        <v>1</v>
      </c>
      <c r="H32" s="9">
        <f t="shared" si="1"/>
        <v>250</v>
      </c>
      <c r="I32" s="26" t="s">
        <v>66</v>
      </c>
      <c r="J32" s="29">
        <f>H32*VLOOKUP($I$2,$AF$5:$AG$16,2)/100</f>
        <v>70</v>
      </c>
      <c r="K32" s="32">
        <f>IF(TYPE(K$2)=1,ROUNDDOWN(VLOOKUP($I32,$AF$19:$AG$25,2)*$J32*K$2*0.01,0),"")</f>
        <v>52</v>
      </c>
      <c r="L32" s="5">
        <f>IF(TYPE(L$2)=1,ROUNDDOWN(VLOOKUP($I32,$AF$29:$AG$35,2)*($D32/10)*L$2*0.01,0),"")</f>
        <v>0</v>
      </c>
      <c r="M32" s="3">
        <f t="shared" si="2"/>
        <v>52</v>
      </c>
      <c r="N32" s="15">
        <f t="shared" si="3"/>
        <v>52</v>
      </c>
      <c r="O32" s="47">
        <f t="shared" si="4"/>
        <v>17</v>
      </c>
      <c r="P32" s="46">
        <f>IF(TYPE(P$2)=1,ROUNDDOWN(VLOOKUP($I32,$AF$19:$AG$25,2)*$J32*P$2*0.01,0),"")</f>
        <v>52</v>
      </c>
      <c r="Q32" s="41">
        <f>IF(TYPE(Q$2)=1,ROUNDDOWN(VLOOKUP($I32,$AF$29:$AG$35,2)*($D32/10)*Q$2*0.01,0),"")</f>
        <v>0</v>
      </c>
      <c r="R32" s="34">
        <f t="shared" si="5"/>
        <v>52</v>
      </c>
      <c r="S32" s="40">
        <f t="shared" si="6"/>
        <v>52</v>
      </c>
      <c r="T32" s="47">
        <f t="shared" si="7"/>
        <v>17</v>
      </c>
      <c r="U32" s="10">
        <f>IF(TYPE(U$2)=1,ROUNDDOWN(VLOOKUP($I32,$AF$19:$AG$25,2)*$J32*U$2*0.01,0),"")</f>
        <v>31</v>
      </c>
      <c r="V32" s="5">
        <f>IF(TYPE(V$2)=1,ROUNDDOWN(VLOOKUP($I32,$AF$29:$AG$35,2)*($D32/10)*V$2*0.01,0),"")</f>
        <v>0</v>
      </c>
      <c r="W32" s="3">
        <f t="shared" si="8"/>
        <v>31</v>
      </c>
      <c r="X32" s="11">
        <f t="shared" si="9"/>
        <v>31</v>
      </c>
      <c r="Y32" s="47">
        <f t="shared" si="10"/>
        <v>17</v>
      </c>
      <c r="AF32" s="6" t="s">
        <v>64</v>
      </c>
      <c r="AG32" s="8">
        <v>1</v>
      </c>
    </row>
    <row r="33" spans="1:33" ht="13.5">
      <c r="A33" s="1" t="s">
        <v>29</v>
      </c>
      <c r="B33" s="1">
        <v>1200</v>
      </c>
      <c r="C33" s="1">
        <f t="shared" si="0"/>
        <v>1200</v>
      </c>
      <c r="F33" s="1">
        <v>15</v>
      </c>
      <c r="G33" s="1">
        <v>2</v>
      </c>
      <c r="H33" s="9">
        <f t="shared" si="1"/>
        <v>250</v>
      </c>
      <c r="I33" s="26" t="s">
        <v>66</v>
      </c>
      <c r="J33" s="29">
        <f>H33*VLOOKUP($I$2,$AF$5:$AG$16,2)/100</f>
        <v>70</v>
      </c>
      <c r="K33" s="32">
        <f>IF(TYPE(K$2)=1,ROUNDDOWN(VLOOKUP($I33,$AF$19:$AG$25,2)*$J33*K$2*0.01,0),"")</f>
        <v>52</v>
      </c>
      <c r="L33" s="5">
        <f>IF(TYPE(L$2)=1,ROUNDDOWN(VLOOKUP($I33,$AF$29:$AG$35,2)*($D33/10)*L$2*0.01,0),"")</f>
        <v>0</v>
      </c>
      <c r="M33" s="3">
        <f t="shared" si="2"/>
        <v>52</v>
      </c>
      <c r="N33" s="15">
        <f t="shared" si="3"/>
        <v>53.95</v>
      </c>
      <c r="O33" s="47">
        <f t="shared" si="4"/>
        <v>16</v>
      </c>
      <c r="P33" s="46">
        <f>IF(TYPE(P$2)=1,ROUNDDOWN(VLOOKUP($I33,$AF$19:$AG$25,2)*$J33*P$2*0.01,0),"")</f>
        <v>52</v>
      </c>
      <c r="Q33" s="41">
        <f>IF(TYPE(Q$2)=1,ROUNDDOWN(VLOOKUP($I33,$AF$29:$AG$35,2)*($D33/10)*Q$2*0.01,0),"")</f>
        <v>0</v>
      </c>
      <c r="R33" s="34">
        <f t="shared" si="5"/>
        <v>52</v>
      </c>
      <c r="S33" s="40">
        <f t="shared" si="6"/>
        <v>53.95</v>
      </c>
      <c r="T33" s="47">
        <f t="shared" si="7"/>
        <v>16</v>
      </c>
      <c r="U33" s="10">
        <f>IF(TYPE(U$2)=1,ROUNDDOWN(VLOOKUP($I33,$AF$19:$AG$25,2)*$J33*U$2*0.01,0),"")</f>
        <v>31</v>
      </c>
      <c r="V33" s="5">
        <f>IF(TYPE(V$2)=1,ROUNDDOWN(VLOOKUP($I33,$AF$29:$AG$35,2)*($D33/10)*V$2*0.01,0),"")</f>
        <v>0</v>
      </c>
      <c r="W33" s="3">
        <f t="shared" si="8"/>
        <v>31</v>
      </c>
      <c r="X33" s="11">
        <f t="shared" si="9"/>
        <v>32.1625</v>
      </c>
      <c r="Y33" s="47">
        <f t="shared" si="10"/>
        <v>14</v>
      </c>
      <c r="AF33" s="6" t="s">
        <v>65</v>
      </c>
      <c r="AG33" s="8">
        <v>1.0625</v>
      </c>
    </row>
    <row r="34" spans="1:33" ht="13.5">
      <c r="A34" s="1" t="s">
        <v>11</v>
      </c>
      <c r="B34" s="1">
        <v>1248</v>
      </c>
      <c r="C34" s="1">
        <f t="shared" si="0"/>
        <v>1248</v>
      </c>
      <c r="F34" s="1">
        <v>0</v>
      </c>
      <c r="G34" s="1">
        <v>3</v>
      </c>
      <c r="H34" s="9">
        <f t="shared" si="1"/>
        <v>260</v>
      </c>
      <c r="I34" s="26" t="s">
        <v>66</v>
      </c>
      <c r="J34" s="29">
        <f>H34*VLOOKUP($I$2,$AF$5:$AG$16,2)/100</f>
        <v>72.8</v>
      </c>
      <c r="K34" s="32">
        <f>IF(TYPE(K$2)=1,ROUNDDOWN(VLOOKUP($I34,$AF$19:$AG$25,2)*$J34*K$2*0.01,0),"")</f>
        <v>54</v>
      </c>
      <c r="L34" s="5">
        <f>IF(TYPE(L$2)=1,ROUNDDOWN(VLOOKUP($I34,$AF$29:$AG$35,2)*($D34/10)*L$2*0.01,0),"")</f>
        <v>0</v>
      </c>
      <c r="M34" s="3">
        <f t="shared" si="2"/>
        <v>54</v>
      </c>
      <c r="N34" s="15">
        <f t="shared" si="3"/>
        <v>54</v>
      </c>
      <c r="O34" s="47">
        <f t="shared" si="4"/>
        <v>14</v>
      </c>
      <c r="P34" s="46">
        <f>IF(TYPE(P$2)=1,ROUNDDOWN(VLOOKUP($I34,$AF$19:$AG$25,2)*$J34*P$2*0.01,0),"")</f>
        <v>54</v>
      </c>
      <c r="Q34" s="41">
        <f>IF(TYPE(Q$2)=1,ROUNDDOWN(VLOOKUP($I34,$AF$29:$AG$35,2)*($D34/10)*Q$2*0.01,0),"")</f>
        <v>0</v>
      </c>
      <c r="R34" s="34">
        <f t="shared" si="5"/>
        <v>54</v>
      </c>
      <c r="S34" s="40">
        <f t="shared" si="6"/>
        <v>54</v>
      </c>
      <c r="T34" s="47">
        <f t="shared" si="7"/>
        <v>14</v>
      </c>
      <c r="U34" s="10">
        <f>IF(TYPE(U$2)=1,ROUNDDOWN(VLOOKUP($I34,$AF$19:$AG$25,2)*$J34*U$2*0.01,0),"")</f>
        <v>32</v>
      </c>
      <c r="V34" s="5">
        <f>IF(TYPE(V$2)=1,ROUNDDOWN(VLOOKUP($I34,$AF$29:$AG$35,2)*($D34/10)*V$2*0.01,0),"")</f>
        <v>0</v>
      </c>
      <c r="W34" s="3">
        <f t="shared" si="8"/>
        <v>32</v>
      </c>
      <c r="X34" s="11">
        <f t="shared" si="9"/>
        <v>32</v>
      </c>
      <c r="Y34" s="47">
        <f t="shared" si="10"/>
        <v>14</v>
      </c>
      <c r="AF34" s="6" t="s">
        <v>66</v>
      </c>
      <c r="AG34" s="8">
        <v>1.125</v>
      </c>
    </row>
    <row r="35" spans="1:33" ht="13.5">
      <c r="A35" s="1" t="s">
        <v>18</v>
      </c>
      <c r="B35" s="1">
        <v>1248</v>
      </c>
      <c r="C35" s="1">
        <f t="shared" si="0"/>
        <v>1248</v>
      </c>
      <c r="F35" s="1">
        <v>0</v>
      </c>
      <c r="G35" s="1">
        <v>0</v>
      </c>
      <c r="H35" s="9">
        <f t="shared" si="1"/>
        <v>260</v>
      </c>
      <c r="I35" s="26" t="s">
        <v>66</v>
      </c>
      <c r="J35" s="29">
        <f>H35*VLOOKUP($I$2,$AF$5:$AG$16,2)/100</f>
        <v>72.8</v>
      </c>
      <c r="K35" s="32">
        <f>IF(TYPE(K$2)=1,ROUNDDOWN(VLOOKUP($I35,$AF$19:$AG$25,2)*$J35*K$2*0.01,0),"")</f>
        <v>54</v>
      </c>
      <c r="L35" s="5">
        <f>IF(TYPE(L$2)=1,ROUNDDOWN(VLOOKUP($I35,$AF$29:$AG$35,2)*($D35/10)*L$2*0.01,0),"")</f>
        <v>0</v>
      </c>
      <c r="M35" s="3">
        <f t="shared" si="2"/>
        <v>54</v>
      </c>
      <c r="N35" s="15">
        <f t="shared" si="3"/>
        <v>54</v>
      </c>
      <c r="O35" s="47">
        <f t="shared" si="4"/>
        <v>14</v>
      </c>
      <c r="P35" s="46">
        <f>IF(TYPE(P$2)=1,ROUNDDOWN(VLOOKUP($I35,$AF$19:$AG$25,2)*$J35*P$2*0.01,0),"")</f>
        <v>54</v>
      </c>
      <c r="Q35" s="41">
        <f>IF(TYPE(Q$2)=1,ROUNDDOWN(VLOOKUP($I35,$AF$29:$AG$35,2)*($D35/10)*Q$2*0.01,0),"")</f>
        <v>0</v>
      </c>
      <c r="R35" s="34">
        <f t="shared" si="5"/>
        <v>54</v>
      </c>
      <c r="S35" s="40">
        <f t="shared" si="6"/>
        <v>54</v>
      </c>
      <c r="T35" s="47">
        <f t="shared" si="7"/>
        <v>14</v>
      </c>
      <c r="U35" s="10">
        <f>IF(TYPE(U$2)=1,ROUNDDOWN(VLOOKUP($I35,$AF$19:$AG$25,2)*$J35*U$2*0.01,0),"")</f>
        <v>32</v>
      </c>
      <c r="V35" s="5">
        <f>IF(TYPE(V$2)=1,ROUNDDOWN(VLOOKUP($I35,$AF$29:$AG$35,2)*($D35/10)*V$2*0.01,0),"")</f>
        <v>0</v>
      </c>
      <c r="W35" s="3">
        <f t="shared" si="8"/>
        <v>32</v>
      </c>
      <c r="X35" s="11">
        <f t="shared" si="9"/>
        <v>32</v>
      </c>
      <c r="Y35" s="47">
        <f t="shared" si="10"/>
        <v>14</v>
      </c>
      <c r="AF35" s="6" t="s">
        <v>106</v>
      </c>
      <c r="AG35" s="8">
        <v>1.25</v>
      </c>
    </row>
    <row r="36" spans="1:25" ht="13.5">
      <c r="A36" s="1" t="s">
        <v>10</v>
      </c>
      <c r="B36" s="1">
        <v>1248</v>
      </c>
      <c r="C36" s="1">
        <f t="shared" si="0"/>
        <v>1248</v>
      </c>
      <c r="F36" s="1">
        <v>20</v>
      </c>
      <c r="G36" s="1">
        <v>3</v>
      </c>
      <c r="H36" s="9">
        <f t="shared" si="1"/>
        <v>260</v>
      </c>
      <c r="I36" s="26" t="s">
        <v>66</v>
      </c>
      <c r="J36" s="29">
        <f>H36*VLOOKUP($I$2,$AF$5:$AG$16,2)/100</f>
        <v>72.8</v>
      </c>
      <c r="K36" s="32">
        <f>IF(TYPE(K$2)=1,ROUNDDOWN(VLOOKUP($I36,$AF$19:$AG$25,2)*$J36*K$2*0.01,0),"")</f>
        <v>54</v>
      </c>
      <c r="L36" s="5">
        <f>IF(TYPE(L$2)=1,ROUNDDOWN(VLOOKUP($I36,$AF$29:$AG$35,2)*($D36/10)*L$2*0.01,0),"")</f>
        <v>0</v>
      </c>
      <c r="M36" s="3">
        <f t="shared" si="2"/>
        <v>54</v>
      </c>
      <c r="N36" s="15">
        <f t="shared" si="3"/>
        <v>56.7</v>
      </c>
      <c r="O36" s="47">
        <f t="shared" si="4"/>
        <v>8</v>
      </c>
      <c r="P36" s="46">
        <f>IF(TYPE(P$2)=1,ROUNDDOWN(VLOOKUP($I36,$AF$19:$AG$25,2)*$J36*P$2*0.01,0),"")</f>
        <v>54</v>
      </c>
      <c r="Q36" s="41">
        <f>IF(TYPE(Q$2)=1,ROUNDDOWN(VLOOKUP($I36,$AF$29:$AG$35,2)*($D36/10)*Q$2*0.01,0),"")</f>
        <v>0</v>
      </c>
      <c r="R36" s="34">
        <f t="shared" si="5"/>
        <v>54</v>
      </c>
      <c r="S36" s="40">
        <f t="shared" si="6"/>
        <v>56.7</v>
      </c>
      <c r="T36" s="47">
        <f t="shared" si="7"/>
        <v>8</v>
      </c>
      <c r="U36" s="10">
        <f>IF(TYPE(U$2)=1,ROUNDDOWN(VLOOKUP($I36,$AF$19:$AG$25,2)*$J36*U$2*0.01,0),"")</f>
        <v>32</v>
      </c>
      <c r="V36" s="5">
        <f>IF(TYPE(V$2)=1,ROUNDDOWN(VLOOKUP($I36,$AF$29:$AG$35,2)*($D36/10)*V$2*0.01,0),"")</f>
        <v>0</v>
      </c>
      <c r="W36" s="3">
        <f t="shared" si="8"/>
        <v>32</v>
      </c>
      <c r="X36" s="11">
        <f t="shared" si="9"/>
        <v>33.6</v>
      </c>
      <c r="Y36" s="47">
        <f t="shared" si="10"/>
        <v>13</v>
      </c>
    </row>
    <row r="37" spans="1:33" ht="13.5">
      <c r="A37" s="1" t="s">
        <v>16</v>
      </c>
      <c r="B37" s="1">
        <v>1296</v>
      </c>
      <c r="C37" s="1">
        <f t="shared" si="0"/>
        <v>1296</v>
      </c>
      <c r="F37" s="1">
        <v>0</v>
      </c>
      <c r="G37" s="1">
        <v>2</v>
      </c>
      <c r="H37" s="9">
        <f t="shared" si="1"/>
        <v>270</v>
      </c>
      <c r="I37" s="26" t="s">
        <v>66</v>
      </c>
      <c r="J37" s="29">
        <f>H37*VLOOKUP($I$2,$AF$5:$AG$16,2)/100</f>
        <v>75.6</v>
      </c>
      <c r="K37" s="32">
        <f>IF(TYPE(K$2)=1,ROUNDDOWN(VLOOKUP($I37,$AF$19:$AG$25,2)*$J37*K$2*0.01,0),"")</f>
        <v>56</v>
      </c>
      <c r="L37" s="5">
        <f>IF(TYPE(L$2)=1,ROUNDDOWN(VLOOKUP($I37,$AF$29:$AG$35,2)*($D37/10)*L$2*0.01,0),"")</f>
        <v>0</v>
      </c>
      <c r="M37" s="3">
        <f t="shared" si="2"/>
        <v>56</v>
      </c>
      <c r="N37" s="15">
        <f t="shared" si="3"/>
        <v>56</v>
      </c>
      <c r="O37" s="47">
        <f t="shared" si="4"/>
        <v>10</v>
      </c>
      <c r="P37" s="46">
        <f>IF(TYPE(P$2)=1,ROUNDDOWN(VLOOKUP($I37,$AF$19:$AG$25,2)*$J37*P$2*0.01,0),"")</f>
        <v>56</v>
      </c>
      <c r="Q37" s="41">
        <f>IF(TYPE(Q$2)=1,ROUNDDOWN(VLOOKUP($I37,$AF$29:$AG$35,2)*($D37/10)*Q$2*0.01,0),"")</f>
        <v>0</v>
      </c>
      <c r="R37" s="34">
        <f t="shared" si="5"/>
        <v>56</v>
      </c>
      <c r="S37" s="40">
        <f t="shared" si="6"/>
        <v>56</v>
      </c>
      <c r="T37" s="47">
        <f t="shared" si="7"/>
        <v>10</v>
      </c>
      <c r="U37" s="10">
        <f>IF(TYPE(U$2)=1,ROUNDDOWN(VLOOKUP($I37,$AF$19:$AG$25,2)*$J37*U$2*0.01,0),"")</f>
        <v>34</v>
      </c>
      <c r="V37" s="5">
        <f>IF(TYPE(V$2)=1,ROUNDDOWN(VLOOKUP($I37,$AF$29:$AG$35,2)*($D37/10)*V$2*0.01,0),"")</f>
        <v>0</v>
      </c>
      <c r="W37" s="3">
        <f t="shared" si="8"/>
        <v>34</v>
      </c>
      <c r="X37" s="11">
        <f t="shared" si="9"/>
        <v>34</v>
      </c>
      <c r="Y37" s="47">
        <f t="shared" si="10"/>
        <v>9</v>
      </c>
      <c r="AF37" s="4" t="s">
        <v>76</v>
      </c>
      <c r="AG37" s="1" t="s">
        <v>77</v>
      </c>
    </row>
    <row r="38" spans="1:33" ht="13.5">
      <c r="A38" s="1" t="s">
        <v>14</v>
      </c>
      <c r="B38" s="1">
        <v>1296</v>
      </c>
      <c r="C38" s="1">
        <f t="shared" si="0"/>
        <v>1296</v>
      </c>
      <c r="F38" s="1">
        <v>0</v>
      </c>
      <c r="G38" s="1">
        <v>2</v>
      </c>
      <c r="H38" s="9">
        <f t="shared" si="1"/>
        <v>270</v>
      </c>
      <c r="I38" s="26" t="s">
        <v>66</v>
      </c>
      <c r="J38" s="29">
        <f>H38*VLOOKUP($I$2,$AF$5:$AG$16,2)/100</f>
        <v>75.6</v>
      </c>
      <c r="K38" s="32">
        <f>IF(TYPE(K$2)=1,ROUNDDOWN(VLOOKUP($I38,$AF$19:$AG$25,2)*$J38*K$2*0.01,0),"")</f>
        <v>56</v>
      </c>
      <c r="L38" s="5">
        <f>IF(TYPE(L$2)=1,ROUNDDOWN(VLOOKUP($I38,$AF$29:$AG$35,2)*($D38/10)*L$2*0.01,0),"")</f>
        <v>0</v>
      </c>
      <c r="M38" s="3">
        <f t="shared" si="2"/>
        <v>56</v>
      </c>
      <c r="N38" s="15">
        <f t="shared" si="3"/>
        <v>56</v>
      </c>
      <c r="O38" s="47">
        <f t="shared" si="4"/>
        <v>10</v>
      </c>
      <c r="P38" s="46">
        <f>IF(TYPE(P$2)=1,ROUNDDOWN(VLOOKUP($I38,$AF$19:$AG$25,2)*$J38*P$2*0.01,0),"")</f>
        <v>56</v>
      </c>
      <c r="Q38" s="41">
        <f>IF(TYPE(Q$2)=1,ROUNDDOWN(VLOOKUP($I38,$AF$29:$AG$35,2)*($D38/10)*Q$2*0.01,0),"")</f>
        <v>0</v>
      </c>
      <c r="R38" s="34">
        <f t="shared" si="5"/>
        <v>56</v>
      </c>
      <c r="S38" s="40">
        <f t="shared" si="6"/>
        <v>56</v>
      </c>
      <c r="T38" s="47">
        <f t="shared" si="7"/>
        <v>10</v>
      </c>
      <c r="U38" s="10">
        <f>IF(TYPE(U$2)=1,ROUNDDOWN(VLOOKUP($I38,$AF$19:$AG$25,2)*$J38*U$2*0.01,0),"")</f>
        <v>34</v>
      </c>
      <c r="V38" s="5">
        <f>IF(TYPE(V$2)=1,ROUNDDOWN(VLOOKUP($I38,$AF$29:$AG$35,2)*($D38/10)*V$2*0.01,0),"")</f>
        <v>0</v>
      </c>
      <c r="W38" s="3">
        <f t="shared" si="8"/>
        <v>34</v>
      </c>
      <c r="X38" s="11">
        <f t="shared" si="9"/>
        <v>34</v>
      </c>
      <c r="Y38" s="47">
        <f t="shared" si="10"/>
        <v>9</v>
      </c>
      <c r="AF38" s="4">
        <v>0</v>
      </c>
      <c r="AG38" s="8">
        <v>0</v>
      </c>
    </row>
    <row r="39" spans="1:33" ht="13.5">
      <c r="A39" s="1" t="s">
        <v>23</v>
      </c>
      <c r="B39" s="1">
        <v>1296</v>
      </c>
      <c r="C39" s="1">
        <f t="shared" si="0"/>
        <v>1296</v>
      </c>
      <c r="F39" s="1">
        <v>0</v>
      </c>
      <c r="G39" s="1">
        <v>0</v>
      </c>
      <c r="H39" s="9">
        <f t="shared" si="1"/>
        <v>270</v>
      </c>
      <c r="I39" s="26" t="s">
        <v>66</v>
      </c>
      <c r="J39" s="29">
        <f>H39*VLOOKUP($I$2,$AF$5:$AG$16,2)/100</f>
        <v>75.6</v>
      </c>
      <c r="K39" s="32">
        <f>IF(TYPE(K$2)=1,ROUNDDOWN(VLOOKUP($I39,$AF$19:$AG$25,2)*$J39*K$2*0.01,0),"")</f>
        <v>56</v>
      </c>
      <c r="L39" s="5">
        <f>IF(TYPE(L$2)=1,ROUNDDOWN(VLOOKUP($I39,$AF$29:$AG$35,2)*($D39/10)*L$2*0.01,0),"")</f>
        <v>0</v>
      </c>
      <c r="M39" s="3">
        <f t="shared" si="2"/>
        <v>56</v>
      </c>
      <c r="N39" s="15">
        <f t="shared" si="3"/>
        <v>56</v>
      </c>
      <c r="O39" s="47">
        <f t="shared" si="4"/>
        <v>10</v>
      </c>
      <c r="P39" s="46">
        <f>IF(TYPE(P$2)=1,ROUNDDOWN(VLOOKUP($I39,$AF$19:$AG$25,2)*$J39*P$2*0.01,0),"")</f>
        <v>56</v>
      </c>
      <c r="Q39" s="41">
        <f>IF(TYPE(Q$2)=1,ROUNDDOWN(VLOOKUP($I39,$AF$29:$AG$35,2)*($D39/10)*Q$2*0.01,0),"")</f>
        <v>0</v>
      </c>
      <c r="R39" s="34">
        <f t="shared" si="5"/>
        <v>56</v>
      </c>
      <c r="S39" s="40">
        <f t="shared" si="6"/>
        <v>56</v>
      </c>
      <c r="T39" s="47">
        <f t="shared" si="7"/>
        <v>10</v>
      </c>
      <c r="U39" s="10">
        <f>IF(TYPE(U$2)=1,ROUNDDOWN(VLOOKUP($I39,$AF$19:$AG$25,2)*$J39*U$2*0.01,0),"")</f>
        <v>34</v>
      </c>
      <c r="V39" s="5">
        <f>IF(TYPE(V$2)=1,ROUNDDOWN(VLOOKUP($I39,$AF$29:$AG$35,2)*($D39/10)*V$2*0.01,0),"")</f>
        <v>0</v>
      </c>
      <c r="W39" s="3">
        <f t="shared" si="8"/>
        <v>34</v>
      </c>
      <c r="X39" s="11">
        <f t="shared" si="9"/>
        <v>34</v>
      </c>
      <c r="Y39" s="47">
        <f t="shared" si="10"/>
        <v>9</v>
      </c>
      <c r="AF39" s="4">
        <v>5</v>
      </c>
      <c r="AG39" s="4">
        <v>5</v>
      </c>
    </row>
    <row r="40" spans="1:33" ht="13.5">
      <c r="A40" s="1" t="s">
        <v>39</v>
      </c>
      <c r="B40" s="1">
        <v>1344</v>
      </c>
      <c r="C40" s="1">
        <f t="shared" si="0"/>
        <v>1344</v>
      </c>
      <c r="F40" s="1">
        <v>-10</v>
      </c>
      <c r="G40" s="1">
        <v>2</v>
      </c>
      <c r="H40" s="9">
        <f t="shared" si="1"/>
        <v>280</v>
      </c>
      <c r="I40" s="26" t="s">
        <v>66</v>
      </c>
      <c r="J40" s="29">
        <f>H40*VLOOKUP($I$2,$AF$5:$AG$16,2)/100</f>
        <v>78.4</v>
      </c>
      <c r="K40" s="32">
        <f>IF(TYPE(K$2)=1,ROUNDDOWN(VLOOKUP($I40,$AF$19:$AG$25,2)*$J40*K$2*0.01,0),"")</f>
        <v>58</v>
      </c>
      <c r="L40" s="5">
        <f>IF(TYPE(L$2)=1,ROUNDDOWN(VLOOKUP($I40,$AF$29:$AG$35,2)*($D40/10)*L$2*0.01,0),"")</f>
        <v>0</v>
      </c>
      <c r="M40" s="3">
        <f t="shared" si="2"/>
        <v>58</v>
      </c>
      <c r="N40" s="15">
        <f t="shared" si="3"/>
        <v>56.550000000000004</v>
      </c>
      <c r="O40" s="47">
        <f t="shared" si="4"/>
        <v>8</v>
      </c>
      <c r="P40" s="46">
        <f>IF(TYPE(P$2)=1,ROUNDDOWN(VLOOKUP($I40,$AF$19:$AG$25,2)*$J40*P$2*0.01,0),"")</f>
        <v>58</v>
      </c>
      <c r="Q40" s="41">
        <f>IF(TYPE(Q$2)=1,ROUNDDOWN(VLOOKUP($I40,$AF$29:$AG$35,2)*($D40/10)*Q$2*0.01,0),"")</f>
        <v>0</v>
      </c>
      <c r="R40" s="34">
        <f t="shared" si="5"/>
        <v>58</v>
      </c>
      <c r="S40" s="40">
        <f t="shared" si="6"/>
        <v>56.550000000000004</v>
      </c>
      <c r="T40" s="47">
        <f t="shared" si="7"/>
        <v>8</v>
      </c>
      <c r="U40" s="10">
        <f>IF(TYPE(U$2)=1,ROUNDDOWN(VLOOKUP($I40,$AF$19:$AG$25,2)*$J40*U$2*0.01,0),"")</f>
        <v>35</v>
      </c>
      <c r="V40" s="5">
        <f>IF(TYPE(V$2)=1,ROUNDDOWN(VLOOKUP($I40,$AF$29:$AG$35,2)*($D40/10)*V$2*0.01,0),"")</f>
        <v>0</v>
      </c>
      <c r="W40" s="3">
        <f t="shared" si="8"/>
        <v>35</v>
      </c>
      <c r="X40" s="11">
        <f t="shared" si="9"/>
        <v>34.125</v>
      </c>
      <c r="Y40" s="47">
        <f t="shared" si="10"/>
        <v>8</v>
      </c>
      <c r="AF40" s="4">
        <v>10</v>
      </c>
      <c r="AG40" s="4">
        <v>10</v>
      </c>
    </row>
    <row r="41" spans="1:33" ht="13.5">
      <c r="A41" s="1" t="s">
        <v>31</v>
      </c>
      <c r="B41" s="1">
        <v>1344</v>
      </c>
      <c r="C41" s="1">
        <f t="shared" si="0"/>
        <v>1344</v>
      </c>
      <c r="F41" s="1">
        <v>0</v>
      </c>
      <c r="G41" s="1">
        <v>0</v>
      </c>
      <c r="H41" s="9">
        <f t="shared" si="1"/>
        <v>280</v>
      </c>
      <c r="I41" s="26" t="s">
        <v>66</v>
      </c>
      <c r="J41" s="29">
        <f>H41*VLOOKUP($I$2,$AF$5:$AG$16,2)/100</f>
        <v>78.4</v>
      </c>
      <c r="K41" s="32">
        <f>IF(TYPE(K$2)=1,ROUNDDOWN(VLOOKUP($I41,$AF$19:$AG$25,2)*$J41*K$2*0.01,0),"")</f>
        <v>58</v>
      </c>
      <c r="L41" s="5">
        <f>IF(TYPE(L$2)=1,ROUNDDOWN(VLOOKUP($I41,$AF$29:$AG$35,2)*($D41/10)*L$2*0.01,0),"")</f>
        <v>0</v>
      </c>
      <c r="M41" s="3">
        <f t="shared" si="2"/>
        <v>58</v>
      </c>
      <c r="N41" s="15">
        <f t="shared" si="3"/>
        <v>58</v>
      </c>
      <c r="O41" s="47">
        <f t="shared" si="4"/>
        <v>7</v>
      </c>
      <c r="P41" s="46">
        <f>IF(TYPE(P$2)=1,ROUNDDOWN(VLOOKUP($I41,$AF$19:$AG$25,2)*$J41*P$2*0.01,0),"")</f>
        <v>58</v>
      </c>
      <c r="Q41" s="41">
        <f>IF(TYPE(Q$2)=1,ROUNDDOWN(VLOOKUP($I41,$AF$29:$AG$35,2)*($D41/10)*Q$2*0.01,0),"")</f>
        <v>0</v>
      </c>
      <c r="R41" s="34">
        <f t="shared" si="5"/>
        <v>58</v>
      </c>
      <c r="S41" s="40">
        <f t="shared" si="6"/>
        <v>58</v>
      </c>
      <c r="T41" s="47">
        <f t="shared" si="7"/>
        <v>7</v>
      </c>
      <c r="U41" s="10">
        <f>IF(TYPE(U$2)=1,ROUNDDOWN(VLOOKUP($I41,$AF$19:$AG$25,2)*$J41*U$2*0.01,0),"")</f>
        <v>35</v>
      </c>
      <c r="V41" s="5">
        <f>IF(TYPE(V$2)=1,ROUNDDOWN(VLOOKUP($I41,$AF$29:$AG$35,2)*($D41/10)*V$2*0.01,0),"")</f>
        <v>0</v>
      </c>
      <c r="W41" s="3">
        <f t="shared" si="8"/>
        <v>35</v>
      </c>
      <c r="X41" s="11">
        <f t="shared" si="9"/>
        <v>35</v>
      </c>
      <c r="Y41" s="47">
        <f t="shared" si="10"/>
        <v>7</v>
      </c>
      <c r="AF41" s="4">
        <v>15</v>
      </c>
      <c r="AG41" s="4">
        <v>15</v>
      </c>
    </row>
    <row r="42" spans="1:33" ht="13.5">
      <c r="A42" s="1" t="s">
        <v>19</v>
      </c>
      <c r="B42" s="1">
        <v>1344</v>
      </c>
      <c r="C42" s="1">
        <f t="shared" si="0"/>
        <v>1344</v>
      </c>
      <c r="F42" s="1">
        <v>30</v>
      </c>
      <c r="G42" s="1">
        <v>0</v>
      </c>
      <c r="H42" s="9">
        <f t="shared" si="1"/>
        <v>280</v>
      </c>
      <c r="I42" s="26" t="s">
        <v>66</v>
      </c>
      <c r="J42" s="29">
        <f>H42*VLOOKUP($I$2,$AF$5:$AG$16,2)/100</f>
        <v>78.4</v>
      </c>
      <c r="K42" s="32">
        <f>IF(TYPE(K$2)=1,ROUNDDOWN(VLOOKUP($I42,$AF$19:$AG$25,2)*$J42*K$2*0.01,0),"")</f>
        <v>58</v>
      </c>
      <c r="L42" s="5">
        <f>IF(TYPE(L$2)=1,ROUNDDOWN(VLOOKUP($I42,$AF$29:$AG$35,2)*($D42/10)*L$2*0.01,0),"")</f>
        <v>0</v>
      </c>
      <c r="M42" s="3">
        <f t="shared" si="2"/>
        <v>58</v>
      </c>
      <c r="N42" s="15">
        <f t="shared" si="3"/>
        <v>62.35</v>
      </c>
      <c r="O42" s="47">
        <f t="shared" si="4"/>
        <v>5</v>
      </c>
      <c r="P42" s="46">
        <f>IF(TYPE(P$2)=1,ROUNDDOWN(VLOOKUP($I42,$AF$19:$AG$25,2)*$J42*P$2*0.01,0),"")</f>
        <v>58</v>
      </c>
      <c r="Q42" s="41">
        <f>IF(TYPE(Q$2)=1,ROUNDDOWN(VLOOKUP($I42,$AF$29:$AG$35,2)*($D42/10)*Q$2*0.01,0),"")</f>
        <v>0</v>
      </c>
      <c r="R42" s="34">
        <f t="shared" si="5"/>
        <v>58</v>
      </c>
      <c r="S42" s="40">
        <f t="shared" si="6"/>
        <v>62.35</v>
      </c>
      <c r="T42" s="47">
        <f t="shared" si="7"/>
        <v>5</v>
      </c>
      <c r="U42" s="10">
        <f>IF(TYPE(U$2)=1,ROUNDDOWN(VLOOKUP($I42,$AF$19:$AG$25,2)*$J42*U$2*0.01,0),"")</f>
        <v>35</v>
      </c>
      <c r="V42" s="5">
        <f>IF(TYPE(V$2)=1,ROUNDDOWN(VLOOKUP($I42,$AF$29:$AG$35,2)*($D42/10)*V$2*0.01,0),"")</f>
        <v>0</v>
      </c>
      <c r="W42" s="3">
        <f t="shared" si="8"/>
        <v>35</v>
      </c>
      <c r="X42" s="11">
        <f t="shared" si="9"/>
        <v>37.625</v>
      </c>
      <c r="Y42" s="47">
        <f t="shared" si="10"/>
        <v>4</v>
      </c>
      <c r="AF42" s="4">
        <v>20</v>
      </c>
      <c r="AG42" s="4">
        <v>20</v>
      </c>
    </row>
    <row r="43" spans="1:33" ht="13.5">
      <c r="A43" s="1" t="s">
        <v>27</v>
      </c>
      <c r="B43" s="1">
        <v>1392</v>
      </c>
      <c r="C43" s="1">
        <f t="shared" si="0"/>
        <v>1392</v>
      </c>
      <c r="F43" s="1">
        <v>-25</v>
      </c>
      <c r="G43" s="1">
        <v>0</v>
      </c>
      <c r="H43" s="9">
        <f t="shared" si="1"/>
        <v>290</v>
      </c>
      <c r="I43" s="26" t="s">
        <v>66</v>
      </c>
      <c r="J43" s="29">
        <f>H43*VLOOKUP($I$2,$AF$5:$AG$16,2)/100</f>
        <v>81.2</v>
      </c>
      <c r="K43" s="32">
        <f>IF(TYPE(K$2)=1,ROUNDDOWN(VLOOKUP($I43,$AF$19:$AG$25,2)*$J43*K$2*0.01,0),"")</f>
        <v>60</v>
      </c>
      <c r="L43" s="5">
        <f>IF(TYPE(L$2)=1,ROUNDDOWN(VLOOKUP($I43,$AF$29:$AG$35,2)*($D43/10)*L$2*0.01,0),"")</f>
        <v>0</v>
      </c>
      <c r="M43" s="3">
        <f t="shared" si="2"/>
        <v>60</v>
      </c>
      <c r="N43" s="15">
        <f t="shared" si="3"/>
        <v>56.25</v>
      </c>
      <c r="O43" s="47">
        <f t="shared" si="4"/>
        <v>6</v>
      </c>
      <c r="P43" s="46">
        <f>IF(TYPE(P$2)=1,ROUNDDOWN(VLOOKUP($I43,$AF$19:$AG$25,2)*$J43*P$2*0.01,0),"")</f>
        <v>60</v>
      </c>
      <c r="Q43" s="41">
        <f>IF(TYPE(Q$2)=1,ROUNDDOWN(VLOOKUP($I43,$AF$29:$AG$35,2)*($D43/10)*Q$2*0.01,0),"")</f>
        <v>0</v>
      </c>
      <c r="R43" s="34">
        <f t="shared" si="5"/>
        <v>60</v>
      </c>
      <c r="S43" s="40">
        <f t="shared" si="6"/>
        <v>56.25</v>
      </c>
      <c r="T43" s="47">
        <f t="shared" si="7"/>
        <v>6</v>
      </c>
      <c r="U43" s="10">
        <f>IF(TYPE(U$2)=1,ROUNDDOWN(VLOOKUP($I43,$AF$19:$AG$25,2)*$J43*U$2*0.01,0),"")</f>
        <v>36</v>
      </c>
      <c r="V43" s="5">
        <f>IF(TYPE(V$2)=1,ROUNDDOWN(VLOOKUP($I43,$AF$29:$AG$35,2)*($D43/10)*V$2*0.01,0),"")</f>
        <v>0</v>
      </c>
      <c r="W43" s="3">
        <f t="shared" si="8"/>
        <v>36</v>
      </c>
      <c r="X43" s="11">
        <f t="shared" si="9"/>
        <v>33.75</v>
      </c>
      <c r="Y43" s="47">
        <f t="shared" si="10"/>
        <v>6</v>
      </c>
      <c r="AF43" s="4">
        <v>25</v>
      </c>
      <c r="AG43" s="4">
        <v>25</v>
      </c>
    </row>
    <row r="44" spans="1:33" ht="13.5">
      <c r="A44" s="1" t="s">
        <v>30</v>
      </c>
      <c r="B44" s="1">
        <v>1392</v>
      </c>
      <c r="C44" s="1">
        <f t="shared" si="0"/>
        <v>1392</v>
      </c>
      <c r="F44" s="1">
        <v>0</v>
      </c>
      <c r="G44" s="1">
        <v>0</v>
      </c>
      <c r="H44" s="9">
        <f t="shared" si="1"/>
        <v>290</v>
      </c>
      <c r="I44" s="26" t="s">
        <v>66</v>
      </c>
      <c r="J44" s="29">
        <f>H44*VLOOKUP($I$2,$AF$5:$AG$16,2)/100</f>
        <v>81.2</v>
      </c>
      <c r="K44" s="32">
        <f>IF(TYPE(K$2)=1,ROUNDDOWN(VLOOKUP($I44,$AF$19:$AG$25,2)*$J44*K$2*0.01,0),"")</f>
        <v>60</v>
      </c>
      <c r="L44" s="5">
        <f>IF(TYPE(L$2)=1,ROUNDDOWN(VLOOKUP($I44,$AF$29:$AG$35,2)*($D44/10)*L$2*0.01,0),"")</f>
        <v>0</v>
      </c>
      <c r="M44" s="3">
        <f t="shared" si="2"/>
        <v>60</v>
      </c>
      <c r="N44" s="15">
        <f t="shared" si="3"/>
        <v>60</v>
      </c>
      <c r="O44" s="47">
        <f t="shared" si="4"/>
        <v>5</v>
      </c>
      <c r="P44" s="46">
        <f>IF(TYPE(P$2)=1,ROUNDDOWN(VLOOKUP($I44,$AF$19:$AG$25,2)*$J44*P$2*0.01,0),"")</f>
        <v>60</v>
      </c>
      <c r="Q44" s="41">
        <f>IF(TYPE(Q$2)=1,ROUNDDOWN(VLOOKUP($I44,$AF$29:$AG$35,2)*($D44/10)*Q$2*0.01,0),"")</f>
        <v>0</v>
      </c>
      <c r="R44" s="34">
        <f t="shared" si="5"/>
        <v>60</v>
      </c>
      <c r="S44" s="40">
        <f t="shared" si="6"/>
        <v>60</v>
      </c>
      <c r="T44" s="47">
        <f t="shared" si="7"/>
        <v>5</v>
      </c>
      <c r="U44" s="10">
        <f>IF(TYPE(U$2)=1,ROUNDDOWN(VLOOKUP($I44,$AF$19:$AG$25,2)*$J44*U$2*0.01,0),"")</f>
        <v>36</v>
      </c>
      <c r="V44" s="5">
        <f>IF(TYPE(V$2)=1,ROUNDDOWN(VLOOKUP($I44,$AF$29:$AG$35,2)*($D44/10)*V$2*0.01,0),"")</f>
        <v>0</v>
      </c>
      <c r="W44" s="3">
        <f t="shared" si="8"/>
        <v>36</v>
      </c>
      <c r="X44" s="11">
        <f t="shared" si="9"/>
        <v>36</v>
      </c>
      <c r="Y44" s="47">
        <f t="shared" si="10"/>
        <v>5</v>
      </c>
      <c r="AF44" s="4">
        <v>30</v>
      </c>
      <c r="AG44" s="4">
        <v>30</v>
      </c>
    </row>
    <row r="45" spans="1:33" ht="13.5">
      <c r="A45" s="1" t="s">
        <v>40</v>
      </c>
      <c r="B45" s="1">
        <v>1440</v>
      </c>
      <c r="C45" s="1">
        <f t="shared" si="0"/>
        <v>1440</v>
      </c>
      <c r="F45" s="1">
        <v>0</v>
      </c>
      <c r="G45" s="1">
        <v>0</v>
      </c>
      <c r="H45" s="9">
        <f t="shared" si="1"/>
        <v>300</v>
      </c>
      <c r="I45" s="26" t="s">
        <v>66</v>
      </c>
      <c r="J45" s="29">
        <f>H45*VLOOKUP($I$2,$AF$5:$AG$16,2)/100</f>
        <v>84</v>
      </c>
      <c r="K45" s="32">
        <f>IF(TYPE(K$2)=1,ROUNDDOWN(VLOOKUP($I45,$AF$19:$AG$25,2)*$J45*K$2*0.01,0),"")</f>
        <v>63</v>
      </c>
      <c r="L45" s="5">
        <f>IF(TYPE(L$2)=1,ROUNDDOWN(VLOOKUP($I45,$AF$29:$AG$35,2)*($D45/10)*L$2*0.01,0),"")</f>
        <v>0</v>
      </c>
      <c r="M45" s="3">
        <f t="shared" si="2"/>
        <v>63</v>
      </c>
      <c r="N45" s="15">
        <f t="shared" si="3"/>
        <v>63</v>
      </c>
      <c r="O45" s="47">
        <f t="shared" si="4"/>
        <v>4</v>
      </c>
      <c r="P45" s="46">
        <f>IF(TYPE(P$2)=1,ROUNDDOWN(VLOOKUP($I45,$AF$19:$AG$25,2)*$J45*P$2*0.01,0),"")</f>
        <v>63</v>
      </c>
      <c r="Q45" s="41">
        <f>IF(TYPE(Q$2)=1,ROUNDDOWN(VLOOKUP($I45,$AF$29:$AG$35,2)*($D45/10)*Q$2*0.01,0),"")</f>
        <v>0</v>
      </c>
      <c r="R45" s="34">
        <f t="shared" si="5"/>
        <v>63</v>
      </c>
      <c r="S45" s="40">
        <f t="shared" si="6"/>
        <v>63</v>
      </c>
      <c r="T45" s="47">
        <f t="shared" si="7"/>
        <v>4</v>
      </c>
      <c r="U45" s="10">
        <f>IF(TYPE(U$2)=1,ROUNDDOWN(VLOOKUP($I45,$AF$19:$AG$25,2)*$J45*U$2*0.01,0),"")</f>
        <v>37</v>
      </c>
      <c r="V45" s="5">
        <f>IF(TYPE(V$2)=1,ROUNDDOWN(VLOOKUP($I45,$AF$29:$AG$35,2)*($D45/10)*V$2*0.01,0),"")</f>
        <v>0</v>
      </c>
      <c r="W45" s="3">
        <f t="shared" si="8"/>
        <v>37</v>
      </c>
      <c r="X45" s="11">
        <f t="shared" si="9"/>
        <v>37</v>
      </c>
      <c r="Y45" s="47">
        <f t="shared" si="10"/>
        <v>4</v>
      </c>
      <c r="AF45" s="4">
        <v>35</v>
      </c>
      <c r="AG45" s="4">
        <v>35</v>
      </c>
    </row>
    <row r="46" spans="1:33" ht="13.5">
      <c r="A46" s="1" t="s">
        <v>15</v>
      </c>
      <c r="B46" s="1">
        <v>1488</v>
      </c>
      <c r="C46" s="1">
        <f t="shared" si="0"/>
        <v>1488</v>
      </c>
      <c r="F46" s="1">
        <v>-10</v>
      </c>
      <c r="G46" s="1">
        <v>0</v>
      </c>
      <c r="H46" s="9">
        <f t="shared" si="1"/>
        <v>310</v>
      </c>
      <c r="I46" s="26" t="s">
        <v>66</v>
      </c>
      <c r="J46" s="29">
        <f>H46*VLOOKUP($I$2,$AF$5:$AG$16,2)/100</f>
        <v>86.8</v>
      </c>
      <c r="K46" s="32">
        <f>IF(TYPE(K$2)=1,ROUNDDOWN(VLOOKUP($I46,$AF$19:$AG$25,2)*$J46*K$2*0.01,0),"")</f>
        <v>65</v>
      </c>
      <c r="L46" s="5">
        <f>IF(TYPE(L$2)=1,ROUNDDOWN(VLOOKUP($I46,$AF$29:$AG$35,2)*($D46/10)*L$2*0.01,0),"")</f>
        <v>0</v>
      </c>
      <c r="M46" s="3">
        <f t="shared" si="2"/>
        <v>65</v>
      </c>
      <c r="N46" s="15">
        <f t="shared" si="3"/>
        <v>63.375</v>
      </c>
      <c r="O46" s="47">
        <f t="shared" si="4"/>
        <v>3</v>
      </c>
      <c r="P46" s="46">
        <f>IF(TYPE(P$2)=1,ROUNDDOWN(VLOOKUP($I46,$AF$19:$AG$25,2)*$J46*P$2*0.01,0),"")</f>
        <v>65</v>
      </c>
      <c r="Q46" s="41">
        <f>IF(TYPE(Q$2)=1,ROUNDDOWN(VLOOKUP($I46,$AF$29:$AG$35,2)*($D46/10)*Q$2*0.01,0),"")</f>
        <v>0</v>
      </c>
      <c r="R46" s="34">
        <f t="shared" si="5"/>
        <v>65</v>
      </c>
      <c r="S46" s="40">
        <f t="shared" si="6"/>
        <v>63.375</v>
      </c>
      <c r="T46" s="47">
        <f t="shared" si="7"/>
        <v>3</v>
      </c>
      <c r="U46" s="10">
        <f>IF(TYPE(U$2)=1,ROUNDDOWN(VLOOKUP($I46,$AF$19:$AG$25,2)*$J46*U$2*0.01,0),"")</f>
        <v>39</v>
      </c>
      <c r="V46" s="5">
        <f>IF(TYPE(V$2)=1,ROUNDDOWN(VLOOKUP($I46,$AF$29:$AG$35,2)*($D46/10)*V$2*0.01,0),"")</f>
        <v>0</v>
      </c>
      <c r="W46" s="3">
        <f t="shared" si="8"/>
        <v>39</v>
      </c>
      <c r="X46" s="11">
        <f t="shared" si="9"/>
        <v>38.025</v>
      </c>
      <c r="Y46" s="47">
        <f t="shared" si="10"/>
        <v>3</v>
      </c>
      <c r="AF46" s="4">
        <v>40</v>
      </c>
      <c r="AG46" s="4">
        <v>40</v>
      </c>
    </row>
    <row r="47" spans="1:33" ht="13.5">
      <c r="A47" s="1" t="s">
        <v>32</v>
      </c>
      <c r="B47" s="1">
        <v>1569</v>
      </c>
      <c r="C47" s="1">
        <f t="shared" si="0"/>
        <v>1569</v>
      </c>
      <c r="F47" s="1">
        <v>-20</v>
      </c>
      <c r="G47" s="1">
        <v>1</v>
      </c>
      <c r="H47" s="9">
        <f t="shared" si="1"/>
        <v>326.875</v>
      </c>
      <c r="I47" s="26" t="s">
        <v>66</v>
      </c>
      <c r="J47" s="29">
        <f>H47*VLOOKUP($I$2,$AF$5:$AG$16,2)/100</f>
        <v>91.525</v>
      </c>
      <c r="K47" s="32">
        <f>IF(TYPE(K$2)=1,ROUNDDOWN(VLOOKUP($I47,$AF$19:$AG$25,2)*$J47*K$2*0.01,0),"")</f>
        <v>68</v>
      </c>
      <c r="L47" s="5">
        <f>IF(TYPE(L$2)=1,ROUNDDOWN(VLOOKUP($I47,$AF$29:$AG$35,2)*($D47/10)*L$2*0.01,0),"")</f>
        <v>0</v>
      </c>
      <c r="M47" s="3">
        <f t="shared" si="2"/>
        <v>68</v>
      </c>
      <c r="N47" s="15">
        <f t="shared" si="3"/>
        <v>64.6</v>
      </c>
      <c r="O47" s="47">
        <f t="shared" si="4"/>
        <v>2</v>
      </c>
      <c r="P47" s="46">
        <f>IF(TYPE(P$2)=1,ROUNDDOWN(VLOOKUP($I47,$AF$19:$AG$25,2)*$J47*P$2*0.01,0),"")</f>
        <v>68</v>
      </c>
      <c r="Q47" s="41">
        <f>IF(TYPE(Q$2)=1,ROUNDDOWN(VLOOKUP($I47,$AF$29:$AG$35,2)*($D47/10)*Q$2*0.01,0),"")</f>
        <v>0</v>
      </c>
      <c r="R47" s="34">
        <f t="shared" si="5"/>
        <v>68</v>
      </c>
      <c r="S47" s="40">
        <f t="shared" si="6"/>
        <v>64.6</v>
      </c>
      <c r="T47" s="47">
        <f t="shared" si="7"/>
        <v>2</v>
      </c>
      <c r="U47" s="10">
        <f>IF(TYPE(U$2)=1,ROUNDDOWN(VLOOKUP($I47,$AF$19:$AG$25,2)*$J47*U$2*0.01,0),"")</f>
        <v>41</v>
      </c>
      <c r="V47" s="5">
        <f>IF(TYPE(V$2)=1,ROUNDDOWN(VLOOKUP($I47,$AF$29:$AG$35,2)*($D47/10)*V$2*0.01,0),"")</f>
        <v>0</v>
      </c>
      <c r="W47" s="3">
        <f t="shared" si="8"/>
        <v>41</v>
      </c>
      <c r="X47" s="11">
        <f t="shared" si="9"/>
        <v>38.949999999999996</v>
      </c>
      <c r="Y47" s="47">
        <f t="shared" si="10"/>
        <v>2</v>
      </c>
      <c r="AA47" s="42"/>
      <c r="AB47" s="42"/>
      <c r="AC47" s="42"/>
      <c r="AD47" s="42"/>
      <c r="AE47" s="42"/>
      <c r="AF47" s="4">
        <v>45</v>
      </c>
      <c r="AG47" s="4">
        <v>45</v>
      </c>
    </row>
    <row r="48" spans="1:33" ht="13.5">
      <c r="A48" s="1" t="s">
        <v>41</v>
      </c>
      <c r="B48" s="1">
        <v>1584</v>
      </c>
      <c r="C48" s="1">
        <f t="shared" si="0"/>
        <v>1584</v>
      </c>
      <c r="F48" s="1">
        <v>40</v>
      </c>
      <c r="G48" s="1">
        <v>0</v>
      </c>
      <c r="H48" s="9">
        <f t="shared" si="1"/>
        <v>330</v>
      </c>
      <c r="I48" s="26" t="s">
        <v>66</v>
      </c>
      <c r="J48" s="29">
        <f>H48*VLOOKUP($I$2,$AF$5:$AG$16,2)/100</f>
        <v>92.4</v>
      </c>
      <c r="K48" s="32">
        <f>IF(TYPE(K$2)=1,ROUNDDOWN(VLOOKUP($I48,$AF$19:$AG$25,2)*$J48*K$2*0.01,0),"")</f>
        <v>69</v>
      </c>
      <c r="L48" s="5">
        <f>IF(TYPE(L$2)=1,ROUNDDOWN(VLOOKUP($I48,$AF$29:$AG$35,2)*($D48/10)*L$2*0.01,0),"")</f>
        <v>0</v>
      </c>
      <c r="M48" s="3">
        <f t="shared" si="2"/>
        <v>69</v>
      </c>
      <c r="N48" s="15">
        <f t="shared" si="3"/>
        <v>75.9</v>
      </c>
      <c r="O48" s="47">
        <f t="shared" si="4"/>
        <v>1</v>
      </c>
      <c r="P48" s="46">
        <f>IF(TYPE(P$2)=1,ROUNDDOWN(VLOOKUP($I48,$AF$19:$AG$25,2)*$J48*P$2*0.01,0),"")</f>
        <v>69</v>
      </c>
      <c r="Q48" s="41">
        <f>IF(TYPE(Q$2)=1,ROUNDDOWN(VLOOKUP($I48,$AF$29:$AG$35,2)*($D48/10)*Q$2*0.01,0),"")</f>
        <v>0</v>
      </c>
      <c r="R48" s="34">
        <f t="shared" si="5"/>
        <v>69</v>
      </c>
      <c r="S48" s="40">
        <f t="shared" si="6"/>
        <v>75.9</v>
      </c>
      <c r="T48" s="47">
        <f t="shared" si="7"/>
        <v>1</v>
      </c>
      <c r="U48" s="10">
        <f>IF(TYPE(U$2)=1,ROUNDDOWN(VLOOKUP($I48,$AF$19:$AG$25,2)*$J48*U$2*0.01,0),"")</f>
        <v>41</v>
      </c>
      <c r="V48" s="5">
        <f>IF(TYPE(V$2)=1,ROUNDDOWN(VLOOKUP($I48,$AF$29:$AG$35,2)*($D48/10)*V$2*0.01,0),"")</f>
        <v>0</v>
      </c>
      <c r="W48" s="3">
        <f t="shared" si="8"/>
        <v>41</v>
      </c>
      <c r="X48" s="11">
        <f t="shared" si="9"/>
        <v>45.1</v>
      </c>
      <c r="Y48" s="47">
        <f t="shared" si="10"/>
        <v>1</v>
      </c>
      <c r="AA48" s="42"/>
      <c r="AB48" s="42"/>
      <c r="AC48" s="42"/>
      <c r="AD48" s="42"/>
      <c r="AE48" s="42"/>
      <c r="AF48" s="4">
        <v>50</v>
      </c>
      <c r="AG48" s="4">
        <v>50</v>
      </c>
    </row>
    <row r="49" spans="9:33" ht="13.5">
      <c r="I49" s="24"/>
      <c r="AA49" s="42"/>
      <c r="AB49" s="42"/>
      <c r="AC49" s="42"/>
      <c r="AD49" s="42"/>
      <c r="AE49" s="42"/>
      <c r="AF49" s="4">
        <v>55</v>
      </c>
      <c r="AG49" s="4">
        <v>55</v>
      </c>
    </row>
    <row r="50" spans="27:33" ht="13.5">
      <c r="AA50" s="42"/>
      <c r="AB50" s="42"/>
      <c r="AC50" s="42"/>
      <c r="AD50" s="42"/>
      <c r="AE50" s="42"/>
      <c r="AF50" s="4">
        <v>60</v>
      </c>
      <c r="AG50" s="4">
        <v>60</v>
      </c>
    </row>
    <row r="51" spans="27:33" ht="13.5">
      <c r="AA51" s="42"/>
      <c r="AB51" s="42"/>
      <c r="AC51" s="42"/>
      <c r="AD51" s="42"/>
      <c r="AE51" s="42"/>
      <c r="AF51" s="4">
        <v>65</v>
      </c>
      <c r="AG51" s="4">
        <v>65</v>
      </c>
    </row>
    <row r="52" spans="27:33" ht="13.5">
      <c r="AA52" s="42"/>
      <c r="AB52" s="42"/>
      <c r="AC52" s="42"/>
      <c r="AD52" s="42"/>
      <c r="AE52" s="42"/>
      <c r="AF52" s="4">
        <v>70</v>
      </c>
      <c r="AG52" s="4">
        <v>70</v>
      </c>
    </row>
    <row r="53" spans="27:33" ht="13.5">
      <c r="AA53" s="42"/>
      <c r="AB53" s="42"/>
      <c r="AC53" s="42"/>
      <c r="AD53" s="42"/>
      <c r="AE53" s="42"/>
      <c r="AF53" s="4">
        <v>75</v>
      </c>
      <c r="AG53" s="4">
        <v>75</v>
      </c>
    </row>
    <row r="54" spans="27:33" ht="13.5">
      <c r="AA54" s="42"/>
      <c r="AB54" s="42"/>
      <c r="AC54" s="42"/>
      <c r="AD54" s="42"/>
      <c r="AE54" s="42"/>
      <c r="AF54" s="4">
        <v>80</v>
      </c>
      <c r="AG54" s="4">
        <v>80</v>
      </c>
    </row>
    <row r="55" spans="32:33" ht="13.5">
      <c r="AF55" s="4">
        <v>85</v>
      </c>
      <c r="AG55" s="4">
        <v>85</v>
      </c>
    </row>
    <row r="56" spans="32:33" ht="13.5">
      <c r="AF56" s="4">
        <v>90</v>
      </c>
      <c r="AG56" s="4">
        <v>90</v>
      </c>
    </row>
    <row r="57" spans="32:33" ht="13.5">
      <c r="AF57" s="4">
        <v>95</v>
      </c>
      <c r="AG57" s="4">
        <v>95</v>
      </c>
    </row>
    <row r="58" spans="32:33" ht="13.5">
      <c r="AF58" s="4">
        <v>100</v>
      </c>
      <c r="AG58" s="4">
        <v>100</v>
      </c>
    </row>
    <row r="59" spans="32:33" ht="13.5">
      <c r="AF59" s="4">
        <v>105</v>
      </c>
      <c r="AG59" s="4">
        <v>105</v>
      </c>
    </row>
    <row r="60" spans="32:33" ht="13.5">
      <c r="AF60" s="4">
        <v>110</v>
      </c>
      <c r="AG60" s="4">
        <v>110</v>
      </c>
    </row>
    <row r="61" spans="32:33" ht="13.5">
      <c r="AF61" s="4">
        <v>115</v>
      </c>
      <c r="AG61" s="4">
        <v>115</v>
      </c>
    </row>
    <row r="62" spans="32:33" ht="13.5">
      <c r="AF62" s="4">
        <v>120</v>
      </c>
      <c r="AG62" s="4">
        <v>120</v>
      </c>
    </row>
  </sheetData>
  <sheetProtection/>
  <dataValidations count="6">
    <dataValidation type="list" allowBlank="1" showInputMessage="1" showErrorMessage="1" sqref="I2">
      <formula1>$AF$5:$AF$16</formula1>
    </dataValidation>
    <dataValidation type="list" allowBlank="1" showInputMessage="1" showErrorMessage="1" sqref="L2">
      <formula1>$AG$37:$AG$62</formula1>
    </dataValidation>
    <dataValidation type="list" allowBlank="1" showInputMessage="1" showErrorMessage="1" sqref="V2 Q2">
      <formula1>$AG$39:$AG$62</formula1>
    </dataValidation>
    <dataValidation type="list" allowBlank="1" showInputMessage="1" showErrorMessage="1" sqref="P2 K2 U2">
      <formula1>$AF$37:$AF$62</formula1>
    </dataValidation>
    <dataValidation type="list" allowBlank="1" showInputMessage="1" showErrorMessage="1" sqref="AB15:AB19 AB4:AB12">
      <formula1>$AI$4:$AI$5</formula1>
    </dataValidation>
    <dataValidation type="list" allowBlank="1" showInputMessage="1" showErrorMessage="1" sqref="I3:I48">
      <formula1>$AF$19:$AF$26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2008-04-04T04:58:33Z</dcterms:created>
  <dcterms:modified xsi:type="dcterms:W3CDTF">2008-04-04T05:32:57Z</dcterms:modified>
  <cp:category/>
  <cp:version/>
  <cp:contentType/>
  <cp:contentStatus/>
</cp:coreProperties>
</file>