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55" windowWidth="14775" windowHeight="8100" activeTab="4"/>
  </bookViews>
  <sheets>
    <sheet name="命中回避" sheetId="1" r:id="rId1"/>
    <sheet name="遺跡別ステ" sheetId="2" r:id="rId2"/>
    <sheet name="スキル発動計算機" sheetId="3" r:id="rId3"/>
    <sheet name="ダメ＆防御計算機" sheetId="5" r:id="rId4"/>
    <sheet name="ステ計算機" sheetId="7" r:id="rId5"/>
    <sheet name="データ" sheetId="8" r:id="rId6"/>
  </sheets>
  <definedNames>
    <definedName name="A守護炎天">データ!$B$7:$B$11</definedName>
    <definedName name="A狼">データ!$B$13:$B$20</definedName>
    <definedName name="Sxmas">データ!$B$25:$B$33</definedName>
    <definedName name="S活力山神">データ!$B$6:$B$10</definedName>
    <definedName name="S狼">データ!$B$26:$B$34</definedName>
    <definedName name="ギルバ">データ!$B$21:$B$23</definedName>
    <definedName name="レッグホルダー">データ!$B$35:$B$142</definedName>
    <definedName name="招炎煉獄">データ!$B$36:$B$143</definedName>
    <definedName name="装備">データ!$B$5:$B$143</definedName>
    <definedName name="装備一覧">データ!$B$6:$B$11,データ!$B$12:$B$20,データ!$B$21:$B$24,データ!$B$25:$B$34,データ!$B$35:$B$143,データ!$B$3</definedName>
    <definedName name="這いよれ">データ!$B$12:$B$19</definedName>
    <definedName name="龍玉">データ!$B$22:$B$24</definedName>
  </definedNames>
  <calcPr calcId="125725"/>
</workbook>
</file>

<file path=xl/calcChain.xml><?xml version="1.0" encoding="utf-8"?>
<calcChain xmlns="http://schemas.openxmlformats.org/spreadsheetml/2006/main">
  <c r="M13" i="7"/>
  <c r="K13"/>
  <c r="I13"/>
  <c r="M12"/>
  <c r="K12"/>
  <c r="I12"/>
  <c r="M11"/>
  <c r="K11"/>
  <c r="I11"/>
  <c r="M10"/>
  <c r="K10"/>
  <c r="I10"/>
  <c r="M9"/>
  <c r="K9"/>
  <c r="I9"/>
  <c r="M8"/>
  <c r="K8"/>
  <c r="I8"/>
  <c r="M7"/>
  <c r="K7"/>
  <c r="I7"/>
  <c r="G13"/>
  <c r="G12"/>
  <c r="G11"/>
  <c r="G10"/>
  <c r="G9"/>
  <c r="G8"/>
  <c r="G7"/>
  <c r="K23"/>
  <c r="K22"/>
  <c r="K21"/>
  <c r="K20"/>
  <c r="K19"/>
  <c r="K18"/>
  <c r="K17"/>
  <c r="T7" l="1"/>
  <c r="G17" s="1"/>
  <c r="T9"/>
  <c r="G19" s="1"/>
  <c r="O19"/>
  <c r="T8"/>
  <c r="G18" s="1"/>
  <c r="O18"/>
  <c r="O17"/>
  <c r="E17" i="5"/>
  <c r="E16"/>
  <c r="D16"/>
  <c r="D17"/>
  <c r="C17"/>
  <c r="C16"/>
  <c r="D8"/>
  <c r="C8" s="1"/>
  <c r="G13" i="3"/>
  <c r="C7" i="1"/>
  <c r="F5"/>
  <c r="C14" s="1"/>
  <c r="I19" i="7" l="1"/>
  <c r="M19" s="1"/>
  <c r="S19"/>
  <c r="I18"/>
  <c r="M18" s="1"/>
  <c r="S18"/>
  <c r="I17"/>
  <c r="M17" s="1"/>
  <c r="S17"/>
  <c r="T10"/>
  <c r="G20" s="1"/>
  <c r="O20"/>
  <c r="F18" i="1"/>
  <c r="I20" i="7" l="1"/>
  <c r="M20" s="1"/>
  <c r="S20"/>
  <c r="O21"/>
  <c r="T11"/>
  <c r="G21" s="1"/>
  <c r="I21" l="1"/>
  <c r="M21" s="1"/>
  <c r="S21"/>
  <c r="T12"/>
  <c r="G22" s="1"/>
  <c r="O22"/>
  <c r="I22" l="1"/>
  <c r="M22" s="1"/>
  <c r="S22"/>
  <c r="O23"/>
  <c r="T13"/>
  <c r="G23" s="1"/>
  <c r="S23" s="1"/>
  <c r="I25" l="1"/>
</calcChain>
</file>

<file path=xl/sharedStrings.xml><?xml version="1.0" encoding="utf-8"?>
<sst xmlns="http://schemas.openxmlformats.org/spreadsheetml/2006/main" count="399" uniqueCount="314">
  <si>
    <t>燐光のレムリア命中計算機</t>
  </si>
  <si>
    <t>[補正A(命中、回避、レベル) - 補正B(幸運)]％</t>
  </si>
  <si>
    <t>A</t>
  </si>
  <si>
    <t>攻撃側命中</t>
  </si>
  <si>
    <t>防御側回避</t>
  </si>
  <si>
    <t>攻撃側Lv</t>
  </si>
  <si>
    <t>防御側Lv</t>
  </si>
  <si>
    <t>B</t>
  </si>
  <si>
    <t>攻撃側幸運</t>
  </si>
  <si>
    <t>防御側幸運</t>
  </si>
  <si>
    <t>暫定命中率</t>
  </si>
  <si>
    <t>※色のついたところに、それぞれ必要な数値を入力してください。</t>
  </si>
  <si>
    <t>※敵側のステータスは別シートの遺跡別ステを参照のこと。</t>
  </si>
  <si>
    <t>遺跡別敵ステータス</t>
  </si>
  <si>
    <t>引用元　http://wikiwiki.jp/lmdat/</t>
  </si>
  <si>
    <t>※その遺跡内での各最高ステータス</t>
  </si>
  <si>
    <t>フィグルの森GOD</t>
  </si>
  <si>
    <t>Lv</t>
  </si>
  <si>
    <t>シェリー・ウォルブズなど</t>
  </si>
  <si>
    <t>HP</t>
  </si>
  <si>
    <t>ウォルブズ</t>
  </si>
  <si>
    <t>攻撃</t>
  </si>
  <si>
    <t>シェリー</t>
  </si>
  <si>
    <t>防御</t>
  </si>
  <si>
    <t>命中</t>
  </si>
  <si>
    <t>回避</t>
  </si>
  <si>
    <t>幸運</t>
  </si>
  <si>
    <t>デガート遺跡GOD</t>
  </si>
  <si>
    <t>ナノ・フィルランなど</t>
  </si>
  <si>
    <t>フィルラン</t>
  </si>
  <si>
    <t>ナノ</t>
  </si>
  <si>
    <t>バルゴウラ</t>
  </si>
  <si>
    <t>スノウシュマリ</t>
  </si>
  <si>
    <t>アミルレイクGOD</t>
  </si>
  <si>
    <t>ルリ・フェダーインなど</t>
  </si>
  <si>
    <t>フェダーイン</t>
  </si>
  <si>
    <t>ダブラス</t>
  </si>
  <si>
    <t>イルヤクニー</t>
  </si>
  <si>
    <t>ルリ</t>
  </si>
  <si>
    <t>レミトウテフ</t>
  </si>
  <si>
    <t>ゴーズセントGOD</t>
  </si>
  <si>
    <t>ミトス・レックヴィオラなど</t>
  </si>
  <si>
    <t>レック・ヴィオラ</t>
  </si>
  <si>
    <t>ヘビーヘルバースラビ</t>
  </si>
  <si>
    <t>ミトス</t>
  </si>
  <si>
    <t>ドグベルゼ</t>
  </si>
  <si>
    <t>ヘビーフォバースラビ</t>
  </si>
  <si>
    <t>ベルサイドGOD</t>
  </si>
  <si>
    <t>フラナガン・ゴウレムなど</t>
  </si>
  <si>
    <t>ゴウレム</t>
  </si>
  <si>
    <t>ライカンガスト</t>
  </si>
  <si>
    <t>フラナガン</t>
  </si>
  <si>
    <t>ワイズガスト</t>
  </si>
  <si>
    <t>シュタイン城GOD</t>
  </si>
  <si>
    <t>ミレニー・アークミルズなど</t>
  </si>
  <si>
    <t>アークミルズ</t>
  </si>
  <si>
    <t>ミレニー</t>
  </si>
  <si>
    <t>イルダークモノーフ</t>
  </si>
  <si>
    <t>ディベンダー</t>
  </si>
  <si>
    <t>ワイズガイスト</t>
  </si>
  <si>
    <t>ディボー</t>
  </si>
  <si>
    <t>バールロックGOD</t>
  </si>
  <si>
    <t>ベルカ・シベンターなど</t>
  </si>
  <si>
    <t>シベンター</t>
  </si>
  <si>
    <t>マーグン</t>
  </si>
  <si>
    <t>ソルファリア</t>
  </si>
  <si>
    <t>バッチ</t>
  </si>
  <si>
    <t>ガルフィリア</t>
  </si>
  <si>
    <t>クレインタワーGOD</t>
  </si>
  <si>
    <t>ミゼ・ファームオムニ</t>
  </si>
  <si>
    <t>ミノタウロス</t>
  </si>
  <si>
    <t>ミゼ</t>
  </si>
  <si>
    <t>ファームオムニ</t>
  </si>
  <si>
    <t>エリアーデ聖堂GOD</t>
  </si>
  <si>
    <t>ブリュヴェスタ</t>
  </si>
  <si>
    <t>ヘルベリル</t>
  </si>
  <si>
    <t>ヘルグラル</t>
  </si>
  <si>
    <t>ナディア</t>
  </si>
  <si>
    <t>スキル発動計算機</t>
    <rPh sb="3" eb="8">
      <t>ハツドウケイサンキ</t>
    </rPh>
    <phoneticPr fontId="17"/>
  </si>
  <si>
    <r>
      <rPr>
        <sz val="10"/>
        <color rgb="FF000000"/>
        <rFont val="ＭＳ Ｐゴシック"/>
        <family val="3"/>
        <charset val="128"/>
      </rPr>
      <t>乱数</t>
    </r>
    <r>
      <rPr>
        <sz val="10"/>
        <color rgb="FF000000"/>
        <rFont val="Arial"/>
      </rPr>
      <t>(0</t>
    </r>
    <r>
      <rPr>
        <sz val="10"/>
        <color rgb="FF000000"/>
        <rFont val="ＭＳ Ｐゴシック"/>
        <family val="3"/>
        <charset val="128"/>
      </rPr>
      <t>～</t>
    </r>
    <r>
      <rPr>
        <sz val="10"/>
        <color rgb="FF000000"/>
        <rFont val="Arial"/>
      </rPr>
      <t xml:space="preserve">999) &lt; </t>
    </r>
    <r>
      <rPr>
        <sz val="10"/>
        <color rgb="FF000000"/>
        <rFont val="ＭＳ Ｐゴシック"/>
        <family val="3"/>
        <charset val="128"/>
      </rPr>
      <t>基礎発動値</t>
    </r>
    <r>
      <rPr>
        <sz val="10"/>
        <color rgb="FF000000"/>
        <rFont val="Arial"/>
      </rPr>
      <t xml:space="preserve"> + </t>
    </r>
    <r>
      <rPr>
        <sz val="10"/>
        <color rgb="FF000000"/>
        <rFont val="ＭＳ Ｐゴシック"/>
        <family val="3"/>
        <charset val="128"/>
      </rPr>
      <t>変動発動値</t>
    </r>
    <phoneticPr fontId="17"/>
  </si>
  <si>
    <r>
      <rPr>
        <sz val="10"/>
        <color rgb="FF000000"/>
        <rFont val="ＭＳ Ｐゴシック"/>
        <family val="3"/>
        <charset val="128"/>
      </rPr>
      <t>変動発動値</t>
    </r>
    <r>
      <rPr>
        <sz val="10"/>
        <color rgb="FF000000"/>
        <rFont val="Arial"/>
      </rPr>
      <t xml:space="preserve"> = ( </t>
    </r>
    <r>
      <rPr>
        <sz val="10"/>
        <color rgb="FF000000"/>
        <rFont val="ＭＳ Ｐゴシック"/>
        <family val="3"/>
        <charset val="128"/>
      </rPr>
      <t>スキル発動率補正</t>
    </r>
    <r>
      <rPr>
        <sz val="10"/>
        <color rgb="FF000000"/>
        <rFont val="Arial"/>
      </rPr>
      <t xml:space="preserve"> + (</t>
    </r>
    <r>
      <rPr>
        <sz val="10"/>
        <color rgb="FF000000"/>
        <rFont val="ＭＳ Ｐゴシック"/>
        <family val="3"/>
        <charset val="128"/>
      </rPr>
      <t>発動側幸運</t>
    </r>
    <r>
      <rPr>
        <sz val="10"/>
        <color rgb="FF000000"/>
        <rFont val="Arial"/>
      </rPr>
      <t xml:space="preserve"> * 3) - (</t>
    </r>
    <r>
      <rPr>
        <sz val="10"/>
        <color rgb="FF000000"/>
        <rFont val="ＭＳ Ｐゴシック"/>
        <family val="3"/>
        <charset val="128"/>
      </rPr>
      <t>妨害側幸運</t>
    </r>
    <r>
      <rPr>
        <sz val="10"/>
        <color rgb="FF000000"/>
        <rFont val="Arial"/>
      </rPr>
      <t xml:space="preserve"> * 5)) / </t>
    </r>
    <r>
      <rPr>
        <sz val="10"/>
        <color rgb="FF000000"/>
        <rFont val="ＭＳ Ｐゴシック"/>
        <family val="3"/>
        <charset val="128"/>
      </rPr>
      <t>所持スキル数</t>
    </r>
    <phoneticPr fontId="17"/>
  </si>
  <si>
    <t>発動側幸運</t>
    <rPh sb="0" eb="5">
      <t>ハツドウガワコウウン</t>
    </rPh>
    <phoneticPr fontId="17"/>
  </si>
  <si>
    <t>妨害側幸運</t>
    <rPh sb="0" eb="5">
      <t>ボウガイガワコウウン</t>
    </rPh>
    <phoneticPr fontId="17"/>
  </si>
  <si>
    <t>所持スキル数</t>
    <rPh sb="0" eb="2">
      <t>ショジ</t>
    </rPh>
    <rPh sb="5" eb="6">
      <t>スウ</t>
    </rPh>
    <phoneticPr fontId="17"/>
  </si>
  <si>
    <t>発動値</t>
    <rPh sb="0" eb="3">
      <t>ハツドウチ</t>
    </rPh>
    <phoneticPr fontId="17"/>
  </si>
  <si>
    <t>基礎発動率</t>
    <rPh sb="0" eb="2">
      <t>キソ</t>
    </rPh>
    <rPh sb="2" eb="4">
      <t>ハツドウ</t>
    </rPh>
    <rPh sb="4" eb="5">
      <t>リツ</t>
    </rPh>
    <phoneticPr fontId="17"/>
  </si>
  <si>
    <t>←　各スキルに表記されている％を入力</t>
    <rPh sb="2" eb="3">
      <t>カク</t>
    </rPh>
    <rPh sb="7" eb="9">
      <t>ヒョウキ</t>
    </rPh>
    <rPh sb="16" eb="18">
      <t>ニュウリョク</t>
    </rPh>
    <phoneticPr fontId="17"/>
  </si>
  <si>
    <t>↑　スキル発動が味方の場合は0を入力</t>
    <rPh sb="5" eb="7">
      <t>ハツドウ</t>
    </rPh>
    <rPh sb="8" eb="10">
      <t>ミカタ</t>
    </rPh>
    <rPh sb="11" eb="13">
      <t>バアイ</t>
    </rPh>
    <rPh sb="16" eb="18">
      <t>ニュウリョク</t>
    </rPh>
    <phoneticPr fontId="17"/>
  </si>
  <si>
    <r>
      <rPr>
        <sz val="10"/>
        <color rgb="FF000000"/>
        <rFont val="ＭＳ Ｐゴシック"/>
        <family val="3"/>
        <charset val="128"/>
      </rPr>
      <t>※　敵の場合は</t>
    </r>
    <r>
      <rPr>
        <sz val="10"/>
        <color rgb="FF000000"/>
        <rFont val="Arial"/>
        <family val="2"/>
      </rPr>
      <t>prob</t>
    </r>
    <r>
      <rPr>
        <sz val="10"/>
        <color rgb="FF000000"/>
        <rFont val="ＭＳ Ｐゴシック"/>
        <family val="3"/>
        <charset val="128"/>
      </rPr>
      <t>を</t>
    </r>
    <r>
      <rPr>
        <sz val="10"/>
        <color rgb="FF000000"/>
        <rFont val="Arial"/>
        <family val="2"/>
      </rPr>
      <t>1/10</t>
    </r>
    <r>
      <rPr>
        <sz val="10"/>
        <color rgb="FF000000"/>
        <rFont val="ＭＳ Ｐゴシック"/>
        <family val="3"/>
        <charset val="128"/>
      </rPr>
      <t>した値を入力</t>
    </r>
    <rPh sb="2" eb="3">
      <t>テキ</t>
    </rPh>
    <rPh sb="4" eb="6">
      <t>バアイ</t>
    </rPh>
    <rPh sb="18" eb="19">
      <t>アタイ</t>
    </rPh>
    <rPh sb="20" eb="22">
      <t>ニュウリョク</t>
    </rPh>
    <phoneticPr fontId="17"/>
  </si>
  <si>
    <t>※　先頭のスキルの発動値が1000以上ならば100％発動。</t>
    <rPh sb="2" eb="4">
      <t>セントウ</t>
    </rPh>
    <rPh sb="9" eb="11">
      <t>ハツドウ</t>
    </rPh>
    <rPh sb="11" eb="12">
      <t>アタイ</t>
    </rPh>
    <rPh sb="17" eb="19">
      <t>イジョウ</t>
    </rPh>
    <rPh sb="26" eb="28">
      <t>ハツドウ</t>
    </rPh>
    <phoneticPr fontId="17"/>
  </si>
  <si>
    <t>※　スキルは戦闘から順に判定がされ、条件を満たした時点で発動する。</t>
    <rPh sb="6" eb="8">
      <t>セントウ</t>
    </rPh>
    <rPh sb="10" eb="11">
      <t>ジュン</t>
    </rPh>
    <rPh sb="12" eb="14">
      <t>ハンテイ</t>
    </rPh>
    <rPh sb="18" eb="20">
      <t>ジョウケン</t>
    </rPh>
    <rPh sb="28" eb="30">
      <t>ハツドウ</t>
    </rPh>
    <phoneticPr fontId="17"/>
  </si>
  <si>
    <r>
      <rPr>
        <sz val="10"/>
        <color rgb="FF000000"/>
        <rFont val="ＭＳ Ｐゴシック"/>
        <family val="3"/>
        <charset val="128"/>
      </rPr>
      <t>※　発動値が</t>
    </r>
    <r>
      <rPr>
        <sz val="10"/>
        <color rgb="FF000000"/>
        <rFont val="Arial"/>
        <family val="2"/>
      </rPr>
      <t>0</t>
    </r>
    <r>
      <rPr>
        <sz val="10"/>
        <color rgb="FF000000"/>
        <rFont val="ＭＳ Ｐゴシック"/>
        <family val="3"/>
        <charset val="128"/>
      </rPr>
      <t>ならば発動しない。</t>
    </r>
    <rPh sb="2" eb="5">
      <t>ハツドウチ</t>
    </rPh>
    <rPh sb="10" eb="12">
      <t>ハツドウ</t>
    </rPh>
    <phoneticPr fontId="17"/>
  </si>
  <si>
    <t>基礎発動率</t>
    <rPh sb="0" eb="5">
      <t>キソハツドウリツ</t>
    </rPh>
    <phoneticPr fontId="17"/>
  </si>
  <si>
    <t>汎用</t>
    <rPh sb="0" eb="2">
      <t>ハニョウ</t>
    </rPh>
    <phoneticPr fontId="17"/>
  </si>
  <si>
    <t>専用</t>
    <rPh sb="0" eb="2">
      <t>セニョウ</t>
    </rPh>
    <phoneticPr fontId="17"/>
  </si>
  <si>
    <t>ソニア</t>
    <phoneticPr fontId="17"/>
  </si>
  <si>
    <t>ボス専用</t>
    <rPh sb="2" eb="4">
      <t>セニョウ</t>
    </rPh>
    <phoneticPr fontId="17"/>
  </si>
  <si>
    <t>アズにゃん</t>
    <phoneticPr fontId="17"/>
  </si>
  <si>
    <t>邪ナギ</t>
    <rPh sb="0" eb="1">
      <t>ジャ</t>
    </rPh>
    <phoneticPr fontId="17"/>
  </si>
  <si>
    <t>ダメ計算機</t>
    <rPh sb="2" eb="5">
      <t>ケイサンキ</t>
    </rPh>
    <phoneticPr fontId="17"/>
  </si>
  <si>
    <t>ダメージ倍率=(攻撃÷防御)*100</t>
    <rPh sb="4" eb="6">
      <t>バイリツ</t>
    </rPh>
    <phoneticPr fontId="17"/>
  </si>
  <si>
    <t>ダメージ倍率</t>
    <rPh sb="4" eb="6">
      <t>バイリツ</t>
    </rPh>
    <phoneticPr fontId="17"/>
  </si>
  <si>
    <t>攻撃側攻撃力</t>
    <rPh sb="0" eb="3">
      <t>コウゲキガワ</t>
    </rPh>
    <rPh sb="3" eb="6">
      <t>コウゲキリョク</t>
    </rPh>
    <phoneticPr fontId="17"/>
  </si>
  <si>
    <t>防御側防御力</t>
    <rPh sb="0" eb="6">
      <t>ボウギョガワボウギョリョク</t>
    </rPh>
    <phoneticPr fontId="17"/>
  </si>
  <si>
    <t>&lt;=67</t>
    <phoneticPr fontId="17"/>
  </si>
  <si>
    <t>&lt;=70</t>
    <phoneticPr fontId="17"/>
  </si>
  <si>
    <t>&lt;=73</t>
    <phoneticPr fontId="17"/>
  </si>
  <si>
    <t>&lt;=76</t>
    <phoneticPr fontId="17"/>
  </si>
  <si>
    <t>&lt;=79</t>
    <phoneticPr fontId="17"/>
  </si>
  <si>
    <t>&lt;=82</t>
    <phoneticPr fontId="17"/>
  </si>
  <si>
    <t>&lt;=86</t>
    <phoneticPr fontId="17"/>
  </si>
  <si>
    <t>&lt;=89</t>
    <phoneticPr fontId="17"/>
  </si>
  <si>
    <t>&lt;=94</t>
    <phoneticPr fontId="17"/>
  </si>
  <si>
    <t>&lt;=99</t>
    <phoneticPr fontId="17"/>
  </si>
  <si>
    <t>&lt;=104</t>
    <phoneticPr fontId="17"/>
  </si>
  <si>
    <t>&lt;=109</t>
    <phoneticPr fontId="17"/>
  </si>
  <si>
    <t>&lt;=114</t>
    <phoneticPr fontId="17"/>
  </si>
  <si>
    <t>&lt;=119</t>
    <phoneticPr fontId="17"/>
  </si>
  <si>
    <t>&lt;=124</t>
    <phoneticPr fontId="17"/>
  </si>
  <si>
    <t>&lt;=129</t>
    <phoneticPr fontId="17"/>
  </si>
  <si>
    <t>&lt;=134</t>
    <phoneticPr fontId="17"/>
  </si>
  <si>
    <t>&lt;=139</t>
    <phoneticPr fontId="17"/>
  </si>
  <si>
    <t>&lt;=144</t>
    <phoneticPr fontId="17"/>
  </si>
  <si>
    <t>&lt;=149</t>
    <phoneticPr fontId="17"/>
  </si>
  <si>
    <t>&lt;=150</t>
    <phoneticPr fontId="17"/>
  </si>
  <si>
    <t>倍率</t>
    <rPh sb="0" eb="2">
      <t>バイリツ</t>
    </rPh>
    <phoneticPr fontId="17"/>
  </si>
  <si>
    <t>係数</t>
    <rPh sb="0" eb="2">
      <t>ケイスウ</t>
    </rPh>
    <phoneticPr fontId="17"/>
  </si>
  <si>
    <t>ダメージ係数</t>
    <rPh sb="4" eb="6">
      <t>ケイスウ</t>
    </rPh>
    <phoneticPr fontId="17"/>
  </si>
  <si>
    <t>ダメージ</t>
    <phoneticPr fontId="17"/>
  </si>
  <si>
    <t>ダメージ = 攻撃力 * ダメージ係数 * タイプ倍率 * 乱数(0.95～1.05) + 直撃 - シールド</t>
    <rPh sb="17" eb="19">
      <t>ケイスウ</t>
    </rPh>
    <phoneticPr fontId="17"/>
  </si>
  <si>
    <t>兵種特攻</t>
    <rPh sb="0" eb="2">
      <t>ヘイシュ</t>
    </rPh>
    <rPh sb="2" eb="4">
      <t>トッコウ</t>
    </rPh>
    <phoneticPr fontId="17"/>
  </si>
  <si>
    <t>兵種弱点</t>
    <rPh sb="0" eb="4">
      <t>ヘイシュジャクテン</t>
    </rPh>
    <phoneticPr fontId="17"/>
  </si>
  <si>
    <t>乱数最大値</t>
    <rPh sb="0" eb="5">
      <t>ランスウサイダイチ</t>
    </rPh>
    <phoneticPr fontId="17"/>
  </si>
  <si>
    <t>乱数最小値</t>
    <rPh sb="0" eb="5">
      <t>ランスウサイショウチ</t>
    </rPh>
    <phoneticPr fontId="17"/>
  </si>
  <si>
    <t>直撃</t>
    <rPh sb="0" eb="2">
      <t>チョクゲキ</t>
    </rPh>
    <phoneticPr fontId="17"/>
  </si>
  <si>
    <t>シールド</t>
    <phoneticPr fontId="17"/>
  </si>
  <si>
    <t>同兵種</t>
    <rPh sb="0" eb="3">
      <t>ドウヘイシュ</t>
    </rPh>
    <phoneticPr fontId="17"/>
  </si>
  <si>
    <t>算出ダメージ</t>
    <rPh sb="0" eb="2">
      <t>サンシュツ</t>
    </rPh>
    <phoneticPr fontId="17"/>
  </si>
  <si>
    <t>↑右記参照して選択</t>
    <rPh sb="1" eb="2">
      <t>ミギ</t>
    </rPh>
    <rPh sb="2" eb="3">
      <t>キ</t>
    </rPh>
    <rPh sb="3" eb="5">
      <t>サンショウ</t>
    </rPh>
    <rPh sb="7" eb="9">
      <t>センタク</t>
    </rPh>
    <phoneticPr fontId="17"/>
  </si>
  <si>
    <t>緑補正</t>
    <rPh sb="0" eb="3">
      <t>ミドリホセイ</t>
    </rPh>
    <phoneticPr fontId="22"/>
  </si>
  <si>
    <t>白補正</t>
    <rPh sb="0" eb="1">
      <t>シロ</t>
    </rPh>
    <rPh sb="1" eb="3">
      <t>ホセイ</t>
    </rPh>
    <phoneticPr fontId="22"/>
  </si>
  <si>
    <t>称号</t>
    <rPh sb="0" eb="2">
      <t>ショウゴウ</t>
    </rPh>
    <phoneticPr fontId="22"/>
  </si>
  <si>
    <t>特性</t>
    <rPh sb="0" eb="2">
      <t>トクセイ</t>
    </rPh>
    <phoneticPr fontId="22"/>
  </si>
  <si>
    <t>HP</t>
    <phoneticPr fontId="22"/>
  </si>
  <si>
    <t>攻撃</t>
    <rPh sb="0" eb="2">
      <t>コウゲキ</t>
    </rPh>
    <phoneticPr fontId="22"/>
  </si>
  <si>
    <t>防御</t>
    <rPh sb="0" eb="2">
      <t>ボウギョ</t>
    </rPh>
    <phoneticPr fontId="22"/>
  </si>
  <si>
    <t>命中</t>
    <rPh sb="0" eb="2">
      <t>メイチュウ</t>
    </rPh>
    <phoneticPr fontId="22"/>
  </si>
  <si>
    <t>回避</t>
    <rPh sb="0" eb="2">
      <t>カイヒ</t>
    </rPh>
    <phoneticPr fontId="22"/>
  </si>
  <si>
    <t>幸運</t>
    <rPh sb="0" eb="2">
      <t>コウウン</t>
    </rPh>
    <phoneticPr fontId="22"/>
  </si>
  <si>
    <t>移動</t>
    <rPh sb="0" eb="2">
      <t>イドウ</t>
    </rPh>
    <phoneticPr fontId="22"/>
  </si>
  <si>
    <t>装備</t>
    <rPh sb="0" eb="2">
      <t>ソウビ</t>
    </rPh>
    <phoneticPr fontId="22"/>
  </si>
  <si>
    <t>管理官称号</t>
    <rPh sb="0" eb="5">
      <t>カンリカンショウゴウ</t>
    </rPh>
    <phoneticPr fontId="17"/>
  </si>
  <si>
    <t>Gスキル</t>
    <phoneticPr fontId="22"/>
  </si>
  <si>
    <t>目標ステ</t>
    <rPh sb="0" eb="2">
      <t>モクヒョウ</t>
    </rPh>
    <phoneticPr fontId="17"/>
  </si>
  <si>
    <t>現合計</t>
    <rPh sb="0" eb="3">
      <t>ゲンゴウケイ</t>
    </rPh>
    <phoneticPr fontId="17"/>
  </si>
  <si>
    <t>過不足</t>
    <rPh sb="0" eb="3">
      <t>カフソク</t>
    </rPh>
    <phoneticPr fontId="17"/>
  </si>
  <si>
    <t>合計</t>
    <rPh sb="0" eb="2">
      <t>ゴウケイ</t>
    </rPh>
    <phoneticPr fontId="17"/>
  </si>
  <si>
    <r>
      <t>LvUP+</t>
    </r>
    <r>
      <rPr>
        <sz val="10"/>
        <color rgb="FF000000"/>
        <rFont val="ＭＳ Ｐゴシック"/>
        <family val="3"/>
        <charset val="128"/>
      </rPr>
      <t>能力強化</t>
    </r>
    <r>
      <rPr>
        <sz val="10"/>
        <color rgb="FF000000"/>
        <rFont val="Arial"/>
        <family val="2"/>
      </rPr>
      <t>P</t>
    </r>
    <r>
      <rPr>
        <sz val="10"/>
        <color rgb="FF000000"/>
        <rFont val="ＭＳ Ｐゴシック"/>
        <family val="3"/>
        <charset val="128"/>
      </rPr>
      <t>　余り</t>
    </r>
    <rPh sb="5" eb="9">
      <t>ノウリョクキョウカ</t>
    </rPh>
    <rPh sb="11" eb="12">
      <t>アマ</t>
    </rPh>
    <phoneticPr fontId="17"/>
  </si>
  <si>
    <t>最終白字</t>
    <rPh sb="0" eb="2">
      <t>サイシュウ</t>
    </rPh>
    <rPh sb="2" eb="3">
      <t>シロ</t>
    </rPh>
    <rPh sb="3" eb="4">
      <t>ジ</t>
    </rPh>
    <phoneticPr fontId="17"/>
  </si>
  <si>
    <t>装備合計</t>
    <rPh sb="0" eb="4">
      <t>ソウビゴウケイ</t>
    </rPh>
    <phoneticPr fontId="17"/>
  </si>
  <si>
    <t>現白字</t>
    <rPh sb="0" eb="1">
      <t>ウツツ</t>
    </rPh>
    <rPh sb="1" eb="2">
      <t>シロ</t>
    </rPh>
    <rPh sb="2" eb="3">
      <t>ジ</t>
    </rPh>
    <phoneticPr fontId="17"/>
  </si>
  <si>
    <t>レア度を入力→</t>
    <rPh sb="2" eb="3">
      <t>ド</t>
    </rPh>
    <rPh sb="4" eb="6">
      <t>ニュウリョク</t>
    </rPh>
    <phoneticPr fontId="17"/>
  </si>
  <si>
    <t>名前</t>
    <rPh sb="0" eb="2">
      <t>ナマエ</t>
    </rPh>
    <phoneticPr fontId="17"/>
  </si>
  <si>
    <t>HP</t>
    <phoneticPr fontId="17"/>
  </si>
  <si>
    <t>攻撃</t>
    <rPh sb="0" eb="2">
      <t>コウゲキ</t>
    </rPh>
    <phoneticPr fontId="17"/>
  </si>
  <si>
    <t>防御</t>
    <rPh sb="0" eb="2">
      <t>ボウギョ</t>
    </rPh>
    <phoneticPr fontId="17"/>
  </si>
  <si>
    <t>命中</t>
    <rPh sb="0" eb="2">
      <t>メイチュウ</t>
    </rPh>
    <phoneticPr fontId="17"/>
  </si>
  <si>
    <t>回避</t>
    <rPh sb="0" eb="2">
      <t>カイヒ</t>
    </rPh>
    <phoneticPr fontId="17"/>
  </si>
  <si>
    <t>幸運</t>
    <rPh sb="0" eb="2">
      <t>コウウン</t>
    </rPh>
    <phoneticPr fontId="17"/>
  </si>
  <si>
    <t>移動</t>
    <rPh sb="0" eb="2">
      <t>イドウ</t>
    </rPh>
    <phoneticPr fontId="17"/>
  </si>
  <si>
    <t>☆10の値</t>
    <rPh sb="4" eb="5">
      <t>アタイ</t>
    </rPh>
    <phoneticPr fontId="17"/>
  </si>
  <si>
    <t>這いよれ</t>
    <rPh sb="0" eb="1">
      <t>ハ</t>
    </rPh>
    <phoneticPr fontId="17"/>
  </si>
  <si>
    <t>龍玉</t>
    <rPh sb="0" eb="2">
      <t>リュウギョク</t>
    </rPh>
    <phoneticPr fontId="17"/>
  </si>
  <si>
    <t>龍鱗</t>
    <rPh sb="0" eb="2">
      <t>リュウリン</t>
    </rPh>
    <phoneticPr fontId="17"/>
  </si>
  <si>
    <t>大牙</t>
    <rPh sb="0" eb="2">
      <t>ダイキバ</t>
    </rPh>
    <phoneticPr fontId="17"/>
  </si>
  <si>
    <t>※最終白字…ステ振り終えた白字の値</t>
    <rPh sb="1" eb="3">
      <t>サイシュウ</t>
    </rPh>
    <rPh sb="3" eb="4">
      <t>シロ</t>
    </rPh>
    <rPh sb="4" eb="5">
      <t>ジ</t>
    </rPh>
    <rPh sb="8" eb="9">
      <t>フ</t>
    </rPh>
    <rPh sb="10" eb="11">
      <t>オ</t>
    </rPh>
    <rPh sb="13" eb="14">
      <t>シロ</t>
    </rPh>
    <rPh sb="14" eb="15">
      <t>ジ</t>
    </rPh>
    <rPh sb="16" eb="17">
      <t>アタイ</t>
    </rPh>
    <phoneticPr fontId="17"/>
  </si>
  <si>
    <t>最終値</t>
    <rPh sb="0" eb="2">
      <t>サイシュウ</t>
    </rPh>
    <rPh sb="2" eb="3">
      <t>アタイ</t>
    </rPh>
    <phoneticPr fontId="17"/>
  </si>
  <si>
    <t>都市バフ</t>
    <rPh sb="0" eb="2">
      <t>トシ</t>
    </rPh>
    <phoneticPr fontId="17"/>
  </si>
  <si>
    <t>　↓共鳴効果があれば入力</t>
    <rPh sb="2" eb="6">
      <t>キョウメイコウカ</t>
    </rPh>
    <rPh sb="10" eb="12">
      <t>ニュウリョク</t>
    </rPh>
    <phoneticPr fontId="17"/>
  </si>
  <si>
    <r>
      <t xml:space="preserve"> </t>
    </r>
    <r>
      <rPr>
        <sz val="10"/>
        <color rgb="FF000000"/>
        <rFont val="ＭＳ Ｐゴシック"/>
        <family val="3"/>
        <charset val="128"/>
      </rPr>
      <t>↓</t>
    </r>
    <r>
      <rPr>
        <sz val="10"/>
        <color rgb="FF000000"/>
        <rFont val="Arial"/>
        <family val="2"/>
      </rPr>
      <t>Lv70</t>
    </r>
    <r>
      <rPr>
        <sz val="10"/>
        <color rgb="FF000000"/>
        <rFont val="ＭＳ Ｐゴシック"/>
        <family val="3"/>
        <charset val="128"/>
      </rPr>
      <t>の緑値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Ｐゴシック"/>
        <family val="3"/>
        <charset val="128"/>
      </rPr>
      <t>↓Lv1の白値を入力</t>
    </r>
    <rPh sb="7" eb="8">
      <t>ミドリ</t>
    </rPh>
    <rPh sb="8" eb="9">
      <t>アタイ</t>
    </rPh>
    <rPh sb="15" eb="16">
      <t>シロ</t>
    </rPh>
    <rPh sb="16" eb="17">
      <t>アタイ</t>
    </rPh>
    <rPh sb="18" eb="20">
      <t>ニュウリョク</t>
    </rPh>
    <phoneticPr fontId="17"/>
  </si>
  <si>
    <t>招炎煉獄</t>
  </si>
  <si>
    <t>サタナエル</t>
    <phoneticPr fontId="17"/>
  </si>
  <si>
    <t>皇竜神月槍</t>
  </si>
  <si>
    <t>レクイエム</t>
    <phoneticPr fontId="17"/>
  </si>
  <si>
    <t>ロウグラム</t>
    <phoneticPr fontId="17"/>
  </si>
  <si>
    <t>邪狼杖斧</t>
  </si>
  <si>
    <t>ゼルナー</t>
    <phoneticPr fontId="17"/>
  </si>
  <si>
    <t>バルゼクス</t>
    <phoneticPr fontId="17"/>
  </si>
  <si>
    <t>アルテシア</t>
    <phoneticPr fontId="17"/>
  </si>
  <si>
    <t>堕魂ゼノクス</t>
    <rPh sb="0" eb="1">
      <t>ダ</t>
    </rPh>
    <rPh sb="1" eb="2">
      <t>タマシイ</t>
    </rPh>
    <phoneticPr fontId="17"/>
  </si>
  <si>
    <t>黒瑠璃靴</t>
    <rPh sb="0" eb="1">
      <t>クロ</t>
    </rPh>
    <rPh sb="1" eb="3">
      <t>ルリ</t>
    </rPh>
    <rPh sb="3" eb="4">
      <t>クツ</t>
    </rPh>
    <phoneticPr fontId="17"/>
  </si>
  <si>
    <t>ジャッジメント</t>
    <phoneticPr fontId="17"/>
  </si>
  <si>
    <t>猫球</t>
    <rPh sb="0" eb="1">
      <t>ネコ</t>
    </rPh>
    <rPh sb="1" eb="2">
      <t>キュウ</t>
    </rPh>
    <phoneticPr fontId="17"/>
  </si>
  <si>
    <t>エントアイゼン</t>
    <phoneticPr fontId="17"/>
  </si>
  <si>
    <t>にゃんくる棒</t>
    <rPh sb="5" eb="6">
      <t>ボウ</t>
    </rPh>
    <phoneticPr fontId="17"/>
  </si>
  <si>
    <t>覇剣ネヴァン</t>
    <rPh sb="0" eb="1">
      <t>ハ</t>
    </rPh>
    <rPh sb="1" eb="2">
      <t>ケン</t>
    </rPh>
    <phoneticPr fontId="17"/>
  </si>
  <si>
    <t>覇刃フレイア</t>
    <rPh sb="0" eb="1">
      <t>ハ</t>
    </rPh>
    <rPh sb="1" eb="2">
      <t>ジン</t>
    </rPh>
    <phoneticPr fontId="17"/>
  </si>
  <si>
    <t>覇銃ウィラル</t>
    <rPh sb="0" eb="1">
      <t>ハ</t>
    </rPh>
    <rPh sb="1" eb="2">
      <t>ジュウ</t>
    </rPh>
    <phoneticPr fontId="17"/>
  </si>
  <si>
    <t>穿孔兵器ドリル</t>
  </si>
  <si>
    <t>射出型ブレード</t>
  </si>
  <si>
    <t>錬金魔砲</t>
    <rPh sb="0" eb="2">
      <t>レンキン</t>
    </rPh>
    <rPh sb="2" eb="3">
      <t>マ</t>
    </rPh>
    <rPh sb="3" eb="4">
      <t>ホウ</t>
    </rPh>
    <phoneticPr fontId="17"/>
  </si>
  <si>
    <t>雷神の鎚</t>
    <rPh sb="0" eb="2">
      <t>ライジン</t>
    </rPh>
    <rPh sb="3" eb="4">
      <t>ツチ</t>
    </rPh>
    <phoneticPr fontId="17"/>
  </si>
  <si>
    <t>メルドレッド</t>
    <phoneticPr fontId="17"/>
  </si>
  <si>
    <t>レイア重装</t>
    <rPh sb="3" eb="4">
      <t>ジュウ</t>
    </rPh>
    <rPh sb="4" eb="5">
      <t>ソウ</t>
    </rPh>
    <phoneticPr fontId="17"/>
  </si>
  <si>
    <t>トライカノン</t>
    <phoneticPr fontId="17"/>
  </si>
  <si>
    <t>帝王杖</t>
    <rPh sb="0" eb="2">
      <t>テイオウ</t>
    </rPh>
    <rPh sb="2" eb="3">
      <t>ツエ</t>
    </rPh>
    <phoneticPr fontId="17"/>
  </si>
  <si>
    <t>魔塵掃</t>
  </si>
  <si>
    <t>赤瓢箪</t>
    <rPh sb="0" eb="1">
      <t>アカ</t>
    </rPh>
    <rPh sb="1" eb="3">
      <t>ヒョウタン</t>
    </rPh>
    <phoneticPr fontId="17"/>
  </si>
  <si>
    <t>蜃気楼</t>
    <rPh sb="0" eb="3">
      <t>シンキロウ</t>
    </rPh>
    <phoneticPr fontId="17"/>
  </si>
  <si>
    <t>次元刀・崩界</t>
  </si>
  <si>
    <t>皇后鍋</t>
    <rPh sb="0" eb="2">
      <t>コウゴウ</t>
    </rPh>
    <rPh sb="2" eb="3">
      <t>ナベ</t>
    </rPh>
    <phoneticPr fontId="17"/>
  </si>
  <si>
    <t>御膳刃</t>
    <rPh sb="0" eb="2">
      <t>オゼン</t>
    </rPh>
    <rPh sb="2" eb="3">
      <t>ジン</t>
    </rPh>
    <phoneticPr fontId="17"/>
  </si>
  <si>
    <t>魔弓ダリア</t>
    <rPh sb="0" eb="1">
      <t>マ</t>
    </rPh>
    <rPh sb="1" eb="2">
      <t>ユミ</t>
    </rPh>
    <phoneticPr fontId="17"/>
  </si>
  <si>
    <t>滅鯨哭</t>
  </si>
  <si>
    <t>天叢雲剣</t>
    <rPh sb="0" eb="1">
      <t>テン</t>
    </rPh>
    <rPh sb="1" eb="3">
      <t>ムラクモ</t>
    </rPh>
    <rPh sb="3" eb="4">
      <t>ケン</t>
    </rPh>
    <phoneticPr fontId="17"/>
  </si>
  <si>
    <t>金闇珠</t>
  </si>
  <si>
    <t>魔鉈エルシュ</t>
    <rPh sb="0" eb="1">
      <t>マ</t>
    </rPh>
    <rPh sb="1" eb="2">
      <t>ナタ</t>
    </rPh>
    <phoneticPr fontId="17"/>
  </si>
  <si>
    <t>学生鞄</t>
    <rPh sb="0" eb="3">
      <t>ガクセイカバン</t>
    </rPh>
    <phoneticPr fontId="17"/>
  </si>
  <si>
    <t>邪神剣</t>
    <rPh sb="0" eb="2">
      <t>ジャシン</t>
    </rPh>
    <rPh sb="2" eb="3">
      <t>ケン</t>
    </rPh>
    <phoneticPr fontId="17"/>
  </si>
  <si>
    <t>Resolve</t>
  </si>
  <si>
    <t>小烏丸</t>
    <rPh sb="0" eb="3">
      <t>コガラスマル</t>
    </rPh>
    <phoneticPr fontId="17"/>
  </si>
  <si>
    <t>煤月</t>
    <rPh sb="0" eb="1">
      <t>スス</t>
    </rPh>
    <rPh sb="1" eb="2">
      <t>ツキ</t>
    </rPh>
    <phoneticPr fontId="17"/>
  </si>
  <si>
    <t>天刻衣</t>
    <rPh sb="0" eb="1">
      <t>テン</t>
    </rPh>
    <rPh sb="1" eb="2">
      <t>コク</t>
    </rPh>
    <rPh sb="2" eb="3">
      <t>コロモ</t>
    </rPh>
    <phoneticPr fontId="17"/>
  </si>
  <si>
    <t>悠蓮扇</t>
  </si>
  <si>
    <t>真知の鏡</t>
  </si>
  <si>
    <t>天狼纏牙</t>
  </si>
  <si>
    <t>鋼鉄集乳缶</t>
    <rPh sb="0" eb="2">
      <t>コウテツ</t>
    </rPh>
    <rPh sb="2" eb="4">
      <t>シュウニュウ</t>
    </rPh>
    <rPh sb="4" eb="5">
      <t>カン</t>
    </rPh>
    <phoneticPr fontId="17"/>
  </si>
  <si>
    <t>智慧水晶</t>
    <rPh sb="0" eb="2">
      <t>チエ</t>
    </rPh>
    <rPh sb="2" eb="4">
      <t>スイショウ</t>
    </rPh>
    <phoneticPr fontId="17"/>
  </si>
  <si>
    <t>極速箒</t>
  </si>
  <si>
    <t>聖漁袋</t>
  </si>
  <si>
    <t>神獣魔手</t>
  </si>
  <si>
    <t>本命チョコ</t>
    <rPh sb="0" eb="2">
      <t>ホンメイ</t>
    </rPh>
    <phoneticPr fontId="17"/>
  </si>
  <si>
    <t>皇竜焔絶爪</t>
  </si>
  <si>
    <t>口誅筆伐</t>
  </si>
  <si>
    <t>紅葉狩</t>
    <rPh sb="0" eb="3">
      <t>モミジガ</t>
    </rPh>
    <phoneticPr fontId="17"/>
  </si>
  <si>
    <t>聖剣・砲神剣</t>
  </si>
  <si>
    <t>極鳳拳甲</t>
  </si>
  <si>
    <t>機動砲台</t>
    <rPh sb="0" eb="2">
      <t>キドウ</t>
    </rPh>
    <rPh sb="2" eb="4">
      <t>ホウダイ</t>
    </rPh>
    <phoneticPr fontId="17"/>
  </si>
  <si>
    <t>マル秘メモ</t>
    <rPh sb="2" eb="3">
      <t>ヒ</t>
    </rPh>
    <phoneticPr fontId="17"/>
  </si>
  <si>
    <t>神木鏡彩</t>
  </si>
  <si>
    <t>軍用ライフル</t>
    <rPh sb="0" eb="2">
      <t>グニョウ</t>
    </rPh>
    <phoneticPr fontId="17"/>
  </si>
  <si>
    <t>ミトス軽</t>
    <rPh sb="3" eb="4">
      <t>ケイ</t>
    </rPh>
    <phoneticPr fontId="17"/>
  </si>
  <si>
    <t>ヒーローお面</t>
    <rPh sb="5" eb="6">
      <t>メン</t>
    </rPh>
    <phoneticPr fontId="17"/>
  </si>
  <si>
    <t>学園都市製木刀</t>
    <rPh sb="0" eb="4">
      <t>ガクエントシ</t>
    </rPh>
    <rPh sb="4" eb="5">
      <t>セイ</t>
    </rPh>
    <rPh sb="5" eb="7">
      <t>ボクトウ</t>
    </rPh>
    <phoneticPr fontId="17"/>
  </si>
  <si>
    <t>拡散支援半導体</t>
  </si>
  <si>
    <t>Axmas</t>
    <phoneticPr fontId="17"/>
  </si>
  <si>
    <t>ギルバ</t>
    <phoneticPr fontId="17"/>
  </si>
  <si>
    <t>Sxmas</t>
    <phoneticPr fontId="17"/>
  </si>
  <si>
    <t>アニヒレイト</t>
    <phoneticPr fontId="17"/>
  </si>
  <si>
    <t>ヴァリウス</t>
    <phoneticPr fontId="17"/>
  </si>
  <si>
    <t>ミコンタクス</t>
    <phoneticPr fontId="17"/>
  </si>
  <si>
    <t>ヴァリアナウ</t>
    <phoneticPr fontId="17"/>
  </si>
  <si>
    <t>デミ・リッタ</t>
    <phoneticPr fontId="17"/>
  </si>
  <si>
    <t>バインダー</t>
    <phoneticPr fontId="17"/>
  </si>
  <si>
    <t>AEGIS</t>
    <phoneticPr fontId="17"/>
  </si>
  <si>
    <t>フレイ・リブラ</t>
    <phoneticPr fontId="17"/>
  </si>
  <si>
    <t>ディシートレー</t>
    <phoneticPr fontId="17"/>
  </si>
  <si>
    <t>ヴァルギア</t>
    <phoneticPr fontId="17"/>
  </si>
  <si>
    <t>ゼノクエイク</t>
    <phoneticPr fontId="17"/>
  </si>
  <si>
    <t>センティア</t>
    <phoneticPr fontId="17"/>
  </si>
  <si>
    <t>ラクシャラー</t>
    <phoneticPr fontId="17"/>
  </si>
  <si>
    <t>ルフトエッジ</t>
    <phoneticPr fontId="17"/>
  </si>
  <si>
    <t>メルドライア</t>
    <phoneticPr fontId="17"/>
  </si>
  <si>
    <t>ナイトキラー</t>
    <phoneticPr fontId="17"/>
  </si>
  <si>
    <t>エルドラル</t>
    <phoneticPr fontId="17"/>
  </si>
  <si>
    <t>ラルズスパー</t>
    <phoneticPr fontId="17"/>
  </si>
  <si>
    <t>ラムゼス</t>
    <phoneticPr fontId="17"/>
  </si>
  <si>
    <t>アニエル</t>
    <phoneticPr fontId="17"/>
  </si>
  <si>
    <t>ファムリア</t>
    <phoneticPr fontId="17"/>
  </si>
  <si>
    <t>シーザスター</t>
    <phoneticPr fontId="17"/>
  </si>
  <si>
    <t>ガルドホーク</t>
    <phoneticPr fontId="17"/>
  </si>
  <si>
    <t>ベルバイト</t>
    <phoneticPr fontId="17"/>
  </si>
  <si>
    <t>ヴァリオール</t>
    <phoneticPr fontId="17"/>
  </si>
  <si>
    <t>ヘルヴェスト</t>
    <phoneticPr fontId="17"/>
  </si>
  <si>
    <t>トリアイナ</t>
    <phoneticPr fontId="17"/>
  </si>
  <si>
    <t>プリズママイク</t>
    <phoneticPr fontId="17"/>
  </si>
  <si>
    <t>クリスパウダー</t>
    <phoneticPr fontId="17"/>
  </si>
  <si>
    <t>ワールウィップ</t>
    <phoneticPr fontId="17"/>
  </si>
  <si>
    <t>ゴッドハンド</t>
    <phoneticPr fontId="17"/>
  </si>
  <si>
    <t>レイズフィン</t>
    <phoneticPr fontId="17"/>
  </si>
  <si>
    <t>ミリム</t>
    <phoneticPr fontId="17"/>
  </si>
  <si>
    <t>バール的な何か</t>
    <phoneticPr fontId="17"/>
  </si>
  <si>
    <t>レガリア</t>
    <phoneticPr fontId="17"/>
  </si>
  <si>
    <t>ファンタズムナイフ</t>
    <phoneticPr fontId="17"/>
  </si>
  <si>
    <t>エルゴミュール</t>
    <phoneticPr fontId="17"/>
  </si>
  <si>
    <t>エスカ・リボル</t>
    <phoneticPr fontId="17"/>
  </si>
  <si>
    <t>ナギわ</t>
    <phoneticPr fontId="17"/>
  </si>
  <si>
    <t>ゲームコイン</t>
    <phoneticPr fontId="17"/>
  </si>
  <si>
    <t>アストリューレ</t>
    <phoneticPr fontId="17"/>
  </si>
  <si>
    <t>レッグホルダー</t>
    <phoneticPr fontId="17"/>
  </si>
  <si>
    <r>
      <t>A</t>
    </r>
    <r>
      <rPr>
        <sz val="10"/>
        <color rgb="FF00B0F0"/>
        <rFont val="ＭＳ Ｐゴシック"/>
        <family val="3"/>
        <charset val="128"/>
      </rPr>
      <t>守護炎天</t>
    </r>
    <rPh sb="1" eb="3">
      <t>シュゴ</t>
    </rPh>
    <rPh sb="3" eb="5">
      <t>エンテン</t>
    </rPh>
    <phoneticPr fontId="17"/>
  </si>
  <si>
    <r>
      <t>A</t>
    </r>
    <r>
      <rPr>
        <sz val="10"/>
        <color rgb="FF00B0F0"/>
        <rFont val="ＭＳ Ｐゴシック"/>
        <family val="3"/>
        <charset val="128"/>
      </rPr>
      <t>守護山神</t>
    </r>
    <rPh sb="1" eb="3">
      <t>シュゴ</t>
    </rPh>
    <rPh sb="3" eb="5">
      <t>ヤマガミ</t>
    </rPh>
    <phoneticPr fontId="17"/>
  </si>
  <si>
    <r>
      <t>A</t>
    </r>
    <r>
      <rPr>
        <sz val="10"/>
        <color rgb="FF00B0F0"/>
        <rFont val="ＭＳ Ｐゴシック"/>
        <family val="3"/>
        <charset val="128"/>
      </rPr>
      <t>勇者炎天</t>
    </r>
    <rPh sb="1" eb="3">
      <t>ユウシャ</t>
    </rPh>
    <rPh sb="3" eb="5">
      <t>エンテン</t>
    </rPh>
    <phoneticPr fontId="17"/>
  </si>
  <si>
    <r>
      <t>A</t>
    </r>
    <r>
      <rPr>
        <sz val="10"/>
        <color rgb="FF00B0F0"/>
        <rFont val="ＭＳ Ｐゴシック"/>
        <family val="3"/>
        <charset val="128"/>
      </rPr>
      <t>勇者山神</t>
    </r>
    <rPh sb="1" eb="3">
      <t>ユウシャ</t>
    </rPh>
    <rPh sb="3" eb="4">
      <t>サン</t>
    </rPh>
    <rPh sb="4" eb="5">
      <t>カミ</t>
    </rPh>
    <phoneticPr fontId="17"/>
  </si>
  <si>
    <r>
      <t>S</t>
    </r>
    <r>
      <rPr>
        <sz val="10"/>
        <color rgb="FF00B0F0"/>
        <rFont val="ＭＳ Ｐゴシック"/>
        <family val="3"/>
        <charset val="128"/>
      </rPr>
      <t>活力炎天</t>
    </r>
    <rPh sb="1" eb="3">
      <t>カツリョク</t>
    </rPh>
    <rPh sb="3" eb="5">
      <t>エンテン</t>
    </rPh>
    <phoneticPr fontId="17"/>
  </si>
  <si>
    <r>
      <t>S</t>
    </r>
    <r>
      <rPr>
        <sz val="10"/>
        <color rgb="FF00B0F0"/>
        <rFont val="ＭＳ Ｐゴシック"/>
        <family val="3"/>
        <charset val="128"/>
      </rPr>
      <t>活力山神</t>
    </r>
    <rPh sb="1" eb="3">
      <t>カツリョク</t>
    </rPh>
    <rPh sb="3" eb="4">
      <t>サン</t>
    </rPh>
    <rPh sb="4" eb="5">
      <t>カミ</t>
    </rPh>
    <phoneticPr fontId="17"/>
  </si>
  <si>
    <r>
      <t>A</t>
    </r>
    <r>
      <rPr>
        <sz val="10"/>
        <color rgb="FF00B0F0"/>
        <rFont val="ＭＳ Ｐゴシック"/>
        <family val="3"/>
        <charset val="128"/>
      </rPr>
      <t>狼</t>
    </r>
    <rPh sb="1" eb="2">
      <t>オオカミ</t>
    </rPh>
    <phoneticPr fontId="17"/>
  </si>
  <si>
    <r>
      <t>A</t>
    </r>
    <r>
      <rPr>
        <sz val="10"/>
        <color rgb="FF00B0F0"/>
        <rFont val="ＭＳ Ｐゴシック"/>
        <family val="3"/>
        <charset val="128"/>
      </rPr>
      <t>ゼスク</t>
    </r>
    <phoneticPr fontId="17"/>
  </si>
  <si>
    <r>
      <t>A</t>
    </r>
    <r>
      <rPr>
        <sz val="10"/>
        <color rgb="FF00B0F0"/>
        <rFont val="ＭＳ Ｐゴシック"/>
        <family val="3"/>
        <charset val="128"/>
      </rPr>
      <t>氷</t>
    </r>
    <rPh sb="1" eb="2">
      <t>コオリ</t>
    </rPh>
    <phoneticPr fontId="17"/>
  </si>
  <si>
    <r>
      <t>A</t>
    </r>
    <r>
      <rPr>
        <sz val="10"/>
        <color rgb="FF00B0F0"/>
        <rFont val="ＭＳ Ｐゴシック"/>
        <family val="3"/>
        <charset val="128"/>
      </rPr>
      <t>守護盾</t>
    </r>
    <rPh sb="1" eb="3">
      <t>シュゴ</t>
    </rPh>
    <rPh sb="3" eb="4">
      <t>タテ</t>
    </rPh>
    <phoneticPr fontId="17"/>
  </si>
  <si>
    <r>
      <t>A</t>
    </r>
    <r>
      <rPr>
        <sz val="10"/>
        <color rgb="FF00B0F0"/>
        <rFont val="ＭＳ Ｐゴシック"/>
        <family val="3"/>
        <charset val="128"/>
      </rPr>
      <t>異界</t>
    </r>
    <rPh sb="1" eb="3">
      <t>イカイ</t>
    </rPh>
    <phoneticPr fontId="17"/>
  </si>
  <si>
    <r>
      <t>A</t>
    </r>
    <r>
      <rPr>
        <sz val="10"/>
        <color rgb="FF00B0F0"/>
        <rFont val="ＭＳ Ｐゴシック"/>
        <family val="3"/>
        <charset val="128"/>
      </rPr>
      <t>吸神</t>
    </r>
    <rPh sb="1" eb="2">
      <t>キュウ</t>
    </rPh>
    <rPh sb="2" eb="3">
      <t>カミ</t>
    </rPh>
    <phoneticPr fontId="17"/>
  </si>
  <si>
    <r>
      <t>A</t>
    </r>
    <r>
      <rPr>
        <sz val="10"/>
        <color rgb="FF00B0F0"/>
        <rFont val="ＭＳ Ｐゴシック"/>
        <family val="3"/>
        <charset val="128"/>
      </rPr>
      <t>ボルグ</t>
    </r>
    <phoneticPr fontId="17"/>
  </si>
  <si>
    <r>
      <t>S</t>
    </r>
    <r>
      <rPr>
        <sz val="10"/>
        <color rgb="FF00B0F0"/>
        <rFont val="ＭＳ Ｐゴシック"/>
        <family val="3"/>
        <charset val="128"/>
      </rPr>
      <t>狼</t>
    </r>
    <rPh sb="1" eb="2">
      <t>オオカミ</t>
    </rPh>
    <phoneticPr fontId="17"/>
  </si>
  <si>
    <r>
      <t>S</t>
    </r>
    <r>
      <rPr>
        <sz val="10"/>
        <color rgb="FF00B0F0"/>
        <rFont val="ＭＳ Ｐゴシック"/>
        <family val="3"/>
        <charset val="128"/>
      </rPr>
      <t>狐</t>
    </r>
    <rPh sb="1" eb="2">
      <t>キツネ</t>
    </rPh>
    <phoneticPr fontId="17"/>
  </si>
  <si>
    <r>
      <t>S</t>
    </r>
    <r>
      <rPr>
        <sz val="10"/>
        <color rgb="FF00B0F0"/>
        <rFont val="ＭＳ Ｐゴシック"/>
        <family val="3"/>
        <charset val="128"/>
      </rPr>
      <t>ゼスク</t>
    </r>
    <phoneticPr fontId="17"/>
  </si>
  <si>
    <r>
      <t>S</t>
    </r>
    <r>
      <rPr>
        <sz val="10"/>
        <color rgb="FF00B0F0"/>
        <rFont val="ＭＳ Ｐゴシック"/>
        <family val="3"/>
        <charset val="128"/>
      </rPr>
      <t>氷</t>
    </r>
    <rPh sb="1" eb="2">
      <t>コオリ</t>
    </rPh>
    <phoneticPr fontId="17"/>
  </si>
  <si>
    <r>
      <t>S</t>
    </r>
    <r>
      <rPr>
        <sz val="10"/>
        <color rgb="FF00B0F0"/>
        <rFont val="ＭＳ Ｐゴシック"/>
        <family val="3"/>
        <charset val="128"/>
      </rPr>
      <t>守護盾</t>
    </r>
    <rPh sb="1" eb="4">
      <t>シュゴタテ</t>
    </rPh>
    <phoneticPr fontId="17"/>
  </si>
  <si>
    <r>
      <t>S</t>
    </r>
    <r>
      <rPr>
        <sz val="10"/>
        <color rgb="FF00B0F0"/>
        <rFont val="ＭＳ Ｐゴシック"/>
        <family val="3"/>
        <charset val="128"/>
      </rPr>
      <t>異界</t>
    </r>
    <rPh sb="1" eb="3">
      <t>イカイ</t>
    </rPh>
    <phoneticPr fontId="17"/>
  </si>
  <si>
    <r>
      <t>S</t>
    </r>
    <r>
      <rPr>
        <sz val="10"/>
        <color rgb="FF00B0F0"/>
        <rFont val="ＭＳ Ｐゴシック"/>
        <family val="3"/>
        <charset val="128"/>
      </rPr>
      <t>吸神</t>
    </r>
    <rPh sb="1" eb="2">
      <t>キュウ</t>
    </rPh>
    <rPh sb="2" eb="3">
      <t>カミ</t>
    </rPh>
    <phoneticPr fontId="17"/>
  </si>
  <si>
    <r>
      <t>S</t>
    </r>
    <r>
      <rPr>
        <sz val="10"/>
        <color rgb="FF00B0F0"/>
        <rFont val="ＭＳ Ｐゴシック"/>
        <family val="3"/>
        <charset val="128"/>
      </rPr>
      <t>ボルグ</t>
    </r>
    <phoneticPr fontId="17"/>
  </si>
  <si>
    <r>
      <t>S</t>
    </r>
    <r>
      <rPr>
        <sz val="10"/>
        <color rgb="FF00B0F0"/>
        <rFont val="ＭＳ Ｐゴシック"/>
        <family val="3"/>
        <charset val="128"/>
      </rPr>
      <t>アグ</t>
    </r>
    <phoneticPr fontId="17"/>
  </si>
  <si>
    <r>
      <t>EML</t>
    </r>
    <r>
      <rPr>
        <sz val="10"/>
        <color rgb="FF00B0F0"/>
        <rFont val="ＭＳ Ｐゴシック"/>
        <family val="3"/>
        <charset val="128"/>
      </rPr>
      <t>イシス</t>
    </r>
    <phoneticPr fontId="17"/>
  </si>
  <si>
    <r>
      <t>S</t>
    </r>
    <r>
      <rPr>
        <sz val="10"/>
        <color rgb="FF00B0F0"/>
        <rFont val="ＭＳ Ｐゴシック"/>
        <family val="3"/>
        <charset val="128"/>
      </rPr>
      <t>・フェイズⅡ</t>
    </r>
    <phoneticPr fontId="17"/>
  </si>
</sst>
</file>

<file path=xl/styles.xml><?xml version="1.0" encoding="utf-8"?>
<styleSheet xmlns="http://schemas.openxmlformats.org/spreadsheetml/2006/main">
  <numFmts count="4">
    <numFmt numFmtId="176" formatCode="0.0"/>
    <numFmt numFmtId="177" formatCode="0_);[Red]\(0\)"/>
    <numFmt numFmtId="178" formatCode="&quot;★&quot;#"/>
    <numFmt numFmtId="179" formatCode="0_ ;[Red]\-0\ "/>
  </numFmts>
  <fonts count="38">
    <font>
      <sz val="10"/>
      <color rgb="FF000000"/>
      <name val="Arial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6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1"/>
      <color rgb="FF00B0F0"/>
      <name val="ＭＳ Ｐゴシック"/>
      <family val="2"/>
      <charset val="128"/>
      <scheme val="minor"/>
    </font>
    <font>
      <sz val="11"/>
      <color rgb="FF00B0F0"/>
      <name val="ＭＳ Ｐゴシック"/>
      <family val="3"/>
      <charset val="128"/>
      <scheme val="minor"/>
    </font>
    <font>
      <sz val="11"/>
      <color rgb="FF7030A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9" tint="-0.499984740745262"/>
      <name val="ＭＳ Ｐゴシック"/>
      <family val="3"/>
      <charset val="128"/>
      <scheme val="minor"/>
    </font>
    <font>
      <b/>
      <sz val="10"/>
      <color rgb="FF000000"/>
      <name val="Arial"/>
      <family val="2"/>
    </font>
    <font>
      <sz val="10"/>
      <color rgb="FF92D050"/>
      <name val="Arial"/>
      <family val="2"/>
    </font>
    <font>
      <sz val="10"/>
      <color rgb="FF00B0F0"/>
      <name val="Arial"/>
      <family val="2"/>
    </font>
    <font>
      <sz val="10"/>
      <color theme="8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theme="9" tint="-0.499984740745262"/>
      <name val="Arial"/>
      <family val="2"/>
    </font>
    <font>
      <sz val="10"/>
      <color rgb="FF00B0F0"/>
      <name val="ＭＳ Ｐゴシック"/>
      <family val="3"/>
      <charset val="128"/>
    </font>
    <font>
      <sz val="9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CFE2F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 applyAlignment="1">
      <alignment wrapText="1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176" fontId="11" fillId="0" borderId="8" xfId="0" applyNumberFormat="1" applyFont="1" applyBorder="1" applyAlignment="1">
      <alignment vertical="center"/>
    </xf>
    <xf numFmtId="0" fontId="12" fillId="3" borderId="9" xfId="0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6" fillId="0" borderId="0" xfId="0" applyNumberFormat="1" applyFont="1" applyAlignment="1">
      <alignment vertical="center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right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21" fillId="0" borderId="0" xfId="0" applyFont="1" applyBorder="1" applyAlignment="1">
      <alignment wrapText="1"/>
    </xf>
    <xf numFmtId="0" fontId="0" fillId="0" borderId="0" xfId="0" applyNumberFormat="1" applyAlignment="1">
      <alignment wrapText="1"/>
    </xf>
    <xf numFmtId="0" fontId="18" fillId="0" borderId="0" xfId="0" applyNumberFormat="1" applyFont="1" applyAlignment="1">
      <alignment horizontal="center" wrapText="1"/>
    </xf>
    <xf numFmtId="177" fontId="0" fillId="0" borderId="10" xfId="0" applyNumberFormat="1" applyBorder="1" applyAlignment="1">
      <alignment wrapText="1"/>
    </xf>
    <xf numFmtId="179" fontId="0" fillId="0" borderId="0" xfId="0" applyNumberFormat="1" applyAlignment="1">
      <alignment vertical="center"/>
    </xf>
    <xf numFmtId="0" fontId="23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26" fillId="0" borderId="15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center"/>
    </xf>
    <xf numFmtId="0" fontId="27" fillId="0" borderId="16" xfId="0" applyFont="1" applyBorder="1" applyAlignment="1">
      <alignment horizontal="righ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8" fillId="0" borderId="15" xfId="0" applyFont="1" applyBorder="1" applyAlignment="1">
      <alignment horizontal="right" vertical="center"/>
    </xf>
    <xf numFmtId="0" fontId="28" fillId="0" borderId="16" xfId="0" applyFont="1" applyBorder="1" applyAlignment="1">
      <alignment horizontal="right" vertical="center"/>
    </xf>
    <xf numFmtId="0" fontId="0" fillId="0" borderId="0" xfId="0" applyBorder="1" applyAlignment="1">
      <alignment horizontal="right" wrapText="1"/>
    </xf>
    <xf numFmtId="177" fontId="0" fillId="0" borderId="0" xfId="0" applyNumberFormat="1" applyAlignment="1">
      <alignment wrapText="1"/>
    </xf>
    <xf numFmtId="179" fontId="0" fillId="0" borderId="0" xfId="0" applyNumberFormat="1" applyAlignment="1">
      <alignment wrapText="1"/>
    </xf>
    <xf numFmtId="0" fontId="0" fillId="0" borderId="14" xfId="0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18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24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5" xfId="0" applyBorder="1" applyAlignment="1">
      <alignment horizontal="right" wrapText="1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0" borderId="0" xfId="0" applyFont="1" applyAlignment="1">
      <alignment horizontal="right" wrapText="1"/>
    </xf>
    <xf numFmtId="177" fontId="0" fillId="0" borderId="18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0" fontId="18" fillId="0" borderId="0" xfId="0" applyFont="1" applyAlignment="1">
      <alignment horizontal="right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5" xfId="0" applyBorder="1" applyAlignment="1">
      <alignment horizontal="center" wrapText="1"/>
    </xf>
    <xf numFmtId="0" fontId="30" fillId="0" borderId="15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36" fillId="0" borderId="15" xfId="0" applyFont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31" fillId="0" borderId="0" xfId="0" applyFont="1" applyAlignment="1">
      <alignment horizontal="right" wrapText="1"/>
    </xf>
    <xf numFmtId="0" fontId="36" fillId="0" borderId="0" xfId="0" applyFont="1" applyAlignment="1">
      <alignment horizontal="right" wrapText="1"/>
    </xf>
    <xf numFmtId="0" fontId="37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0" fillId="0" borderId="27" xfId="0" applyBorder="1" applyAlignment="1">
      <alignment horizontal="right" wrapText="1"/>
    </xf>
    <xf numFmtId="0" fontId="20" fillId="0" borderId="0" xfId="0" applyFont="1" applyAlignment="1">
      <alignment horizontal="right" wrapText="1"/>
    </xf>
    <xf numFmtId="0" fontId="29" fillId="0" borderId="0" xfId="0" applyFont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77" fontId="0" fillId="0" borderId="0" xfId="0" applyNumberFormat="1" applyAlignment="1">
      <alignment horizontal="right" wrapText="1"/>
    </xf>
  </cellXfs>
  <cellStyles count="1">
    <cellStyle name="標準" xfId="0" builtinId="0"/>
  </cellStyles>
  <dxfs count="2"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colors>
    <mruColors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E30" sqref="E30"/>
    </sheetView>
  </sheetViews>
  <sheetFormatPr defaultColWidth="8.7109375" defaultRowHeight="13.5" customHeight="1"/>
  <cols>
    <col min="2" max="3" width="12.42578125" customWidth="1"/>
    <col min="5" max="6" width="12.42578125" customWidth="1"/>
  </cols>
  <sheetData>
    <row r="1" spans="1:10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>
      <c r="A2" s="7"/>
      <c r="B2" s="89" t="s">
        <v>0</v>
      </c>
      <c r="C2" s="89"/>
      <c r="D2" s="89"/>
      <c r="E2" s="89"/>
      <c r="F2" s="89"/>
      <c r="G2" s="7"/>
      <c r="H2" s="7"/>
      <c r="I2" s="7"/>
      <c r="J2" s="7"/>
    </row>
    <row r="3" spans="1:10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>
      <c r="A4" s="7"/>
      <c r="B4" s="90" t="s">
        <v>1</v>
      </c>
      <c r="C4" s="90"/>
      <c r="D4" s="90"/>
      <c r="E4" s="90"/>
      <c r="F4" s="90"/>
      <c r="G4" s="7"/>
      <c r="H4" s="7"/>
      <c r="I4" s="7"/>
      <c r="J4" s="7"/>
    </row>
    <row r="5" spans="1:10">
      <c r="A5" s="7"/>
      <c r="B5" s="7"/>
      <c r="C5" s="7"/>
      <c r="D5" s="7"/>
      <c r="E5" s="7"/>
      <c r="F5" s="15">
        <f>(1+(C18/3))-(B18/3)</f>
        <v>1</v>
      </c>
      <c r="G5" s="7"/>
      <c r="H5" s="7"/>
      <c r="I5" s="7"/>
      <c r="J5" s="7"/>
    </row>
    <row r="6" spans="1:10">
      <c r="A6" s="7"/>
      <c r="B6" s="7"/>
      <c r="C6" s="1"/>
      <c r="D6" s="7"/>
      <c r="E6" s="7"/>
      <c r="F6" s="7"/>
      <c r="G6" s="7"/>
      <c r="H6" s="7"/>
      <c r="I6" s="7"/>
      <c r="J6" s="7"/>
    </row>
    <row r="7" spans="1:10">
      <c r="A7" s="7"/>
      <c r="B7" s="4" t="s">
        <v>2</v>
      </c>
      <c r="C7" s="10">
        <f>(70+((B11-C11)*1.1))+((E11-F11)*0.8)</f>
        <v>70</v>
      </c>
      <c r="D7" s="2"/>
      <c r="E7" s="7"/>
      <c r="F7" s="7"/>
      <c r="G7" s="7"/>
      <c r="H7" s="7"/>
      <c r="I7" s="7"/>
      <c r="J7" s="7"/>
    </row>
    <row r="8" spans="1:10">
      <c r="A8" s="7"/>
      <c r="B8" s="7"/>
      <c r="C8" s="5"/>
      <c r="D8" s="7"/>
      <c r="E8" s="7"/>
      <c r="F8" s="7"/>
      <c r="G8" s="7"/>
      <c r="H8" s="7"/>
      <c r="I8" s="7"/>
      <c r="J8" s="7"/>
    </row>
    <row r="9" spans="1:10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4.25" customHeight="1">
      <c r="A10" s="7"/>
      <c r="B10" s="13" t="s">
        <v>3</v>
      </c>
      <c r="C10" s="13" t="s">
        <v>4</v>
      </c>
      <c r="D10" s="7"/>
      <c r="E10" s="13" t="s">
        <v>5</v>
      </c>
      <c r="F10" s="13" t="s">
        <v>6</v>
      </c>
      <c r="G10" s="7"/>
      <c r="H10" s="7"/>
      <c r="I10" s="7"/>
      <c r="J10" s="7"/>
    </row>
    <row r="11" spans="1:10" ht="15" customHeight="1">
      <c r="A11" s="6"/>
      <c r="B11" s="11"/>
      <c r="C11" s="11"/>
      <c r="D11" s="3"/>
      <c r="E11" s="8"/>
      <c r="F11" s="8"/>
      <c r="G11" s="2"/>
      <c r="H11" s="7"/>
      <c r="I11" s="7"/>
      <c r="J11" s="7"/>
    </row>
    <row r="12" spans="1:10" ht="14.25" customHeight="1">
      <c r="A12" s="7"/>
      <c r="B12" s="5"/>
      <c r="C12" s="5"/>
      <c r="D12" s="7"/>
      <c r="E12" s="5"/>
      <c r="F12" s="5"/>
      <c r="G12" s="7"/>
      <c r="H12" s="7"/>
      <c r="I12" s="7"/>
      <c r="J12" s="7"/>
    </row>
    <row r="13" spans="1:10">
      <c r="A13" s="7"/>
      <c r="B13" s="7"/>
      <c r="C13" s="1"/>
      <c r="D13" s="7"/>
      <c r="E13" s="7"/>
      <c r="F13" s="7"/>
      <c r="G13" s="7"/>
      <c r="H13" s="7"/>
      <c r="I13" s="7"/>
      <c r="J13" s="7"/>
    </row>
    <row r="14" spans="1:10">
      <c r="A14" s="7"/>
      <c r="B14" s="4" t="s">
        <v>7</v>
      </c>
      <c r="C14" s="10">
        <f>IF((F5&gt;=10),10,IF((F5&lt;-10),-10,F5))</f>
        <v>1</v>
      </c>
      <c r="D14" s="2"/>
      <c r="E14" s="7"/>
      <c r="F14" s="7"/>
      <c r="G14" s="7"/>
      <c r="H14" s="7"/>
      <c r="I14" s="7"/>
      <c r="J14" s="7"/>
    </row>
    <row r="15" spans="1:10">
      <c r="A15" s="7"/>
      <c r="B15" s="7"/>
      <c r="C15" s="5"/>
      <c r="D15" s="7"/>
      <c r="E15" s="7"/>
      <c r="F15" s="7"/>
      <c r="G15" s="7"/>
      <c r="H15" s="7"/>
      <c r="I15" s="7"/>
      <c r="J15" s="7"/>
    </row>
    <row r="16" spans="1:10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4.25" customHeight="1">
      <c r="A17" s="7"/>
      <c r="B17" s="13" t="s">
        <v>8</v>
      </c>
      <c r="C17" s="13" t="s">
        <v>9</v>
      </c>
      <c r="D17" s="7"/>
      <c r="E17" s="7"/>
      <c r="F17" s="13" t="s">
        <v>10</v>
      </c>
      <c r="G17" s="7"/>
      <c r="H17" s="7"/>
      <c r="I17" s="7"/>
      <c r="J17" s="7"/>
    </row>
    <row r="18" spans="1:10" ht="15" customHeight="1">
      <c r="A18" s="6"/>
      <c r="B18" s="12"/>
      <c r="C18" s="12"/>
      <c r="D18" s="2"/>
      <c r="E18" s="6"/>
      <c r="F18" s="10">
        <f>IF(((C7-C14)&lt;=15),15,(C7-C14))</f>
        <v>69</v>
      </c>
      <c r="G18" s="2"/>
      <c r="H18" s="7"/>
      <c r="I18" s="7"/>
      <c r="J18" s="7"/>
    </row>
    <row r="19" spans="1:10" ht="14.25" customHeight="1">
      <c r="A19" s="7"/>
      <c r="B19" s="5"/>
      <c r="C19" s="5"/>
      <c r="D19" s="7"/>
      <c r="E19" s="7"/>
      <c r="F19" s="5"/>
      <c r="G19" s="7"/>
      <c r="H19" s="7"/>
      <c r="I19" s="7"/>
      <c r="J19" s="7"/>
    </row>
    <row r="20" spans="1:10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>
      <c r="A21" s="7"/>
      <c r="B21" s="91" t="s">
        <v>11</v>
      </c>
      <c r="C21" s="91"/>
      <c r="D21" s="91"/>
      <c r="E21" s="91"/>
      <c r="F21" s="91"/>
      <c r="G21" s="7"/>
      <c r="H21" s="7"/>
      <c r="I21" s="7"/>
      <c r="J21" s="7"/>
    </row>
    <row r="22" spans="1:10">
      <c r="A22" s="7"/>
      <c r="B22" s="91" t="s">
        <v>12</v>
      </c>
      <c r="C22" s="91"/>
      <c r="D22" s="91"/>
      <c r="E22" s="91"/>
      <c r="F22" s="91"/>
      <c r="G22" s="7"/>
      <c r="H22" s="7"/>
      <c r="I22" s="7"/>
      <c r="J22" s="7"/>
    </row>
  </sheetData>
  <mergeCells count="4">
    <mergeCell ref="B2:F2"/>
    <mergeCell ref="B4:F4"/>
    <mergeCell ref="B21:F21"/>
    <mergeCell ref="B22:F22"/>
  </mergeCells>
  <phoneticPr fontId="1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topLeftCell="A67" workbookViewId="0"/>
  </sheetViews>
  <sheetFormatPr defaultColWidth="8.7109375" defaultRowHeight="13.5" customHeight="1"/>
  <cols>
    <col min="3" max="3" width="1" customWidth="1"/>
  </cols>
  <sheetData>
    <row r="1" spans="1:6">
      <c r="A1" s="7"/>
      <c r="B1" s="7"/>
      <c r="C1" s="7"/>
      <c r="D1" s="7"/>
      <c r="E1" s="7"/>
      <c r="F1" s="7"/>
    </row>
    <row r="2" spans="1:6">
      <c r="A2" s="89" t="s">
        <v>13</v>
      </c>
      <c r="B2" s="89"/>
      <c r="C2" s="89"/>
      <c r="D2" s="89"/>
      <c r="E2" s="89"/>
      <c r="F2" s="89"/>
    </row>
    <row r="3" spans="1:6">
      <c r="A3" s="14"/>
      <c r="B3" s="14"/>
      <c r="C3" s="14"/>
      <c r="D3" s="14"/>
      <c r="E3" s="14"/>
      <c r="F3" s="14"/>
    </row>
    <row r="4" spans="1:6">
      <c r="A4" s="91" t="s">
        <v>14</v>
      </c>
      <c r="B4" s="91"/>
      <c r="C4" s="91"/>
      <c r="D4" s="91"/>
      <c r="E4" s="91"/>
      <c r="F4" s="91"/>
    </row>
    <row r="5" spans="1:6">
      <c r="A5" s="7"/>
      <c r="B5" s="7"/>
      <c r="C5" s="7"/>
      <c r="D5" s="7"/>
      <c r="E5" s="7"/>
      <c r="F5" s="7"/>
    </row>
    <row r="6" spans="1:6">
      <c r="A6" s="90" t="s">
        <v>15</v>
      </c>
      <c r="B6" s="90"/>
      <c r="C6" s="90"/>
      <c r="D6" s="90"/>
      <c r="E6" s="90"/>
      <c r="F6" s="90"/>
    </row>
    <row r="7" spans="1:6">
      <c r="A7" s="7"/>
      <c r="B7" s="7"/>
      <c r="C7" s="7"/>
      <c r="D7" s="7"/>
      <c r="E7" s="7"/>
      <c r="F7" s="7"/>
    </row>
    <row r="8" spans="1:6">
      <c r="A8" s="90" t="s">
        <v>16</v>
      </c>
      <c r="B8" s="90"/>
      <c r="C8" s="7"/>
      <c r="D8" s="7"/>
      <c r="E8" s="7"/>
      <c r="F8" s="7"/>
    </row>
    <row r="9" spans="1:6" ht="5.25" customHeight="1">
      <c r="A9" s="7"/>
      <c r="B9" s="7"/>
      <c r="C9" s="7"/>
      <c r="D9" s="7"/>
      <c r="E9" s="7"/>
      <c r="F9" s="7"/>
    </row>
    <row r="10" spans="1:6">
      <c r="A10" s="9" t="s">
        <v>17</v>
      </c>
      <c r="B10" s="9">
        <v>63</v>
      </c>
      <c r="C10" s="7"/>
      <c r="D10" s="90" t="s">
        <v>18</v>
      </c>
      <c r="E10" s="90"/>
      <c r="F10" s="90"/>
    </row>
    <row r="11" spans="1:6">
      <c r="A11" s="9" t="s">
        <v>19</v>
      </c>
      <c r="B11" s="9">
        <v>7304</v>
      </c>
      <c r="C11" s="7"/>
      <c r="D11" s="90" t="s">
        <v>20</v>
      </c>
      <c r="E11" s="90"/>
      <c r="F11" s="90"/>
    </row>
    <row r="12" spans="1:6">
      <c r="A12" s="9" t="s">
        <v>21</v>
      </c>
      <c r="B12" s="9">
        <v>295</v>
      </c>
      <c r="C12" s="7"/>
      <c r="D12" s="90" t="s">
        <v>22</v>
      </c>
      <c r="E12" s="90"/>
      <c r="F12" s="90"/>
    </row>
    <row r="13" spans="1:6">
      <c r="A13" s="9" t="s">
        <v>23</v>
      </c>
      <c r="B13" s="9">
        <v>299</v>
      </c>
      <c r="C13" s="7"/>
      <c r="D13" s="90" t="s">
        <v>20</v>
      </c>
      <c r="E13" s="90"/>
      <c r="F13" s="90"/>
    </row>
    <row r="14" spans="1:6">
      <c r="A14" s="9" t="s">
        <v>24</v>
      </c>
      <c r="B14" s="9">
        <v>221</v>
      </c>
      <c r="C14" s="7"/>
      <c r="D14" s="90" t="s">
        <v>20</v>
      </c>
      <c r="E14" s="90"/>
      <c r="F14" s="90"/>
    </row>
    <row r="15" spans="1:6">
      <c r="A15" s="9" t="s">
        <v>25</v>
      </c>
      <c r="B15" s="9">
        <v>198</v>
      </c>
      <c r="C15" s="7"/>
      <c r="D15" s="90" t="s">
        <v>22</v>
      </c>
      <c r="E15" s="90"/>
      <c r="F15" s="90"/>
    </row>
    <row r="16" spans="1:6">
      <c r="A16" s="9" t="s">
        <v>26</v>
      </c>
      <c r="B16" s="9">
        <v>170</v>
      </c>
      <c r="C16" s="7"/>
      <c r="D16" s="90" t="s">
        <v>22</v>
      </c>
      <c r="E16" s="90"/>
      <c r="F16" s="90"/>
    </row>
    <row r="17" spans="1:6">
      <c r="A17" s="9"/>
      <c r="B17" s="9"/>
      <c r="C17" s="7"/>
      <c r="D17" s="7"/>
      <c r="E17" s="7"/>
      <c r="F17" s="7"/>
    </row>
    <row r="18" spans="1:6">
      <c r="A18" s="90" t="s">
        <v>27</v>
      </c>
      <c r="B18" s="90"/>
      <c r="C18" s="7"/>
      <c r="D18" s="7"/>
      <c r="E18" s="7"/>
      <c r="F18" s="7"/>
    </row>
    <row r="19" spans="1:6" ht="5.25" customHeight="1">
      <c r="A19" s="7"/>
      <c r="B19" s="7"/>
      <c r="C19" s="7"/>
      <c r="D19" s="7"/>
      <c r="E19" s="7"/>
      <c r="F19" s="7"/>
    </row>
    <row r="20" spans="1:6">
      <c r="A20" s="9" t="s">
        <v>17</v>
      </c>
      <c r="B20" s="9">
        <v>66</v>
      </c>
      <c r="C20" s="7"/>
      <c r="D20" s="90" t="s">
        <v>28</v>
      </c>
      <c r="E20" s="90"/>
      <c r="F20" s="90"/>
    </row>
    <row r="21" spans="1:6">
      <c r="A21" s="9" t="s">
        <v>19</v>
      </c>
      <c r="B21" s="9">
        <v>6399</v>
      </c>
      <c r="C21" s="7"/>
      <c r="D21" s="90" t="s">
        <v>29</v>
      </c>
      <c r="E21" s="90"/>
      <c r="F21" s="90"/>
    </row>
    <row r="22" spans="1:6">
      <c r="A22" s="9" t="s">
        <v>21</v>
      </c>
      <c r="B22" s="9">
        <v>308</v>
      </c>
      <c r="C22" s="7"/>
      <c r="D22" s="90" t="s">
        <v>30</v>
      </c>
      <c r="E22" s="90"/>
      <c r="F22" s="90"/>
    </row>
    <row r="23" spans="1:6">
      <c r="A23" s="9" t="s">
        <v>23</v>
      </c>
      <c r="B23" s="9">
        <v>249</v>
      </c>
      <c r="C23" s="7"/>
      <c r="D23" s="90" t="s">
        <v>29</v>
      </c>
      <c r="E23" s="90"/>
      <c r="F23" s="90"/>
    </row>
    <row r="24" spans="1:6">
      <c r="A24" s="9" t="s">
        <v>24</v>
      </c>
      <c r="B24" s="9">
        <v>199</v>
      </c>
      <c r="C24" s="7"/>
      <c r="D24" s="90" t="s">
        <v>31</v>
      </c>
      <c r="E24" s="90"/>
      <c r="F24" s="90"/>
    </row>
    <row r="25" spans="1:6">
      <c r="A25" s="9" t="s">
        <v>25</v>
      </c>
      <c r="B25" s="9">
        <v>216</v>
      </c>
      <c r="C25" s="7"/>
      <c r="D25" s="90" t="s">
        <v>32</v>
      </c>
      <c r="E25" s="90"/>
      <c r="F25" s="90"/>
    </row>
    <row r="26" spans="1:6">
      <c r="A26" s="9" t="s">
        <v>26</v>
      </c>
      <c r="B26" s="9">
        <v>174</v>
      </c>
      <c r="C26" s="7"/>
      <c r="D26" s="90" t="s">
        <v>29</v>
      </c>
      <c r="E26" s="90"/>
      <c r="F26" s="90"/>
    </row>
    <row r="27" spans="1:6">
      <c r="A27" s="9"/>
      <c r="B27" s="9"/>
      <c r="C27" s="7"/>
      <c r="D27" s="7"/>
      <c r="E27" s="7"/>
      <c r="F27" s="7"/>
    </row>
    <row r="28" spans="1:6">
      <c r="A28" s="90" t="s">
        <v>33</v>
      </c>
      <c r="B28" s="90"/>
      <c r="C28" s="7"/>
      <c r="D28" s="7"/>
      <c r="E28" s="7"/>
      <c r="F28" s="7"/>
    </row>
    <row r="29" spans="1:6" ht="5.25" customHeight="1">
      <c r="A29" s="7"/>
      <c r="B29" s="7"/>
      <c r="C29" s="7"/>
      <c r="D29" s="7"/>
      <c r="E29" s="7"/>
      <c r="F29" s="7"/>
    </row>
    <row r="30" spans="1:6">
      <c r="A30" s="9" t="s">
        <v>17</v>
      </c>
      <c r="B30" s="9">
        <v>69</v>
      </c>
      <c r="C30" s="7"/>
      <c r="D30" s="90" t="s">
        <v>34</v>
      </c>
      <c r="E30" s="90"/>
      <c r="F30" s="90"/>
    </row>
    <row r="31" spans="1:6">
      <c r="A31" s="9" t="s">
        <v>19</v>
      </c>
      <c r="B31" s="9">
        <v>7676</v>
      </c>
      <c r="C31" s="7"/>
      <c r="D31" s="90" t="s">
        <v>35</v>
      </c>
      <c r="E31" s="90"/>
      <c r="F31" s="90"/>
    </row>
    <row r="32" spans="1:6">
      <c r="A32" s="9" t="s">
        <v>21</v>
      </c>
      <c r="B32" s="9">
        <v>304</v>
      </c>
      <c r="C32" s="7"/>
      <c r="D32" s="90" t="s">
        <v>36</v>
      </c>
      <c r="E32" s="90"/>
      <c r="F32" s="90"/>
    </row>
    <row r="33" spans="1:6">
      <c r="A33" s="9" t="s">
        <v>23</v>
      </c>
      <c r="B33" s="9">
        <v>324</v>
      </c>
      <c r="C33" s="7"/>
      <c r="D33" s="90" t="s">
        <v>37</v>
      </c>
      <c r="E33" s="90"/>
      <c r="F33" s="90"/>
    </row>
    <row r="34" spans="1:6">
      <c r="A34" s="9" t="s">
        <v>24</v>
      </c>
      <c r="B34" s="9">
        <v>241</v>
      </c>
      <c r="C34" s="7"/>
      <c r="D34" s="90" t="s">
        <v>38</v>
      </c>
      <c r="E34" s="90"/>
      <c r="F34" s="90"/>
    </row>
    <row r="35" spans="1:6">
      <c r="A35" s="9" t="s">
        <v>25</v>
      </c>
      <c r="B35" s="9">
        <v>198</v>
      </c>
      <c r="C35" s="7"/>
      <c r="D35" s="90" t="s">
        <v>39</v>
      </c>
      <c r="E35" s="90"/>
      <c r="F35" s="90"/>
    </row>
    <row r="36" spans="1:6">
      <c r="A36" s="9" t="s">
        <v>26</v>
      </c>
      <c r="B36" s="9">
        <v>218</v>
      </c>
      <c r="C36" s="7"/>
      <c r="D36" s="90" t="s">
        <v>38</v>
      </c>
      <c r="E36" s="90"/>
      <c r="F36" s="90"/>
    </row>
    <row r="37" spans="1:6">
      <c r="A37" s="7"/>
      <c r="B37" s="7"/>
      <c r="C37" s="7"/>
      <c r="D37" s="7"/>
      <c r="E37" s="7"/>
      <c r="F37" s="7"/>
    </row>
    <row r="38" spans="1:6">
      <c r="A38" s="90" t="s">
        <v>40</v>
      </c>
      <c r="B38" s="90"/>
      <c r="C38" s="7"/>
      <c r="D38" s="7"/>
      <c r="E38" s="7"/>
      <c r="F38" s="7"/>
    </row>
    <row r="39" spans="1:6" ht="5.25" customHeight="1">
      <c r="A39" s="7"/>
      <c r="B39" s="7"/>
      <c r="C39" s="7"/>
      <c r="D39" s="7"/>
      <c r="E39" s="7"/>
      <c r="F39" s="7"/>
    </row>
    <row r="40" spans="1:6">
      <c r="A40" s="9" t="s">
        <v>17</v>
      </c>
      <c r="B40" s="9">
        <v>72</v>
      </c>
      <c r="C40" s="7"/>
      <c r="D40" s="90" t="s">
        <v>41</v>
      </c>
      <c r="E40" s="90"/>
      <c r="F40" s="90"/>
    </row>
    <row r="41" spans="1:6">
      <c r="A41" s="9" t="s">
        <v>19</v>
      </c>
      <c r="B41" s="9">
        <v>8142</v>
      </c>
      <c r="C41" s="7"/>
      <c r="D41" s="90" t="s">
        <v>42</v>
      </c>
      <c r="E41" s="90"/>
      <c r="F41" s="90"/>
    </row>
    <row r="42" spans="1:6">
      <c r="A42" s="9" t="s">
        <v>21</v>
      </c>
      <c r="B42" s="9">
        <v>329</v>
      </c>
      <c r="C42" s="7"/>
      <c r="D42" s="90" t="s">
        <v>43</v>
      </c>
      <c r="E42" s="90"/>
      <c r="F42" s="90"/>
    </row>
    <row r="43" spans="1:6">
      <c r="A43" s="9" t="s">
        <v>23</v>
      </c>
      <c r="B43" s="9">
        <v>347</v>
      </c>
      <c r="C43" s="7"/>
      <c r="D43" s="90" t="s">
        <v>44</v>
      </c>
      <c r="E43" s="90"/>
      <c r="F43" s="90"/>
    </row>
    <row r="44" spans="1:6">
      <c r="A44" s="9" t="s">
        <v>24</v>
      </c>
      <c r="B44" s="9">
        <v>247</v>
      </c>
      <c r="C44" s="7"/>
      <c r="D44" s="90" t="s">
        <v>45</v>
      </c>
      <c r="E44" s="90"/>
      <c r="F44" s="90"/>
    </row>
    <row r="45" spans="1:6">
      <c r="A45" s="9" t="s">
        <v>25</v>
      </c>
      <c r="B45" s="9">
        <v>176</v>
      </c>
      <c r="C45" s="7"/>
      <c r="D45" s="90" t="s">
        <v>46</v>
      </c>
      <c r="E45" s="90"/>
      <c r="F45" s="90"/>
    </row>
    <row r="46" spans="1:6">
      <c r="A46" s="9" t="s">
        <v>26</v>
      </c>
      <c r="B46" s="9">
        <v>197</v>
      </c>
      <c r="C46" s="7"/>
      <c r="D46" s="90" t="s">
        <v>46</v>
      </c>
      <c r="E46" s="90"/>
      <c r="F46" s="90"/>
    </row>
    <row r="47" spans="1:6">
      <c r="A47" s="7"/>
      <c r="B47" s="7"/>
      <c r="C47" s="7"/>
      <c r="D47" s="7"/>
      <c r="E47" s="7"/>
      <c r="F47" s="7"/>
    </row>
    <row r="48" spans="1:6">
      <c r="A48" s="90" t="s">
        <v>47</v>
      </c>
      <c r="B48" s="90"/>
      <c r="C48" s="7"/>
      <c r="D48" s="7"/>
      <c r="E48" s="7"/>
      <c r="F48" s="7"/>
    </row>
    <row r="49" spans="1:6" ht="5.25" customHeight="1">
      <c r="A49" s="7"/>
      <c r="B49" s="7"/>
      <c r="C49" s="7"/>
      <c r="D49" s="7"/>
      <c r="E49" s="7"/>
      <c r="F49" s="7"/>
    </row>
    <row r="50" spans="1:6">
      <c r="A50" s="9" t="s">
        <v>17</v>
      </c>
      <c r="B50" s="9">
        <v>75</v>
      </c>
      <c r="C50" s="7"/>
      <c r="D50" s="90" t="s">
        <v>48</v>
      </c>
      <c r="E50" s="90"/>
      <c r="F50" s="90"/>
    </row>
    <row r="51" spans="1:6">
      <c r="A51" s="9" t="s">
        <v>19</v>
      </c>
      <c r="B51" s="9">
        <v>8914</v>
      </c>
      <c r="C51" s="7"/>
      <c r="D51" s="90" t="s">
        <v>49</v>
      </c>
      <c r="E51" s="90"/>
      <c r="F51" s="90"/>
    </row>
    <row r="52" spans="1:6">
      <c r="A52" s="9" t="s">
        <v>21</v>
      </c>
      <c r="B52" s="9">
        <v>334</v>
      </c>
      <c r="C52" s="7"/>
      <c r="D52" s="90" t="s">
        <v>50</v>
      </c>
      <c r="E52" s="90"/>
      <c r="F52" s="90"/>
    </row>
    <row r="53" spans="1:6">
      <c r="A53" s="9" t="s">
        <v>23</v>
      </c>
      <c r="B53" s="9">
        <v>314</v>
      </c>
      <c r="C53" s="7"/>
      <c r="D53" s="90" t="s">
        <v>49</v>
      </c>
      <c r="E53" s="90"/>
      <c r="F53" s="90"/>
    </row>
    <row r="54" spans="1:6">
      <c r="A54" s="9" t="s">
        <v>24</v>
      </c>
      <c r="B54" s="9">
        <v>244</v>
      </c>
      <c r="C54" s="7"/>
      <c r="D54" s="90" t="s">
        <v>51</v>
      </c>
      <c r="E54" s="90"/>
      <c r="F54" s="90"/>
    </row>
    <row r="55" spans="1:6">
      <c r="A55" s="9" t="s">
        <v>25</v>
      </c>
      <c r="B55" s="9">
        <v>232</v>
      </c>
      <c r="C55" s="7"/>
      <c r="D55" s="90" t="s">
        <v>52</v>
      </c>
      <c r="E55" s="90"/>
      <c r="F55" s="90"/>
    </row>
    <row r="56" spans="1:6">
      <c r="A56" s="9" t="s">
        <v>26</v>
      </c>
      <c r="B56" s="9">
        <v>228</v>
      </c>
      <c r="C56" s="7"/>
      <c r="D56" s="90" t="s">
        <v>43</v>
      </c>
      <c r="E56" s="90"/>
      <c r="F56" s="90"/>
    </row>
    <row r="57" spans="1:6">
      <c r="A57" s="7"/>
      <c r="B57" s="7"/>
      <c r="C57" s="7"/>
      <c r="D57" s="7"/>
      <c r="E57" s="7"/>
      <c r="F57" s="7"/>
    </row>
    <row r="58" spans="1:6">
      <c r="A58" s="90" t="s">
        <v>53</v>
      </c>
      <c r="B58" s="90"/>
      <c r="C58" s="7"/>
      <c r="D58" s="7"/>
      <c r="E58" s="7"/>
      <c r="F58" s="7"/>
    </row>
    <row r="59" spans="1:6" ht="5.25" customHeight="1">
      <c r="A59" s="7"/>
      <c r="B59" s="7"/>
      <c r="C59" s="7"/>
      <c r="D59" s="7"/>
      <c r="E59" s="7"/>
      <c r="F59" s="7"/>
    </row>
    <row r="60" spans="1:6">
      <c r="A60" s="9" t="s">
        <v>17</v>
      </c>
      <c r="B60" s="9">
        <v>78</v>
      </c>
      <c r="C60" s="7"/>
      <c r="D60" s="90" t="s">
        <v>54</v>
      </c>
      <c r="E60" s="90"/>
      <c r="F60" s="90"/>
    </row>
    <row r="61" spans="1:6">
      <c r="A61" s="9" t="s">
        <v>19</v>
      </c>
      <c r="B61" s="9">
        <v>8762</v>
      </c>
      <c r="C61" s="7"/>
      <c r="D61" s="90" t="s">
        <v>55</v>
      </c>
      <c r="E61" s="90"/>
      <c r="F61" s="90"/>
    </row>
    <row r="62" spans="1:6">
      <c r="A62" s="9" t="s">
        <v>21</v>
      </c>
      <c r="B62" s="9">
        <v>364</v>
      </c>
      <c r="C62" s="7"/>
      <c r="D62" s="90" t="s">
        <v>56</v>
      </c>
      <c r="E62" s="90"/>
      <c r="F62" s="90"/>
    </row>
    <row r="63" spans="1:6">
      <c r="A63" s="9" t="s">
        <v>23</v>
      </c>
      <c r="B63" s="9">
        <v>419</v>
      </c>
      <c r="C63" s="7"/>
      <c r="D63" s="90" t="s">
        <v>57</v>
      </c>
      <c r="E63" s="90"/>
      <c r="F63" s="90"/>
    </row>
    <row r="64" spans="1:6">
      <c r="A64" s="9" t="s">
        <v>24</v>
      </c>
      <c r="B64" s="9">
        <v>249</v>
      </c>
      <c r="C64" s="7"/>
      <c r="D64" s="90" t="s">
        <v>58</v>
      </c>
      <c r="E64" s="90"/>
      <c r="F64" s="90"/>
    </row>
    <row r="65" spans="1:6">
      <c r="A65" s="9" t="s">
        <v>25</v>
      </c>
      <c r="B65" s="9">
        <v>246</v>
      </c>
      <c r="C65" s="7"/>
      <c r="D65" s="90" t="s">
        <v>59</v>
      </c>
      <c r="E65" s="90"/>
      <c r="F65" s="90"/>
    </row>
    <row r="66" spans="1:6">
      <c r="A66" s="9" t="s">
        <v>26</v>
      </c>
      <c r="B66" s="9">
        <v>239</v>
      </c>
      <c r="C66" s="7"/>
      <c r="D66" s="90" t="s">
        <v>60</v>
      </c>
      <c r="E66" s="90"/>
      <c r="F66" s="90"/>
    </row>
    <row r="67" spans="1:6">
      <c r="A67" s="7"/>
      <c r="B67" s="7"/>
      <c r="C67" s="7"/>
      <c r="D67" s="7"/>
      <c r="E67" s="7"/>
      <c r="F67" s="7"/>
    </row>
    <row r="68" spans="1:6">
      <c r="A68" s="90" t="s">
        <v>61</v>
      </c>
      <c r="B68" s="90"/>
      <c r="C68" s="7"/>
      <c r="D68" s="7"/>
      <c r="E68" s="7"/>
      <c r="F68" s="7"/>
    </row>
    <row r="69" spans="1:6" ht="5.25" customHeight="1">
      <c r="A69" s="7"/>
      <c r="B69" s="7"/>
      <c r="C69" s="7"/>
      <c r="D69" s="7"/>
      <c r="E69" s="7"/>
      <c r="F69" s="7"/>
    </row>
    <row r="70" spans="1:6">
      <c r="A70" s="9" t="s">
        <v>17</v>
      </c>
      <c r="B70" s="9">
        <v>80</v>
      </c>
      <c r="C70" s="7"/>
      <c r="D70" s="90" t="s">
        <v>62</v>
      </c>
      <c r="E70" s="90"/>
      <c r="F70" s="90"/>
    </row>
    <row r="71" spans="1:6">
      <c r="A71" s="9" t="s">
        <v>19</v>
      </c>
      <c r="B71" s="9">
        <v>9999</v>
      </c>
      <c r="C71" s="7"/>
      <c r="D71" s="90" t="s">
        <v>63</v>
      </c>
      <c r="E71" s="90"/>
      <c r="F71" s="90"/>
    </row>
    <row r="72" spans="1:6">
      <c r="A72" s="9" t="s">
        <v>21</v>
      </c>
      <c r="B72" s="9">
        <v>444</v>
      </c>
      <c r="C72" s="7"/>
      <c r="D72" s="90" t="s">
        <v>63</v>
      </c>
      <c r="E72" s="90"/>
      <c r="F72" s="90"/>
    </row>
    <row r="73" spans="1:6">
      <c r="A73" s="9" t="s">
        <v>23</v>
      </c>
      <c r="B73" s="9">
        <v>350</v>
      </c>
      <c r="C73" s="7"/>
      <c r="D73" s="90" t="s">
        <v>64</v>
      </c>
      <c r="E73" s="90"/>
      <c r="F73" s="90"/>
    </row>
    <row r="74" spans="1:6">
      <c r="A74" s="9" t="s">
        <v>24</v>
      </c>
      <c r="B74" s="9">
        <v>301</v>
      </c>
      <c r="C74" s="7"/>
      <c r="D74" s="90" t="s">
        <v>65</v>
      </c>
      <c r="E74" s="90"/>
      <c r="F74" s="90"/>
    </row>
    <row r="75" spans="1:6">
      <c r="A75" s="9" t="s">
        <v>25</v>
      </c>
      <c r="B75" s="9">
        <v>245</v>
      </c>
      <c r="C75" s="7"/>
      <c r="D75" s="90" t="s">
        <v>66</v>
      </c>
      <c r="E75" s="90"/>
      <c r="F75" s="90"/>
    </row>
    <row r="76" spans="1:6">
      <c r="A76" s="9" t="s">
        <v>26</v>
      </c>
      <c r="B76" s="9">
        <v>282</v>
      </c>
      <c r="C76" s="7"/>
      <c r="D76" s="90" t="s">
        <v>67</v>
      </c>
      <c r="E76" s="90"/>
      <c r="F76" s="90"/>
    </row>
    <row r="77" spans="1:6">
      <c r="A77" s="7"/>
      <c r="B77" s="7"/>
      <c r="C77" s="7"/>
      <c r="D77" s="7"/>
      <c r="E77" s="7"/>
      <c r="F77" s="7"/>
    </row>
    <row r="78" spans="1:6">
      <c r="A78" s="90" t="s">
        <v>68</v>
      </c>
      <c r="B78" s="90"/>
      <c r="C78" s="7"/>
      <c r="D78" s="7"/>
      <c r="E78" s="7"/>
      <c r="F78" s="7"/>
    </row>
    <row r="79" spans="1:6" ht="5.25" customHeight="1">
      <c r="A79" s="7"/>
      <c r="B79" s="7"/>
      <c r="C79" s="7"/>
      <c r="D79" s="7"/>
      <c r="E79" s="7"/>
      <c r="F79" s="7"/>
    </row>
    <row r="80" spans="1:6">
      <c r="A80" s="9" t="s">
        <v>17</v>
      </c>
      <c r="B80" s="9">
        <v>81</v>
      </c>
      <c r="C80" s="7"/>
      <c r="D80" s="90" t="s">
        <v>69</v>
      </c>
      <c r="E80" s="90"/>
      <c r="F80" s="90"/>
    </row>
    <row r="81" spans="1:6">
      <c r="A81" s="9" t="s">
        <v>19</v>
      </c>
      <c r="B81" s="9">
        <v>11463</v>
      </c>
      <c r="C81" s="7"/>
      <c r="D81" s="90" t="s">
        <v>70</v>
      </c>
      <c r="E81" s="90"/>
      <c r="F81" s="90"/>
    </row>
    <row r="82" spans="1:6">
      <c r="A82" s="9" t="s">
        <v>21</v>
      </c>
      <c r="B82" s="9">
        <v>390</v>
      </c>
      <c r="C82" s="7"/>
      <c r="D82" s="90" t="s">
        <v>71</v>
      </c>
      <c r="E82" s="90"/>
      <c r="F82" s="90"/>
    </row>
    <row r="83" spans="1:6">
      <c r="A83" s="9" t="s">
        <v>23</v>
      </c>
      <c r="B83" s="9">
        <v>364</v>
      </c>
      <c r="C83" s="7"/>
      <c r="D83" s="90" t="s">
        <v>70</v>
      </c>
      <c r="E83" s="90"/>
      <c r="F83" s="90"/>
    </row>
    <row r="84" spans="1:6">
      <c r="A84" s="9" t="s">
        <v>24</v>
      </c>
      <c r="B84" s="9">
        <v>273</v>
      </c>
      <c r="C84" s="7"/>
      <c r="D84" s="90" t="s">
        <v>71</v>
      </c>
      <c r="E84" s="90"/>
      <c r="F84" s="90"/>
    </row>
    <row r="85" spans="1:6">
      <c r="A85" s="9" t="s">
        <v>25</v>
      </c>
      <c r="B85" s="9">
        <v>261</v>
      </c>
      <c r="C85" s="7"/>
      <c r="D85" s="90" t="s">
        <v>60</v>
      </c>
      <c r="E85" s="90"/>
      <c r="F85" s="90"/>
    </row>
    <row r="86" spans="1:6">
      <c r="A86" s="9" t="s">
        <v>26</v>
      </c>
      <c r="B86" s="9">
        <v>240</v>
      </c>
      <c r="C86" s="7"/>
      <c r="D86" s="90" t="s">
        <v>72</v>
      </c>
      <c r="E86" s="90"/>
      <c r="F86" s="90"/>
    </row>
    <row r="87" spans="1:6">
      <c r="A87" s="7"/>
      <c r="B87" s="7"/>
      <c r="C87" s="7"/>
      <c r="D87" s="7"/>
      <c r="E87" s="7"/>
      <c r="F87" s="7"/>
    </row>
    <row r="88" spans="1:6">
      <c r="A88" s="90" t="s">
        <v>73</v>
      </c>
      <c r="B88" s="90"/>
      <c r="C88" s="7"/>
      <c r="D88" s="7"/>
      <c r="E88" s="7"/>
      <c r="F88" s="7"/>
    </row>
    <row r="89" spans="1:6" ht="5.25" customHeight="1">
      <c r="A89" s="7"/>
      <c r="B89" s="7"/>
      <c r="C89" s="7"/>
      <c r="D89" s="7"/>
      <c r="E89" s="7"/>
      <c r="F89" s="7"/>
    </row>
    <row r="90" spans="1:6">
      <c r="A90" s="9" t="s">
        <v>17</v>
      </c>
      <c r="B90" s="9">
        <v>83</v>
      </c>
      <c r="C90" s="7"/>
      <c r="D90" s="90" t="s">
        <v>74</v>
      </c>
      <c r="E90" s="90"/>
      <c r="F90" s="90"/>
    </row>
    <row r="91" spans="1:6">
      <c r="A91" s="9" t="s">
        <v>19</v>
      </c>
      <c r="B91" s="9">
        <v>11874</v>
      </c>
      <c r="C91" s="7"/>
      <c r="D91" s="90" t="s">
        <v>74</v>
      </c>
      <c r="E91" s="90"/>
      <c r="F91" s="90"/>
    </row>
    <row r="92" spans="1:6">
      <c r="A92" s="9" t="s">
        <v>21</v>
      </c>
      <c r="B92" s="9">
        <v>394</v>
      </c>
      <c r="C92" s="7"/>
      <c r="D92" s="90" t="s">
        <v>75</v>
      </c>
      <c r="E92" s="90"/>
      <c r="F92" s="90"/>
    </row>
    <row r="93" spans="1:6">
      <c r="A93" s="9" t="s">
        <v>23</v>
      </c>
      <c r="B93" s="9">
        <v>373</v>
      </c>
      <c r="C93" s="7"/>
      <c r="D93" s="90" t="s">
        <v>74</v>
      </c>
      <c r="E93" s="90"/>
      <c r="F93" s="90"/>
    </row>
    <row r="94" spans="1:6">
      <c r="A94" s="9" t="s">
        <v>24</v>
      </c>
      <c r="B94" s="9">
        <v>268</v>
      </c>
      <c r="C94" s="7"/>
      <c r="D94" s="90" t="s">
        <v>74</v>
      </c>
      <c r="E94" s="90"/>
      <c r="F94" s="90"/>
    </row>
    <row r="95" spans="1:6">
      <c r="A95" s="9" t="s">
        <v>25</v>
      </c>
      <c r="B95" s="9">
        <v>221</v>
      </c>
      <c r="C95" s="7"/>
      <c r="D95" s="90" t="s">
        <v>76</v>
      </c>
      <c r="E95" s="90"/>
      <c r="F95" s="90"/>
    </row>
    <row r="96" spans="1:6">
      <c r="A96" s="9" t="s">
        <v>26</v>
      </c>
      <c r="B96" s="9">
        <v>298</v>
      </c>
      <c r="C96" s="7"/>
      <c r="D96" s="90" t="s">
        <v>77</v>
      </c>
      <c r="E96" s="90"/>
      <c r="F96" s="90"/>
    </row>
  </sheetData>
  <mergeCells count="75">
    <mergeCell ref="A2:F2"/>
    <mergeCell ref="A4:F4"/>
    <mergeCell ref="A6:F6"/>
    <mergeCell ref="A8:B8"/>
    <mergeCell ref="D10:F10"/>
    <mergeCell ref="D11:F11"/>
    <mergeCell ref="D12:F12"/>
    <mergeCell ref="D13:F13"/>
    <mergeCell ref="D14:F14"/>
    <mergeCell ref="D15:F15"/>
    <mergeCell ref="D16:F16"/>
    <mergeCell ref="A18:B18"/>
    <mergeCell ref="D20:F20"/>
    <mergeCell ref="D21:F21"/>
    <mergeCell ref="D22:F22"/>
    <mergeCell ref="D23:F23"/>
    <mergeCell ref="D24:F24"/>
    <mergeCell ref="D25:F25"/>
    <mergeCell ref="D26:F26"/>
    <mergeCell ref="A28:B28"/>
    <mergeCell ref="D30:F30"/>
    <mergeCell ref="D31:F31"/>
    <mergeCell ref="D32:F32"/>
    <mergeCell ref="D33:F33"/>
    <mergeCell ref="D34:F34"/>
    <mergeCell ref="D35:F35"/>
    <mergeCell ref="D36:F36"/>
    <mergeCell ref="A38:B38"/>
    <mergeCell ref="D40:F40"/>
    <mergeCell ref="D41:F41"/>
    <mergeCell ref="D42:F42"/>
    <mergeCell ref="D43:F43"/>
    <mergeCell ref="D44:F44"/>
    <mergeCell ref="D45:F45"/>
    <mergeCell ref="D46:F46"/>
    <mergeCell ref="A48:B48"/>
    <mergeCell ref="D50:F50"/>
    <mergeCell ref="D51:F51"/>
    <mergeCell ref="D52:F52"/>
    <mergeCell ref="D53:F53"/>
    <mergeCell ref="D54:F54"/>
    <mergeCell ref="D55:F55"/>
    <mergeCell ref="D56:F56"/>
    <mergeCell ref="A58:B58"/>
    <mergeCell ref="D60:F60"/>
    <mergeCell ref="D61:F61"/>
    <mergeCell ref="D62:F62"/>
    <mergeCell ref="D63:F63"/>
    <mergeCell ref="D64:F64"/>
    <mergeCell ref="D65:F65"/>
    <mergeCell ref="D66:F66"/>
    <mergeCell ref="A68:B68"/>
    <mergeCell ref="D70:F70"/>
    <mergeCell ref="D71:F71"/>
    <mergeCell ref="D72:F72"/>
    <mergeCell ref="D73:F73"/>
    <mergeCell ref="D74:F74"/>
    <mergeCell ref="D75:F75"/>
    <mergeCell ref="D76:F76"/>
    <mergeCell ref="A78:B78"/>
    <mergeCell ref="D80:F80"/>
    <mergeCell ref="D81:F81"/>
    <mergeCell ref="D82:F82"/>
    <mergeCell ref="D83:F83"/>
    <mergeCell ref="D84:F84"/>
    <mergeCell ref="D85:F85"/>
    <mergeCell ref="D86:F86"/>
    <mergeCell ref="A88:B88"/>
    <mergeCell ref="D90:F90"/>
    <mergeCell ref="D91:F91"/>
    <mergeCell ref="D92:F92"/>
    <mergeCell ref="D93:F93"/>
    <mergeCell ref="D94:F94"/>
    <mergeCell ref="D95:F95"/>
    <mergeCell ref="D96:F96"/>
  </mergeCells>
  <phoneticPr fontId="1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1"/>
  <sheetViews>
    <sheetView workbookViewId="0">
      <selection activeCell="K15" sqref="K15"/>
    </sheetView>
  </sheetViews>
  <sheetFormatPr defaultRowHeight="12.75"/>
  <cols>
    <col min="2" max="7" width="12.42578125" customWidth="1"/>
    <col min="8" max="8" width="2.28515625" customWidth="1"/>
    <col min="9" max="9" width="10.140625" customWidth="1"/>
    <col min="10" max="12" width="12.42578125" customWidth="1"/>
  </cols>
  <sheetData>
    <row r="1" spans="2:10" ht="15" customHeight="1"/>
    <row r="2" spans="2:10" ht="15" customHeight="1">
      <c r="B2" s="96" t="s">
        <v>78</v>
      </c>
      <c r="C2" s="96"/>
      <c r="D2" s="96"/>
      <c r="E2" s="96"/>
      <c r="F2" s="96"/>
      <c r="G2" s="96"/>
    </row>
    <row r="3" spans="2:10" ht="15" customHeight="1">
      <c r="I3" s="99" t="s">
        <v>92</v>
      </c>
      <c r="J3" s="100"/>
    </row>
    <row r="4" spans="2:10" ht="15" customHeight="1">
      <c r="B4" s="97" t="s">
        <v>79</v>
      </c>
      <c r="C4" s="97"/>
      <c r="D4" s="97"/>
      <c r="E4" s="97"/>
      <c r="F4" s="97"/>
      <c r="G4" s="97"/>
      <c r="I4" s="17" t="s">
        <v>93</v>
      </c>
      <c r="J4" s="21">
        <v>0.3</v>
      </c>
    </row>
    <row r="5" spans="2:10" ht="15" customHeight="1">
      <c r="I5" s="17" t="s">
        <v>94</v>
      </c>
      <c r="J5" s="21">
        <v>0.35</v>
      </c>
    </row>
    <row r="6" spans="2:10" ht="15" customHeight="1">
      <c r="B6" s="98" t="s">
        <v>80</v>
      </c>
      <c r="C6" s="98"/>
      <c r="D6" s="98"/>
      <c r="E6" s="98"/>
      <c r="F6" s="98"/>
      <c r="G6" s="98"/>
      <c r="I6" s="17" t="s">
        <v>95</v>
      </c>
      <c r="J6" s="21">
        <v>0.45</v>
      </c>
    </row>
    <row r="7" spans="2:10" ht="15" customHeight="1">
      <c r="I7" s="17" t="s">
        <v>96</v>
      </c>
      <c r="J7" s="22">
        <v>0.375</v>
      </c>
    </row>
    <row r="8" spans="2:10" ht="15" customHeight="1">
      <c r="B8" s="17" t="s">
        <v>85</v>
      </c>
      <c r="C8" s="18">
        <v>0</v>
      </c>
      <c r="D8" s="95" t="s">
        <v>86</v>
      </c>
      <c r="E8" s="93"/>
      <c r="F8" s="93"/>
      <c r="G8" s="93"/>
      <c r="I8" s="17" t="s">
        <v>98</v>
      </c>
      <c r="J8" s="21">
        <v>0.4</v>
      </c>
    </row>
    <row r="9" spans="2:10" ht="15" customHeight="1">
      <c r="D9" s="94" t="s">
        <v>88</v>
      </c>
      <c r="E9" s="93"/>
      <c r="F9" s="93"/>
      <c r="G9" s="93"/>
      <c r="I9" s="17" t="s">
        <v>97</v>
      </c>
      <c r="J9" s="21">
        <v>0.4</v>
      </c>
    </row>
    <row r="10" spans="2:10" ht="15" customHeight="1"/>
    <row r="11" spans="2:10" ht="15" customHeight="1"/>
    <row r="12" spans="2:10" ht="15" customHeight="1">
      <c r="B12" s="19" t="s">
        <v>81</v>
      </c>
      <c r="C12" s="19" t="s">
        <v>82</v>
      </c>
      <c r="D12" s="19" t="s">
        <v>83</v>
      </c>
      <c r="G12" s="19" t="s">
        <v>84</v>
      </c>
    </row>
    <row r="13" spans="2:10" ht="15" customHeight="1">
      <c r="B13" s="18">
        <v>0</v>
      </c>
      <c r="C13" s="18">
        <v>0</v>
      </c>
      <c r="D13" s="18">
        <v>1</v>
      </c>
      <c r="G13" s="18">
        <f>C8*10+(B13*3-C13*5)/D13</f>
        <v>0</v>
      </c>
    </row>
    <row r="14" spans="2:10" ht="15" customHeight="1">
      <c r="C14" s="99" t="s">
        <v>87</v>
      </c>
      <c r="D14" s="99"/>
      <c r="E14" s="99"/>
    </row>
    <row r="15" spans="2:10" ht="15" customHeight="1"/>
    <row r="16" spans="2:10" ht="15" customHeight="1">
      <c r="B16" s="92" t="s">
        <v>89</v>
      </c>
      <c r="C16" s="93"/>
      <c r="D16" s="93"/>
      <c r="E16" s="93"/>
      <c r="F16" s="93"/>
      <c r="G16" s="93"/>
    </row>
    <row r="17" spans="2:7" ht="15" customHeight="1">
      <c r="B17" s="92" t="s">
        <v>90</v>
      </c>
      <c r="C17" s="93"/>
      <c r="D17" s="93"/>
      <c r="E17" s="93"/>
      <c r="F17" s="93"/>
      <c r="G17" s="93"/>
    </row>
    <row r="18" spans="2:7" ht="15" customHeight="1">
      <c r="B18" s="94" t="s">
        <v>91</v>
      </c>
      <c r="C18" s="93"/>
      <c r="D18" s="93"/>
      <c r="E18" s="93"/>
      <c r="F18" s="93"/>
      <c r="G18" s="93"/>
    </row>
    <row r="19" spans="2:7" ht="15" customHeight="1"/>
    <row r="20" spans="2:7" ht="15" customHeight="1"/>
    <row r="21" spans="2:7" ht="15" customHeight="1"/>
    <row r="22" spans="2:7" ht="15" customHeight="1"/>
    <row r="23" spans="2:7" ht="15" customHeight="1"/>
    <row r="24" spans="2:7" ht="15" customHeight="1"/>
    <row r="25" spans="2:7" ht="15" customHeight="1"/>
    <row r="26" spans="2:7" ht="15" customHeight="1"/>
    <row r="27" spans="2:7" ht="15" customHeight="1"/>
    <row r="28" spans="2:7" ht="15" customHeight="1"/>
    <row r="29" spans="2:7" ht="15" customHeight="1"/>
    <row r="30" spans="2:7" ht="15" customHeight="1"/>
    <row r="31" spans="2:7" ht="15" customHeight="1"/>
  </sheetData>
  <mergeCells count="10">
    <mergeCell ref="B2:G2"/>
    <mergeCell ref="B4:G4"/>
    <mergeCell ref="B6:G6"/>
    <mergeCell ref="I3:J3"/>
    <mergeCell ref="C14:E14"/>
    <mergeCell ref="B16:G16"/>
    <mergeCell ref="B17:G17"/>
    <mergeCell ref="B18:G18"/>
    <mergeCell ref="D8:G8"/>
    <mergeCell ref="D9:G9"/>
  </mergeCells>
  <phoneticPr fontId="17"/>
  <conditionalFormatting sqref="G13">
    <cfRule type="cellIs" dxfId="1" priority="1" operator="greaterThanOrEqual">
      <formula>1000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1"/>
  <sheetViews>
    <sheetView workbookViewId="0">
      <selection activeCell="F8" sqref="F8"/>
    </sheetView>
  </sheetViews>
  <sheetFormatPr defaultRowHeight="12.75"/>
  <cols>
    <col min="2" max="7" width="12.42578125" customWidth="1"/>
    <col min="8" max="8" width="2.28515625" customWidth="1"/>
    <col min="9" max="9" width="12.85546875" customWidth="1"/>
    <col min="10" max="10" width="12.42578125" style="28" customWidth="1"/>
    <col min="11" max="12" width="12.42578125" customWidth="1"/>
  </cols>
  <sheetData>
    <row r="1" spans="2:10" ht="15" customHeight="1"/>
    <row r="2" spans="2:10" ht="15" customHeight="1">
      <c r="B2" s="96" t="s">
        <v>99</v>
      </c>
      <c r="C2" s="96"/>
      <c r="D2" s="96"/>
      <c r="E2" s="96"/>
      <c r="F2" s="96"/>
      <c r="G2" s="96"/>
      <c r="I2" s="99" t="s">
        <v>128</v>
      </c>
      <c r="J2" s="100"/>
    </row>
    <row r="3" spans="2:10" ht="15" customHeight="1">
      <c r="I3" s="20" t="s">
        <v>125</v>
      </c>
      <c r="J3" s="29" t="s">
        <v>126</v>
      </c>
    </row>
    <row r="4" spans="2:10" ht="15" customHeight="1">
      <c r="B4" s="99" t="s">
        <v>129</v>
      </c>
      <c r="C4" s="97"/>
      <c r="D4" s="97"/>
      <c r="E4" s="97"/>
      <c r="F4" s="97"/>
      <c r="G4" s="97"/>
      <c r="I4" s="17" t="s">
        <v>104</v>
      </c>
      <c r="J4" s="28">
        <v>0.19</v>
      </c>
    </row>
    <row r="5" spans="2:10" ht="15" customHeight="1">
      <c r="I5" s="17" t="s">
        <v>105</v>
      </c>
      <c r="J5" s="28">
        <v>0.32</v>
      </c>
    </row>
    <row r="6" spans="2:10" ht="15" customHeight="1">
      <c r="B6" s="101" t="s">
        <v>100</v>
      </c>
      <c r="C6" s="98"/>
      <c r="D6" s="98"/>
      <c r="E6" s="98"/>
      <c r="F6" s="98"/>
      <c r="G6" s="98"/>
      <c r="I6" s="17" t="s">
        <v>106</v>
      </c>
      <c r="J6" s="28">
        <v>0.437</v>
      </c>
    </row>
    <row r="7" spans="2:10" ht="15" customHeight="1">
      <c r="I7" s="17" t="s">
        <v>107</v>
      </c>
      <c r="J7" s="28">
        <v>0.54100000000000004</v>
      </c>
    </row>
    <row r="8" spans="2:10" ht="15" customHeight="1">
      <c r="B8" s="17" t="s">
        <v>101</v>
      </c>
      <c r="C8" s="18">
        <f>ROUND(D8,0)</f>
        <v>98</v>
      </c>
      <c r="D8" s="27">
        <f>IF(ISERROR(B12/C12*100),"",B12/C12*100)</f>
        <v>98.044692737430168</v>
      </c>
      <c r="E8" s="17" t="s">
        <v>127</v>
      </c>
      <c r="F8" s="18">
        <v>0.89200000000000002</v>
      </c>
      <c r="I8" s="17" t="s">
        <v>108</v>
      </c>
      <c r="J8" s="28">
        <v>0.63200000000000001</v>
      </c>
    </row>
    <row r="9" spans="2:10" ht="15" customHeight="1">
      <c r="D9" s="23"/>
      <c r="F9" s="99" t="s">
        <v>138</v>
      </c>
      <c r="G9" s="99"/>
      <c r="I9" s="17" t="s">
        <v>109</v>
      </c>
      <c r="J9" s="28">
        <v>0.71</v>
      </c>
    </row>
    <row r="10" spans="2:10" ht="15" customHeight="1">
      <c r="I10" s="17" t="s">
        <v>110</v>
      </c>
      <c r="J10" s="28">
        <v>0.77500000000000002</v>
      </c>
    </row>
    <row r="11" spans="2:10" ht="15" customHeight="1">
      <c r="B11" s="20" t="s">
        <v>102</v>
      </c>
      <c r="C11" s="20" t="s">
        <v>103</v>
      </c>
      <c r="D11" s="20"/>
      <c r="E11" s="20" t="s">
        <v>134</v>
      </c>
      <c r="F11" s="20" t="s">
        <v>135</v>
      </c>
      <c r="G11" s="20"/>
      <c r="I11" s="17" t="s">
        <v>111</v>
      </c>
      <c r="J11" s="28">
        <v>0.82699999999999996</v>
      </c>
    </row>
    <row r="12" spans="2:10" ht="15" customHeight="1">
      <c r="B12" s="18">
        <v>351</v>
      </c>
      <c r="C12" s="18">
        <v>358</v>
      </c>
      <c r="D12" s="25"/>
      <c r="E12" s="18">
        <v>0</v>
      </c>
      <c r="F12" s="18">
        <v>40</v>
      </c>
      <c r="G12" s="26"/>
      <c r="I12" s="17" t="s">
        <v>112</v>
      </c>
      <c r="J12" s="28">
        <v>0.86599999999999999</v>
      </c>
    </row>
    <row r="13" spans="2:10" ht="15" customHeight="1">
      <c r="C13" s="24"/>
      <c r="D13" s="24"/>
      <c r="E13" s="24"/>
      <c r="I13" s="17" t="s">
        <v>113</v>
      </c>
      <c r="J13" s="28">
        <v>0.89200000000000002</v>
      </c>
    </row>
    <row r="14" spans="2:10" ht="15" customHeight="1">
      <c r="C14" s="96" t="s">
        <v>137</v>
      </c>
      <c r="D14" s="96"/>
      <c r="E14" s="96"/>
      <c r="I14" s="17" t="s">
        <v>114</v>
      </c>
      <c r="J14" s="28">
        <v>0.90500000000000003</v>
      </c>
    </row>
    <row r="15" spans="2:10" ht="15" customHeight="1">
      <c r="B15" s="16"/>
      <c r="C15" s="20" t="s">
        <v>130</v>
      </c>
      <c r="D15" s="20" t="s">
        <v>131</v>
      </c>
      <c r="E15" s="20" t="s">
        <v>136</v>
      </c>
      <c r="I15" s="17" t="s">
        <v>115</v>
      </c>
      <c r="J15" s="28">
        <v>0.93100000000000005</v>
      </c>
    </row>
    <row r="16" spans="2:10" ht="15" customHeight="1">
      <c r="B16" s="20" t="s">
        <v>132</v>
      </c>
      <c r="C16" s="30">
        <f>B12*F8*1.15*1.05+E12-F12</f>
        <v>338.05858999999998</v>
      </c>
      <c r="D16" s="30">
        <f>B12*F8*0.9*1.05+E12-F12</f>
        <v>255.87194</v>
      </c>
      <c r="E16" s="30">
        <f>B12*F8*1.05+E12-F12</f>
        <v>288.7466</v>
      </c>
      <c r="I16" s="17" t="s">
        <v>116</v>
      </c>
      <c r="J16" s="28">
        <v>0.97</v>
      </c>
    </row>
    <row r="17" spans="2:10" ht="15" customHeight="1">
      <c r="B17" s="20" t="s">
        <v>133</v>
      </c>
      <c r="C17" s="30">
        <f>B12*F8*1.15*0.95+E12-F12</f>
        <v>302.05300999999997</v>
      </c>
      <c r="D17" s="30">
        <f>B12*F8*0.9*0.95+E12-F12</f>
        <v>227.69366000000002</v>
      </c>
      <c r="E17" s="30">
        <f>B12*F8*0.95+E12-F12</f>
        <v>257.43739999999997</v>
      </c>
      <c r="I17" s="17" t="s">
        <v>117</v>
      </c>
      <c r="J17" s="28">
        <v>1.022</v>
      </c>
    </row>
    <row r="18" spans="2:10" ht="15" customHeight="1">
      <c r="B18" s="23"/>
      <c r="I18" s="17" t="s">
        <v>118</v>
      </c>
      <c r="J18" s="28">
        <v>1.087</v>
      </c>
    </row>
    <row r="19" spans="2:10" ht="15" customHeight="1">
      <c r="D19" s="26"/>
      <c r="I19" s="17" t="s">
        <v>119</v>
      </c>
      <c r="J19" s="28">
        <v>1.165</v>
      </c>
    </row>
    <row r="20" spans="2:10" ht="15" customHeight="1">
      <c r="I20" s="17" t="s">
        <v>120</v>
      </c>
      <c r="J20" s="28">
        <v>1.256</v>
      </c>
    </row>
    <row r="21" spans="2:10" ht="15" customHeight="1">
      <c r="I21" s="17" t="s">
        <v>121</v>
      </c>
      <c r="J21" s="28">
        <v>1.36</v>
      </c>
    </row>
    <row r="22" spans="2:10" ht="15" customHeight="1">
      <c r="I22" s="17" t="s">
        <v>122</v>
      </c>
      <c r="J22" s="28">
        <v>1.4770000000000001</v>
      </c>
    </row>
    <row r="23" spans="2:10" ht="15" customHeight="1">
      <c r="I23" s="17" t="s">
        <v>123</v>
      </c>
      <c r="J23" s="28">
        <v>1.607</v>
      </c>
    </row>
    <row r="24" spans="2:10" ht="15" customHeight="1">
      <c r="I24" s="17" t="s">
        <v>124</v>
      </c>
      <c r="J24" s="28">
        <v>1.75</v>
      </c>
    </row>
    <row r="25" spans="2:10" ht="15" customHeight="1"/>
    <row r="26" spans="2:10" ht="15" customHeight="1"/>
    <row r="27" spans="2:10" ht="15" customHeight="1"/>
    <row r="28" spans="2:10" ht="15" customHeight="1"/>
    <row r="29" spans="2:10" ht="15" customHeight="1"/>
    <row r="30" spans="2:10" ht="15" customHeight="1"/>
    <row r="31" spans="2:10" ht="15" customHeight="1"/>
  </sheetData>
  <mergeCells count="6">
    <mergeCell ref="I2:J2"/>
    <mergeCell ref="F9:G9"/>
    <mergeCell ref="C14:E14"/>
    <mergeCell ref="B2:G2"/>
    <mergeCell ref="B4:G4"/>
    <mergeCell ref="B6:G6"/>
  </mergeCells>
  <phoneticPr fontId="17"/>
  <conditionalFormatting sqref="G12">
    <cfRule type="cellIs" dxfId="0" priority="1" operator="greaterThanOrEqual">
      <formula>1000</formula>
    </cfRule>
  </conditionalFormatting>
  <dataValidations count="1">
    <dataValidation type="list" allowBlank="1" showInputMessage="1" showErrorMessage="1" sqref="F8">
      <formula1>"0.19, 0.32, 0.437, 0.541, 0.632, 0.71, 0.775, 0.827, 0.866, 0.892, 0.905, 0.931, 0.97, 1.022, 1.087, 1.165, 1.256, 1.36, 1.477, 1.607, 1.75"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49"/>
  <sheetViews>
    <sheetView tabSelected="1" zoomScale="120" zoomScaleNormal="120" workbookViewId="0">
      <selection activeCell="P6" sqref="P6"/>
    </sheetView>
  </sheetViews>
  <sheetFormatPr defaultRowHeight="12.75"/>
  <cols>
    <col min="2" max="2" width="7.85546875" customWidth="1"/>
    <col min="6" max="6" width="1.7109375" customWidth="1"/>
    <col min="7" max="7" width="13.5703125" customWidth="1"/>
    <col min="8" max="8" width="1.5703125" customWidth="1"/>
    <col min="9" max="9" width="13.5703125" customWidth="1"/>
    <col min="10" max="10" width="1.5703125" customWidth="1"/>
    <col min="11" max="11" width="13.5703125" customWidth="1"/>
    <col min="12" max="12" width="1.5703125" customWidth="1"/>
    <col min="13" max="13" width="13.5703125" customWidth="1"/>
    <col min="14" max="14" width="1.5703125" customWidth="1"/>
    <col min="16" max="16" width="13.42578125" customWidth="1"/>
    <col min="21" max="21" width="13.28515625" customWidth="1"/>
    <col min="22" max="22" width="11.28515625" customWidth="1"/>
  </cols>
  <sheetData>
    <row r="2" spans="1:22">
      <c r="D2" s="94" t="s">
        <v>179</v>
      </c>
      <c r="E2" s="93"/>
      <c r="F2" s="93"/>
      <c r="G2" s="93"/>
      <c r="H2" s="93"/>
      <c r="I2" s="93"/>
      <c r="O2" s="92" t="s">
        <v>178</v>
      </c>
      <c r="P2" s="93"/>
      <c r="Q2" s="93"/>
    </row>
    <row r="3" spans="1:22" ht="4.5" customHeight="1" thickBot="1"/>
    <row r="4" spans="1:22">
      <c r="A4" s="102" t="s">
        <v>161</v>
      </c>
      <c r="B4" s="103"/>
      <c r="C4" s="63">
        <v>9</v>
      </c>
      <c r="D4" s="106" t="s">
        <v>162</v>
      </c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8"/>
      <c r="T4" s="51"/>
      <c r="U4" s="42"/>
    </row>
    <row r="5" spans="1:22" ht="13.5" customHeight="1">
      <c r="C5" s="59"/>
      <c r="D5" s="52" t="s">
        <v>139</v>
      </c>
      <c r="E5" s="53" t="s">
        <v>140</v>
      </c>
      <c r="F5" s="53"/>
      <c r="G5" s="54" t="s">
        <v>150</v>
      </c>
      <c r="H5" s="54"/>
      <c r="I5" s="55" t="s">
        <v>150</v>
      </c>
      <c r="J5" s="55"/>
      <c r="K5" s="55" t="s">
        <v>150</v>
      </c>
      <c r="L5" s="55"/>
      <c r="M5" s="55" t="s">
        <v>150</v>
      </c>
      <c r="N5" s="55"/>
      <c r="O5" s="55" t="s">
        <v>150</v>
      </c>
      <c r="P5" s="56" t="s">
        <v>151</v>
      </c>
      <c r="Q5" s="56" t="s">
        <v>141</v>
      </c>
      <c r="R5" s="57" t="s">
        <v>142</v>
      </c>
      <c r="S5" s="58" t="s">
        <v>152</v>
      </c>
      <c r="T5" s="64" t="s">
        <v>156</v>
      </c>
      <c r="U5" s="42"/>
    </row>
    <row r="6" spans="1:22" ht="15" customHeight="1">
      <c r="C6" s="60"/>
      <c r="D6" s="79"/>
      <c r="E6" s="78"/>
      <c r="F6" s="78"/>
      <c r="G6" s="84"/>
      <c r="H6" s="80"/>
      <c r="I6" s="84"/>
      <c r="J6" s="80"/>
      <c r="K6" s="84"/>
      <c r="L6" s="80"/>
      <c r="M6" s="84"/>
      <c r="N6" s="80"/>
      <c r="O6" s="80"/>
      <c r="P6" s="81"/>
      <c r="Q6" s="81"/>
      <c r="R6" s="82"/>
      <c r="S6" s="83"/>
      <c r="T6" s="65"/>
    </row>
    <row r="7" spans="1:22" ht="13.5">
      <c r="C7" s="61" t="s">
        <v>143</v>
      </c>
      <c r="D7" s="32"/>
      <c r="E7" s="33"/>
      <c r="F7" s="33"/>
      <c r="G7" s="34" t="str">
        <f>IF(G$6="","",VLOOKUP(G$6,データ!$B$6:$I$143,2,FALSE))</f>
        <v/>
      </c>
      <c r="H7" s="34"/>
      <c r="I7" s="34" t="str">
        <f>IF(I$6="","",VLOOKUP(I$6,データ!$B$6:$I$143,2,FALSE))</f>
        <v/>
      </c>
      <c r="J7" s="34"/>
      <c r="K7" s="34" t="str">
        <f>IF(K$6="","",VLOOKUP(K$6,データ!$B$6:$I$143,2,FALSE))</f>
        <v/>
      </c>
      <c r="L7" s="34"/>
      <c r="M7" s="34" t="str">
        <f>IF(M$6="","",VLOOKUP(M$6,データ!$B$6:$I$143,2,FALSE))</f>
        <v/>
      </c>
      <c r="N7" s="34"/>
      <c r="O7" s="34"/>
      <c r="P7" s="35"/>
      <c r="Q7" s="35"/>
      <c r="R7" s="36"/>
      <c r="S7" s="46">
        <v>1</v>
      </c>
      <c r="T7" s="72">
        <f>SUM(D7:R7)*S7</f>
        <v>0</v>
      </c>
    </row>
    <row r="8" spans="1:22" ht="13.5">
      <c r="C8" s="61" t="s">
        <v>144</v>
      </c>
      <c r="D8" s="32"/>
      <c r="E8" s="33"/>
      <c r="F8" s="33"/>
      <c r="G8" s="34" t="str">
        <f>IF(G$6="","",VLOOKUP(G$6,データ!$B$6:$I143,3,FALSE))</f>
        <v/>
      </c>
      <c r="H8" s="34"/>
      <c r="I8" s="34" t="str">
        <f>IF(I$6="","",VLOOKUP(I$6,データ!$B$6:$I143,3,FALSE))</f>
        <v/>
      </c>
      <c r="J8" s="34"/>
      <c r="K8" s="34" t="str">
        <f>IF(K$6="","",VLOOKUP(K$6,データ!$B$6:$I143,3,FALSE))</f>
        <v/>
      </c>
      <c r="L8" s="34"/>
      <c r="M8" s="34" t="str">
        <f>IF(M$6="","",VLOOKUP(M$6,データ!$B$6:$I143,3,FALSE))</f>
        <v/>
      </c>
      <c r="N8" s="34"/>
      <c r="O8" s="34"/>
      <c r="P8" s="35"/>
      <c r="Q8" s="35"/>
      <c r="R8" s="36"/>
      <c r="S8" s="46">
        <v>1</v>
      </c>
      <c r="T8" s="72">
        <f t="shared" ref="T8:T12" si="0">SUM(D8:R8)*S8</f>
        <v>0</v>
      </c>
    </row>
    <row r="9" spans="1:22" ht="13.5">
      <c r="C9" s="61" t="s">
        <v>145</v>
      </c>
      <c r="D9" s="32"/>
      <c r="E9" s="33"/>
      <c r="F9" s="33"/>
      <c r="G9" s="34" t="str">
        <f>IF(G$6="","",VLOOKUP(G$6,データ!$B$6:$I143,4,FALSE))</f>
        <v/>
      </c>
      <c r="H9" s="34"/>
      <c r="I9" s="34" t="str">
        <f>IF(I$6="","",VLOOKUP(I$6,データ!$B$6:$I143,4,FALSE))</f>
        <v/>
      </c>
      <c r="J9" s="34"/>
      <c r="K9" s="34" t="str">
        <f>IF(K$6="","",VLOOKUP(K$6,データ!$B$6:$I143,4,FALSE))</f>
        <v/>
      </c>
      <c r="L9" s="34"/>
      <c r="M9" s="34" t="str">
        <f>IF(M$6="","",VLOOKUP(M$6,データ!$B$6:$I143,4,FALSE))</f>
        <v/>
      </c>
      <c r="N9" s="34"/>
      <c r="O9" s="34"/>
      <c r="P9" s="35"/>
      <c r="Q9" s="35"/>
      <c r="R9" s="36"/>
      <c r="S9" s="46">
        <v>1</v>
      </c>
      <c r="T9" s="72">
        <f t="shared" si="0"/>
        <v>0</v>
      </c>
    </row>
    <row r="10" spans="1:22" ht="13.5">
      <c r="C10" s="61" t="s">
        <v>146</v>
      </c>
      <c r="D10" s="32"/>
      <c r="E10" s="33"/>
      <c r="F10" s="33"/>
      <c r="G10" s="34" t="str">
        <f>IF(G$6="","",VLOOKUP(G$6,データ!$B$6:$I143,5,FALSE))</f>
        <v/>
      </c>
      <c r="H10" s="34"/>
      <c r="I10" s="34" t="str">
        <f>IF(I$6="","",VLOOKUP(I$6,データ!$B$6:$I143,5,FALSE))</f>
        <v/>
      </c>
      <c r="J10" s="34"/>
      <c r="K10" s="34" t="str">
        <f>IF(K$6="","",VLOOKUP(K$6,データ!$B$6:$I143,5,FALSE))</f>
        <v/>
      </c>
      <c r="L10" s="34"/>
      <c r="M10" s="34" t="str">
        <f>IF(M$6="","",VLOOKUP(M$6,データ!$B$6:$I143,5,FALSE))</f>
        <v/>
      </c>
      <c r="N10" s="34"/>
      <c r="O10" s="34"/>
      <c r="P10" s="35"/>
      <c r="Q10" s="35"/>
      <c r="R10" s="36"/>
      <c r="S10" s="46">
        <v>1</v>
      </c>
      <c r="T10" s="72">
        <f t="shared" si="0"/>
        <v>0</v>
      </c>
    </row>
    <row r="11" spans="1:22" ht="13.5">
      <c r="C11" s="61" t="s">
        <v>147</v>
      </c>
      <c r="D11" s="32"/>
      <c r="E11" s="33"/>
      <c r="F11" s="33"/>
      <c r="G11" s="34" t="str">
        <f>IF(G$6="","",VLOOKUP(G$6,データ!$B$6:$I143,6,FALSE))</f>
        <v/>
      </c>
      <c r="H11" s="34"/>
      <c r="I11" s="34" t="str">
        <f>IF(I$6="","",VLOOKUP(I$6,データ!$B$6:$I143,6,FALSE))</f>
        <v/>
      </c>
      <c r="J11" s="34"/>
      <c r="K11" s="34" t="str">
        <f>IF(K$6="","",VLOOKUP(K$6,データ!$B$6:$I143,6,FALSE))</f>
        <v/>
      </c>
      <c r="L11" s="34"/>
      <c r="M11" s="34" t="str">
        <f>IF(M$6="","",VLOOKUP(M$6,データ!$B$6:$I143,6,FALSE))</f>
        <v/>
      </c>
      <c r="N11" s="34"/>
      <c r="O11" s="34"/>
      <c r="P11" s="35"/>
      <c r="Q11" s="35"/>
      <c r="R11" s="36"/>
      <c r="S11" s="46">
        <v>1</v>
      </c>
      <c r="T11" s="72">
        <f t="shared" si="0"/>
        <v>0</v>
      </c>
    </row>
    <row r="12" spans="1:22" ht="13.5">
      <c r="C12" s="61" t="s">
        <v>148</v>
      </c>
      <c r="D12" s="32"/>
      <c r="E12" s="33"/>
      <c r="F12" s="33"/>
      <c r="G12" s="34" t="str">
        <f>IF(G$6="","",VLOOKUP(G$6,データ!$B$6:$I143,7,FALSE))</f>
        <v/>
      </c>
      <c r="H12" s="34"/>
      <c r="I12" s="34" t="str">
        <f>IF(I$6="","",VLOOKUP(I$6,データ!$B$6:$I143,7,FALSE))</f>
        <v/>
      </c>
      <c r="J12" s="34"/>
      <c r="K12" s="34" t="str">
        <f>IF(K$6="","",VLOOKUP(K$6,データ!$B$6:$I143,7,FALSE))</f>
        <v/>
      </c>
      <c r="L12" s="34"/>
      <c r="M12" s="34" t="str">
        <f>IF(M$6="","",VLOOKUP(M$6,データ!$B$6:$I143,7,FALSE))</f>
        <v/>
      </c>
      <c r="N12" s="34"/>
      <c r="O12" s="34"/>
      <c r="P12" s="35"/>
      <c r="Q12" s="35"/>
      <c r="R12" s="36"/>
      <c r="S12" s="46">
        <v>1</v>
      </c>
      <c r="T12" s="72">
        <f t="shared" si="0"/>
        <v>0</v>
      </c>
    </row>
    <row r="13" spans="1:22" ht="14.25" thickBot="1">
      <c r="C13" s="62" t="s">
        <v>149</v>
      </c>
      <c r="D13" s="37"/>
      <c r="E13" s="38"/>
      <c r="F13" s="38"/>
      <c r="G13" s="39" t="str">
        <f>IF(G$6="","",VLOOKUP(G$6,データ!$B$6:$I143,8,FALSE))</f>
        <v/>
      </c>
      <c r="H13" s="39"/>
      <c r="I13" s="39" t="str">
        <f>IF(I$6="","",VLOOKUP(I$6,データ!$B$6:$I143,8,FALSE))</f>
        <v/>
      </c>
      <c r="J13" s="39"/>
      <c r="K13" s="39" t="str">
        <f>IF(K$6="","",VLOOKUP(K$6,データ!$B$6:$I143,8,FALSE))</f>
        <v/>
      </c>
      <c r="L13" s="39"/>
      <c r="M13" s="39" t="str">
        <f>IF(M$6="","",VLOOKUP(M$6,データ!$B$6:$I143,8,FALSE))</f>
        <v/>
      </c>
      <c r="N13" s="39"/>
      <c r="O13" s="39"/>
      <c r="P13" s="40"/>
      <c r="Q13" s="40"/>
      <c r="R13" s="41"/>
      <c r="S13" s="47"/>
      <c r="T13" s="73">
        <f>SUM(D13:S13)</f>
        <v>0</v>
      </c>
    </row>
    <row r="16" spans="1:22" ht="14.25" customHeight="1" thickBot="1">
      <c r="D16" s="96" t="s">
        <v>153</v>
      </c>
      <c r="E16" s="105"/>
      <c r="F16" s="43"/>
      <c r="G16" s="45" t="s">
        <v>154</v>
      </c>
      <c r="I16" s="42" t="s">
        <v>155</v>
      </c>
      <c r="K16" s="42" t="s">
        <v>160</v>
      </c>
      <c r="L16" s="24"/>
      <c r="M16" s="42" t="s">
        <v>158</v>
      </c>
      <c r="N16" s="24"/>
      <c r="O16" s="42" t="s">
        <v>159</v>
      </c>
      <c r="R16" s="45" t="s">
        <v>177</v>
      </c>
      <c r="S16" s="99" t="s">
        <v>176</v>
      </c>
      <c r="T16" s="99"/>
      <c r="V16" s="71"/>
    </row>
    <row r="17" spans="4:22" ht="14.25" customHeight="1">
      <c r="D17" s="69" t="s">
        <v>143</v>
      </c>
      <c r="E17" s="66"/>
      <c r="F17" s="48"/>
      <c r="G17" s="49">
        <f t="shared" ref="G17:G23" si="1">T7</f>
        <v>0</v>
      </c>
      <c r="H17" s="49"/>
      <c r="I17" s="50">
        <f>(G17-E17)/5</f>
        <v>0</v>
      </c>
      <c r="J17" s="49"/>
      <c r="K17" s="49">
        <f t="shared" ref="K17:K23" si="2">E7</f>
        <v>0</v>
      </c>
      <c r="L17" s="49"/>
      <c r="M17" s="49">
        <f>K17-I17</f>
        <v>0</v>
      </c>
      <c r="N17" s="49"/>
      <c r="O17" s="49">
        <f>SUM(G7:O7)</f>
        <v>0</v>
      </c>
      <c r="R17" s="77">
        <v>1</v>
      </c>
      <c r="S17" s="109">
        <f>G17*R17</f>
        <v>0</v>
      </c>
      <c r="T17" s="109"/>
      <c r="V17" s="71"/>
    </row>
    <row r="18" spans="4:22" ht="14.25" customHeight="1">
      <c r="D18" s="70" t="s">
        <v>144</v>
      </c>
      <c r="E18" s="67"/>
      <c r="F18" s="48"/>
      <c r="G18" s="49">
        <f t="shared" si="1"/>
        <v>0</v>
      </c>
      <c r="H18" s="49"/>
      <c r="I18" s="50">
        <f>G18-E18</f>
        <v>0</v>
      </c>
      <c r="J18" s="49"/>
      <c r="K18" s="49">
        <f t="shared" si="2"/>
        <v>0</v>
      </c>
      <c r="L18" s="49"/>
      <c r="M18" s="49">
        <f>K18-I18</f>
        <v>0</v>
      </c>
      <c r="N18" s="49"/>
      <c r="O18" s="49">
        <f>SUM(G8:O8)</f>
        <v>0</v>
      </c>
      <c r="R18" s="77">
        <v>1</v>
      </c>
      <c r="S18" s="109">
        <f t="shared" ref="S18:S22" si="3">G18*R18</f>
        <v>0</v>
      </c>
      <c r="T18" s="109"/>
      <c r="V18" s="71"/>
    </row>
    <row r="19" spans="4:22" ht="14.25" customHeight="1">
      <c r="D19" s="61" t="s">
        <v>145</v>
      </c>
      <c r="E19" s="67"/>
      <c r="F19" s="48"/>
      <c r="G19" s="49">
        <f t="shared" si="1"/>
        <v>0</v>
      </c>
      <c r="H19" s="49"/>
      <c r="I19" s="50">
        <f t="shared" ref="I19:I22" si="4">G19-E19</f>
        <v>0</v>
      </c>
      <c r="J19" s="49"/>
      <c r="K19" s="49">
        <f t="shared" si="2"/>
        <v>0</v>
      </c>
      <c r="L19" s="49"/>
      <c r="M19" s="49">
        <f t="shared" ref="M19:M22" si="5">K19-I19</f>
        <v>0</v>
      </c>
      <c r="N19" s="49"/>
      <c r="O19" s="49">
        <f>SUM(G9:O9)</f>
        <v>0</v>
      </c>
      <c r="R19" s="77">
        <v>1</v>
      </c>
      <c r="S19" s="109">
        <f t="shared" si="3"/>
        <v>0</v>
      </c>
      <c r="T19" s="109"/>
      <c r="V19" s="71"/>
    </row>
    <row r="20" spans="4:22" ht="14.25" customHeight="1">
      <c r="D20" s="61" t="s">
        <v>146</v>
      </c>
      <c r="E20" s="67"/>
      <c r="F20" s="48"/>
      <c r="G20" s="49">
        <f t="shared" si="1"/>
        <v>0</v>
      </c>
      <c r="H20" s="49"/>
      <c r="I20" s="50">
        <f t="shared" si="4"/>
        <v>0</v>
      </c>
      <c r="J20" s="49"/>
      <c r="K20" s="49">
        <f t="shared" si="2"/>
        <v>0</v>
      </c>
      <c r="L20" s="49"/>
      <c r="M20" s="49">
        <f t="shared" si="5"/>
        <v>0</v>
      </c>
      <c r="N20" s="49"/>
      <c r="O20" s="49">
        <f t="shared" ref="O20:O23" si="6">SUM(G10:O10)</f>
        <v>0</v>
      </c>
      <c r="R20" s="77">
        <v>1</v>
      </c>
      <c r="S20" s="109">
        <f t="shared" si="3"/>
        <v>0</v>
      </c>
      <c r="T20" s="109"/>
      <c r="V20" s="71"/>
    </row>
    <row r="21" spans="4:22" ht="14.25" customHeight="1">
      <c r="D21" s="61" t="s">
        <v>147</v>
      </c>
      <c r="E21" s="67"/>
      <c r="F21" s="48"/>
      <c r="G21" s="49">
        <f t="shared" si="1"/>
        <v>0</v>
      </c>
      <c r="H21" s="49"/>
      <c r="I21" s="50">
        <f t="shared" si="4"/>
        <v>0</v>
      </c>
      <c r="J21" s="49"/>
      <c r="K21" s="49">
        <f t="shared" si="2"/>
        <v>0</v>
      </c>
      <c r="L21" s="49"/>
      <c r="M21" s="49">
        <f t="shared" si="5"/>
        <v>0</v>
      </c>
      <c r="N21" s="49"/>
      <c r="O21" s="49">
        <f>SUM(G11:O11)</f>
        <v>0</v>
      </c>
      <c r="R21" s="77">
        <v>1</v>
      </c>
      <c r="S21" s="109">
        <f t="shared" si="3"/>
        <v>0</v>
      </c>
      <c r="T21" s="109"/>
      <c r="V21" s="71"/>
    </row>
    <row r="22" spans="4:22" ht="14.25" customHeight="1">
      <c r="D22" s="61" t="s">
        <v>148</v>
      </c>
      <c r="E22" s="67"/>
      <c r="F22" s="48"/>
      <c r="G22" s="49">
        <f t="shared" si="1"/>
        <v>0</v>
      </c>
      <c r="H22" s="49"/>
      <c r="I22" s="50">
        <f t="shared" si="4"/>
        <v>0</v>
      </c>
      <c r="J22" s="49"/>
      <c r="K22" s="49">
        <f t="shared" si="2"/>
        <v>0</v>
      </c>
      <c r="L22" s="49"/>
      <c r="M22" s="49">
        <f t="shared" si="5"/>
        <v>0</v>
      </c>
      <c r="N22" s="49"/>
      <c r="O22" s="49">
        <f t="shared" si="6"/>
        <v>0</v>
      </c>
      <c r="R22" s="77">
        <v>1</v>
      </c>
      <c r="S22" s="109">
        <f t="shared" si="3"/>
        <v>0</v>
      </c>
      <c r="T22" s="109"/>
      <c r="V22" s="77"/>
    </row>
    <row r="23" spans="4:22" ht="14.25" customHeight="1" thickBot="1">
      <c r="D23" s="62" t="s">
        <v>149</v>
      </c>
      <c r="E23" s="68"/>
      <c r="F23" s="48"/>
      <c r="G23" s="49">
        <f t="shared" si="1"/>
        <v>0</v>
      </c>
      <c r="H23" s="49"/>
      <c r="I23" s="50"/>
      <c r="J23" s="49"/>
      <c r="K23" s="49">
        <f t="shared" si="2"/>
        <v>0</v>
      </c>
      <c r="L23" s="49"/>
      <c r="M23" s="49"/>
      <c r="N23" s="49"/>
      <c r="O23" s="49">
        <f t="shared" si="6"/>
        <v>0</v>
      </c>
      <c r="R23" s="77"/>
      <c r="S23" s="109">
        <f>G23</f>
        <v>0</v>
      </c>
      <c r="T23" s="109"/>
      <c r="V23" s="45"/>
    </row>
    <row r="24" spans="4:22" ht="14.25" customHeight="1">
      <c r="V24" s="71"/>
    </row>
    <row r="25" spans="4:22" ht="14.25" customHeight="1">
      <c r="D25" s="104" t="s">
        <v>157</v>
      </c>
      <c r="E25" s="104"/>
      <c r="F25" s="104"/>
      <c r="G25" s="104"/>
      <c r="H25" s="23"/>
      <c r="I25" s="31">
        <f>SUM(I17:I22)+IF(C4=9,5*69+95,6*69+95)</f>
        <v>440</v>
      </c>
      <c r="M25" s="99" t="s">
        <v>175</v>
      </c>
      <c r="N25" s="100"/>
      <c r="O25" s="100"/>
      <c r="P25" s="100"/>
      <c r="V25" s="71"/>
    </row>
    <row r="26" spans="4:22" ht="14.25" customHeight="1">
      <c r="V26" s="71"/>
    </row>
    <row r="27" spans="4:22" ht="14.25" customHeight="1">
      <c r="V27" s="71"/>
    </row>
    <row r="28" spans="4:22" ht="14.25" customHeight="1">
      <c r="V28" s="71"/>
    </row>
    <row r="29" spans="4:22" ht="14.25" customHeight="1">
      <c r="V29" s="71"/>
    </row>
    <row r="30" spans="4:22" ht="14.25" customHeight="1">
      <c r="V30" s="71"/>
    </row>
    <row r="31" spans="4:22" ht="14.25" customHeight="1">
      <c r="V31" s="71"/>
    </row>
    <row r="32" spans="4:22" ht="14.25" customHeight="1">
      <c r="V32" s="74"/>
    </row>
    <row r="33" spans="22:22" ht="14.25" customHeight="1">
      <c r="V33" s="77"/>
    </row>
    <row r="34" spans="22:22">
      <c r="V34" s="45"/>
    </row>
    <row r="35" spans="22:22">
      <c r="V35" s="74"/>
    </row>
    <row r="36" spans="22:22">
      <c r="V36" s="74"/>
    </row>
    <row r="37" spans="22:22">
      <c r="V37" s="74"/>
    </row>
    <row r="38" spans="22:22">
      <c r="V38" s="74"/>
    </row>
    <row r="39" spans="22:22">
      <c r="V39" s="77"/>
    </row>
    <row r="40" spans="22:22">
      <c r="V40" s="71"/>
    </row>
    <row r="41" spans="22:22">
      <c r="V41" s="71"/>
    </row>
    <row r="42" spans="22:22">
      <c r="V42" s="71"/>
    </row>
    <row r="43" spans="22:22">
      <c r="V43" s="71"/>
    </row>
    <row r="44" spans="22:22">
      <c r="V44" s="71"/>
    </row>
    <row r="45" spans="22:22">
      <c r="V45" s="71"/>
    </row>
    <row r="46" spans="22:22">
      <c r="V46" s="71"/>
    </row>
    <row r="47" spans="22:22">
      <c r="V47" s="71"/>
    </row>
    <row r="48" spans="22:22">
      <c r="V48" s="71"/>
    </row>
    <row r="49" spans="22:22">
      <c r="V49" s="71"/>
    </row>
  </sheetData>
  <mergeCells count="15">
    <mergeCell ref="A4:B4"/>
    <mergeCell ref="D2:I2"/>
    <mergeCell ref="D25:G25"/>
    <mergeCell ref="D16:E16"/>
    <mergeCell ref="D4:S4"/>
    <mergeCell ref="M25:P25"/>
    <mergeCell ref="S16:T16"/>
    <mergeCell ref="S17:T17"/>
    <mergeCell ref="S18:T18"/>
    <mergeCell ref="S19:T19"/>
    <mergeCell ref="S20:T20"/>
    <mergeCell ref="S21:T21"/>
    <mergeCell ref="S22:T22"/>
    <mergeCell ref="S23:T23"/>
    <mergeCell ref="O2:Q2"/>
  </mergeCells>
  <phoneticPr fontId="17"/>
  <dataValidations count="4">
    <dataValidation type="list" allowBlank="1" showInputMessage="1" showErrorMessage="1" sqref="S7:S12">
      <formula1>"1.0, 1.005, 1.01, 1.015, 1.020, 1.025, 1.030, 1.035, 1.040, 1.045, 1.050, 1.055, 1.060, 1.065, 1.070, 1.075, 1.080, 1.085, 1.090, 1.095, 1.01"</formula1>
    </dataValidation>
    <dataValidation type="list" allowBlank="1" showInputMessage="1" showErrorMessage="1" sqref="R18:R22">
      <formula1>"1, 1.01, 1.014, 1.018, 1.022, 1.026, 1.031, 1.036, 1.041, 1.046, 1.052, 1.058, 1.065, 1.072, 1.079, 1.086, 1.094, 1.102, 1.11, 1.118, 1.126"</formula1>
    </dataValidation>
    <dataValidation type="list" allowBlank="1" showInputMessage="1" showErrorMessage="1" sqref="R17">
      <formula1>"1, 1.055, 1.06, 1.065, 1.07, 1.076, 1.081, 1.087, 1.094, 1.101, 1.108, 1.116, 1.124, 1.132, 1.141, 1.151, 1.16, 1.17, 1.18, 1.19, 1.2"</formula1>
    </dataValidation>
    <dataValidation type="list" allowBlank="1" showInputMessage="1" showErrorMessage="1" sqref="G6 I6 K6 M6">
      <formula1>装備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O19 O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I156"/>
  <sheetViews>
    <sheetView zoomScaleNormal="100" workbookViewId="0">
      <selection activeCell="B5" sqref="B5:B143"/>
    </sheetView>
  </sheetViews>
  <sheetFormatPr defaultRowHeight="12.75"/>
  <cols>
    <col min="2" max="2" width="18.28515625" customWidth="1"/>
  </cols>
  <sheetData>
    <row r="2" spans="2:9">
      <c r="B2" s="99" t="s">
        <v>170</v>
      </c>
      <c r="C2" s="100"/>
      <c r="D2" s="100"/>
      <c r="E2" s="100"/>
      <c r="F2" s="100"/>
      <c r="G2" s="100"/>
      <c r="H2" s="100"/>
      <c r="I2" s="100"/>
    </row>
    <row r="4" spans="2:9">
      <c r="B4" s="45" t="s">
        <v>162</v>
      </c>
      <c r="C4" s="44" t="s">
        <v>163</v>
      </c>
      <c r="D4" s="45" t="s">
        <v>164</v>
      </c>
      <c r="E4" s="45" t="s">
        <v>165</v>
      </c>
      <c r="F4" s="45" t="s">
        <v>166</v>
      </c>
      <c r="G4" s="45" t="s">
        <v>167</v>
      </c>
      <c r="H4" s="45" t="s">
        <v>168</v>
      </c>
      <c r="I4" s="45" t="s">
        <v>169</v>
      </c>
    </row>
    <row r="5" spans="2:9">
      <c r="B5" s="85"/>
      <c r="C5" s="75"/>
      <c r="D5" s="76"/>
      <c r="E5" s="76"/>
      <c r="F5" s="76"/>
      <c r="G5" s="76"/>
      <c r="H5" s="76"/>
      <c r="I5" s="76"/>
    </row>
    <row r="6" spans="2:9">
      <c r="B6" s="86" t="s">
        <v>290</v>
      </c>
      <c r="C6" s="77">
        <v>55</v>
      </c>
      <c r="D6" s="77">
        <v>42</v>
      </c>
      <c r="E6" s="77">
        <v>9</v>
      </c>
      <c r="F6" s="77">
        <v>39</v>
      </c>
      <c r="G6" s="77"/>
      <c r="H6" s="77">
        <v>40</v>
      </c>
      <c r="I6" s="77"/>
    </row>
    <row r="7" spans="2:9">
      <c r="B7" s="86" t="s">
        <v>291</v>
      </c>
      <c r="C7" s="77">
        <v>240</v>
      </c>
      <c r="D7" s="77"/>
      <c r="E7" s="77">
        <v>52</v>
      </c>
      <c r="F7" s="77">
        <v>39</v>
      </c>
      <c r="G7" s="77"/>
      <c r="H7" s="77"/>
      <c r="I7" s="77"/>
    </row>
    <row r="8" spans="2:9">
      <c r="B8" s="86" t="s">
        <v>292</v>
      </c>
      <c r="C8" s="77">
        <v>55</v>
      </c>
      <c r="D8" s="77">
        <v>51</v>
      </c>
      <c r="E8" s="77">
        <v>9</v>
      </c>
      <c r="F8" s="77">
        <v>39</v>
      </c>
      <c r="G8" s="77"/>
      <c r="H8" s="77">
        <v>40</v>
      </c>
      <c r="I8" s="77"/>
    </row>
    <row r="9" spans="2:9">
      <c r="B9" s="86" t="s">
        <v>293</v>
      </c>
      <c r="C9" s="77">
        <v>240</v>
      </c>
      <c r="D9" s="77">
        <v>9</v>
      </c>
      <c r="E9" s="77">
        <v>52</v>
      </c>
      <c r="F9" s="77">
        <v>39</v>
      </c>
      <c r="G9" s="77"/>
      <c r="H9" s="77"/>
      <c r="I9" s="77"/>
    </row>
    <row r="10" spans="2:9">
      <c r="B10" s="86" t="s">
        <v>294</v>
      </c>
      <c r="C10" s="77">
        <v>55</v>
      </c>
      <c r="D10" s="77">
        <v>49</v>
      </c>
      <c r="E10" s="77"/>
      <c r="F10" s="77">
        <v>46</v>
      </c>
      <c r="G10" s="77"/>
      <c r="H10" s="77">
        <v>48</v>
      </c>
      <c r="I10" s="77"/>
    </row>
    <row r="11" spans="2:9">
      <c r="B11" s="86" t="s">
        <v>295</v>
      </c>
      <c r="C11" s="77">
        <v>280</v>
      </c>
      <c r="D11" s="77"/>
      <c r="E11" s="77">
        <v>49</v>
      </c>
      <c r="F11" s="77">
        <v>46</v>
      </c>
      <c r="G11" s="77"/>
      <c r="H11" s="77"/>
      <c r="I11" s="77"/>
    </row>
    <row r="12" spans="2:9">
      <c r="B12" s="86" t="s">
        <v>296</v>
      </c>
      <c r="C12" s="77">
        <v>315</v>
      </c>
      <c r="D12" s="77">
        <v>58</v>
      </c>
      <c r="E12" s="77"/>
      <c r="F12" s="77">
        <v>17</v>
      </c>
      <c r="G12" s="77"/>
      <c r="H12" s="77"/>
      <c r="I12" s="77"/>
    </row>
    <row r="13" spans="2:9">
      <c r="B13" s="86" t="s">
        <v>297</v>
      </c>
      <c r="C13" s="77"/>
      <c r="D13" s="77"/>
      <c r="E13" s="77"/>
      <c r="F13" s="77">
        <v>57</v>
      </c>
      <c r="G13" s="77">
        <v>57</v>
      </c>
      <c r="H13" s="77">
        <v>45</v>
      </c>
      <c r="I13" s="77"/>
    </row>
    <row r="14" spans="2:9">
      <c r="B14" s="86" t="s">
        <v>298</v>
      </c>
      <c r="C14" s="77">
        <v>195</v>
      </c>
      <c r="D14" s="77">
        <v>22</v>
      </c>
      <c r="E14" s="77">
        <v>67</v>
      </c>
      <c r="F14" s="77">
        <v>42</v>
      </c>
      <c r="G14" s="77">
        <v>10</v>
      </c>
      <c r="H14" s="77"/>
      <c r="I14" s="77"/>
    </row>
    <row r="15" spans="2:9">
      <c r="B15" s="86" t="s">
        <v>299</v>
      </c>
      <c r="C15" s="77">
        <v>265</v>
      </c>
      <c r="D15" s="77"/>
      <c r="E15" s="77">
        <v>78</v>
      </c>
      <c r="F15" s="77"/>
      <c r="G15" s="77"/>
      <c r="H15" s="77">
        <v>28</v>
      </c>
      <c r="I15" s="77"/>
    </row>
    <row r="16" spans="2:9">
      <c r="B16" s="86" t="s">
        <v>300</v>
      </c>
      <c r="C16" s="77"/>
      <c r="D16" s="77">
        <v>65</v>
      </c>
      <c r="E16" s="77">
        <v>50</v>
      </c>
      <c r="F16" s="77">
        <v>47</v>
      </c>
      <c r="G16" s="77"/>
      <c r="H16" s="77"/>
      <c r="I16" s="77"/>
    </row>
    <row r="17" spans="2:9">
      <c r="B17" s="86" t="s">
        <v>301</v>
      </c>
      <c r="C17" s="77">
        <v>245</v>
      </c>
      <c r="D17" s="77">
        <v>57</v>
      </c>
      <c r="E17" s="77"/>
      <c r="F17" s="77">
        <v>52</v>
      </c>
      <c r="G17" s="77"/>
      <c r="H17" s="77"/>
      <c r="I17" s="77"/>
    </row>
    <row r="18" spans="2:9">
      <c r="B18" s="86" t="s">
        <v>302</v>
      </c>
      <c r="C18" s="77">
        <v>250</v>
      </c>
      <c r="D18" s="77">
        <v>82</v>
      </c>
      <c r="E18" s="77">
        <v>27</v>
      </c>
      <c r="F18" s="77"/>
      <c r="G18" s="77"/>
      <c r="H18" s="77"/>
      <c r="I18" s="77"/>
    </row>
    <row r="19" spans="2:9">
      <c r="B19" s="86" t="s">
        <v>245</v>
      </c>
      <c r="C19" s="77">
        <v>195</v>
      </c>
      <c r="D19" s="77"/>
      <c r="E19" s="77"/>
      <c r="F19" s="77">
        <v>48</v>
      </c>
      <c r="G19" s="77"/>
      <c r="H19" s="77">
        <v>67</v>
      </c>
      <c r="I19" s="77"/>
    </row>
    <row r="20" spans="2:9">
      <c r="B20" s="87" t="s">
        <v>171</v>
      </c>
      <c r="C20" s="77"/>
      <c r="D20" s="77">
        <v>67</v>
      </c>
      <c r="E20" s="77"/>
      <c r="F20" s="77"/>
      <c r="G20" s="77">
        <v>38</v>
      </c>
      <c r="H20" s="77">
        <v>49</v>
      </c>
      <c r="I20" s="77"/>
    </row>
    <row r="21" spans="2:9">
      <c r="B21" s="87" t="s">
        <v>172</v>
      </c>
      <c r="C21" s="77"/>
      <c r="D21" s="77">
        <v>71</v>
      </c>
      <c r="E21" s="77"/>
      <c r="F21" s="77"/>
      <c r="G21" s="77"/>
      <c r="H21" s="77">
        <v>79</v>
      </c>
      <c r="I21" s="77"/>
    </row>
    <row r="22" spans="2:9">
      <c r="B22" s="87" t="s">
        <v>173</v>
      </c>
      <c r="C22" s="77">
        <v>395</v>
      </c>
      <c r="D22" s="77"/>
      <c r="E22" s="77">
        <v>71</v>
      </c>
      <c r="F22" s="77"/>
      <c r="G22" s="77"/>
      <c r="H22" s="77"/>
      <c r="I22" s="77"/>
    </row>
    <row r="23" spans="2:9">
      <c r="B23" s="87" t="s">
        <v>174</v>
      </c>
      <c r="C23" s="77"/>
      <c r="D23" s="77"/>
      <c r="E23" s="77"/>
      <c r="F23" s="77">
        <v>79</v>
      </c>
      <c r="G23" s="77">
        <v>71</v>
      </c>
      <c r="H23" s="77"/>
      <c r="I23" s="77"/>
    </row>
    <row r="24" spans="2:9">
      <c r="B24" s="87" t="s">
        <v>246</v>
      </c>
      <c r="C24" s="77"/>
      <c r="D24" s="77"/>
      <c r="E24" s="77"/>
      <c r="F24" s="77"/>
      <c r="G24" s="77">
        <v>60</v>
      </c>
      <c r="H24" s="77">
        <v>127</v>
      </c>
      <c r="I24" s="77"/>
    </row>
    <row r="25" spans="2:9">
      <c r="B25" s="86" t="s">
        <v>303</v>
      </c>
      <c r="C25" s="77">
        <v>355</v>
      </c>
      <c r="D25" s="77">
        <v>69</v>
      </c>
      <c r="E25" s="77"/>
      <c r="F25" s="77">
        <v>23</v>
      </c>
      <c r="G25" s="77"/>
      <c r="H25" s="77"/>
      <c r="I25" s="77"/>
    </row>
    <row r="26" spans="2:9">
      <c r="B26" s="86" t="s">
        <v>304</v>
      </c>
      <c r="C26" s="77"/>
      <c r="D26" s="77"/>
      <c r="E26" s="77"/>
      <c r="F26" s="77">
        <v>23</v>
      </c>
      <c r="G26" s="77">
        <v>71</v>
      </c>
      <c r="H26" s="77">
        <v>69</v>
      </c>
      <c r="I26" s="77"/>
    </row>
    <row r="27" spans="2:9">
      <c r="B27" s="86" t="s">
        <v>305</v>
      </c>
      <c r="C27" s="77"/>
      <c r="D27" s="77"/>
      <c r="E27" s="77"/>
      <c r="F27" s="77">
        <v>68</v>
      </c>
      <c r="G27" s="77">
        <v>67</v>
      </c>
      <c r="H27" s="77">
        <v>53</v>
      </c>
      <c r="I27" s="77"/>
    </row>
    <row r="28" spans="2:9">
      <c r="B28" s="86" t="s">
        <v>306</v>
      </c>
      <c r="C28" s="77">
        <v>195</v>
      </c>
      <c r="D28" s="77">
        <v>24</v>
      </c>
      <c r="E28" s="77">
        <v>67</v>
      </c>
      <c r="F28" s="77">
        <v>44</v>
      </c>
      <c r="G28" s="77">
        <v>14</v>
      </c>
      <c r="H28" s="77"/>
      <c r="I28" s="77"/>
    </row>
    <row r="29" spans="2:9">
      <c r="B29" s="86" t="s">
        <v>307</v>
      </c>
      <c r="C29" s="77">
        <v>290</v>
      </c>
      <c r="D29" s="77"/>
      <c r="E29" s="77">
        <v>98</v>
      </c>
      <c r="F29" s="77"/>
      <c r="G29" s="77"/>
      <c r="H29" s="77">
        <v>32</v>
      </c>
      <c r="I29" s="77"/>
    </row>
    <row r="30" spans="2:9">
      <c r="B30" s="86" t="s">
        <v>308</v>
      </c>
      <c r="C30" s="77"/>
      <c r="D30" s="77">
        <v>74</v>
      </c>
      <c r="E30" s="77">
        <v>60</v>
      </c>
      <c r="F30" s="77">
        <v>57</v>
      </c>
      <c r="G30" s="77"/>
      <c r="H30" s="77"/>
      <c r="I30" s="77"/>
    </row>
    <row r="31" spans="2:9">
      <c r="B31" s="86" t="s">
        <v>309</v>
      </c>
      <c r="C31" s="77">
        <v>305</v>
      </c>
      <c r="D31" s="77">
        <v>69</v>
      </c>
      <c r="E31" s="77"/>
      <c r="F31" s="77">
        <v>64</v>
      </c>
      <c r="G31" s="77"/>
      <c r="H31" s="77"/>
      <c r="I31" s="77"/>
    </row>
    <row r="32" spans="2:9">
      <c r="B32" s="86" t="s">
        <v>310</v>
      </c>
      <c r="C32" s="77">
        <v>275</v>
      </c>
      <c r="D32" s="77">
        <v>94</v>
      </c>
      <c r="E32" s="77">
        <v>39</v>
      </c>
      <c r="F32" s="77"/>
      <c r="G32" s="77"/>
      <c r="H32" s="77"/>
      <c r="I32" s="77"/>
    </row>
    <row r="33" spans="2:9">
      <c r="B33" s="86" t="s">
        <v>311</v>
      </c>
      <c r="C33" s="77"/>
      <c r="D33" s="77">
        <v>63</v>
      </c>
      <c r="E33" s="77">
        <v>63</v>
      </c>
      <c r="F33" s="77"/>
      <c r="G33" s="77"/>
      <c r="H33" s="77">
        <v>63</v>
      </c>
      <c r="I33" s="77"/>
    </row>
    <row r="34" spans="2:9">
      <c r="B34" s="86" t="s">
        <v>247</v>
      </c>
      <c r="C34" s="77">
        <v>240</v>
      </c>
      <c r="D34" s="77"/>
      <c r="E34" s="77"/>
      <c r="F34" s="77">
        <v>69</v>
      </c>
      <c r="G34" s="77"/>
      <c r="H34" s="77">
        <v>74</v>
      </c>
      <c r="I34" s="77"/>
    </row>
    <row r="35" spans="2:9">
      <c r="B35" s="86" t="s">
        <v>180</v>
      </c>
      <c r="C35" s="77">
        <v>140</v>
      </c>
      <c r="D35" s="77">
        <v>65</v>
      </c>
      <c r="E35" s="77"/>
      <c r="F35" s="77"/>
      <c r="G35" s="77">
        <v>41</v>
      </c>
      <c r="H35" s="77"/>
      <c r="I35" s="77"/>
    </row>
    <row r="36" spans="2:9">
      <c r="B36" s="87" t="s">
        <v>181</v>
      </c>
      <c r="C36" s="77"/>
      <c r="D36" s="77">
        <v>69</v>
      </c>
      <c r="E36" s="77"/>
      <c r="F36" s="77">
        <v>29</v>
      </c>
      <c r="G36" s="77">
        <v>46</v>
      </c>
      <c r="H36" s="77"/>
      <c r="I36" s="77">
        <v>1</v>
      </c>
    </row>
    <row r="37" spans="2:9">
      <c r="B37" s="86" t="s">
        <v>182</v>
      </c>
      <c r="C37" s="77"/>
      <c r="D37" s="77">
        <v>69</v>
      </c>
      <c r="E37" s="77"/>
      <c r="F37" s="77">
        <v>58</v>
      </c>
      <c r="G37" s="77"/>
      <c r="H37" s="77">
        <v>32</v>
      </c>
      <c r="I37" s="77"/>
    </row>
    <row r="38" spans="2:9">
      <c r="B38" s="87" t="s">
        <v>183</v>
      </c>
      <c r="C38" s="77">
        <v>50</v>
      </c>
      <c r="D38" s="77">
        <v>86</v>
      </c>
      <c r="E38" s="77"/>
      <c r="F38" s="77"/>
      <c r="G38" s="77">
        <v>51</v>
      </c>
      <c r="H38" s="77"/>
      <c r="I38" s="77"/>
    </row>
    <row r="39" spans="2:9">
      <c r="B39" s="87" t="s">
        <v>184</v>
      </c>
      <c r="C39" s="77"/>
      <c r="D39" s="77">
        <v>75</v>
      </c>
      <c r="E39" s="77">
        <v>34</v>
      </c>
      <c r="F39" s="77"/>
      <c r="G39" s="77"/>
      <c r="H39" s="77">
        <v>36</v>
      </c>
      <c r="I39" s="77"/>
    </row>
    <row r="40" spans="2:9">
      <c r="B40" s="86" t="s">
        <v>185</v>
      </c>
      <c r="C40" s="77"/>
      <c r="D40" s="77">
        <v>49</v>
      </c>
      <c r="E40" s="77"/>
      <c r="F40" s="77">
        <v>66</v>
      </c>
      <c r="G40" s="77"/>
      <c r="H40" s="77">
        <v>36</v>
      </c>
      <c r="I40" s="77"/>
    </row>
    <row r="41" spans="2:9">
      <c r="B41" s="87" t="s">
        <v>186</v>
      </c>
      <c r="C41" s="77">
        <v>240</v>
      </c>
      <c r="D41" s="77">
        <v>64</v>
      </c>
      <c r="E41" s="77"/>
      <c r="F41" s="77"/>
      <c r="G41" s="77"/>
      <c r="H41" s="77">
        <v>41</v>
      </c>
      <c r="I41" s="77"/>
    </row>
    <row r="42" spans="2:9">
      <c r="B42" s="87" t="s">
        <v>187</v>
      </c>
      <c r="C42" s="77"/>
      <c r="D42" s="77">
        <v>47</v>
      </c>
      <c r="E42" s="77">
        <v>48</v>
      </c>
      <c r="F42" s="77">
        <v>53</v>
      </c>
      <c r="G42" s="77"/>
      <c r="H42" s="77"/>
      <c r="I42" s="77"/>
    </row>
    <row r="43" spans="2:9">
      <c r="B43" s="87" t="s">
        <v>248</v>
      </c>
      <c r="C43" s="77">
        <v>190</v>
      </c>
      <c r="D43" s="77">
        <v>57</v>
      </c>
      <c r="E43" s="77"/>
      <c r="F43" s="77"/>
      <c r="G43" s="77">
        <v>44</v>
      </c>
      <c r="H43" s="77"/>
      <c r="I43" s="77"/>
    </row>
    <row r="44" spans="2:9">
      <c r="B44" s="87" t="s">
        <v>188</v>
      </c>
      <c r="C44" s="77">
        <v>165</v>
      </c>
      <c r="D44" s="77">
        <v>72</v>
      </c>
      <c r="E44" s="77">
        <v>37</v>
      </c>
      <c r="F44" s="77"/>
      <c r="G44" s="77"/>
      <c r="H44" s="77"/>
      <c r="I44" s="77"/>
    </row>
    <row r="45" spans="2:9">
      <c r="B45" s="87" t="s">
        <v>189</v>
      </c>
      <c r="C45" s="77"/>
      <c r="D45" s="77">
        <v>72</v>
      </c>
      <c r="E45" s="77">
        <v>34</v>
      </c>
      <c r="F45" s="77">
        <v>29</v>
      </c>
      <c r="G45" s="77"/>
      <c r="H45" s="77"/>
      <c r="I45" s="77"/>
    </row>
    <row r="46" spans="2:9">
      <c r="B46" s="87" t="s">
        <v>190</v>
      </c>
      <c r="C46" s="77"/>
      <c r="D46" s="77">
        <v>75</v>
      </c>
      <c r="E46" s="77"/>
      <c r="F46" s="77"/>
      <c r="G46" s="77">
        <v>41</v>
      </c>
      <c r="H46" s="77"/>
      <c r="I46" s="77">
        <v>1</v>
      </c>
    </row>
    <row r="47" spans="2:9">
      <c r="B47" s="87" t="s">
        <v>191</v>
      </c>
      <c r="C47" s="77">
        <v>165</v>
      </c>
      <c r="D47" s="77">
        <v>74</v>
      </c>
      <c r="E47" s="77"/>
      <c r="F47" s="77"/>
      <c r="G47" s="77">
        <v>37</v>
      </c>
      <c r="H47" s="77"/>
      <c r="I47" s="77"/>
    </row>
    <row r="48" spans="2:9">
      <c r="B48" s="87" t="s">
        <v>192</v>
      </c>
      <c r="C48" s="77"/>
      <c r="D48" s="77">
        <v>75</v>
      </c>
      <c r="E48" s="77"/>
      <c r="F48" s="77">
        <v>59</v>
      </c>
      <c r="G48" s="77"/>
      <c r="H48" s="77"/>
      <c r="I48" s="77">
        <v>1</v>
      </c>
    </row>
    <row r="49" spans="2:9">
      <c r="B49" s="87" t="s">
        <v>193</v>
      </c>
      <c r="C49" s="77">
        <v>245</v>
      </c>
      <c r="D49" s="77">
        <v>70</v>
      </c>
      <c r="E49" s="77">
        <v>41</v>
      </c>
      <c r="F49" s="77"/>
      <c r="G49" s="77"/>
      <c r="H49" s="77"/>
      <c r="I49" s="77">
        <v>1</v>
      </c>
    </row>
    <row r="50" spans="2:9">
      <c r="B50" s="87" t="s">
        <v>194</v>
      </c>
      <c r="C50" s="77">
        <v>200</v>
      </c>
      <c r="D50" s="77">
        <v>66</v>
      </c>
      <c r="E50" s="77">
        <v>54</v>
      </c>
      <c r="F50" s="77"/>
      <c r="G50" s="77"/>
      <c r="H50" s="77"/>
      <c r="I50" s="77"/>
    </row>
    <row r="51" spans="2:9">
      <c r="B51" s="87" t="s">
        <v>195</v>
      </c>
      <c r="C51" s="77"/>
      <c r="D51" s="77">
        <v>70</v>
      </c>
      <c r="E51" s="77"/>
      <c r="F51" s="77"/>
      <c r="G51" s="77">
        <v>51</v>
      </c>
      <c r="H51" s="77"/>
      <c r="I51" s="77">
        <v>1</v>
      </c>
    </row>
    <row r="52" spans="2:9">
      <c r="B52" s="87" t="s">
        <v>196</v>
      </c>
      <c r="C52" s="77">
        <v>190</v>
      </c>
      <c r="D52" s="77">
        <v>67</v>
      </c>
      <c r="E52" s="77">
        <v>41</v>
      </c>
      <c r="F52" s="77"/>
      <c r="G52" s="77"/>
      <c r="H52" s="77"/>
      <c r="I52" s="77">
        <v>1</v>
      </c>
    </row>
    <row r="53" spans="2:9">
      <c r="B53" s="87" t="s">
        <v>197</v>
      </c>
      <c r="C53" s="77"/>
      <c r="D53" s="77">
        <v>77</v>
      </c>
      <c r="E53" s="77"/>
      <c r="F53" s="77">
        <v>44</v>
      </c>
      <c r="G53" s="77"/>
      <c r="H53" s="77"/>
      <c r="I53" s="77">
        <v>1</v>
      </c>
    </row>
    <row r="54" spans="2:9">
      <c r="B54" s="86" t="s">
        <v>198</v>
      </c>
      <c r="C54" s="77">
        <v>265</v>
      </c>
      <c r="D54" s="77">
        <v>87</v>
      </c>
      <c r="E54" s="77"/>
      <c r="F54" s="77"/>
      <c r="G54" s="77"/>
      <c r="H54" s="77"/>
      <c r="I54" s="77">
        <v>1</v>
      </c>
    </row>
    <row r="55" spans="2:9">
      <c r="B55" s="86" t="s">
        <v>199</v>
      </c>
      <c r="C55" s="77">
        <v>190</v>
      </c>
      <c r="D55" s="77">
        <v>79</v>
      </c>
      <c r="E55" s="77"/>
      <c r="F55" s="77"/>
      <c r="G55" s="77"/>
      <c r="H55" s="77">
        <v>32</v>
      </c>
      <c r="I55" s="77">
        <v>1</v>
      </c>
    </row>
    <row r="56" spans="2:9">
      <c r="B56" s="87" t="s">
        <v>200</v>
      </c>
      <c r="C56" s="77"/>
      <c r="D56" s="77">
        <v>72</v>
      </c>
      <c r="E56" s="77"/>
      <c r="F56" s="77">
        <v>34</v>
      </c>
      <c r="G56" s="77">
        <v>26</v>
      </c>
      <c r="H56" s="77"/>
      <c r="I56" s="77"/>
    </row>
    <row r="57" spans="2:9">
      <c r="B57" s="87" t="s">
        <v>201</v>
      </c>
      <c r="C57" s="77"/>
      <c r="D57" s="77">
        <v>44</v>
      </c>
      <c r="E57" s="77">
        <v>54</v>
      </c>
      <c r="F57" s="77">
        <v>41</v>
      </c>
      <c r="G57" s="77"/>
      <c r="H57" s="77"/>
      <c r="I57" s="77"/>
    </row>
    <row r="58" spans="2:9">
      <c r="B58" s="87" t="s">
        <v>202</v>
      </c>
      <c r="C58" s="77"/>
      <c r="D58" s="77">
        <v>54</v>
      </c>
      <c r="E58" s="77">
        <v>47</v>
      </c>
      <c r="F58" s="77"/>
      <c r="G58" s="77"/>
      <c r="H58" s="77">
        <v>44</v>
      </c>
      <c r="I58" s="77">
        <v>1</v>
      </c>
    </row>
    <row r="59" spans="2:9">
      <c r="B59" s="87" t="s">
        <v>203</v>
      </c>
      <c r="C59" s="77"/>
      <c r="D59" s="77">
        <v>102</v>
      </c>
      <c r="E59" s="77"/>
      <c r="F59" s="77"/>
      <c r="G59" s="77"/>
      <c r="H59" s="77">
        <v>46</v>
      </c>
      <c r="I59" s="77"/>
    </row>
    <row r="60" spans="2:9">
      <c r="B60" s="87" t="s">
        <v>204</v>
      </c>
      <c r="C60" s="77">
        <v>220</v>
      </c>
      <c r="D60" s="77">
        <v>87</v>
      </c>
      <c r="E60" s="77"/>
      <c r="F60" s="77"/>
      <c r="G60" s="77"/>
      <c r="H60" s="77"/>
      <c r="I60" s="77"/>
    </row>
    <row r="61" spans="2:9">
      <c r="B61" s="87" t="s">
        <v>205</v>
      </c>
      <c r="C61" s="77"/>
      <c r="D61" s="77">
        <v>81</v>
      </c>
      <c r="E61" s="77">
        <v>52</v>
      </c>
      <c r="F61" s="77"/>
      <c r="G61" s="77"/>
      <c r="H61" s="77"/>
      <c r="I61" s="77"/>
    </row>
    <row r="62" spans="2:9">
      <c r="B62" s="86" t="s">
        <v>206</v>
      </c>
      <c r="C62" s="77"/>
      <c r="D62" s="77">
        <v>64</v>
      </c>
      <c r="E62" s="77"/>
      <c r="F62" s="77">
        <v>29</v>
      </c>
      <c r="G62" s="77">
        <v>44</v>
      </c>
      <c r="H62" s="77"/>
      <c r="I62" s="77"/>
    </row>
    <row r="63" spans="2:9">
      <c r="B63" s="87" t="s">
        <v>249</v>
      </c>
      <c r="C63" s="77">
        <v>190</v>
      </c>
      <c r="D63" s="77">
        <v>70</v>
      </c>
      <c r="E63" s="77"/>
      <c r="F63" s="77"/>
      <c r="G63" s="77">
        <v>38</v>
      </c>
      <c r="H63" s="77"/>
      <c r="I63" s="77"/>
    </row>
    <row r="64" spans="2:9">
      <c r="B64" s="87" t="s">
        <v>250</v>
      </c>
      <c r="C64" s="77">
        <v>35</v>
      </c>
      <c r="D64" s="77">
        <v>69</v>
      </c>
      <c r="E64" s="77">
        <v>29</v>
      </c>
      <c r="F64" s="77"/>
      <c r="G64" s="77">
        <v>34</v>
      </c>
      <c r="H64" s="77"/>
      <c r="I64" s="77"/>
    </row>
    <row r="65" spans="2:9">
      <c r="B65" s="87" t="s">
        <v>207</v>
      </c>
      <c r="C65" s="77"/>
      <c r="D65" s="77">
        <v>62</v>
      </c>
      <c r="E65" s="77">
        <v>42</v>
      </c>
      <c r="F65" s="77">
        <v>38</v>
      </c>
      <c r="G65" s="77"/>
      <c r="H65" s="77"/>
      <c r="I65" s="77"/>
    </row>
    <row r="66" spans="2:9">
      <c r="B66" s="87" t="s">
        <v>251</v>
      </c>
      <c r="C66" s="77">
        <v>245</v>
      </c>
      <c r="D66" s="77">
        <v>74</v>
      </c>
      <c r="E66" s="77">
        <v>32</v>
      </c>
      <c r="F66" s="77"/>
      <c r="G66" s="77"/>
      <c r="H66" s="77"/>
      <c r="I66" s="77"/>
    </row>
    <row r="67" spans="2:9">
      <c r="B67" s="87" t="s">
        <v>252</v>
      </c>
      <c r="C67" s="77">
        <v>190</v>
      </c>
      <c r="D67" s="77">
        <v>77</v>
      </c>
      <c r="E67" s="77"/>
      <c r="F67" s="77">
        <v>34</v>
      </c>
      <c r="G67" s="77"/>
      <c r="H67" s="77"/>
      <c r="I67" s="77">
        <v>1</v>
      </c>
    </row>
    <row r="68" spans="2:9">
      <c r="B68" s="87" t="s">
        <v>253</v>
      </c>
      <c r="C68" s="77">
        <v>215</v>
      </c>
      <c r="D68" s="77">
        <v>74</v>
      </c>
      <c r="E68" s="77"/>
      <c r="F68" s="77">
        <v>33</v>
      </c>
      <c r="G68" s="77"/>
      <c r="H68" s="77"/>
      <c r="I68" s="77"/>
    </row>
    <row r="69" spans="2:9">
      <c r="B69" s="86" t="s">
        <v>254</v>
      </c>
      <c r="C69" s="77"/>
      <c r="D69" s="77">
        <v>82</v>
      </c>
      <c r="E69" s="77"/>
      <c r="F69" s="77"/>
      <c r="G69" s="77">
        <v>44</v>
      </c>
      <c r="H69" s="77"/>
      <c r="I69" s="77"/>
    </row>
    <row r="70" spans="2:9">
      <c r="B70" s="87" t="s">
        <v>208</v>
      </c>
      <c r="C70" s="77">
        <v>215</v>
      </c>
      <c r="D70" s="77">
        <v>62</v>
      </c>
      <c r="E70" s="77"/>
      <c r="F70" s="77"/>
      <c r="G70" s="77">
        <v>29</v>
      </c>
      <c r="H70" s="77"/>
      <c r="I70" s="77">
        <v>1</v>
      </c>
    </row>
    <row r="71" spans="2:9">
      <c r="B71" s="87" t="s">
        <v>255</v>
      </c>
      <c r="C71" s="77"/>
      <c r="D71" s="77">
        <v>51</v>
      </c>
      <c r="E71" s="77">
        <v>68</v>
      </c>
      <c r="F71" s="77">
        <v>29</v>
      </c>
      <c r="G71" s="77"/>
      <c r="H71" s="77"/>
      <c r="I71" s="77"/>
    </row>
    <row r="72" spans="2:9">
      <c r="B72" s="86" t="s">
        <v>312</v>
      </c>
      <c r="C72" s="77">
        <v>265</v>
      </c>
      <c r="D72" s="77">
        <v>84</v>
      </c>
      <c r="E72" s="77"/>
      <c r="F72" s="77"/>
      <c r="G72" s="77"/>
      <c r="H72" s="77"/>
      <c r="I72" s="77"/>
    </row>
    <row r="73" spans="2:9">
      <c r="B73" s="86" t="s">
        <v>209</v>
      </c>
      <c r="C73" s="77"/>
      <c r="D73" s="77">
        <v>59</v>
      </c>
      <c r="E73" s="77"/>
      <c r="F73" s="77"/>
      <c r="G73" s="77">
        <v>49</v>
      </c>
      <c r="H73" s="77">
        <v>47</v>
      </c>
      <c r="I73" s="77">
        <v>1</v>
      </c>
    </row>
    <row r="74" spans="2:9">
      <c r="B74" s="87" t="s">
        <v>210</v>
      </c>
      <c r="C74" s="77">
        <v>35</v>
      </c>
      <c r="D74" s="77">
        <v>65</v>
      </c>
      <c r="E74" s="77"/>
      <c r="F74" s="77">
        <v>29</v>
      </c>
      <c r="G74" s="77">
        <v>34</v>
      </c>
      <c r="H74" s="77"/>
      <c r="I74" s="77"/>
    </row>
    <row r="75" spans="2:9">
      <c r="B75" s="87" t="s">
        <v>211</v>
      </c>
      <c r="C75" s="77"/>
      <c r="D75" s="77">
        <v>59</v>
      </c>
      <c r="E75" s="77">
        <v>44</v>
      </c>
      <c r="F75" s="77">
        <v>32</v>
      </c>
      <c r="G75" s="77"/>
      <c r="H75" s="77"/>
      <c r="I75" s="77"/>
    </row>
    <row r="76" spans="2:9">
      <c r="B76" s="87" t="s">
        <v>256</v>
      </c>
      <c r="C76" s="77">
        <v>370</v>
      </c>
      <c r="D76" s="77">
        <v>37</v>
      </c>
      <c r="E76" s="77"/>
      <c r="F76" s="77">
        <v>48</v>
      </c>
      <c r="G76" s="77"/>
      <c r="H76" s="77"/>
      <c r="I76" s="77"/>
    </row>
    <row r="77" spans="2:9">
      <c r="B77" s="87" t="s">
        <v>212</v>
      </c>
      <c r="C77" s="77">
        <v>215</v>
      </c>
      <c r="D77" s="77">
        <v>87</v>
      </c>
      <c r="E77" s="77"/>
      <c r="F77" s="77"/>
      <c r="G77" s="77"/>
      <c r="H77" s="77"/>
      <c r="I77" s="77"/>
    </row>
    <row r="78" spans="2:9">
      <c r="B78" s="86" t="s">
        <v>213</v>
      </c>
      <c r="C78" s="77"/>
      <c r="D78" s="77">
        <v>65</v>
      </c>
      <c r="E78" s="77">
        <v>39</v>
      </c>
      <c r="F78" s="77">
        <v>43</v>
      </c>
      <c r="G78" s="77"/>
      <c r="H78" s="77"/>
      <c r="I78" s="77"/>
    </row>
    <row r="79" spans="2:9">
      <c r="B79" s="87" t="s">
        <v>214</v>
      </c>
      <c r="C79" s="77">
        <v>190</v>
      </c>
      <c r="D79" s="77">
        <v>67</v>
      </c>
      <c r="E79" s="77"/>
      <c r="F79" s="77"/>
      <c r="G79" s="77"/>
      <c r="H79" s="77">
        <v>47</v>
      </c>
      <c r="I79" s="77">
        <v>1</v>
      </c>
    </row>
    <row r="80" spans="2:9">
      <c r="B80" s="86" t="s">
        <v>215</v>
      </c>
      <c r="C80" s="77">
        <v>220</v>
      </c>
      <c r="D80" s="77">
        <v>57</v>
      </c>
      <c r="E80" s="77"/>
      <c r="F80" s="77">
        <v>48</v>
      </c>
      <c r="G80" s="77"/>
      <c r="H80" s="77"/>
      <c r="I80" s="77">
        <v>1</v>
      </c>
    </row>
    <row r="81" spans="2:9">
      <c r="B81" s="87" t="s">
        <v>257</v>
      </c>
      <c r="C81" s="77"/>
      <c r="D81" s="77">
        <v>82</v>
      </c>
      <c r="E81" s="77"/>
      <c r="F81" s="77">
        <v>44</v>
      </c>
      <c r="G81" s="77"/>
      <c r="H81" s="77"/>
      <c r="I81" s="77"/>
    </row>
    <row r="82" spans="2:9">
      <c r="B82" s="87" t="s">
        <v>258</v>
      </c>
      <c r="C82" s="77">
        <v>165</v>
      </c>
      <c r="D82" s="77">
        <v>67</v>
      </c>
      <c r="E82" s="77"/>
      <c r="F82" s="77"/>
      <c r="G82" s="77">
        <v>41</v>
      </c>
      <c r="H82" s="77"/>
      <c r="I82" s="77"/>
    </row>
    <row r="83" spans="2:9">
      <c r="B83" s="87" t="s">
        <v>216</v>
      </c>
      <c r="C83" s="77">
        <v>145</v>
      </c>
      <c r="D83" s="77">
        <v>67</v>
      </c>
      <c r="E83" s="77"/>
      <c r="F83" s="77">
        <v>39</v>
      </c>
      <c r="G83" s="77"/>
      <c r="H83" s="77"/>
      <c r="I83" s="77"/>
    </row>
    <row r="84" spans="2:9">
      <c r="B84" s="87" t="s">
        <v>259</v>
      </c>
      <c r="C84" s="77">
        <v>190</v>
      </c>
      <c r="D84" s="77">
        <v>69</v>
      </c>
      <c r="E84" s="77">
        <v>37</v>
      </c>
      <c r="F84" s="77"/>
      <c r="G84" s="77"/>
      <c r="H84" s="77"/>
      <c r="I84" s="77">
        <v>1</v>
      </c>
    </row>
    <row r="85" spans="2:9">
      <c r="B85" s="87" t="s">
        <v>260</v>
      </c>
      <c r="C85" s="77">
        <v>220</v>
      </c>
      <c r="D85" s="77">
        <v>69</v>
      </c>
      <c r="E85" s="77"/>
      <c r="F85" s="77">
        <v>38</v>
      </c>
      <c r="G85" s="77"/>
      <c r="H85" s="77"/>
      <c r="I85" s="77">
        <v>1</v>
      </c>
    </row>
    <row r="86" spans="2:9">
      <c r="B86" s="87" t="s">
        <v>261</v>
      </c>
      <c r="C86" s="77"/>
      <c r="D86" s="77">
        <v>59</v>
      </c>
      <c r="E86" s="77"/>
      <c r="F86" s="77"/>
      <c r="G86" s="77">
        <v>44</v>
      </c>
      <c r="H86" s="77">
        <v>47</v>
      </c>
      <c r="I86" s="77">
        <v>1</v>
      </c>
    </row>
    <row r="87" spans="2:9">
      <c r="B87" s="87" t="s">
        <v>262</v>
      </c>
      <c r="C87" s="77"/>
      <c r="D87" s="77">
        <v>72</v>
      </c>
      <c r="E87" s="77"/>
      <c r="F87" s="77">
        <v>63</v>
      </c>
      <c r="G87" s="77"/>
      <c r="H87" s="77"/>
      <c r="I87" s="77"/>
    </row>
    <row r="88" spans="2:9">
      <c r="B88" s="87" t="s">
        <v>263</v>
      </c>
      <c r="C88" s="77">
        <v>165</v>
      </c>
      <c r="D88" s="77">
        <v>47</v>
      </c>
      <c r="E88" s="77">
        <v>67</v>
      </c>
      <c r="F88" s="77"/>
      <c r="G88" s="77"/>
      <c r="H88" s="77"/>
      <c r="I88" s="77"/>
    </row>
    <row r="89" spans="2:9">
      <c r="B89" s="87" t="s">
        <v>264</v>
      </c>
      <c r="C89" s="77"/>
      <c r="D89" s="77">
        <v>66</v>
      </c>
      <c r="E89" s="77"/>
      <c r="F89" s="77"/>
      <c r="G89" s="77">
        <v>39</v>
      </c>
      <c r="H89" s="77">
        <v>41</v>
      </c>
      <c r="I89" s="77"/>
    </row>
    <row r="90" spans="2:9">
      <c r="B90" s="87" t="s">
        <v>217</v>
      </c>
      <c r="C90" s="77">
        <v>165</v>
      </c>
      <c r="D90" s="77">
        <v>47</v>
      </c>
      <c r="E90" s="77">
        <v>59</v>
      </c>
      <c r="F90" s="77"/>
      <c r="G90" s="77"/>
      <c r="H90" s="77"/>
      <c r="I90" s="77"/>
    </row>
    <row r="91" spans="2:9">
      <c r="B91" s="87" t="s">
        <v>265</v>
      </c>
      <c r="C91" s="77">
        <v>225</v>
      </c>
      <c r="D91" s="77">
        <v>65</v>
      </c>
      <c r="E91" s="77">
        <v>37</v>
      </c>
      <c r="F91" s="77"/>
      <c r="G91" s="77"/>
      <c r="H91" s="77"/>
      <c r="I91" s="77"/>
    </row>
    <row r="92" spans="2:9">
      <c r="B92" s="87" t="s">
        <v>218</v>
      </c>
      <c r="C92" s="77">
        <v>170</v>
      </c>
      <c r="D92" s="77">
        <v>69</v>
      </c>
      <c r="E92" s="77"/>
      <c r="F92" s="77"/>
      <c r="G92" s="77"/>
      <c r="H92" s="77">
        <v>41</v>
      </c>
      <c r="I92" s="77"/>
    </row>
    <row r="93" spans="2:9">
      <c r="B93" s="86" t="s">
        <v>219</v>
      </c>
      <c r="C93" s="77"/>
      <c r="D93" s="77">
        <v>107</v>
      </c>
      <c r="E93" s="77"/>
      <c r="F93" s="77"/>
      <c r="G93" s="77"/>
      <c r="H93" s="77">
        <v>34</v>
      </c>
      <c r="I93" s="77"/>
    </row>
    <row r="94" spans="2:9">
      <c r="B94" s="87" t="s">
        <v>266</v>
      </c>
      <c r="C94" s="77">
        <v>145</v>
      </c>
      <c r="D94" s="77">
        <v>47</v>
      </c>
      <c r="E94" s="77">
        <v>62</v>
      </c>
      <c r="F94" s="77"/>
      <c r="G94" s="77"/>
      <c r="H94" s="77"/>
      <c r="I94" s="77"/>
    </row>
    <row r="95" spans="2:9">
      <c r="B95" s="87" t="s">
        <v>267</v>
      </c>
      <c r="C95" s="77">
        <v>59</v>
      </c>
      <c r="D95" s="77">
        <v>47</v>
      </c>
      <c r="E95" s="77">
        <v>33</v>
      </c>
      <c r="F95" s="77"/>
      <c r="G95" s="77"/>
      <c r="H95" s="77"/>
      <c r="I95" s="77">
        <v>1</v>
      </c>
    </row>
    <row r="96" spans="2:9">
      <c r="B96" s="87" t="s">
        <v>268</v>
      </c>
      <c r="C96" s="77">
        <v>190</v>
      </c>
      <c r="D96" s="77">
        <v>64</v>
      </c>
      <c r="E96" s="77"/>
      <c r="F96" s="77"/>
      <c r="G96" s="77">
        <v>42</v>
      </c>
      <c r="H96" s="77"/>
      <c r="I96" s="77"/>
    </row>
    <row r="97" spans="2:9">
      <c r="B97" s="87" t="s">
        <v>269</v>
      </c>
      <c r="C97" s="77"/>
      <c r="D97" s="77">
        <v>64</v>
      </c>
      <c r="E97" s="77"/>
      <c r="F97" s="77"/>
      <c r="G97" s="77">
        <v>39</v>
      </c>
      <c r="H97" s="77">
        <v>41</v>
      </c>
      <c r="I97" s="77">
        <v>1</v>
      </c>
    </row>
    <row r="98" spans="2:9">
      <c r="B98" s="86" t="s">
        <v>313</v>
      </c>
      <c r="C98" s="77"/>
      <c r="D98" s="77">
        <v>84</v>
      </c>
      <c r="E98" s="77"/>
      <c r="F98" s="77">
        <v>34</v>
      </c>
      <c r="G98" s="77"/>
      <c r="H98" s="77">
        <v>36</v>
      </c>
      <c r="I98" s="77"/>
    </row>
    <row r="99" spans="2:9">
      <c r="B99" s="87" t="s">
        <v>270</v>
      </c>
      <c r="C99" s="77"/>
      <c r="D99" s="77">
        <v>57</v>
      </c>
      <c r="E99" s="77">
        <v>29</v>
      </c>
      <c r="F99" s="77">
        <v>58</v>
      </c>
      <c r="G99" s="77"/>
      <c r="H99" s="77"/>
      <c r="I99" s="77"/>
    </row>
    <row r="100" spans="2:9">
      <c r="B100" s="87" t="s">
        <v>271</v>
      </c>
      <c r="C100" s="77"/>
      <c r="D100" s="77">
        <v>69</v>
      </c>
      <c r="E100" s="77"/>
      <c r="F100" s="77">
        <v>29</v>
      </c>
      <c r="G100" s="77">
        <v>38</v>
      </c>
      <c r="H100" s="77"/>
      <c r="I100" s="77">
        <v>1</v>
      </c>
    </row>
    <row r="101" spans="2:9">
      <c r="B101" s="87" t="s">
        <v>220</v>
      </c>
      <c r="C101" s="77">
        <v>240</v>
      </c>
      <c r="D101" s="77">
        <v>82</v>
      </c>
      <c r="E101" s="77"/>
      <c r="F101" s="77"/>
      <c r="G101" s="77"/>
      <c r="H101" s="77"/>
      <c r="I101" s="77">
        <v>1</v>
      </c>
    </row>
    <row r="102" spans="2:9">
      <c r="B102" s="87" t="s">
        <v>272</v>
      </c>
      <c r="C102" s="77"/>
      <c r="D102" s="77">
        <v>52</v>
      </c>
      <c r="E102" s="77"/>
      <c r="F102" s="77">
        <v>58</v>
      </c>
      <c r="G102" s="77">
        <v>31</v>
      </c>
      <c r="H102" s="77"/>
      <c r="I102" s="77"/>
    </row>
    <row r="103" spans="2:9">
      <c r="B103" s="87" t="s">
        <v>273</v>
      </c>
      <c r="C103" s="77"/>
      <c r="D103" s="77">
        <v>44</v>
      </c>
      <c r="E103" s="77">
        <v>52</v>
      </c>
      <c r="F103" s="77"/>
      <c r="G103" s="77">
        <v>44</v>
      </c>
      <c r="H103" s="77"/>
      <c r="I103" s="77"/>
    </row>
    <row r="104" spans="2:9">
      <c r="B104" s="87" t="s">
        <v>221</v>
      </c>
      <c r="C104" s="77">
        <v>245</v>
      </c>
      <c r="D104" s="77">
        <v>72</v>
      </c>
      <c r="E104" s="77"/>
      <c r="F104" s="77">
        <v>34</v>
      </c>
      <c r="G104" s="77"/>
      <c r="H104" s="77"/>
      <c r="I104" s="77">
        <v>1</v>
      </c>
    </row>
    <row r="105" spans="2:9">
      <c r="B105" s="87" t="s">
        <v>222</v>
      </c>
      <c r="C105" s="77">
        <v>215</v>
      </c>
      <c r="D105" s="77">
        <v>74</v>
      </c>
      <c r="E105" s="77"/>
      <c r="F105" s="77"/>
      <c r="G105" s="77"/>
      <c r="H105" s="77">
        <v>32</v>
      </c>
      <c r="I105" s="77">
        <v>1</v>
      </c>
    </row>
    <row r="106" spans="2:9">
      <c r="B106" s="86" t="s">
        <v>223</v>
      </c>
      <c r="C106" s="77">
        <v>370</v>
      </c>
      <c r="D106" s="77">
        <v>52</v>
      </c>
      <c r="E106" s="77"/>
      <c r="F106" s="77"/>
      <c r="G106" s="77"/>
      <c r="H106" s="77">
        <v>36</v>
      </c>
      <c r="I106" s="77"/>
    </row>
    <row r="107" spans="2:9">
      <c r="B107" s="86" t="s">
        <v>224</v>
      </c>
      <c r="C107" s="77">
        <v>165</v>
      </c>
      <c r="D107" s="77">
        <v>65</v>
      </c>
      <c r="E107" s="77"/>
      <c r="F107" s="77"/>
      <c r="G107" s="77">
        <v>46</v>
      </c>
      <c r="H107" s="77"/>
      <c r="I107" s="77"/>
    </row>
    <row r="108" spans="2:9">
      <c r="B108" s="86" t="s">
        <v>225</v>
      </c>
      <c r="C108" s="77"/>
      <c r="D108" s="77">
        <v>59</v>
      </c>
      <c r="E108" s="77">
        <v>36</v>
      </c>
      <c r="F108" s="77">
        <v>53</v>
      </c>
      <c r="G108" s="77"/>
      <c r="H108" s="77"/>
      <c r="I108" s="77"/>
    </row>
    <row r="109" spans="2:9">
      <c r="B109" s="87" t="s">
        <v>274</v>
      </c>
      <c r="C109" s="77"/>
      <c r="D109" s="77">
        <v>77</v>
      </c>
      <c r="E109" s="77"/>
      <c r="F109" s="77">
        <v>38</v>
      </c>
      <c r="G109" s="77"/>
      <c r="H109" s="77">
        <v>41</v>
      </c>
      <c r="I109" s="77"/>
    </row>
    <row r="110" spans="2:9">
      <c r="B110" s="87" t="s">
        <v>226</v>
      </c>
      <c r="C110" s="77"/>
      <c r="D110" s="77">
        <v>82</v>
      </c>
      <c r="E110" s="77"/>
      <c r="F110" s="77">
        <v>48</v>
      </c>
      <c r="G110" s="77"/>
      <c r="H110" s="77"/>
      <c r="I110" s="77"/>
    </row>
    <row r="111" spans="2:9">
      <c r="B111" s="87" t="s">
        <v>275</v>
      </c>
      <c r="C111" s="77"/>
      <c r="D111" s="77">
        <v>72</v>
      </c>
      <c r="E111" s="77">
        <v>46</v>
      </c>
      <c r="F111" s="77"/>
      <c r="G111" s="77">
        <v>38</v>
      </c>
      <c r="H111" s="77"/>
      <c r="I111" s="77"/>
    </row>
    <row r="112" spans="2:9">
      <c r="B112" s="87" t="s">
        <v>227</v>
      </c>
      <c r="C112" s="77">
        <v>240</v>
      </c>
      <c r="D112" s="77">
        <v>64</v>
      </c>
      <c r="E112" s="77">
        <v>47</v>
      </c>
      <c r="F112" s="77"/>
      <c r="G112" s="77"/>
      <c r="H112" s="77"/>
      <c r="I112" s="77"/>
    </row>
    <row r="113" spans="2:9">
      <c r="B113" s="86" t="s">
        <v>228</v>
      </c>
      <c r="C113" s="77"/>
      <c r="D113" s="77">
        <v>67</v>
      </c>
      <c r="E113" s="77"/>
      <c r="F113" s="77"/>
      <c r="G113" s="77">
        <v>59</v>
      </c>
      <c r="H113" s="77"/>
      <c r="I113" s="77">
        <v>1</v>
      </c>
    </row>
    <row r="114" spans="2:9">
      <c r="B114" s="87" t="s">
        <v>276</v>
      </c>
      <c r="C114" s="77">
        <v>345</v>
      </c>
      <c r="D114" s="77">
        <v>67</v>
      </c>
      <c r="E114" s="77"/>
      <c r="F114" s="77"/>
      <c r="G114" s="77"/>
      <c r="H114" s="77"/>
      <c r="I114" s="77">
        <v>1</v>
      </c>
    </row>
    <row r="115" spans="2:9">
      <c r="B115" s="87" t="s">
        <v>277</v>
      </c>
      <c r="C115" s="77">
        <v>190</v>
      </c>
      <c r="D115" s="77">
        <v>59</v>
      </c>
      <c r="E115" s="77"/>
      <c r="F115" s="77"/>
      <c r="G115" s="77">
        <v>44</v>
      </c>
      <c r="H115" s="77"/>
      <c r="I115" s="77">
        <v>1</v>
      </c>
    </row>
    <row r="116" spans="2:9">
      <c r="B116" s="87" t="s">
        <v>278</v>
      </c>
      <c r="C116" s="77"/>
      <c r="D116" s="77">
        <v>72</v>
      </c>
      <c r="E116" s="77"/>
      <c r="F116" s="77">
        <v>38</v>
      </c>
      <c r="G116" s="77"/>
      <c r="H116" s="77">
        <v>41</v>
      </c>
      <c r="I116" s="77"/>
    </row>
    <row r="117" spans="2:9">
      <c r="B117" s="86" t="s">
        <v>229</v>
      </c>
      <c r="C117" s="77">
        <v>165</v>
      </c>
      <c r="D117" s="77">
        <v>64</v>
      </c>
      <c r="E117" s="77"/>
      <c r="F117" s="77">
        <v>44</v>
      </c>
      <c r="G117" s="77"/>
      <c r="H117" s="77"/>
      <c r="I117" s="77"/>
    </row>
    <row r="118" spans="2:9">
      <c r="B118" s="86" t="s">
        <v>230</v>
      </c>
      <c r="C118" s="77"/>
      <c r="D118" s="77">
        <v>47</v>
      </c>
      <c r="E118" s="77"/>
      <c r="F118" s="77">
        <v>53</v>
      </c>
      <c r="G118" s="77">
        <v>31</v>
      </c>
      <c r="H118" s="77"/>
      <c r="I118" s="77">
        <v>1</v>
      </c>
    </row>
    <row r="119" spans="2:9">
      <c r="B119" s="87" t="s">
        <v>231</v>
      </c>
      <c r="C119" s="77">
        <v>215</v>
      </c>
      <c r="D119" s="77">
        <v>67</v>
      </c>
      <c r="E119" s="77"/>
      <c r="F119" s="77">
        <v>43</v>
      </c>
      <c r="G119" s="77"/>
      <c r="H119" s="77"/>
      <c r="I119" s="77"/>
    </row>
    <row r="120" spans="2:9">
      <c r="B120" s="86" t="s">
        <v>232</v>
      </c>
      <c r="C120" s="77"/>
      <c r="D120" s="77">
        <v>67</v>
      </c>
      <c r="E120" s="77"/>
      <c r="F120" s="77">
        <v>38</v>
      </c>
      <c r="G120" s="77"/>
      <c r="H120" s="77">
        <v>36</v>
      </c>
      <c r="I120" s="77">
        <v>1</v>
      </c>
    </row>
    <row r="121" spans="2:9">
      <c r="B121" s="86" t="s">
        <v>233</v>
      </c>
      <c r="C121" s="77">
        <v>295</v>
      </c>
      <c r="D121" s="77">
        <v>91</v>
      </c>
      <c r="E121" s="77"/>
      <c r="F121" s="77"/>
      <c r="G121" s="77"/>
      <c r="H121" s="77"/>
      <c r="I121" s="77"/>
    </row>
    <row r="122" spans="2:9">
      <c r="B122" s="87" t="s">
        <v>234</v>
      </c>
      <c r="C122" s="77"/>
      <c r="D122" s="77">
        <v>64</v>
      </c>
      <c r="E122" s="77">
        <v>44</v>
      </c>
      <c r="F122" s="77"/>
      <c r="G122" s="77"/>
      <c r="H122" s="77">
        <v>41</v>
      </c>
      <c r="I122" s="77"/>
    </row>
    <row r="123" spans="2:9">
      <c r="B123" s="86" t="s">
        <v>235</v>
      </c>
      <c r="C123" s="77">
        <v>265</v>
      </c>
      <c r="D123" s="77">
        <v>92</v>
      </c>
      <c r="E123" s="77"/>
      <c r="F123" s="77"/>
      <c r="G123" s="77"/>
      <c r="H123" s="77"/>
      <c r="I123" s="77"/>
    </row>
    <row r="124" spans="2:9">
      <c r="B124" s="87" t="s">
        <v>279</v>
      </c>
      <c r="C124" s="77"/>
      <c r="D124" s="77">
        <v>82</v>
      </c>
      <c r="E124" s="77">
        <v>44</v>
      </c>
      <c r="F124" s="77"/>
      <c r="G124" s="77"/>
      <c r="H124" s="77"/>
      <c r="I124" s="77">
        <v>1</v>
      </c>
    </row>
    <row r="125" spans="2:9">
      <c r="B125" s="86" t="s">
        <v>236</v>
      </c>
      <c r="C125" s="77"/>
      <c r="D125" s="77">
        <v>84</v>
      </c>
      <c r="E125" s="77"/>
      <c r="F125" s="77">
        <v>48</v>
      </c>
      <c r="G125" s="77"/>
      <c r="H125" s="77"/>
      <c r="I125" s="77"/>
    </row>
    <row r="126" spans="2:9">
      <c r="B126" s="87" t="s">
        <v>280</v>
      </c>
      <c r="C126" s="77"/>
      <c r="D126" s="77">
        <v>38</v>
      </c>
      <c r="E126" s="77">
        <v>38</v>
      </c>
      <c r="F126" s="77">
        <v>38</v>
      </c>
      <c r="G126" s="77">
        <v>38</v>
      </c>
      <c r="H126" s="77">
        <v>38</v>
      </c>
      <c r="I126" s="77"/>
    </row>
    <row r="127" spans="2:9">
      <c r="B127" s="87" t="s">
        <v>281</v>
      </c>
      <c r="C127" s="77">
        <v>155</v>
      </c>
      <c r="D127" s="77">
        <v>82</v>
      </c>
      <c r="E127" s="77"/>
      <c r="F127" s="77">
        <v>38</v>
      </c>
      <c r="G127" s="77"/>
      <c r="H127" s="77"/>
      <c r="I127" s="77">
        <v>1</v>
      </c>
    </row>
    <row r="128" spans="2:9">
      <c r="B128" s="87" t="s">
        <v>237</v>
      </c>
      <c r="C128" s="77"/>
      <c r="D128" s="77">
        <v>57</v>
      </c>
      <c r="E128" s="77">
        <v>67</v>
      </c>
      <c r="F128" s="77"/>
      <c r="G128" s="77"/>
      <c r="H128" s="77">
        <v>34</v>
      </c>
      <c r="I128" s="77"/>
    </row>
    <row r="129" spans="2:9">
      <c r="B129" s="87" t="s">
        <v>238</v>
      </c>
      <c r="C129" s="77"/>
      <c r="D129" s="77">
        <v>57</v>
      </c>
      <c r="E129" s="77">
        <v>37</v>
      </c>
      <c r="F129" s="77"/>
      <c r="G129" s="77">
        <v>34</v>
      </c>
      <c r="H129" s="77">
        <v>33</v>
      </c>
      <c r="I129" s="77"/>
    </row>
    <row r="130" spans="2:9">
      <c r="B130" s="87" t="s">
        <v>282</v>
      </c>
      <c r="C130" s="77"/>
      <c r="D130" s="77"/>
      <c r="E130" s="77"/>
      <c r="F130" s="77"/>
      <c r="G130" s="77"/>
      <c r="H130" s="77"/>
      <c r="I130" s="77"/>
    </row>
    <row r="131" spans="2:9">
      <c r="B131" s="87" t="s">
        <v>283</v>
      </c>
      <c r="C131" s="77"/>
      <c r="D131" s="77">
        <v>74</v>
      </c>
      <c r="E131" s="77"/>
      <c r="F131" s="77">
        <v>48</v>
      </c>
      <c r="G131" s="77"/>
      <c r="H131" s="77">
        <v>31</v>
      </c>
      <c r="I131" s="77"/>
    </row>
    <row r="132" spans="2:9">
      <c r="B132" s="87" t="s">
        <v>284</v>
      </c>
      <c r="C132" s="77"/>
      <c r="D132" s="77">
        <v>89</v>
      </c>
      <c r="E132" s="77"/>
      <c r="F132" s="77"/>
      <c r="G132" s="77">
        <v>31</v>
      </c>
      <c r="H132" s="77">
        <v>34</v>
      </c>
      <c r="I132" s="77"/>
    </row>
    <row r="133" spans="2:9">
      <c r="B133" s="87" t="s">
        <v>285</v>
      </c>
      <c r="C133" s="77"/>
      <c r="D133" s="77">
        <v>89</v>
      </c>
      <c r="E133" s="77"/>
      <c r="F133" s="77"/>
      <c r="G133" s="77">
        <v>33</v>
      </c>
      <c r="H133" s="77">
        <v>38</v>
      </c>
      <c r="I133" s="77"/>
    </row>
    <row r="134" spans="2:9">
      <c r="B134" s="86" t="s">
        <v>239</v>
      </c>
      <c r="C134" s="77"/>
      <c r="D134" s="77">
        <v>69</v>
      </c>
      <c r="E134" s="77">
        <v>36</v>
      </c>
      <c r="F134" s="77"/>
      <c r="G134" s="77">
        <v>48</v>
      </c>
      <c r="H134" s="77"/>
      <c r="I134" s="77"/>
    </row>
    <row r="135" spans="2:9">
      <c r="B135" s="87" t="s">
        <v>286</v>
      </c>
      <c r="C135" s="77">
        <v>320</v>
      </c>
      <c r="D135" s="77">
        <v>54</v>
      </c>
      <c r="E135" s="77"/>
      <c r="F135" s="77">
        <v>44</v>
      </c>
      <c r="G135" s="77"/>
      <c r="H135" s="77"/>
      <c r="I135" s="77"/>
    </row>
    <row r="136" spans="2:9">
      <c r="B136" s="87" t="s">
        <v>287</v>
      </c>
      <c r="C136" s="77"/>
      <c r="D136" s="77">
        <v>62</v>
      </c>
      <c r="E136" s="77">
        <v>51</v>
      </c>
      <c r="F136" s="77">
        <v>24</v>
      </c>
      <c r="G136" s="77"/>
      <c r="H136" s="77"/>
      <c r="I136" s="77"/>
    </row>
    <row r="137" spans="2:9">
      <c r="B137" s="87" t="s">
        <v>240</v>
      </c>
      <c r="C137" s="77">
        <v>290</v>
      </c>
      <c r="D137" s="77">
        <v>74</v>
      </c>
      <c r="E137" s="77"/>
      <c r="F137" s="77"/>
      <c r="G137" s="77"/>
      <c r="H137" s="77"/>
      <c r="I137" s="77"/>
    </row>
    <row r="138" spans="2:9">
      <c r="B138" s="87" t="s">
        <v>288</v>
      </c>
      <c r="C138" s="77">
        <v>215</v>
      </c>
      <c r="D138" s="77">
        <v>82</v>
      </c>
      <c r="E138" s="77"/>
      <c r="F138" s="77">
        <v>29</v>
      </c>
      <c r="G138" s="77"/>
      <c r="H138" s="77"/>
      <c r="I138" s="77"/>
    </row>
    <row r="139" spans="2:9">
      <c r="B139" s="87" t="s">
        <v>241</v>
      </c>
      <c r="C139" s="77"/>
      <c r="D139" s="77">
        <v>37</v>
      </c>
      <c r="E139" s="77">
        <v>82</v>
      </c>
      <c r="F139" s="77"/>
      <c r="G139" s="77"/>
      <c r="H139" s="77">
        <v>36</v>
      </c>
      <c r="I139" s="77"/>
    </row>
    <row r="140" spans="2:9">
      <c r="B140" s="87" t="s">
        <v>242</v>
      </c>
      <c r="C140" s="77"/>
      <c r="D140" s="77">
        <v>50</v>
      </c>
      <c r="E140" s="77"/>
      <c r="F140" s="77">
        <v>50</v>
      </c>
      <c r="G140" s="77"/>
      <c r="H140" s="77">
        <v>50</v>
      </c>
      <c r="I140" s="77"/>
    </row>
    <row r="141" spans="2:9">
      <c r="B141" s="87" t="s">
        <v>243</v>
      </c>
      <c r="C141" s="77">
        <v>200</v>
      </c>
      <c r="D141" s="77">
        <v>61</v>
      </c>
      <c r="E141" s="77"/>
      <c r="F141" s="77">
        <v>41</v>
      </c>
      <c r="G141" s="77"/>
      <c r="H141" s="77"/>
      <c r="I141" s="77"/>
    </row>
    <row r="142" spans="2:9">
      <c r="B142" s="88" t="s">
        <v>244</v>
      </c>
      <c r="C142" s="77"/>
      <c r="D142" s="77"/>
      <c r="E142" s="77"/>
      <c r="F142" s="77"/>
      <c r="G142" s="77"/>
      <c r="H142" s="77"/>
      <c r="I142" s="77"/>
    </row>
    <row r="143" spans="2:9">
      <c r="B143" s="87" t="s">
        <v>289</v>
      </c>
      <c r="C143" s="77"/>
      <c r="D143" s="77"/>
      <c r="E143" s="77"/>
      <c r="F143" s="77"/>
      <c r="G143" s="77"/>
      <c r="H143" s="77"/>
      <c r="I143" s="77"/>
    </row>
    <row r="144" spans="2:9">
      <c r="B144" s="77"/>
      <c r="C144" s="77"/>
      <c r="D144" s="77"/>
      <c r="E144" s="77"/>
      <c r="F144" s="77"/>
      <c r="G144" s="77"/>
      <c r="H144" s="77"/>
      <c r="I144" s="77"/>
    </row>
    <row r="145" spans="2:9">
      <c r="B145" s="77"/>
      <c r="C145" s="77"/>
      <c r="D145" s="77"/>
      <c r="E145" s="77"/>
      <c r="F145" s="77"/>
      <c r="G145" s="77"/>
      <c r="H145" s="77"/>
      <c r="I145" s="77"/>
    </row>
    <row r="146" spans="2:9">
      <c r="B146" s="77"/>
      <c r="C146" s="77"/>
      <c r="D146" s="77"/>
      <c r="E146" s="77"/>
      <c r="F146" s="77"/>
      <c r="G146" s="77"/>
      <c r="H146" s="77"/>
      <c r="I146" s="77"/>
    </row>
    <row r="147" spans="2:9">
      <c r="B147" s="77"/>
      <c r="C147" s="77"/>
      <c r="D147" s="77"/>
      <c r="E147" s="77"/>
      <c r="F147" s="77"/>
      <c r="G147" s="77"/>
      <c r="H147" s="77"/>
      <c r="I147" s="77"/>
    </row>
    <row r="148" spans="2:9">
      <c r="B148" s="77"/>
      <c r="C148" s="77"/>
      <c r="D148" s="77"/>
      <c r="E148" s="77"/>
      <c r="F148" s="77"/>
      <c r="G148" s="77"/>
      <c r="H148" s="77"/>
      <c r="I148" s="77"/>
    </row>
    <row r="149" spans="2:9">
      <c r="B149" s="77"/>
      <c r="C149" s="77"/>
      <c r="D149" s="77"/>
      <c r="E149" s="77"/>
      <c r="F149" s="77"/>
      <c r="G149" s="77"/>
      <c r="H149" s="77"/>
      <c r="I149" s="77"/>
    </row>
    <row r="150" spans="2:9">
      <c r="B150" s="77"/>
      <c r="C150" s="77"/>
      <c r="D150" s="77"/>
      <c r="E150" s="77"/>
      <c r="F150" s="77"/>
      <c r="G150" s="77"/>
      <c r="H150" s="77"/>
      <c r="I150" s="77"/>
    </row>
    <row r="151" spans="2:9">
      <c r="B151" s="77"/>
      <c r="C151" s="77"/>
      <c r="D151" s="77"/>
      <c r="E151" s="77"/>
      <c r="F151" s="77"/>
      <c r="G151" s="77"/>
      <c r="H151" s="77"/>
      <c r="I151" s="77"/>
    </row>
    <row r="152" spans="2:9">
      <c r="B152" s="77"/>
      <c r="C152" s="77"/>
      <c r="D152" s="77"/>
      <c r="E152" s="77"/>
      <c r="F152" s="77"/>
      <c r="G152" s="77"/>
      <c r="H152" s="77"/>
      <c r="I152" s="77"/>
    </row>
    <row r="153" spans="2:9">
      <c r="B153" s="77"/>
      <c r="C153" s="77"/>
      <c r="D153" s="77"/>
      <c r="E153" s="77"/>
      <c r="F153" s="77"/>
      <c r="G153" s="77"/>
      <c r="H153" s="77"/>
      <c r="I153" s="77"/>
    </row>
    <row r="154" spans="2:9">
      <c r="B154" s="77"/>
      <c r="C154" s="77"/>
      <c r="D154" s="77"/>
      <c r="E154" s="77"/>
      <c r="F154" s="77"/>
      <c r="G154" s="77"/>
      <c r="H154" s="77"/>
      <c r="I154" s="77"/>
    </row>
    <row r="155" spans="2:9">
      <c r="B155" s="77"/>
      <c r="C155" s="77"/>
      <c r="D155" s="77"/>
      <c r="E155" s="77"/>
      <c r="F155" s="77"/>
      <c r="G155" s="77"/>
      <c r="H155" s="77"/>
      <c r="I155" s="77"/>
    </row>
    <row r="156" spans="2:9">
      <c r="B156" s="77"/>
      <c r="C156" s="77"/>
      <c r="D156" s="77"/>
      <c r="E156" s="77"/>
      <c r="F156" s="77"/>
      <c r="G156" s="77"/>
      <c r="H156" s="77"/>
      <c r="I156" s="77"/>
    </row>
  </sheetData>
  <mergeCells count="1">
    <mergeCell ref="B2:I2"/>
  </mergeCells>
  <phoneticPr fontId="17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命中回避</vt:lpstr>
      <vt:lpstr>遺跡別ステ</vt:lpstr>
      <vt:lpstr>スキル発動計算機</vt:lpstr>
      <vt:lpstr>ダメ＆防御計算機</vt:lpstr>
      <vt:lpstr>ステ計算機</vt:lpstr>
      <vt:lpstr>データ</vt:lpstr>
      <vt:lpstr>A守護炎天</vt:lpstr>
      <vt:lpstr>A狼</vt:lpstr>
      <vt:lpstr>Sxmas</vt:lpstr>
      <vt:lpstr>S活力山神</vt:lpstr>
      <vt:lpstr>S狼</vt:lpstr>
      <vt:lpstr>ギルバ</vt:lpstr>
      <vt:lpstr>レッグホルダー</vt:lpstr>
      <vt:lpstr>招炎煉獄</vt:lpstr>
      <vt:lpstr>装備</vt:lpstr>
      <vt:lpstr>装備一覧</vt:lpstr>
      <vt:lpstr>這いよれ</vt:lpstr>
      <vt:lpstr>龍玉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KAZUYA</cp:lastModifiedBy>
  <dcterms:modified xsi:type="dcterms:W3CDTF">2013-08-30T21:35:36Z</dcterms:modified>
</cp:coreProperties>
</file>