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275" windowHeight="3720" activeTab="0"/>
  </bookViews>
  <sheets>
    <sheet name="指名表" sheetId="1" r:id="rId1"/>
    <sheet name="推薦馬一覧" sheetId="2" r:id="rId2"/>
    <sheet name="入力表" sheetId="3" r:id="rId3"/>
    <sheet name="組合せ状況" sheetId="4" r:id="rId4"/>
    <sheet name="人気表" sheetId="5" r:id="rId5"/>
  </sheets>
  <definedNames/>
  <calcPr fullCalcOnLoad="1"/>
</workbook>
</file>

<file path=xl/sharedStrings.xml><?xml version="1.0" encoding="utf-8"?>
<sst xmlns="http://schemas.openxmlformats.org/spreadsheetml/2006/main" count="681" uniqueCount="275">
  <si>
    <t>馬王</t>
  </si>
  <si>
    <t>するるん</t>
  </si>
  <si>
    <t>はいぱーおれんじ</t>
  </si>
  <si>
    <t>ショコラ</t>
  </si>
  <si>
    <t>ＵＨＣ</t>
  </si>
  <si>
    <t>トム</t>
  </si>
  <si>
    <t>うはファーム</t>
  </si>
  <si>
    <t>ザリオ</t>
  </si>
  <si>
    <t>及川刹那</t>
  </si>
  <si>
    <t>フレンチ</t>
  </si>
  <si>
    <t>タッカン</t>
  </si>
  <si>
    <t>馬名</t>
  </si>
  <si>
    <t>馬主名（敬称略）</t>
  </si>
  <si>
    <t>成績</t>
  </si>
  <si>
    <t>総賞金</t>
  </si>
  <si>
    <t>系統</t>
  </si>
  <si>
    <t>性</t>
  </si>
  <si>
    <t>色</t>
  </si>
  <si>
    <t>父</t>
  </si>
  <si>
    <t>母</t>
  </si>
  <si>
    <t>母父</t>
  </si>
  <si>
    <t>鹿毛</t>
  </si>
  <si>
    <t>黒鹿毛</t>
  </si>
  <si>
    <t>芦毛</t>
  </si>
  <si>
    <t>馬主名（敬称略）</t>
  </si>
  <si>
    <t>指名馬１</t>
  </si>
  <si>
    <t>指名馬２</t>
  </si>
  <si>
    <t>指名馬３</t>
  </si>
  <si>
    <t>指名馬４</t>
  </si>
  <si>
    <t>ソリッドゴールド</t>
  </si>
  <si>
    <t>ぬまじろう</t>
  </si>
  <si>
    <t>テツワン</t>
  </si>
  <si>
    <t>拳</t>
  </si>
  <si>
    <t>桃園日向</t>
  </si>
  <si>
    <t>あきら</t>
  </si>
  <si>
    <t>関口善行</t>
  </si>
  <si>
    <t>ホクト</t>
  </si>
  <si>
    <t>株エボ</t>
  </si>
  <si>
    <t>シミュレーション</t>
  </si>
  <si>
    <t>賞金合計</t>
  </si>
  <si>
    <t>1着</t>
  </si>
  <si>
    <t>2着</t>
  </si>
  <si>
    <t>3着</t>
  </si>
  <si>
    <t>4着</t>
  </si>
  <si>
    <t>5着</t>
  </si>
  <si>
    <t>着外</t>
  </si>
  <si>
    <t>総賞金</t>
  </si>
  <si>
    <t>成績</t>
  </si>
  <si>
    <t>賞金</t>
  </si>
  <si>
    <t>馬名</t>
  </si>
  <si>
    <t>順位</t>
  </si>
  <si>
    <t>登録順</t>
  </si>
  <si>
    <t>シュライアー</t>
  </si>
  <si>
    <t>ミントチョコ</t>
  </si>
  <si>
    <t>トラヴェリンオン</t>
  </si>
  <si>
    <t>アニマラプソディ</t>
  </si>
  <si>
    <t>エクスパシオン</t>
  </si>
  <si>
    <t>テノールエース</t>
  </si>
  <si>
    <t>セルウィリア</t>
  </si>
  <si>
    <t>ウマコテンポイント</t>
  </si>
  <si>
    <t>カブエボプルート</t>
  </si>
  <si>
    <t>ソングスイート</t>
  </si>
  <si>
    <t>ニジンスキー</t>
  </si>
  <si>
    <t>アブリカルミント</t>
  </si>
  <si>
    <t>ライナーヒルト</t>
  </si>
  <si>
    <t>ノーザンライナー</t>
  </si>
  <si>
    <t>カブエボレジェンド</t>
  </si>
  <si>
    <t>レイミン</t>
  </si>
  <si>
    <t>マイニング</t>
  </si>
  <si>
    <t>オーキッドデイ</t>
  </si>
  <si>
    <t>エンコウラブリィ</t>
  </si>
  <si>
    <t>カーリアン</t>
  </si>
  <si>
    <t>オールドファズ</t>
  </si>
  <si>
    <t>エクスタシオン</t>
  </si>
  <si>
    <t>インフィニティア</t>
  </si>
  <si>
    <t>ピオジショウブバダ</t>
  </si>
  <si>
    <t>テツワン</t>
  </si>
  <si>
    <t>牝</t>
  </si>
  <si>
    <t>牡</t>
  </si>
  <si>
    <t>ソリッドゴールド</t>
  </si>
  <si>
    <t>株エボ</t>
  </si>
  <si>
    <t>拳</t>
  </si>
  <si>
    <t>ぬまじろう</t>
  </si>
  <si>
    <t>カブエボラトゥール</t>
  </si>
  <si>
    <t>プリンスリーギフト系</t>
  </si>
  <si>
    <t>ファイ</t>
  </si>
  <si>
    <t>ヒカリノアスラ</t>
  </si>
  <si>
    <t>狼智</t>
  </si>
  <si>
    <t>南</t>
  </si>
  <si>
    <t>スイセンバニゴウ</t>
  </si>
  <si>
    <t>グランドサターン</t>
  </si>
  <si>
    <t>エルバジェ系</t>
  </si>
  <si>
    <t>栗毛</t>
  </si>
  <si>
    <t>リファール系</t>
  </si>
  <si>
    <t>サドラーズウェルズ系</t>
  </si>
  <si>
    <t>リーフスボック</t>
  </si>
  <si>
    <t>モコナサラキル</t>
  </si>
  <si>
    <t>ロサフロウウェン</t>
  </si>
  <si>
    <t>票数</t>
  </si>
  <si>
    <t>シミュレーション</t>
  </si>
  <si>
    <t>ブーブー</t>
  </si>
  <si>
    <t>ザリオ</t>
  </si>
  <si>
    <t>馬王</t>
  </si>
  <si>
    <t>ウルフスピード</t>
  </si>
  <si>
    <t>ソウルファズ</t>
  </si>
  <si>
    <t>テラブラック</t>
  </si>
  <si>
    <t>レグルスデイ</t>
  </si>
  <si>
    <t>ソプラノエース</t>
  </si>
  <si>
    <t>バイオエルメス</t>
  </si>
  <si>
    <t>バケルノトラノマキ</t>
  </si>
  <si>
    <t>ピオジショウブバダ</t>
  </si>
  <si>
    <t>馬主名（敬称略）   </t>
  </si>
  <si>
    <t>するるん</t>
  </si>
  <si>
    <t>トム</t>
  </si>
  <si>
    <t>ショコラ</t>
  </si>
  <si>
    <t>ホクト</t>
  </si>
  <si>
    <t>ネヴァーランド</t>
  </si>
  <si>
    <t>はいぱーおれんじ</t>
  </si>
  <si>
    <t>トータルハウジング</t>
  </si>
  <si>
    <t>毒を持つ蛙</t>
  </si>
  <si>
    <t>関口善行</t>
  </si>
  <si>
    <t>ブースリラー</t>
  </si>
  <si>
    <t>グラフストーム</t>
  </si>
  <si>
    <t>なみ</t>
  </si>
  <si>
    <t>及川刹那</t>
  </si>
  <si>
    <t>タッカンヴァーリン</t>
  </si>
  <si>
    <t>タッカン</t>
  </si>
  <si>
    <t>ＵＨＣ</t>
  </si>
  <si>
    <t>ピーチカムトゥルー</t>
  </si>
  <si>
    <t>桃園日向</t>
  </si>
  <si>
    <t>フレンチバトラー</t>
  </si>
  <si>
    <t>フレンチ</t>
  </si>
  <si>
    <t>ミナミキイン</t>
  </si>
  <si>
    <t>ピオジショウブバダ</t>
  </si>
  <si>
    <t>アニマラプソディ</t>
  </si>
  <si>
    <t>ウルフスピード</t>
  </si>
  <si>
    <t>ヒカリノアスラ</t>
  </si>
  <si>
    <t>リベリアンガール</t>
  </si>
  <si>
    <t>スイセンバニゴウ</t>
  </si>
  <si>
    <t>ソプラノエース</t>
  </si>
  <si>
    <t>レグルスデイ</t>
  </si>
  <si>
    <t>毒を持つ蛙</t>
  </si>
  <si>
    <t>ブーブー</t>
  </si>
  <si>
    <t>ファイ</t>
  </si>
  <si>
    <t>オケアノス</t>
  </si>
  <si>
    <t>ネヴァーランド</t>
  </si>
  <si>
    <t>狼智</t>
  </si>
  <si>
    <t>紅ＲＨ</t>
  </si>
  <si>
    <t>なみ</t>
  </si>
  <si>
    <t>馬名１</t>
  </si>
  <si>
    <t>馬名２</t>
  </si>
  <si>
    <t>馬名３</t>
  </si>
  <si>
    <t>馬名４</t>
  </si>
  <si>
    <t xml:space="preserve"> </t>
  </si>
  <si>
    <t>ミントチョコ</t>
  </si>
  <si>
    <t>うはファーム</t>
  </si>
  <si>
    <t>リベリアンガール</t>
  </si>
  <si>
    <t>エクゼキューション</t>
  </si>
  <si>
    <t>オケアノス</t>
  </si>
  <si>
    <t>ナイトオーキッド</t>
  </si>
  <si>
    <t>あきら</t>
  </si>
  <si>
    <t>ネフェルピトー</t>
  </si>
  <si>
    <t>ウルフウイング</t>
  </si>
  <si>
    <t>パロザツインパール</t>
  </si>
  <si>
    <t>ハリケンインサイド</t>
  </si>
  <si>
    <t>ブリーディンクラブ</t>
  </si>
  <si>
    <t>ブラッシンググルーム</t>
  </si>
  <si>
    <t>プリンスリーギフト</t>
  </si>
  <si>
    <t>カブエボルミエール</t>
  </si>
  <si>
    <t>ストロークス</t>
  </si>
  <si>
    <t>グランドジュリア</t>
  </si>
  <si>
    <t>ホワイトストーン</t>
  </si>
  <si>
    <t>シュライアー</t>
  </si>
  <si>
    <t>コロコロプライド</t>
  </si>
  <si>
    <t>テインヒル</t>
  </si>
  <si>
    <t>スターアフロディア</t>
  </si>
  <si>
    <t>ブルーリオン</t>
  </si>
  <si>
    <t>ロックアリ</t>
  </si>
  <si>
    <t>フェルスティード</t>
  </si>
  <si>
    <t>スターアトラス</t>
  </si>
  <si>
    <t>ルージュノヒカリ</t>
  </si>
  <si>
    <t>スリーレグス</t>
  </si>
  <si>
    <t>アニバーサリーデイ</t>
  </si>
  <si>
    <t>シャルクハフト</t>
  </si>
  <si>
    <t>トニービン</t>
  </si>
  <si>
    <t>リーボック</t>
  </si>
  <si>
    <t>シーボーグ</t>
  </si>
  <si>
    <t>アニマラプソディ</t>
  </si>
  <si>
    <t>タッカンヴァーリン</t>
  </si>
  <si>
    <t>カブエボプルート</t>
  </si>
  <si>
    <t>牝</t>
  </si>
  <si>
    <t>うはファーム</t>
  </si>
  <si>
    <t>あきら</t>
  </si>
  <si>
    <t>前回</t>
  </si>
  <si>
    <t>変</t>
  </si>
  <si>
    <t>プリンスリーギフト系</t>
  </si>
  <si>
    <t>牝</t>
  </si>
  <si>
    <t>リベリアンガール</t>
  </si>
  <si>
    <t>リーフスボック</t>
  </si>
  <si>
    <t>モコナサラキル</t>
  </si>
  <si>
    <t>レグルスデイ</t>
  </si>
  <si>
    <t>するるん</t>
  </si>
  <si>
    <t>バックパサー系</t>
  </si>
  <si>
    <t>牡</t>
  </si>
  <si>
    <t>ボールドルーラー系</t>
  </si>
  <si>
    <t>カブエボラトゥール</t>
  </si>
  <si>
    <t>株エボ</t>
  </si>
  <si>
    <t>スイセンバニゴウ</t>
  </si>
  <si>
    <t>ストームバード系</t>
  </si>
  <si>
    <t>紅ＲＨ</t>
  </si>
  <si>
    <t>ヘイルトゥーリーズン系</t>
  </si>
  <si>
    <t>牡</t>
  </si>
  <si>
    <t>テラリリー</t>
  </si>
  <si>
    <t>フリカラ</t>
  </si>
  <si>
    <t>ストームドバイ</t>
  </si>
  <si>
    <t>テラブラック</t>
  </si>
  <si>
    <t>引退</t>
  </si>
  <si>
    <t>ナイトオーキッド</t>
  </si>
  <si>
    <t>エクゼキューション</t>
  </si>
  <si>
    <t>ジェイスプリント系</t>
  </si>
  <si>
    <t>ゴクアクゴールド系</t>
  </si>
  <si>
    <t>ウォーゼネライズ系</t>
  </si>
  <si>
    <t>ロベルト系</t>
  </si>
  <si>
    <t>フェアウェイ系</t>
  </si>
  <si>
    <t>バックパサー系</t>
  </si>
  <si>
    <t>サジタリウスエース</t>
  </si>
  <si>
    <t>ホクトノスイセンバ</t>
  </si>
  <si>
    <t>バトルインサイド</t>
  </si>
  <si>
    <t>アーユルヴェーダ</t>
  </si>
  <si>
    <t>リーロンチ</t>
  </si>
  <si>
    <t>ファーレノプシス</t>
  </si>
  <si>
    <t>ブライアンズタイム</t>
  </si>
  <si>
    <t>バイオエルメス</t>
  </si>
  <si>
    <t>毒を持つ蛙</t>
  </si>
  <si>
    <t>アークボガール</t>
  </si>
  <si>
    <t>ヘルメス</t>
  </si>
  <si>
    <t>ヌレイエフ</t>
  </si>
  <si>
    <t>オケアノス</t>
  </si>
  <si>
    <t>ニジンスキー系</t>
  </si>
  <si>
    <t>エクスパシオン</t>
  </si>
  <si>
    <t>ミントチョコ</t>
  </si>
  <si>
    <t>ソプラノエース</t>
  </si>
  <si>
    <t>メイドインヘヴン</t>
  </si>
  <si>
    <t>ロサアテナ</t>
  </si>
  <si>
    <t>ロサバトラー</t>
  </si>
  <si>
    <t>ハルナギフト</t>
  </si>
  <si>
    <t>ナボァホプリンセス</t>
  </si>
  <si>
    <t>ドローン</t>
  </si>
  <si>
    <t>ブースリラー</t>
  </si>
  <si>
    <t>バケルノトラノマキ</t>
  </si>
  <si>
    <t>スターアフロディア</t>
  </si>
  <si>
    <t>バケルノフロール</t>
  </si>
  <si>
    <t>ソリッドスネーク</t>
  </si>
  <si>
    <t>オールドファズ</t>
  </si>
  <si>
    <t>コナタアマゾン</t>
  </si>
  <si>
    <t>シアトリカル</t>
  </si>
  <si>
    <t>ソウルファズ</t>
  </si>
  <si>
    <t>ブルーリオン</t>
  </si>
  <si>
    <t>ピーチマッチャ</t>
  </si>
  <si>
    <t>ヴェイグリーノーブ</t>
  </si>
  <si>
    <t>アニマルーン</t>
  </si>
  <si>
    <t>グラフストローム</t>
  </si>
  <si>
    <t>キノジョウ</t>
  </si>
  <si>
    <t>ゴクアクゴールド系</t>
  </si>
  <si>
    <t>モコナハイアル</t>
  </si>
  <si>
    <t>ミナミロマンス</t>
  </si>
  <si>
    <t>サンデーサイレンス</t>
  </si>
  <si>
    <t>トレッカープラス</t>
  </si>
  <si>
    <t>ダークアイドレディ</t>
  </si>
  <si>
    <t>ランニングブルー</t>
  </si>
  <si>
    <t>ブラックカード</t>
  </si>
  <si>
    <t>フレンチヘヴン</t>
  </si>
  <si>
    <t>ホクトヘリオス</t>
  </si>
  <si>
    <t>ゲットイットオン</t>
  </si>
  <si>
    <t>ブレイクアウェイ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</si>
</sst>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color indexed="13"/>
      <name val="ＭＳ Ｐゴシック"/>
      <family val="3"/>
    </font>
    <font>
      <sz val="10"/>
      <color indexed="13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80" fontId="5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80" fontId="5" fillId="4" borderId="1" xfId="0" applyNumberFormat="1" applyFont="1" applyFill="1" applyBorder="1" applyAlignment="1">
      <alignment vertical="center"/>
    </xf>
    <xf numFmtId="180" fontId="3" fillId="3" borderId="1" xfId="0" applyNumberFormat="1" applyFont="1" applyFill="1" applyBorder="1" applyAlignment="1">
      <alignment vertical="center"/>
    </xf>
    <xf numFmtId="180" fontId="3" fillId="4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81" fontId="6" fillId="5" borderId="1" xfId="0" applyNumberFormat="1" applyFont="1" applyFill="1" applyBorder="1" applyAlignment="1">
      <alignment vertical="center"/>
    </xf>
    <xf numFmtId="181" fontId="6" fillId="6" borderId="1" xfId="0" applyNumberFormat="1" applyFont="1" applyFill="1" applyBorder="1" applyAlignment="1">
      <alignment vertical="center"/>
    </xf>
    <xf numFmtId="181" fontId="6" fillId="7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80" fontId="9" fillId="3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80" fontId="9" fillId="4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B1">
      <selection activeCell="B33" sqref="B33"/>
    </sheetView>
  </sheetViews>
  <sheetFormatPr defaultColWidth="9.00390625" defaultRowHeight="13.5"/>
  <cols>
    <col min="1" max="1" width="3.375" style="1" hidden="1" customWidth="1"/>
    <col min="2" max="2" width="4.50390625" style="1" bestFit="1" customWidth="1"/>
    <col min="3" max="3" width="3.00390625" style="1" bestFit="1" customWidth="1"/>
    <col min="4" max="4" width="12.50390625" style="1" customWidth="1"/>
    <col min="5" max="5" width="13.125" style="1" customWidth="1"/>
    <col min="6" max="6" width="5.25390625" style="1" customWidth="1"/>
    <col min="7" max="7" width="13.125" style="1" customWidth="1"/>
    <col min="8" max="8" width="5.25390625" style="1" customWidth="1"/>
    <col min="9" max="9" width="13.125" style="1" customWidth="1"/>
    <col min="10" max="10" width="5.25390625" style="1" customWidth="1"/>
    <col min="11" max="11" width="13.125" style="1" customWidth="1"/>
    <col min="12" max="12" width="5.25390625" style="1" customWidth="1"/>
    <col min="13" max="13" width="7.50390625" style="1" bestFit="1" customWidth="1"/>
    <col min="14" max="16384" width="9.00390625" style="1" customWidth="1"/>
  </cols>
  <sheetData>
    <row r="1" spans="1:13" ht="11.25">
      <c r="A1" s="31" t="s">
        <v>193</v>
      </c>
      <c r="B1" s="33" t="s">
        <v>50</v>
      </c>
      <c r="C1" s="34" t="s">
        <v>194</v>
      </c>
      <c r="D1" s="33" t="s">
        <v>24</v>
      </c>
      <c r="E1" s="33" t="s">
        <v>25</v>
      </c>
      <c r="F1" s="33"/>
      <c r="G1" s="33" t="s">
        <v>26</v>
      </c>
      <c r="H1" s="33"/>
      <c r="I1" s="33" t="s">
        <v>27</v>
      </c>
      <c r="J1" s="33"/>
      <c r="K1" s="33" t="s">
        <v>28</v>
      </c>
      <c r="L1" s="33"/>
      <c r="M1" s="33" t="s">
        <v>39</v>
      </c>
    </row>
    <row r="2" spans="1:13" ht="11.25">
      <c r="A2" s="32"/>
      <c r="B2" s="33"/>
      <c r="C2" s="35"/>
      <c r="D2" s="33"/>
      <c r="E2" s="21" t="s">
        <v>49</v>
      </c>
      <c r="F2" s="21" t="s">
        <v>48</v>
      </c>
      <c r="G2" s="21" t="s">
        <v>49</v>
      </c>
      <c r="H2" s="21" t="s">
        <v>48</v>
      </c>
      <c r="I2" s="21" t="s">
        <v>49</v>
      </c>
      <c r="J2" s="21" t="s">
        <v>48</v>
      </c>
      <c r="K2" s="21" t="s">
        <v>49</v>
      </c>
      <c r="L2" s="21" t="s">
        <v>48</v>
      </c>
      <c r="M2" s="33"/>
    </row>
    <row r="3" spans="1:13" ht="11.25">
      <c r="A3" s="5">
        <v>1</v>
      </c>
      <c r="B3" s="23">
        <f>RANK(M3,$M$3:$M$32)</f>
        <v>1</v>
      </c>
      <c r="C3" s="21" t="str">
        <f>(IF(A3&gt;B3,"↗",IF(A3&lt;B3,"↘","→")))</f>
        <v>→</v>
      </c>
      <c r="D3" s="6" t="s">
        <v>113</v>
      </c>
      <c r="E3" s="25" t="s">
        <v>109</v>
      </c>
      <c r="F3" s="26">
        <f>VLOOKUP(E3,'入力表'!$B$2:$D$31,3,FALSE)</f>
        <v>3920</v>
      </c>
      <c r="G3" s="25" t="s">
        <v>256</v>
      </c>
      <c r="H3" s="26">
        <f>VLOOKUP(G3,'入力表'!$B$2:$D$31,3,FALSE)</f>
        <v>8330</v>
      </c>
      <c r="I3" s="6" t="s">
        <v>106</v>
      </c>
      <c r="J3" s="14">
        <f>VLOOKUP(I3,'入力表'!$B$2:$D$31,3,FALSE)</f>
        <v>38410</v>
      </c>
      <c r="K3" s="6" t="s">
        <v>103</v>
      </c>
      <c r="L3" s="14">
        <f>VLOOKUP(K3,'入力表'!$B$2:$D$31,3,FALSE)</f>
        <v>23120</v>
      </c>
      <c r="M3" s="14">
        <f>F3+H3+J3+L3</f>
        <v>73780</v>
      </c>
    </row>
    <row r="4" spans="1:13" ht="11.25">
      <c r="A4" s="5">
        <v>2</v>
      </c>
      <c r="B4" s="23">
        <f>RANK(M4,$M$3:$M$32)</f>
        <v>2</v>
      </c>
      <c r="C4" s="21" t="str">
        <f>(IF(A4&gt;B4,"↗",IF(A4&lt;B4,"↘","→")))</f>
        <v>→</v>
      </c>
      <c r="D4" s="7" t="s">
        <v>100</v>
      </c>
      <c r="E4" s="7" t="s">
        <v>106</v>
      </c>
      <c r="F4" s="15">
        <f>VLOOKUP(E4,'入力表'!$B$2:$D$31,3,FALSE)</f>
        <v>38410</v>
      </c>
      <c r="G4" s="27" t="s">
        <v>56</v>
      </c>
      <c r="H4" s="28">
        <f>VLOOKUP(G4,'入力表'!$B$2:$D$31,3,FALSE)</f>
        <v>3045</v>
      </c>
      <c r="I4" s="27" t="s">
        <v>256</v>
      </c>
      <c r="J4" s="28">
        <f>VLOOKUP(I4,'入力表'!$B$2:$D$31,3,FALSE)</f>
        <v>8330</v>
      </c>
      <c r="K4" s="27" t="s">
        <v>215</v>
      </c>
      <c r="L4" s="28">
        <f>VLOOKUP(K4,'入力表'!$B$2:$D$31,3,FALSE)</f>
        <v>16495</v>
      </c>
      <c r="M4" s="15">
        <f>F4+H4+J4+L4</f>
        <v>66280</v>
      </c>
    </row>
    <row r="5" spans="1:13" ht="11.25">
      <c r="A5" s="5">
        <v>3</v>
      </c>
      <c r="B5" s="23">
        <f>RANK(M5,$M$3:$M$32)</f>
        <v>3</v>
      </c>
      <c r="C5" s="21" t="str">
        <f>(IF(A5&gt;B5,"↗",IF(A5&lt;B5,"↘","→")))</f>
        <v>→</v>
      </c>
      <c r="D5" s="6" t="s">
        <v>115</v>
      </c>
      <c r="E5" s="25" t="s">
        <v>128</v>
      </c>
      <c r="F5" s="26">
        <f>VLOOKUP(E5,'入力表'!$B$2:$D$31,3,FALSE)</f>
        <v>7730</v>
      </c>
      <c r="G5" s="6" t="s">
        <v>95</v>
      </c>
      <c r="H5" s="14">
        <f>VLOOKUP(G5,'入力表'!$B$2:$D$31,3,FALSE)</f>
        <v>0</v>
      </c>
      <c r="I5" s="6" t="s">
        <v>106</v>
      </c>
      <c r="J5" s="14">
        <f>VLOOKUP(I5,'入力表'!$B$2:$D$31,3,FALSE)</f>
        <v>38410</v>
      </c>
      <c r="K5" s="25" t="s">
        <v>215</v>
      </c>
      <c r="L5" s="26">
        <f>VLOOKUP(K5,'入力表'!$B$2:$D$31,3,FALSE)</f>
        <v>16495</v>
      </c>
      <c r="M5" s="14">
        <f>F5+H5+J5+L5</f>
        <v>62635</v>
      </c>
    </row>
    <row r="6" spans="1:13" ht="11.25">
      <c r="A6" s="5">
        <v>4</v>
      </c>
      <c r="B6" s="22">
        <f>RANK(M6,$M$3:$M$32)</f>
        <v>4</v>
      </c>
      <c r="C6" s="21" t="str">
        <f>(IF(A6&gt;B6,"↗",IF(A6&lt;B6,"↘","→")))</f>
        <v>→</v>
      </c>
      <c r="D6" s="7" t="s">
        <v>120</v>
      </c>
      <c r="E6" s="27" t="s">
        <v>215</v>
      </c>
      <c r="F6" s="28">
        <f>VLOOKUP(E6,'入力表'!$B$2:$D$31,3,FALSE)</f>
        <v>16495</v>
      </c>
      <c r="G6" s="7" t="s">
        <v>106</v>
      </c>
      <c r="H6" s="15">
        <f>VLOOKUP(G6,'入力表'!$B$2:$D$31,3,FALSE)</f>
        <v>38410</v>
      </c>
      <c r="I6" s="27" t="s">
        <v>239</v>
      </c>
      <c r="J6" s="28">
        <f>VLOOKUP(I6,'入力表'!$B$2:$D$31,3,FALSE)</f>
        <v>3045</v>
      </c>
      <c r="K6" s="27" t="s">
        <v>249</v>
      </c>
      <c r="L6" s="28">
        <f>VLOOKUP(K6,'入力表'!$B$2:$D$31,3,FALSE)</f>
        <v>3920</v>
      </c>
      <c r="M6" s="15">
        <f>F6+H6+J6+L6</f>
        <v>61870</v>
      </c>
    </row>
    <row r="7" spans="1:13" ht="11.25">
      <c r="A7" s="5">
        <v>5</v>
      </c>
      <c r="B7" s="22">
        <f>RANK(M7,$M$3:$M$32)</f>
        <v>5</v>
      </c>
      <c r="C7" s="21" t="str">
        <f>(IF(A7&gt;B7,"↗",IF(A7&lt;B7,"↘","→")))</f>
        <v>→</v>
      </c>
      <c r="D7" s="6" t="s">
        <v>82</v>
      </c>
      <c r="E7" s="6" t="s">
        <v>106</v>
      </c>
      <c r="F7" s="14">
        <f>VLOOKUP(E7,'入力表'!$B$2:$D$31,3,FALSE)</f>
        <v>38410</v>
      </c>
      <c r="G7" s="6" t="s">
        <v>96</v>
      </c>
      <c r="H7" s="14">
        <f>VLOOKUP(G7,'入力表'!$B$2:$D$31,3,FALSE)</f>
        <v>3850</v>
      </c>
      <c r="I7" s="25" t="s">
        <v>215</v>
      </c>
      <c r="J7" s="26">
        <f>VLOOKUP(I7,'入力表'!$B$2:$D$31,3,FALSE)</f>
        <v>16495</v>
      </c>
      <c r="K7" s="25" t="s">
        <v>239</v>
      </c>
      <c r="L7" s="26">
        <f>VLOOKUP(K7,'入力表'!$B$2:$D$31,3,FALSE)</f>
        <v>3045</v>
      </c>
      <c r="M7" s="14">
        <f>F7+H7+J7+L7</f>
        <v>61800</v>
      </c>
    </row>
    <row r="8" spans="1:13" ht="11.25">
      <c r="A8" s="5">
        <v>6</v>
      </c>
      <c r="B8" s="22">
        <f>RANK(M8,$M$3:$M$32)</f>
        <v>6</v>
      </c>
      <c r="C8" s="21" t="str">
        <f>(IF(A8&gt;B8,"↗",IF(A8&lt;B8,"↘","→")))</f>
        <v>→</v>
      </c>
      <c r="D8" s="7" t="s">
        <v>102</v>
      </c>
      <c r="E8" s="27" t="s">
        <v>215</v>
      </c>
      <c r="F8" s="28">
        <f>VLOOKUP(E8,'入力表'!$B$2:$D$31,3,FALSE)</f>
        <v>16495</v>
      </c>
      <c r="G8" s="7" t="s">
        <v>106</v>
      </c>
      <c r="H8" s="15">
        <f>VLOOKUP(G8,'入力表'!$B$2:$D$31,3,FALSE)</f>
        <v>38410</v>
      </c>
      <c r="I8" s="7" t="s">
        <v>96</v>
      </c>
      <c r="J8" s="15">
        <f>VLOOKUP(I8,'入力表'!$B$2:$D$31,3,FALSE)</f>
        <v>3850</v>
      </c>
      <c r="K8" s="27" t="s">
        <v>207</v>
      </c>
      <c r="L8" s="28">
        <f>VLOOKUP(K8,'入力表'!$B$2:$D$31,3,FALSE)</f>
        <v>1680</v>
      </c>
      <c r="M8" s="15">
        <f>F8+H8+J8+L8</f>
        <v>60435</v>
      </c>
    </row>
    <row r="9" spans="1:13" ht="11.25">
      <c r="A9" s="5">
        <v>7</v>
      </c>
      <c r="B9" s="22">
        <f>RANK(M9,$M$3:$M$32)</f>
        <v>7</v>
      </c>
      <c r="C9" s="21" t="str">
        <f>(IF(A9&gt;B9,"↗",IF(A9&lt;B9,"↘","→")))</f>
        <v>→</v>
      </c>
      <c r="D9" s="6" t="s">
        <v>81</v>
      </c>
      <c r="E9" s="6" t="s">
        <v>130</v>
      </c>
      <c r="F9" s="14">
        <f>VLOOKUP(E9,'入力表'!$B$2:$D$31,3,FALSE)</f>
        <v>9975</v>
      </c>
      <c r="G9" s="25" t="s">
        <v>239</v>
      </c>
      <c r="H9" s="26">
        <f>VLOOKUP(G9,'入力表'!$B$2:$D$31,3,FALSE)</f>
        <v>3045</v>
      </c>
      <c r="I9" s="25" t="s">
        <v>89</v>
      </c>
      <c r="J9" s="26">
        <f>VLOOKUP(I9,'入力表'!$B$2:$D$31,3,FALSE)</f>
        <v>1680</v>
      </c>
      <c r="K9" s="6" t="s">
        <v>106</v>
      </c>
      <c r="L9" s="14">
        <f>VLOOKUP(K9,'入力表'!$B$2:$D$31,3,FALSE)</f>
        <v>38410</v>
      </c>
      <c r="M9" s="14">
        <f>F9+H9+J9+L9</f>
        <v>53110</v>
      </c>
    </row>
    <row r="10" spans="1:13" ht="11.25">
      <c r="A10" s="5">
        <v>8</v>
      </c>
      <c r="B10" s="22">
        <f>RANK(M10,$M$3:$M$32)</f>
        <v>8</v>
      </c>
      <c r="C10" s="21" t="str">
        <f>(IF(A10&gt;B10,"↗",IF(A10&lt;B10,"↘","→")))</f>
        <v>→</v>
      </c>
      <c r="D10" s="7" t="s">
        <v>119</v>
      </c>
      <c r="E10" s="27" t="s">
        <v>107</v>
      </c>
      <c r="F10" s="28">
        <f>VLOOKUP(E10,'入力表'!$B$2:$D$31,3,FALSE)</f>
        <v>2840</v>
      </c>
      <c r="G10" s="27" t="s">
        <v>239</v>
      </c>
      <c r="H10" s="28">
        <f>VLOOKUP(G10,'入力表'!$B$2:$D$31,3,FALSE)</f>
        <v>3045</v>
      </c>
      <c r="I10" s="27" t="s">
        <v>256</v>
      </c>
      <c r="J10" s="28">
        <f>VLOOKUP(I10,'入力表'!$B$2:$D$31,3,FALSE)</f>
        <v>8330</v>
      </c>
      <c r="K10" s="7" t="s">
        <v>106</v>
      </c>
      <c r="L10" s="15">
        <f>VLOOKUP(K10,'入力表'!$B$2:$D$31,3,FALSE)</f>
        <v>38410</v>
      </c>
      <c r="M10" s="15">
        <f>F10+H10+J10+L10</f>
        <v>52625</v>
      </c>
    </row>
    <row r="11" spans="1:13" ht="11.25">
      <c r="A11" s="5">
        <v>9</v>
      </c>
      <c r="B11" s="22">
        <f>RANK(M11,$M$3:$M$32)</f>
        <v>9</v>
      </c>
      <c r="C11" s="21" t="str">
        <f>(IF(A11&gt;B11,"↗",IF(A11&lt;B11,"↘","→")))</f>
        <v>→</v>
      </c>
      <c r="D11" s="6" t="s">
        <v>76</v>
      </c>
      <c r="E11" s="25" t="s">
        <v>239</v>
      </c>
      <c r="F11" s="26">
        <f>VLOOKUP(E11,'入力表'!$B$2:$D$31,3,FALSE)</f>
        <v>3045</v>
      </c>
      <c r="G11" s="25" t="s">
        <v>256</v>
      </c>
      <c r="H11" s="26">
        <f>VLOOKUP(G11,'入力表'!$B$2:$D$31,3,FALSE)</f>
        <v>8330</v>
      </c>
      <c r="I11" s="6" t="s">
        <v>95</v>
      </c>
      <c r="J11" s="14">
        <f>VLOOKUP(I11,'入力表'!$B$2:$D$31,3,FALSE)</f>
        <v>0</v>
      </c>
      <c r="K11" s="6" t="s">
        <v>106</v>
      </c>
      <c r="L11" s="14">
        <f>VLOOKUP(K11,'入力表'!$B$2:$D$31,3,FALSE)</f>
        <v>38410</v>
      </c>
      <c r="M11" s="14">
        <f>F11+H11+J11+L11</f>
        <v>49785</v>
      </c>
    </row>
    <row r="12" spans="1:13" ht="11.25">
      <c r="A12" s="5">
        <v>10</v>
      </c>
      <c r="B12" s="23">
        <f>RANK(M12,$M$3:$M$32)</f>
        <v>10</v>
      </c>
      <c r="C12" s="21" t="str">
        <f>(IF(A12&gt;B12,"↗",IF(A12&lt;B12,"↘","→")))</f>
        <v>→</v>
      </c>
      <c r="D12" s="7" t="s">
        <v>127</v>
      </c>
      <c r="E12" s="27" t="s">
        <v>97</v>
      </c>
      <c r="F12" s="28">
        <f>VLOOKUP(E12,'入力表'!$B$2:$D$31,3,FALSE)</f>
        <v>3400</v>
      </c>
      <c r="G12" s="7" t="s">
        <v>106</v>
      </c>
      <c r="H12" s="15">
        <f>VLOOKUP(G12,'入力表'!$B$2:$D$31,3,FALSE)</f>
        <v>38410</v>
      </c>
      <c r="I12" s="7" t="s">
        <v>96</v>
      </c>
      <c r="J12" s="15">
        <f>VLOOKUP(I12,'入力表'!$B$2:$D$31,3,FALSE)</f>
        <v>3850</v>
      </c>
      <c r="K12" s="27" t="s">
        <v>89</v>
      </c>
      <c r="L12" s="28">
        <f>VLOOKUP(K12,'入力表'!$B$2:$D$31,3,FALSE)</f>
        <v>1680</v>
      </c>
      <c r="M12" s="15">
        <f>F12+H12+J12+L12</f>
        <v>47340</v>
      </c>
    </row>
    <row r="13" spans="1:13" ht="11.25">
      <c r="A13" s="5">
        <v>11</v>
      </c>
      <c r="B13" s="22">
        <f>RANK(M13,$M$3:$M$32)</f>
        <v>11</v>
      </c>
      <c r="C13" s="21" t="str">
        <f>(IF(A13&gt;B13,"↗",IF(A13&lt;B13,"↘","→")))</f>
        <v>→</v>
      </c>
      <c r="D13" s="6" t="s">
        <v>124</v>
      </c>
      <c r="E13" s="6" t="s">
        <v>95</v>
      </c>
      <c r="F13" s="14">
        <f>VLOOKUP(E13,'入力表'!$B$2:$D$31,3,FALSE)</f>
        <v>0</v>
      </c>
      <c r="G13" s="25" t="s">
        <v>239</v>
      </c>
      <c r="H13" s="26">
        <f>VLOOKUP(G13,'入力表'!$B$2:$D$31,3,FALSE)</f>
        <v>3045</v>
      </c>
      <c r="I13" s="6" t="s">
        <v>106</v>
      </c>
      <c r="J13" s="14">
        <f>VLOOKUP(I13,'入力表'!$B$2:$D$31,3,FALSE)</f>
        <v>38410</v>
      </c>
      <c r="K13" s="6" t="s">
        <v>83</v>
      </c>
      <c r="L13" s="14">
        <f>VLOOKUP(K13,'入力表'!$B$2:$D$31,3,FALSE)</f>
        <v>4699</v>
      </c>
      <c r="M13" s="14">
        <f>F13+H13+J13+L13</f>
        <v>46154</v>
      </c>
    </row>
    <row r="14" spans="1:13" ht="11.25">
      <c r="A14" s="5">
        <v>12</v>
      </c>
      <c r="B14" s="22">
        <f>RANK(M14,$M$3:$M$32)</f>
        <v>12</v>
      </c>
      <c r="C14" s="21" t="str">
        <f>(IF(A14&gt;B14,"↗",IF(A14&lt;B14,"↘","→")))</f>
        <v>→</v>
      </c>
      <c r="D14" s="7" t="s">
        <v>192</v>
      </c>
      <c r="E14" s="27" t="s">
        <v>56</v>
      </c>
      <c r="F14" s="28">
        <f>VLOOKUP(E14,'入力表'!$B$2:$D$31,3,FALSE)</f>
        <v>3045</v>
      </c>
      <c r="G14" s="27" t="s">
        <v>109</v>
      </c>
      <c r="H14" s="28">
        <f>VLOOKUP(G14,'入力表'!$B$2:$D$31,3,FALSE)</f>
        <v>3920</v>
      </c>
      <c r="I14" s="7" t="s">
        <v>95</v>
      </c>
      <c r="J14" s="15">
        <f>VLOOKUP(I14,'入力表'!$B$2:$D$31,3,FALSE)</f>
        <v>0</v>
      </c>
      <c r="K14" s="7" t="s">
        <v>106</v>
      </c>
      <c r="L14" s="15">
        <f>VLOOKUP(K14,'入力表'!$B$2:$D$31,3,FALSE)</f>
        <v>38410</v>
      </c>
      <c r="M14" s="15">
        <f>F14+H14+J14+L14</f>
        <v>45375</v>
      </c>
    </row>
    <row r="15" spans="1:13" ht="11.25">
      <c r="A15" s="5">
        <v>13</v>
      </c>
      <c r="B15" s="22">
        <f>RANK(M15,$M$3:$M$32)</f>
        <v>13</v>
      </c>
      <c r="C15" s="21" t="str">
        <f>(IF(A15&gt;B15,"↗",IF(A15&lt;B15,"↘","→")))</f>
        <v>→</v>
      </c>
      <c r="D15" s="6" t="s">
        <v>116</v>
      </c>
      <c r="E15" s="6" t="s">
        <v>106</v>
      </c>
      <c r="F15" s="14">
        <f>VLOOKUP(E15,'入力表'!$B$2:$D$31,3,FALSE)</f>
        <v>38410</v>
      </c>
      <c r="G15" s="6" t="s">
        <v>95</v>
      </c>
      <c r="H15" s="14">
        <f>VLOOKUP(G15,'入力表'!$B$2:$D$31,3,FALSE)</f>
        <v>0</v>
      </c>
      <c r="I15" s="25" t="s">
        <v>56</v>
      </c>
      <c r="J15" s="26">
        <f>VLOOKUP(I15,'入力表'!$B$2:$D$31,3,FALSE)</f>
        <v>3045</v>
      </c>
      <c r="K15" s="6" t="s">
        <v>96</v>
      </c>
      <c r="L15" s="14">
        <f>VLOOKUP(K15,'入力表'!$B$2:$D$31,3,FALSE)</f>
        <v>3850</v>
      </c>
      <c r="M15" s="14">
        <f>F15+H15+J15+L15</f>
        <v>45305</v>
      </c>
    </row>
    <row r="16" spans="1:13" ht="11.25">
      <c r="A16" s="5">
        <v>14</v>
      </c>
      <c r="B16" s="22">
        <f>RANK(M16,$M$3:$M$32)</f>
        <v>14</v>
      </c>
      <c r="C16" s="21" t="str">
        <f>(IF(A16&gt;B16,"↗",IF(A16&lt;B16,"↘","→")))</f>
        <v>→</v>
      </c>
      <c r="D16" s="7" t="s">
        <v>79</v>
      </c>
      <c r="E16" s="27" t="s">
        <v>97</v>
      </c>
      <c r="F16" s="28">
        <f>VLOOKUP(E16,'入力表'!$B$2:$D$31,3,FALSE)</f>
        <v>3400</v>
      </c>
      <c r="G16" s="7" t="s">
        <v>95</v>
      </c>
      <c r="H16" s="15">
        <f>VLOOKUP(G16,'入力表'!$B$2:$D$31,3,FALSE)</f>
        <v>0</v>
      </c>
      <c r="I16" s="7" t="s">
        <v>106</v>
      </c>
      <c r="J16" s="15">
        <f>VLOOKUP(I16,'入力表'!$B$2:$D$31,3,FALSE)</f>
        <v>38410</v>
      </c>
      <c r="K16" s="27" t="s">
        <v>239</v>
      </c>
      <c r="L16" s="28">
        <f>VLOOKUP(K16,'入力表'!$B$2:$D$31,3,FALSE)</f>
        <v>3045</v>
      </c>
      <c r="M16" s="15">
        <f>F16+H16+J16+L16</f>
        <v>44855</v>
      </c>
    </row>
    <row r="17" spans="1:13" ht="11.25">
      <c r="A17" s="5">
        <v>15</v>
      </c>
      <c r="B17" s="22">
        <f>RANK(M17,$M$3:$M$32)</f>
        <v>15</v>
      </c>
      <c r="C17" s="21" t="str">
        <f>(IF(A17&gt;B17,"↗",IF(A17&lt;B17,"↘","→")))</f>
        <v>→</v>
      </c>
      <c r="D17" s="6" t="s">
        <v>85</v>
      </c>
      <c r="E17" s="6" t="s">
        <v>106</v>
      </c>
      <c r="F17" s="14">
        <f>VLOOKUP(E17,'入力表'!$B$2:$D$31,3,FALSE)</f>
        <v>38410</v>
      </c>
      <c r="G17" s="6" t="s">
        <v>95</v>
      </c>
      <c r="H17" s="14">
        <f>VLOOKUP(G17,'入力表'!$B$2:$D$31,3,FALSE)</f>
        <v>0</v>
      </c>
      <c r="I17" s="25" t="s">
        <v>56</v>
      </c>
      <c r="J17" s="26">
        <f>VLOOKUP(I17,'入力表'!$B$2:$D$31,3,FALSE)</f>
        <v>3045</v>
      </c>
      <c r="K17" s="25" t="s">
        <v>241</v>
      </c>
      <c r="L17" s="26">
        <f>VLOOKUP(K17,'入力表'!$B$2:$D$31,3,FALSE)</f>
        <v>2840</v>
      </c>
      <c r="M17" s="14">
        <f>F17+H17+J17+L17</f>
        <v>44295</v>
      </c>
    </row>
    <row r="18" spans="1:13" ht="11.25">
      <c r="A18" s="5">
        <v>16</v>
      </c>
      <c r="B18" s="22">
        <f>RANK(M18,$M$3:$M$32)</f>
        <v>16</v>
      </c>
      <c r="C18" s="21" t="str">
        <f>(IF(A18&gt;B18,"↗",IF(A18&lt;B18,"↘","→")))</f>
        <v>→</v>
      </c>
      <c r="D18" s="7" t="s">
        <v>191</v>
      </c>
      <c r="E18" s="27" t="s">
        <v>207</v>
      </c>
      <c r="F18" s="28">
        <f>VLOOKUP(E18,'入力表'!$B$2:$D$31,3,FALSE)</f>
        <v>1680</v>
      </c>
      <c r="G18" s="7" t="s">
        <v>95</v>
      </c>
      <c r="H18" s="15">
        <f>VLOOKUP(G18,'入力表'!$B$2:$D$31,3,FALSE)</f>
        <v>0</v>
      </c>
      <c r="I18" s="7" t="s">
        <v>106</v>
      </c>
      <c r="J18" s="15">
        <f>VLOOKUP(I18,'入力表'!$B$2:$D$31,3,FALSE)</f>
        <v>38410</v>
      </c>
      <c r="K18" s="7" t="s">
        <v>96</v>
      </c>
      <c r="L18" s="15">
        <f>VLOOKUP(K18,'入力表'!$B$2:$D$31,3,FALSE)</f>
        <v>3850</v>
      </c>
      <c r="M18" s="15">
        <f>F18+H18+J18+L18</f>
        <v>43940</v>
      </c>
    </row>
    <row r="19" spans="1:13" ht="11.25">
      <c r="A19" s="5">
        <v>17</v>
      </c>
      <c r="B19" s="22">
        <f>RANK(M19,$M$3:$M$32)</f>
        <v>17</v>
      </c>
      <c r="C19" s="21" t="str">
        <f>(IF(A19&gt;B19,"↗",IF(A19&lt;B19,"↘","→")))</f>
        <v>→</v>
      </c>
      <c r="D19" s="6" t="s">
        <v>117</v>
      </c>
      <c r="E19" s="6" t="s">
        <v>95</v>
      </c>
      <c r="F19" s="14">
        <f>VLOOKUP(E19,'入力表'!$B$2:$D$31,3,FALSE)</f>
        <v>0</v>
      </c>
      <c r="G19" s="25" t="s">
        <v>207</v>
      </c>
      <c r="H19" s="26">
        <f>VLOOKUP(G19,'入力表'!$B$2:$D$31,3,FALSE)</f>
        <v>1680</v>
      </c>
      <c r="I19" s="6" t="s">
        <v>106</v>
      </c>
      <c r="J19" s="14">
        <f>VLOOKUP(I19,'入力表'!$B$2:$D$31,3,FALSE)</f>
        <v>38410</v>
      </c>
      <c r="K19" s="25" t="s">
        <v>239</v>
      </c>
      <c r="L19" s="26">
        <f>VLOOKUP(K19,'入力表'!$B$2:$D$31,3,FALSE)</f>
        <v>3045</v>
      </c>
      <c r="M19" s="14">
        <f>F19+H19+J19+L19</f>
        <v>43135</v>
      </c>
    </row>
    <row r="20" spans="1:13" ht="11.25">
      <c r="A20" s="5">
        <v>18</v>
      </c>
      <c r="B20" s="22">
        <f>RANK(M20,$M$3:$M$32)</f>
        <v>18</v>
      </c>
      <c r="C20" s="21" t="str">
        <f>(IF(A20&gt;B20,"↗",IF(A20&lt;B20,"↘","→")))</f>
        <v>→</v>
      </c>
      <c r="D20" s="7" t="s">
        <v>99</v>
      </c>
      <c r="E20" s="7" t="s">
        <v>55</v>
      </c>
      <c r="F20" s="15">
        <f>VLOOKUP(E20,'入力表'!$B$2:$D$31,3,FALSE)</f>
        <v>1711</v>
      </c>
      <c r="G20" s="7" t="s">
        <v>86</v>
      </c>
      <c r="H20" s="15">
        <f>VLOOKUP(G20,'入力表'!$B$2:$D$31,3,FALSE)</f>
        <v>3337</v>
      </c>
      <c r="I20" s="7" t="s">
        <v>103</v>
      </c>
      <c r="J20" s="15">
        <f>VLOOKUP(I20,'入力表'!$B$2:$D$31,3,FALSE)</f>
        <v>23120</v>
      </c>
      <c r="K20" s="27" t="s">
        <v>197</v>
      </c>
      <c r="L20" s="28">
        <f>VLOOKUP(K20,'入力表'!$B$2:$D$31,3,FALSE)</f>
        <v>1245</v>
      </c>
      <c r="M20" s="15">
        <f>F20+H20+J20+L20</f>
        <v>29413</v>
      </c>
    </row>
    <row r="21" spans="1:13" ht="11.25">
      <c r="A21" s="5">
        <v>20</v>
      </c>
      <c r="B21" s="22">
        <f>RANK(M21,$M$3:$M$32)</f>
        <v>19</v>
      </c>
      <c r="C21" s="21" t="str">
        <f>(IF(A21&gt;B21,"↗",IF(A21&lt;B21,"↘","→")))</f>
        <v>↗</v>
      </c>
      <c r="D21" s="6" t="s">
        <v>129</v>
      </c>
      <c r="E21" s="6" t="s">
        <v>54</v>
      </c>
      <c r="F21" s="14">
        <f>VLOOKUP(E21,'入力表'!$B$2:$D$31,3,FALSE)</f>
        <v>16030</v>
      </c>
      <c r="G21" s="6" t="s">
        <v>90</v>
      </c>
      <c r="H21" s="14">
        <f>VLOOKUP(G21,'入力表'!$B$2:$D$31,3,FALSE)</f>
        <v>5760</v>
      </c>
      <c r="I21" s="25" t="s">
        <v>122</v>
      </c>
      <c r="J21" s="26">
        <f>VLOOKUP(I21,'入力表'!$B$2:$D$31,3,FALSE)</f>
        <v>2818</v>
      </c>
      <c r="K21" s="6" t="s">
        <v>83</v>
      </c>
      <c r="L21" s="14">
        <f>VLOOKUP(K21,'入力表'!$B$2:$D$31,3,FALSE)</f>
        <v>4699</v>
      </c>
      <c r="M21" s="14">
        <f>F21+H21+J21+L21</f>
        <v>29307</v>
      </c>
    </row>
    <row r="22" spans="1:13" ht="11.25">
      <c r="A22" s="5">
        <v>19</v>
      </c>
      <c r="B22" s="23">
        <f>RANK(M22,$M$3:$M$32)</f>
        <v>20</v>
      </c>
      <c r="C22" s="21" t="str">
        <f>(IF(A22&gt;B22,"↗",IF(A22&lt;B22,"↘","→")))</f>
        <v>↘</v>
      </c>
      <c r="D22" s="7" t="s">
        <v>114</v>
      </c>
      <c r="E22" s="27" t="s">
        <v>104</v>
      </c>
      <c r="F22" s="28">
        <f>VLOOKUP(E22,'入力表'!$B$2:$D$31,3,FALSE)</f>
        <v>8330</v>
      </c>
      <c r="G22" s="27" t="s">
        <v>215</v>
      </c>
      <c r="H22" s="28">
        <f>VLOOKUP(G22,'入力表'!$B$2:$D$31,3,FALSE)</f>
        <v>16495</v>
      </c>
      <c r="I22" s="7" t="s">
        <v>96</v>
      </c>
      <c r="J22" s="15">
        <f>VLOOKUP(I22,'入力表'!$B$2:$D$31,3,FALSE)</f>
        <v>3850</v>
      </c>
      <c r="K22" s="7" t="s">
        <v>95</v>
      </c>
      <c r="L22" s="15">
        <f>VLOOKUP(K22,'入力表'!$B$2:$D$31,3,FALSE)</f>
        <v>0</v>
      </c>
      <c r="M22" s="15">
        <f>F22+H22+J22+L22</f>
        <v>28675</v>
      </c>
    </row>
    <row r="23" spans="1:13" ht="11.25">
      <c r="A23" s="5">
        <v>21</v>
      </c>
      <c r="B23" s="22">
        <f>RANK(M23,$M$3:$M$32)</f>
        <v>21</v>
      </c>
      <c r="C23" s="21" t="str">
        <f>(IF(A23&gt;B23,"↗",IF(A23&lt;B23,"↘","→")))</f>
        <v>→</v>
      </c>
      <c r="D23" s="6" t="s">
        <v>87</v>
      </c>
      <c r="E23" s="25" t="s">
        <v>105</v>
      </c>
      <c r="F23" s="26">
        <f>VLOOKUP(E23,'入力表'!$B$2:$D$31,3,FALSE)</f>
        <v>16495</v>
      </c>
      <c r="G23" s="25" t="s">
        <v>256</v>
      </c>
      <c r="H23" s="26">
        <f>VLOOKUP(G23,'入力表'!$B$2:$D$31,3,FALSE)</f>
        <v>8330</v>
      </c>
      <c r="I23" s="25" t="s">
        <v>75</v>
      </c>
      <c r="J23" s="26">
        <f>VLOOKUP(I23,'入力表'!$B$2:$D$31,3,FALSE)</f>
        <v>1000</v>
      </c>
      <c r="K23" s="6" t="s">
        <v>95</v>
      </c>
      <c r="L23" s="14">
        <f>VLOOKUP(K23,'入力表'!$B$2:$D$31,3,FALSE)</f>
        <v>0</v>
      </c>
      <c r="M23" s="14">
        <f>F23+H23+J23+L23</f>
        <v>25825</v>
      </c>
    </row>
    <row r="24" spans="1:13" ht="11.25">
      <c r="A24" s="5">
        <v>22</v>
      </c>
      <c r="B24" s="22">
        <f>RANK(M24,$M$3:$M$32)</f>
        <v>22</v>
      </c>
      <c r="C24" s="21" t="str">
        <f>(IF(A24&gt;B24,"↗",IF(A24&lt;B24,"↘","→")))</f>
        <v>→</v>
      </c>
      <c r="D24" s="7" t="s">
        <v>126</v>
      </c>
      <c r="E24" s="27" t="s">
        <v>248</v>
      </c>
      <c r="F24" s="28">
        <f>VLOOKUP(E24,'入力表'!$B$2:$D$31,3,FALSE)</f>
        <v>6045</v>
      </c>
      <c r="G24" s="27" t="s">
        <v>132</v>
      </c>
      <c r="H24" s="28">
        <f>VLOOKUP(G24,'入力表'!$B$2:$D$31,3,FALSE)</f>
        <v>2246</v>
      </c>
      <c r="I24" s="7" t="s">
        <v>90</v>
      </c>
      <c r="J24" s="15">
        <f>VLOOKUP(I24,'入力表'!$B$2:$D$31,3,FALSE)</f>
        <v>5760</v>
      </c>
      <c r="K24" s="7" t="s">
        <v>83</v>
      </c>
      <c r="L24" s="15">
        <f>VLOOKUP(K24,'入力表'!$B$2:$D$31,3,FALSE)</f>
        <v>4699</v>
      </c>
      <c r="M24" s="15">
        <f>F24+H24+J24+L24</f>
        <v>18750</v>
      </c>
    </row>
    <row r="25" spans="1:13" ht="11.25">
      <c r="A25" s="5">
        <v>23</v>
      </c>
      <c r="B25" s="22">
        <f>RANK(M25,$M$3:$M$32)</f>
        <v>23</v>
      </c>
      <c r="C25" s="21" t="str">
        <f>(IF(A25&gt;B25,"↗",IF(A25&lt;B25,"↘","→")))</f>
        <v>→</v>
      </c>
      <c r="D25" s="6" t="s">
        <v>112</v>
      </c>
      <c r="E25" s="25" t="s">
        <v>248</v>
      </c>
      <c r="F25" s="26">
        <f>VLOOKUP(E25,'入力表'!$B$2:$D$31,3,FALSE)</f>
        <v>6045</v>
      </c>
      <c r="G25" s="25" t="s">
        <v>239</v>
      </c>
      <c r="H25" s="26">
        <f>VLOOKUP(G25,'入力表'!$B$2:$D$31,3,FALSE)</f>
        <v>3045</v>
      </c>
      <c r="I25" s="25" t="s">
        <v>109</v>
      </c>
      <c r="J25" s="26">
        <f>VLOOKUP(I25,'入力表'!$B$2:$D$31,3,FALSE)</f>
        <v>3920</v>
      </c>
      <c r="K25" s="6" t="s">
        <v>96</v>
      </c>
      <c r="L25" s="14">
        <f>VLOOKUP(K25,'入力表'!$B$2:$D$31,3,FALSE)</f>
        <v>3850</v>
      </c>
      <c r="M25" s="14">
        <f>F25+H25+J25+L25</f>
        <v>16860</v>
      </c>
    </row>
    <row r="26" spans="1:13" ht="11.25">
      <c r="A26" s="5">
        <v>24</v>
      </c>
      <c r="B26" s="22">
        <f>RANK(M26,$M$3:$M$32)</f>
        <v>24</v>
      </c>
      <c r="C26" s="21" t="str">
        <f>(IF(A26&gt;B26,"↗",IF(A26&lt;B26,"↘","→")))</f>
        <v>→</v>
      </c>
      <c r="D26" s="7" t="s">
        <v>88</v>
      </c>
      <c r="E26" s="7" t="s">
        <v>188</v>
      </c>
      <c r="F26" s="15">
        <f>VLOOKUP(E26,'入力表'!$B$2:$D$31,3,FALSE)</f>
        <v>345</v>
      </c>
      <c r="G26" s="27" t="s">
        <v>130</v>
      </c>
      <c r="H26" s="28">
        <f>VLOOKUP(G26,'入力表'!$B$2:$D$31,3,FALSE)</f>
        <v>9975</v>
      </c>
      <c r="I26" s="7" t="s">
        <v>172</v>
      </c>
      <c r="J26" s="15">
        <f>VLOOKUP(I26,'入力表'!$B$2:$D$31,3,FALSE)</f>
        <v>1692</v>
      </c>
      <c r="K26" s="27" t="s">
        <v>241</v>
      </c>
      <c r="L26" s="28">
        <f>VLOOKUP(K26,'入力表'!$B$2:$D$31,3,FALSE)</f>
        <v>2840</v>
      </c>
      <c r="M26" s="15">
        <f>F26+H26+J26+L26</f>
        <v>14852</v>
      </c>
    </row>
    <row r="27" spans="1:13" ht="11.25">
      <c r="A27" s="5">
        <v>25</v>
      </c>
      <c r="B27" s="22">
        <f>RANK(M27,$M$3:$M$32)</f>
        <v>25</v>
      </c>
      <c r="C27" s="21" t="str">
        <f>(IF(A27&gt;B27,"↗",IF(A27&lt;B27,"↘","→")))</f>
        <v>→</v>
      </c>
      <c r="D27" s="6" t="s">
        <v>131</v>
      </c>
      <c r="E27" s="6" t="s">
        <v>95</v>
      </c>
      <c r="F27" s="14">
        <f>VLOOKUP(E27,'入力表'!$B$2:$D$31,3,FALSE)</f>
        <v>0</v>
      </c>
      <c r="G27" s="6" t="s">
        <v>96</v>
      </c>
      <c r="H27" s="14">
        <f>VLOOKUP(G27,'入力表'!$B$2:$D$31,3,FALSE)</f>
        <v>3850</v>
      </c>
      <c r="I27" s="25" t="s">
        <v>89</v>
      </c>
      <c r="J27" s="26">
        <f>VLOOKUP(I27,'入力表'!$B$2:$D$31,3,FALSE)</f>
        <v>1680</v>
      </c>
      <c r="K27" s="25" t="s">
        <v>256</v>
      </c>
      <c r="L27" s="26">
        <f>VLOOKUP(K27,'入力表'!$B$2:$D$31,3,FALSE)</f>
        <v>8330</v>
      </c>
      <c r="M27" s="14">
        <f>F27+H27+J27+L27</f>
        <v>13860</v>
      </c>
    </row>
    <row r="28" spans="1:13" ht="11.25">
      <c r="A28" s="5">
        <v>26</v>
      </c>
      <c r="B28" s="22">
        <f>RANK(M28,$M$3:$M$32)</f>
        <v>26</v>
      </c>
      <c r="C28" s="21" t="str">
        <f>(IF(A28&gt;B28,"↗",IF(A28&lt;B28,"↘","→")))</f>
        <v>→</v>
      </c>
      <c r="D28" s="7" t="s">
        <v>101</v>
      </c>
      <c r="E28" s="27" t="s">
        <v>108</v>
      </c>
      <c r="F28" s="28">
        <f>VLOOKUP(E28,'入力表'!$B$2:$D$31,3,FALSE)</f>
        <v>980</v>
      </c>
      <c r="G28" s="7" t="s">
        <v>96</v>
      </c>
      <c r="H28" s="15">
        <f>VLOOKUP(G28,'入力表'!$B$2:$D$31,3,FALSE)</f>
        <v>3850</v>
      </c>
      <c r="I28" s="27" t="s">
        <v>56</v>
      </c>
      <c r="J28" s="28">
        <f>VLOOKUP(I28,'入力表'!$B$2:$D$31,3,FALSE)</f>
        <v>3045</v>
      </c>
      <c r="K28" s="27" t="s">
        <v>97</v>
      </c>
      <c r="L28" s="28">
        <f>VLOOKUP(K28,'入力表'!$B$2:$D$31,3,FALSE)</f>
        <v>3400</v>
      </c>
      <c r="M28" s="15">
        <f>F28+H28+J28+L28</f>
        <v>11275</v>
      </c>
    </row>
    <row r="29" spans="1:13" ht="11.25">
      <c r="A29" s="5">
        <v>27</v>
      </c>
      <c r="B29" s="22">
        <f>RANK(M29,$M$3:$M$32)</f>
        <v>27</v>
      </c>
      <c r="C29" s="21" t="str">
        <f>(IF(A29&gt;B29,"↗",IF(A29&lt;B29,"↘","→")))</f>
        <v>→</v>
      </c>
      <c r="D29" s="6" t="s">
        <v>158</v>
      </c>
      <c r="E29" s="6" t="s">
        <v>198</v>
      </c>
      <c r="F29" s="14">
        <f>VLOOKUP(E29,'入力表'!$B$2:$D$31,3,FALSE)</f>
        <v>0</v>
      </c>
      <c r="G29" s="25" t="s">
        <v>239</v>
      </c>
      <c r="H29" s="26">
        <f>VLOOKUP(G29,'入力表'!$B$2:$D$31,3,FALSE)</f>
        <v>3045</v>
      </c>
      <c r="I29" s="25" t="s">
        <v>108</v>
      </c>
      <c r="J29" s="26">
        <f>VLOOKUP(I29,'入力表'!$B$2:$D$31,3,FALSE)</f>
        <v>980</v>
      </c>
      <c r="K29" s="6" t="s">
        <v>199</v>
      </c>
      <c r="L29" s="14">
        <f>VLOOKUP(K29,'入力表'!$B$2:$D$31,3,FALSE)</f>
        <v>3850</v>
      </c>
      <c r="M29" s="14">
        <f>F29+H29+J29+L29</f>
        <v>7875</v>
      </c>
    </row>
    <row r="30" spans="1:13" ht="11.25">
      <c r="A30" s="5">
        <v>30</v>
      </c>
      <c r="B30" s="22">
        <f>RANK(M30,$M$3:$M$32)</f>
        <v>28</v>
      </c>
      <c r="C30" s="21" t="str">
        <f>(IF(A30&gt;B30,"↗",IF(A30&lt;B30,"↘","→")))</f>
        <v>↗</v>
      </c>
      <c r="D30" s="7" t="s">
        <v>148</v>
      </c>
      <c r="E30" s="7" t="s">
        <v>198</v>
      </c>
      <c r="F30" s="15">
        <f>VLOOKUP(E30,'入力表'!$B$2:$D$31,3,FALSE)</f>
        <v>0</v>
      </c>
      <c r="G30" s="27" t="s">
        <v>75</v>
      </c>
      <c r="H30" s="28">
        <f>VLOOKUP(G30,'入力表'!$B$2:$D$31,3,FALSE)</f>
        <v>1000</v>
      </c>
      <c r="I30" s="7" t="s">
        <v>205</v>
      </c>
      <c r="J30" s="15">
        <f>VLOOKUP(I30,'入力表'!$B$2:$D$31,3,FALSE)</f>
        <v>4699</v>
      </c>
      <c r="K30" s="27" t="s">
        <v>89</v>
      </c>
      <c r="L30" s="28">
        <f>VLOOKUP(K30,'入力表'!$B$2:$D$31,3,FALSE)</f>
        <v>1680</v>
      </c>
      <c r="M30" s="15">
        <f>F30+H30+J30+L30</f>
        <v>7379</v>
      </c>
    </row>
    <row r="31" spans="1:13" ht="11.25">
      <c r="A31" s="5">
        <v>28</v>
      </c>
      <c r="B31" s="23">
        <f>RANK(M31,$M$3:$M$32)</f>
        <v>29</v>
      </c>
      <c r="C31" s="21" t="str">
        <f>(IF(A31&gt;B31,"↗",IF(A31&lt;B31,"↘","→")))</f>
        <v>↘</v>
      </c>
      <c r="D31" s="6" t="s">
        <v>147</v>
      </c>
      <c r="E31" s="25" t="s">
        <v>240</v>
      </c>
      <c r="F31" s="26">
        <f>VLOOKUP(E31,'入力表'!$B$2:$D$31,3,FALSE)</f>
        <v>1925</v>
      </c>
      <c r="G31" s="6" t="s">
        <v>198</v>
      </c>
      <c r="H31" s="14">
        <f>VLOOKUP(G31,'入力表'!$B$2:$D$31,3,FALSE)</f>
        <v>0</v>
      </c>
      <c r="I31" s="6" t="s">
        <v>199</v>
      </c>
      <c r="J31" s="14">
        <f>VLOOKUP(I31,'入力表'!$B$2:$D$31,3,FALSE)</f>
        <v>3850</v>
      </c>
      <c r="K31" s="25" t="s">
        <v>118</v>
      </c>
      <c r="L31" s="26">
        <f>VLOOKUP(K31,'入力表'!$B$2:$D$31,3,FALSE)</f>
        <v>1525</v>
      </c>
      <c r="M31" s="14">
        <f>F31+H31+J31+L31</f>
        <v>7300</v>
      </c>
    </row>
    <row r="32" spans="1:13" ht="11.25">
      <c r="A32" s="5">
        <v>29</v>
      </c>
      <c r="B32" s="22">
        <f>RANK(M32,$M$3:$M$32)</f>
        <v>30</v>
      </c>
      <c r="C32" s="21" t="str">
        <f>(IF(A32&gt;B32,"↗",IF(A32&lt;B32,"↘","→")))</f>
        <v>↘</v>
      </c>
      <c r="D32" s="7" t="s">
        <v>206</v>
      </c>
      <c r="E32" s="27" t="s">
        <v>241</v>
      </c>
      <c r="F32" s="28">
        <f>VLOOKUP(E32,'入力表'!$B$2:$D$31,3,FALSE)</f>
        <v>2840</v>
      </c>
      <c r="G32" s="7" t="s">
        <v>187</v>
      </c>
      <c r="H32" s="15">
        <f>VLOOKUP(G32,'入力表'!$B$2:$D$31,3,FALSE)</f>
        <v>1711</v>
      </c>
      <c r="I32" s="27" t="s">
        <v>110</v>
      </c>
      <c r="J32" s="28">
        <f>VLOOKUP(I32,'入力表'!$B$2:$D$31,3,FALSE)</f>
        <v>1000</v>
      </c>
      <c r="K32" s="27" t="s">
        <v>89</v>
      </c>
      <c r="L32" s="28">
        <f>VLOOKUP(K32,'入力表'!$B$2:$D$31,3,FALSE)</f>
        <v>1680</v>
      </c>
      <c r="M32" s="15">
        <f>F32+H32+J32+L32</f>
        <v>7231</v>
      </c>
    </row>
    <row r="34" ht="11.25">
      <c r="C34" s="16"/>
    </row>
    <row r="35" spans="1:9" ht="11.25">
      <c r="A35" s="16"/>
      <c r="B35" s="16"/>
      <c r="C35" s="16"/>
      <c r="D35" s="17"/>
      <c r="E35" s="17"/>
      <c r="F35" s="17"/>
      <c r="G35" s="17"/>
      <c r="H35" s="17"/>
      <c r="I35" s="16"/>
    </row>
    <row r="36" spans="1:5" ht="11.25">
      <c r="A36" s="16"/>
      <c r="B36" s="16"/>
      <c r="C36" s="16"/>
      <c r="D36" s="17"/>
      <c r="E36" s="17"/>
    </row>
    <row r="37" spans="1:9" ht="11.25">
      <c r="A37" s="16"/>
      <c r="B37" s="16"/>
      <c r="C37" s="16"/>
      <c r="D37" s="17"/>
      <c r="E37" s="17"/>
      <c r="F37" s="17"/>
      <c r="G37" s="17"/>
      <c r="H37" s="17"/>
      <c r="I37" s="16"/>
    </row>
    <row r="38" spans="1:9" ht="11.25">
      <c r="A38" s="16"/>
      <c r="B38" s="16"/>
      <c r="C38" s="16"/>
      <c r="D38" s="17"/>
      <c r="E38" s="17"/>
      <c r="F38" s="17"/>
      <c r="G38" s="17"/>
      <c r="H38" s="17"/>
      <c r="I38" s="16"/>
    </row>
  </sheetData>
  <mergeCells count="9">
    <mergeCell ref="A1:A2"/>
    <mergeCell ref="D1:D2"/>
    <mergeCell ref="M1:M2"/>
    <mergeCell ref="B1:B2"/>
    <mergeCell ref="E1:F1"/>
    <mergeCell ref="G1:H1"/>
    <mergeCell ref="I1:J1"/>
    <mergeCell ref="K1:L1"/>
    <mergeCell ref="C1:C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B1">
      <selection activeCell="B32" sqref="B32"/>
    </sheetView>
  </sheetViews>
  <sheetFormatPr defaultColWidth="9.00390625" defaultRowHeight="13.5"/>
  <cols>
    <col min="1" max="1" width="4.625" style="1" hidden="1" customWidth="1"/>
    <col min="2" max="2" width="4.50390625" style="1" bestFit="1" customWidth="1"/>
    <col min="3" max="3" width="3.00390625" style="1" bestFit="1" customWidth="1"/>
    <col min="4" max="4" width="13.25390625" style="1" customWidth="1"/>
    <col min="5" max="5" width="12.25390625" style="1" customWidth="1"/>
    <col min="6" max="6" width="9.25390625" style="1" customWidth="1"/>
    <col min="7" max="7" width="5.50390625" style="1" customWidth="1"/>
    <col min="8" max="8" width="15.25390625" style="1" customWidth="1"/>
    <col min="9" max="9" width="3.00390625" style="20" bestFit="1" customWidth="1"/>
    <col min="10" max="10" width="5.375" style="1" customWidth="1"/>
    <col min="11" max="11" width="13.375" style="1" customWidth="1"/>
    <col min="12" max="12" width="12.75390625" style="1" customWidth="1"/>
    <col min="13" max="13" width="14.625" style="1" customWidth="1"/>
    <col min="14" max="14" width="2.75390625" style="1" hidden="1" customWidth="1"/>
    <col min="15" max="16384" width="9.00390625" style="1" customWidth="1"/>
  </cols>
  <sheetData>
    <row r="1" spans="1:14" ht="11.25">
      <c r="A1" s="4" t="s">
        <v>193</v>
      </c>
      <c r="B1" s="21" t="s">
        <v>50</v>
      </c>
      <c r="C1" s="21" t="s">
        <v>194</v>
      </c>
      <c r="D1" s="21" t="s">
        <v>11</v>
      </c>
      <c r="E1" s="21" t="s">
        <v>12</v>
      </c>
      <c r="F1" s="21" t="s">
        <v>13</v>
      </c>
      <c r="G1" s="21" t="s">
        <v>14</v>
      </c>
      <c r="H1" s="21" t="s">
        <v>15</v>
      </c>
      <c r="I1" s="21" t="s">
        <v>16</v>
      </c>
      <c r="J1" s="21" t="s">
        <v>17</v>
      </c>
      <c r="K1" s="21" t="s">
        <v>18</v>
      </c>
      <c r="L1" s="21" t="s">
        <v>19</v>
      </c>
      <c r="M1" s="21" t="s">
        <v>20</v>
      </c>
      <c r="N1" s="21"/>
    </row>
    <row r="2" spans="1:14" ht="11.25">
      <c r="A2" s="5">
        <v>1</v>
      </c>
      <c r="B2" s="23">
        <f>RANK(G2,$G$2:$G$31)</f>
        <v>1</v>
      </c>
      <c r="C2" s="21" t="str">
        <f>(IF(A2&gt;B2,"↗",IF(A2&lt;B2,"↘","→")))</f>
        <v>→</v>
      </c>
      <c r="D2" s="6" t="s">
        <v>200</v>
      </c>
      <c r="E2" s="6" t="s">
        <v>201</v>
      </c>
      <c r="F2" s="6" t="str">
        <f>VLOOKUP(D2,'入力表'!$B$2:$D$31,2,FALSE)</f>
        <v>9-1-1-0-0-0</v>
      </c>
      <c r="G2" s="14">
        <f>VLOOKUP(D2,'入力表'!$B$2:$D$31,3,FALSE)</f>
        <v>38410</v>
      </c>
      <c r="H2" s="6" t="s">
        <v>202</v>
      </c>
      <c r="I2" s="18" t="s">
        <v>203</v>
      </c>
      <c r="J2" s="6" t="s">
        <v>21</v>
      </c>
      <c r="K2" s="6" t="s">
        <v>69</v>
      </c>
      <c r="L2" s="6" t="s">
        <v>70</v>
      </c>
      <c r="M2" s="6" t="s">
        <v>71</v>
      </c>
      <c r="N2" s="6"/>
    </row>
    <row r="3" spans="1:14" ht="11.25">
      <c r="A3" s="5">
        <v>2</v>
      </c>
      <c r="B3" s="23">
        <f>RANK(G3,$G$2:$G$31)</f>
        <v>2</v>
      </c>
      <c r="C3" s="21" t="str">
        <f>(IF(A3&gt;B3,"↗",IF(A3&lt;B3,"↘","→")))</f>
        <v>→</v>
      </c>
      <c r="D3" s="7" t="s">
        <v>103</v>
      </c>
      <c r="E3" s="7" t="s">
        <v>87</v>
      </c>
      <c r="F3" s="7" t="str">
        <f>VLOOKUP(D3,'入力表'!$B$2:$D$31,2,FALSE)</f>
        <v>5-7-0-0-0-2</v>
      </c>
      <c r="G3" s="15">
        <f>VLOOKUP(D3,'入力表'!$B$2:$D$31,3,FALSE)</f>
        <v>23120</v>
      </c>
      <c r="H3" s="7" t="s">
        <v>204</v>
      </c>
      <c r="I3" s="19" t="s">
        <v>196</v>
      </c>
      <c r="J3" s="7" t="s">
        <v>92</v>
      </c>
      <c r="K3" s="7" t="s">
        <v>161</v>
      </c>
      <c r="L3" s="7" t="s">
        <v>162</v>
      </c>
      <c r="M3" s="7" t="s">
        <v>163</v>
      </c>
      <c r="N3" s="6"/>
    </row>
    <row r="4" spans="1:14" ht="11.25">
      <c r="A4" s="5">
        <v>3</v>
      </c>
      <c r="B4" s="23">
        <f>RANK(G4,$G$2:$G$31)</f>
        <v>3</v>
      </c>
      <c r="C4" s="21" t="str">
        <f>(IF(A4&gt;B4,"↗",IF(A4&lt;B4,"↘","→")))</f>
        <v>→</v>
      </c>
      <c r="D4" s="6" t="s">
        <v>105</v>
      </c>
      <c r="E4" s="6" t="s">
        <v>113</v>
      </c>
      <c r="F4" s="6" t="str">
        <f>VLOOKUP(D4,'入力表'!$B$2:$D$31,2,FALSE)</f>
        <v>4-2-3-2-1-1</v>
      </c>
      <c r="G4" s="14">
        <f>VLOOKUP(D4,'入力表'!$B$2:$D$31,3,FALSE)</f>
        <v>16495</v>
      </c>
      <c r="H4" s="6" t="s">
        <v>195</v>
      </c>
      <c r="I4" s="18" t="s">
        <v>196</v>
      </c>
      <c r="J4" s="6" t="s">
        <v>22</v>
      </c>
      <c r="K4" s="6" t="s">
        <v>212</v>
      </c>
      <c r="L4" s="6" t="s">
        <v>213</v>
      </c>
      <c r="M4" s="6" t="s">
        <v>214</v>
      </c>
      <c r="N4" s="7">
        <v>1</v>
      </c>
    </row>
    <row r="5" spans="1:14" ht="11.25">
      <c r="A5" s="5">
        <v>4</v>
      </c>
      <c r="B5" s="22">
        <f>RANK(G5,$G$2:$G$31)</f>
        <v>4</v>
      </c>
      <c r="C5" s="21" t="str">
        <f>(IF(A5&gt;B5,"↗",IF(A5&lt;B5,"↘","→")))</f>
        <v>→</v>
      </c>
      <c r="D5" s="27" t="s">
        <v>54</v>
      </c>
      <c r="E5" s="27" t="s">
        <v>127</v>
      </c>
      <c r="F5" s="27" t="str">
        <f>VLOOKUP(D5,'入力表'!$B$2:$D$31,2,FALSE)</f>
        <v>4-2-1-0-0-2</v>
      </c>
      <c r="G5" s="28">
        <f>VLOOKUP(D5,'入力表'!$B$2:$D$31,3,FALSE)</f>
        <v>16030</v>
      </c>
      <c r="H5" s="27" t="s">
        <v>219</v>
      </c>
      <c r="I5" s="30" t="s">
        <v>196</v>
      </c>
      <c r="J5" s="27" t="s">
        <v>23</v>
      </c>
      <c r="K5" s="27" t="s">
        <v>267</v>
      </c>
      <c r="L5" s="27" t="s">
        <v>268</v>
      </c>
      <c r="M5" s="27" t="s">
        <v>269</v>
      </c>
      <c r="N5" s="7"/>
    </row>
    <row r="6" spans="1:14" ht="11.25">
      <c r="A6" s="5">
        <v>5</v>
      </c>
      <c r="B6" s="22">
        <f>RANK(G6,$G$2:$G$31)</f>
        <v>5</v>
      </c>
      <c r="C6" s="21" t="str">
        <f>(IF(A6&gt;B6,"↗",IF(A6&lt;B6,"↘","→")))</f>
        <v>→</v>
      </c>
      <c r="D6" s="25" t="s">
        <v>130</v>
      </c>
      <c r="E6" s="25" t="s">
        <v>131</v>
      </c>
      <c r="F6" s="25" t="str">
        <f>VLOOKUP(D6,'入力表'!$B$2:$D$31,2,FALSE)</f>
        <v>4-1-3-2-0-1</v>
      </c>
      <c r="G6" s="26">
        <f>VLOOKUP(D6,'入力表'!$B$2:$D$31,3,FALSE)</f>
        <v>9975</v>
      </c>
      <c r="H6" s="25" t="s">
        <v>208</v>
      </c>
      <c r="I6" s="29" t="s">
        <v>196</v>
      </c>
      <c r="J6" s="25" t="s">
        <v>22</v>
      </c>
      <c r="K6" s="25" t="s">
        <v>270</v>
      </c>
      <c r="L6" s="25" t="s">
        <v>271</v>
      </c>
      <c r="M6" s="25" t="s">
        <v>266</v>
      </c>
      <c r="N6" s="7"/>
    </row>
    <row r="7" spans="1:14" ht="11.25">
      <c r="A7" s="5">
        <v>6</v>
      </c>
      <c r="B7" s="22">
        <f>RANK(G7,$G$2:$G$31)</f>
        <v>6</v>
      </c>
      <c r="C7" s="21" t="str">
        <f>(IF(A7&gt;B7,"↗",IF(A7&lt;B7,"↘","→")))</f>
        <v>→</v>
      </c>
      <c r="D7" s="27" t="s">
        <v>104</v>
      </c>
      <c r="E7" s="27" t="s">
        <v>79</v>
      </c>
      <c r="F7" s="27" t="str">
        <f>VLOOKUP(D7,'入力表'!$B$2:$D$31,2,FALSE)</f>
        <v>3-1-5-3-0-1</v>
      </c>
      <c r="G7" s="28">
        <f>VLOOKUP(D7,'入力表'!$B$2:$D$31,3,FALSE)</f>
        <v>8330</v>
      </c>
      <c r="H7" s="27" t="s">
        <v>220</v>
      </c>
      <c r="I7" s="30" t="s">
        <v>196</v>
      </c>
      <c r="J7" s="27" t="s">
        <v>22</v>
      </c>
      <c r="K7" s="27" t="s">
        <v>253</v>
      </c>
      <c r="L7" s="27" t="s">
        <v>254</v>
      </c>
      <c r="M7" s="27" t="s">
        <v>255</v>
      </c>
      <c r="N7" s="6"/>
    </row>
    <row r="8" spans="1:14" ht="11.25">
      <c r="A8" s="5">
        <v>7</v>
      </c>
      <c r="B8" s="24">
        <f>RANK(G8,$G$2:$G$31)</f>
        <v>7</v>
      </c>
      <c r="C8" s="21" t="str">
        <f>(IF(A8&gt;B8,"↗",IF(A8&lt;B8,"↘","→")))</f>
        <v>→</v>
      </c>
      <c r="D8" s="25" t="s">
        <v>128</v>
      </c>
      <c r="E8" s="25" t="s">
        <v>129</v>
      </c>
      <c r="F8" s="25" t="str">
        <f>VLOOKUP(D8,'入力表'!$B$2:$D$31,2,FALSE)</f>
        <v>3-0-0-2-0-1</v>
      </c>
      <c r="G8" s="26">
        <f>VLOOKUP(D8,'入力表'!$B$2:$D$31,3,FALSE)</f>
        <v>7730</v>
      </c>
      <c r="H8" s="25" t="s">
        <v>221</v>
      </c>
      <c r="I8" s="29" t="s">
        <v>196</v>
      </c>
      <c r="J8" s="25" t="s">
        <v>21</v>
      </c>
      <c r="K8" s="25" t="s">
        <v>257</v>
      </c>
      <c r="L8" s="25" t="s">
        <v>258</v>
      </c>
      <c r="M8" s="25" t="s">
        <v>259</v>
      </c>
      <c r="N8" s="7"/>
    </row>
    <row r="9" spans="1:14" ht="11.25">
      <c r="A9" s="5">
        <v>8</v>
      </c>
      <c r="B9" s="22">
        <f>RANK(G9,$G$2:$G$31)</f>
        <v>8</v>
      </c>
      <c r="C9" s="21" t="str">
        <f>(IF(A9&gt;B9,"↗",IF(A9&lt;B9,"↘","→")))</f>
        <v>→</v>
      </c>
      <c r="D9" s="27" t="s">
        <v>121</v>
      </c>
      <c r="E9" s="27" t="s">
        <v>100</v>
      </c>
      <c r="F9" s="27" t="str">
        <f>VLOOKUP(D9,'入力表'!$B$2:$D$31,2,FALSE)</f>
        <v>3-2-3-0-1-0</v>
      </c>
      <c r="G9" s="28">
        <f>VLOOKUP(D9,'入力表'!$B$2:$D$31,3,FALSE)</f>
        <v>6045</v>
      </c>
      <c r="H9" s="27" t="s">
        <v>195</v>
      </c>
      <c r="I9" s="30" t="s">
        <v>78</v>
      </c>
      <c r="J9" s="27" t="s">
        <v>21</v>
      </c>
      <c r="K9" s="27" t="s">
        <v>245</v>
      </c>
      <c r="L9" s="27" t="s">
        <v>246</v>
      </c>
      <c r="M9" s="27" t="s">
        <v>247</v>
      </c>
      <c r="N9" s="6"/>
    </row>
    <row r="10" spans="1:14" ht="11.25">
      <c r="A10" s="5">
        <v>9</v>
      </c>
      <c r="B10" s="22">
        <f>RANK(G10,$G$2:$G$31)</f>
        <v>9</v>
      </c>
      <c r="C10" s="21" t="str">
        <f>(IF(A10&gt;B10,"↗",IF(A10&lt;B10,"↘","→")))</f>
        <v>→</v>
      </c>
      <c r="D10" s="6" t="s">
        <v>90</v>
      </c>
      <c r="E10" s="6" t="s">
        <v>82</v>
      </c>
      <c r="F10" s="6" t="str">
        <f>VLOOKUP(D10,'入力表'!$B$2:$D$31,2,FALSE)</f>
        <v>4-0-1-0-2-2</v>
      </c>
      <c r="G10" s="14">
        <f>VLOOKUP(D10,'入力表'!$B$2:$D$31,3,FALSE)</f>
        <v>5760</v>
      </c>
      <c r="H10" s="6" t="s">
        <v>91</v>
      </c>
      <c r="I10" s="18" t="s">
        <v>78</v>
      </c>
      <c r="J10" s="6" t="s">
        <v>23</v>
      </c>
      <c r="K10" s="6" t="s">
        <v>169</v>
      </c>
      <c r="L10" s="6" t="s">
        <v>170</v>
      </c>
      <c r="M10" s="6" t="s">
        <v>171</v>
      </c>
      <c r="N10" s="7"/>
    </row>
    <row r="11" spans="1:14" ht="11.25">
      <c r="A11" s="5">
        <v>10</v>
      </c>
      <c r="B11" s="23">
        <f>RANK(G11,$G$2:$G$31)</f>
        <v>10</v>
      </c>
      <c r="C11" s="21" t="str">
        <f>(IF(A11&gt;B11,"↗",IF(A11&lt;B11,"↘","→")))</f>
        <v>→</v>
      </c>
      <c r="D11" s="7" t="s">
        <v>83</v>
      </c>
      <c r="E11" s="7" t="s">
        <v>80</v>
      </c>
      <c r="F11" s="7" t="str">
        <f>VLOOKUP(D11,'入力表'!$B$2:$D$31,2,FALSE)</f>
        <v>2-1-2-2-1-9</v>
      </c>
      <c r="G11" s="15">
        <f>VLOOKUP(D11,'入力表'!$B$2:$D$31,3,FALSE)</f>
        <v>4699</v>
      </c>
      <c r="H11" s="7" t="s">
        <v>84</v>
      </c>
      <c r="I11" s="19" t="s">
        <v>78</v>
      </c>
      <c r="J11" s="7" t="s">
        <v>21</v>
      </c>
      <c r="K11" s="7" t="s">
        <v>167</v>
      </c>
      <c r="L11" s="7" t="s">
        <v>168</v>
      </c>
      <c r="M11" s="7" t="s">
        <v>189</v>
      </c>
      <c r="N11" s="6"/>
    </row>
    <row r="12" spans="1:14" ht="11.25">
      <c r="A12" s="5">
        <v>11</v>
      </c>
      <c r="B12" s="22">
        <f>RANK(G12,$G$2:$G$31)</f>
        <v>11</v>
      </c>
      <c r="C12" s="21" t="str">
        <f>(IF(A12&gt;B12,"↗",IF(A12&lt;B12,"↘","→")))</f>
        <v>→</v>
      </c>
      <c r="D12" s="25" t="s">
        <v>109</v>
      </c>
      <c r="E12" s="25" t="s">
        <v>116</v>
      </c>
      <c r="F12" s="25" t="str">
        <f>VLOOKUP(D12,'入力表'!$B$2:$D$31,2,FALSE)</f>
        <v>3-0-0-0-2-0</v>
      </c>
      <c r="G12" s="26">
        <f>VLOOKUP(D12,'入力表'!$B$2:$D$31,3,FALSE)</f>
        <v>3920</v>
      </c>
      <c r="H12" s="25" t="s">
        <v>208</v>
      </c>
      <c r="I12" s="29" t="s">
        <v>78</v>
      </c>
      <c r="J12" s="25" t="s">
        <v>22</v>
      </c>
      <c r="K12" s="25" t="s">
        <v>250</v>
      </c>
      <c r="L12" s="25" t="s">
        <v>251</v>
      </c>
      <c r="M12" s="25" t="s">
        <v>252</v>
      </c>
      <c r="N12" s="7"/>
    </row>
    <row r="13" spans="1:14" ht="11.25">
      <c r="A13" s="5">
        <v>12</v>
      </c>
      <c r="B13" s="22">
        <f>RANK(G13,$G$2:$G$31)</f>
        <v>12</v>
      </c>
      <c r="C13" s="21" t="str">
        <f>(IF(A13&gt;B13,"↗",IF(A13&lt;B13,"↘","→")))</f>
        <v>→</v>
      </c>
      <c r="D13" s="7" t="s">
        <v>96</v>
      </c>
      <c r="E13" s="7" t="s">
        <v>85</v>
      </c>
      <c r="F13" s="7" t="str">
        <f>VLOOKUP(D13,'入力表'!$B$2:$D$31,2,FALSE)</f>
        <v>3-1-1-0-0-7</v>
      </c>
      <c r="G13" s="15">
        <f>VLOOKUP(D13,'入力表'!$B$2:$D$31,3,FALSE)</f>
        <v>3850</v>
      </c>
      <c r="H13" s="7" t="s">
        <v>208</v>
      </c>
      <c r="I13" s="19" t="s">
        <v>211</v>
      </c>
      <c r="J13" s="7" t="s">
        <v>22</v>
      </c>
      <c r="K13" s="7" t="s">
        <v>182</v>
      </c>
      <c r="L13" s="7" t="s">
        <v>183</v>
      </c>
      <c r="M13" s="7" t="s">
        <v>184</v>
      </c>
      <c r="N13" s="7"/>
    </row>
    <row r="14" spans="1:14" ht="11.25">
      <c r="A14" s="5">
        <v>13</v>
      </c>
      <c r="B14" s="22">
        <f>RANK(G14,$G$2:$G$31)</f>
        <v>13</v>
      </c>
      <c r="C14" s="21" t="str">
        <f>(IF(A14&gt;B14,"↗",IF(A14&lt;B14,"↘","→")))</f>
        <v>→</v>
      </c>
      <c r="D14" s="25" t="s">
        <v>97</v>
      </c>
      <c r="E14" s="25" t="s">
        <v>114</v>
      </c>
      <c r="F14" s="25" t="str">
        <f>VLOOKUP(D14,'入力表'!$B$2:$D$31,2,FALSE)</f>
        <v>3-0-1-0-0-6</v>
      </c>
      <c r="G14" s="26">
        <f>VLOOKUP(D14,'入力表'!$B$2:$D$31,3,FALSE)</f>
        <v>3400</v>
      </c>
      <c r="H14" s="25" t="s">
        <v>222</v>
      </c>
      <c r="I14" s="29" t="s">
        <v>211</v>
      </c>
      <c r="J14" s="25" t="s">
        <v>21</v>
      </c>
      <c r="K14" s="25" t="s">
        <v>242</v>
      </c>
      <c r="L14" s="25" t="s">
        <v>243</v>
      </c>
      <c r="M14" s="25" t="s">
        <v>244</v>
      </c>
      <c r="N14" s="6"/>
    </row>
    <row r="15" spans="1:14" ht="11.25">
      <c r="A15" s="5">
        <v>14</v>
      </c>
      <c r="B15" s="22">
        <f>RANK(G15,$G$2:$G$31)</f>
        <v>14</v>
      </c>
      <c r="C15" s="21" t="str">
        <f>(IF(A15&gt;B15,"↗",IF(A15&lt;B15,"↘","→")))</f>
        <v>→</v>
      </c>
      <c r="D15" s="7" t="s">
        <v>86</v>
      </c>
      <c r="E15" s="7" t="s">
        <v>120</v>
      </c>
      <c r="F15" s="7" t="str">
        <f>VLOOKUP(D15,'入力表'!$B$2:$D$31,2,FALSE)</f>
        <v>3-1-1-0-0-5</v>
      </c>
      <c r="G15" s="15">
        <f>VLOOKUP(D15,'入力表'!$B$2:$D$31,3,FALSE)</f>
        <v>3337</v>
      </c>
      <c r="H15" s="7" t="s">
        <v>204</v>
      </c>
      <c r="I15" s="19" t="s">
        <v>211</v>
      </c>
      <c r="J15" s="7" t="s">
        <v>22</v>
      </c>
      <c r="K15" s="7" t="s">
        <v>179</v>
      </c>
      <c r="L15" s="7" t="s">
        <v>180</v>
      </c>
      <c r="M15" s="7" t="s">
        <v>181</v>
      </c>
      <c r="N15" s="7"/>
    </row>
    <row r="16" spans="1:14" ht="11.25">
      <c r="A16" s="5">
        <v>15</v>
      </c>
      <c r="B16" s="22">
        <f>RANK(G16,$G$2:$G$31)</f>
        <v>15</v>
      </c>
      <c r="C16" s="21" t="str">
        <f>(IF(A16&gt;B16,"↗",IF(A16&lt;B16,"↘","→")))</f>
        <v>→</v>
      </c>
      <c r="D16" s="6" t="s">
        <v>56</v>
      </c>
      <c r="E16" s="6" t="s">
        <v>102</v>
      </c>
      <c r="F16" s="6" t="str">
        <f>VLOOKUP(D16,'入力表'!$B$2:$D$31,2,FALSE)</f>
        <v>3-0-1-0-1-3</v>
      </c>
      <c r="G16" s="14">
        <f>VLOOKUP(D16,'入力表'!$B$2:$D$31,3,FALSE)</f>
        <v>3045</v>
      </c>
      <c r="H16" s="6" t="s">
        <v>220</v>
      </c>
      <c r="I16" s="18" t="s">
        <v>211</v>
      </c>
      <c r="J16" s="6" t="s">
        <v>22</v>
      </c>
      <c r="K16" s="6" t="s">
        <v>72</v>
      </c>
      <c r="L16" s="6" t="s">
        <v>73</v>
      </c>
      <c r="M16" s="6" t="s">
        <v>74</v>
      </c>
      <c r="N16" s="7">
        <v>1</v>
      </c>
    </row>
    <row r="17" spans="1:14" ht="11.25">
      <c r="A17" s="5">
        <v>16</v>
      </c>
      <c r="B17" s="22">
        <f>RANK(G17,$G$2:$G$31)</f>
        <v>16</v>
      </c>
      <c r="C17" s="21" t="str">
        <f>(IF(A17&gt;B17,"↗",IF(A17&lt;B17,"↘","→")))</f>
        <v>→</v>
      </c>
      <c r="D17" s="7" t="s">
        <v>107</v>
      </c>
      <c r="E17" s="7" t="s">
        <v>101</v>
      </c>
      <c r="F17" s="7" t="str">
        <f>VLOOKUP(D17,'入力表'!$B$2:$D$31,2,FALSE)</f>
        <v>2-0-1-2-2-4</v>
      </c>
      <c r="G17" s="15">
        <f>VLOOKUP(D17,'入力表'!$B$2:$D$31,3,FALSE)</f>
        <v>2840</v>
      </c>
      <c r="H17" s="7" t="s">
        <v>208</v>
      </c>
      <c r="I17" s="19" t="s">
        <v>211</v>
      </c>
      <c r="J17" s="7" t="s">
        <v>22</v>
      </c>
      <c r="K17" s="7" t="s">
        <v>60</v>
      </c>
      <c r="L17" s="7" t="s">
        <v>61</v>
      </c>
      <c r="M17" s="7" t="s">
        <v>62</v>
      </c>
      <c r="N17" s="6">
        <v>1</v>
      </c>
    </row>
    <row r="18" spans="1:14" ht="11.25">
      <c r="A18" s="5">
        <v>17</v>
      </c>
      <c r="B18" s="22">
        <f>RANK(G18,$G$2:$G$31)</f>
        <v>17</v>
      </c>
      <c r="C18" s="21" t="str">
        <f>(IF(A18&gt;B18,"↗",IF(A18&lt;B18,"↘","→")))</f>
        <v>→</v>
      </c>
      <c r="D18" s="25" t="s">
        <v>122</v>
      </c>
      <c r="E18" s="25" t="s">
        <v>123</v>
      </c>
      <c r="F18" s="25" t="str">
        <f>VLOOKUP(D18,'入力表'!$B$2:$D$31,2,FALSE)</f>
        <v>2-3-4-0-3-1</v>
      </c>
      <c r="G18" s="26">
        <f>VLOOKUP(D18,'入力表'!$B$2:$D$31,3,FALSE)</f>
        <v>2818</v>
      </c>
      <c r="H18" s="25" t="s">
        <v>224</v>
      </c>
      <c r="I18" s="29" t="s">
        <v>196</v>
      </c>
      <c r="J18" s="25" t="s">
        <v>21</v>
      </c>
      <c r="K18" s="25" t="s">
        <v>260</v>
      </c>
      <c r="L18" s="25" t="s">
        <v>261</v>
      </c>
      <c r="M18" s="25" t="s">
        <v>262</v>
      </c>
      <c r="N18" s="6"/>
    </row>
    <row r="19" spans="1:14" ht="11.25">
      <c r="A19" s="5">
        <v>18</v>
      </c>
      <c r="B19" s="22">
        <f>RANK(G19,$G$2:$G$31)</f>
        <v>18</v>
      </c>
      <c r="C19" s="21" t="str">
        <f>(IF(A19&gt;B19,"↗",IF(A19&lt;B19,"↘","→")))</f>
        <v>→</v>
      </c>
      <c r="D19" s="27" t="s">
        <v>132</v>
      </c>
      <c r="E19" s="27" t="s">
        <v>88</v>
      </c>
      <c r="F19" s="27" t="str">
        <f>VLOOKUP(D19,'入力表'!$B$2:$D$31,2,FALSE)</f>
        <v>2-1-0-1-2-3</v>
      </c>
      <c r="G19" s="28">
        <f>VLOOKUP(D19,'入力表'!$B$2:$D$31,3,FALSE)</f>
        <v>2246</v>
      </c>
      <c r="H19" s="27" t="s">
        <v>263</v>
      </c>
      <c r="I19" s="30" t="s">
        <v>78</v>
      </c>
      <c r="J19" s="27" t="s">
        <v>22</v>
      </c>
      <c r="K19" s="27" t="s">
        <v>264</v>
      </c>
      <c r="L19" s="27" t="s">
        <v>265</v>
      </c>
      <c r="M19" s="27" t="s">
        <v>266</v>
      </c>
      <c r="N19" s="6"/>
    </row>
    <row r="20" spans="1:14" ht="11.25">
      <c r="A20" s="5">
        <v>19</v>
      </c>
      <c r="B20" s="22">
        <f>RANK(G20,$G$2:$G$31)</f>
        <v>19</v>
      </c>
      <c r="C20" s="21" t="str">
        <f>(IF(A20&gt;B20,"↗",IF(A20&lt;B20,"↘","→")))</f>
        <v>→</v>
      </c>
      <c r="D20" s="6" t="s">
        <v>217</v>
      </c>
      <c r="E20" s="6" t="s">
        <v>192</v>
      </c>
      <c r="F20" s="6" t="str">
        <f>VLOOKUP(D20,'入力表'!$B$2:$D$31,2,FALSE)</f>
        <v>2-0-2-2-0-3</v>
      </c>
      <c r="G20" s="14">
        <f>VLOOKUP(D20,'入力表'!$B$2:$D$31,3,FALSE)</f>
        <v>1935</v>
      </c>
      <c r="H20" s="6" t="s">
        <v>221</v>
      </c>
      <c r="I20" s="18" t="s">
        <v>211</v>
      </c>
      <c r="J20" s="6" t="s">
        <v>21</v>
      </c>
      <c r="K20" s="6" t="s">
        <v>176</v>
      </c>
      <c r="L20" s="6" t="s">
        <v>177</v>
      </c>
      <c r="M20" s="6" t="s">
        <v>178</v>
      </c>
      <c r="N20" s="6"/>
    </row>
    <row r="21" spans="1:14" ht="11.25">
      <c r="A21" s="5">
        <v>20</v>
      </c>
      <c r="B21" s="23">
        <f>RANK(G21,$G$2:$G$31)</f>
        <v>20</v>
      </c>
      <c r="C21" s="21" t="str">
        <f>(IF(A21&gt;B21,"↗",IF(A21&lt;B21,"↘","→")))</f>
        <v>→</v>
      </c>
      <c r="D21" s="7" t="s">
        <v>53</v>
      </c>
      <c r="E21" s="7" t="s">
        <v>191</v>
      </c>
      <c r="F21" s="7" t="str">
        <f>VLOOKUP(D21,'入力表'!$B$2:$D$31,2,FALSE)</f>
        <v>2-1-1-0-1-2</v>
      </c>
      <c r="G21" s="15">
        <f>VLOOKUP(D21,'入力表'!$B$2:$D$31,3,FALSE)</f>
        <v>1925</v>
      </c>
      <c r="H21" s="7" t="s">
        <v>223</v>
      </c>
      <c r="I21" s="19" t="s">
        <v>196</v>
      </c>
      <c r="J21" s="7" t="s">
        <v>23</v>
      </c>
      <c r="K21" s="7" t="s">
        <v>63</v>
      </c>
      <c r="L21" s="7" t="s">
        <v>64</v>
      </c>
      <c r="M21" s="7" t="s">
        <v>65</v>
      </c>
      <c r="N21" s="7">
        <v>1</v>
      </c>
    </row>
    <row r="22" spans="1:14" ht="11.25">
      <c r="A22" s="5">
        <v>21</v>
      </c>
      <c r="B22" s="22">
        <f>RANK(G22,$G$2:$G$31)</f>
        <v>21</v>
      </c>
      <c r="C22" s="21" t="str">
        <f>(IF(A22&gt;B22,"↗",IF(A22&lt;B22,"↘","→")))</f>
        <v>→</v>
      </c>
      <c r="D22" s="6" t="s">
        <v>55</v>
      </c>
      <c r="E22" s="6" t="s">
        <v>117</v>
      </c>
      <c r="F22" s="6" t="str">
        <f>VLOOKUP(D22,'入力表'!$B$2:$D$31,2,FALSE)</f>
        <v>1-2-2-1-1-4</v>
      </c>
      <c r="G22" s="14">
        <f>VLOOKUP(D22,'入力表'!$B$2:$D$31,3,FALSE)</f>
        <v>1711</v>
      </c>
      <c r="H22" s="6" t="s">
        <v>204</v>
      </c>
      <c r="I22" s="18" t="s">
        <v>196</v>
      </c>
      <c r="J22" s="6" t="s">
        <v>22</v>
      </c>
      <c r="K22" s="6" t="s">
        <v>66</v>
      </c>
      <c r="L22" s="6" t="s">
        <v>67</v>
      </c>
      <c r="M22" s="6" t="s">
        <v>68</v>
      </c>
      <c r="N22" s="7"/>
    </row>
    <row r="23" spans="1:14" ht="11.25">
      <c r="A23" s="5">
        <v>23</v>
      </c>
      <c r="B23" s="22">
        <f>RANK(G23,$G$2:$G$31)</f>
        <v>22</v>
      </c>
      <c r="C23" s="21" t="str">
        <f>(IF(A23&gt;B23,"↗",IF(A23&lt;B23,"↘","→")))</f>
        <v>↗</v>
      </c>
      <c r="D23" s="7" t="s">
        <v>52</v>
      </c>
      <c r="E23" s="7" t="s">
        <v>124</v>
      </c>
      <c r="F23" s="7" t="str">
        <f>VLOOKUP(D23,'入力表'!$B$2:$D$31,2,FALSE)</f>
        <v>2-0-0-3-2-2</v>
      </c>
      <c r="G23" s="15">
        <f>VLOOKUP(D23,'入力表'!$B$2:$D$31,3,FALSE)</f>
        <v>1692</v>
      </c>
      <c r="H23" s="7" t="s">
        <v>208</v>
      </c>
      <c r="I23" s="19" t="s">
        <v>211</v>
      </c>
      <c r="J23" s="7" t="s">
        <v>22</v>
      </c>
      <c r="K23" s="7" t="s">
        <v>57</v>
      </c>
      <c r="L23" s="7" t="s">
        <v>58</v>
      </c>
      <c r="M23" s="7" t="s">
        <v>59</v>
      </c>
      <c r="N23" s="6"/>
    </row>
    <row r="24" spans="1:14" ht="11.25">
      <c r="A24" s="5">
        <v>22</v>
      </c>
      <c r="B24" s="22">
        <f>RANK(G24,$G$2:$G$31)</f>
        <v>23</v>
      </c>
      <c r="C24" s="21" t="str">
        <f>(IF(A24&gt;B24,"↗",IF(A24&lt;B24,"↘","→")))</f>
        <v>↘</v>
      </c>
      <c r="D24" s="6" t="s">
        <v>89</v>
      </c>
      <c r="E24" s="6" t="s">
        <v>115</v>
      </c>
      <c r="F24" s="6" t="str">
        <f>VLOOKUP(D24,'入力表'!$B$2:$D$31,2,FALSE)</f>
        <v>2-1-1-1-0-1</v>
      </c>
      <c r="G24" s="14">
        <f>VLOOKUP(D24,'入力表'!$B$2:$D$31,3,FALSE)</f>
        <v>1680</v>
      </c>
      <c r="H24" s="6" t="s">
        <v>208</v>
      </c>
      <c r="I24" s="18" t="s">
        <v>78</v>
      </c>
      <c r="J24" s="6" t="s">
        <v>21</v>
      </c>
      <c r="K24" s="6" t="s">
        <v>225</v>
      </c>
      <c r="L24" s="6" t="s">
        <v>226</v>
      </c>
      <c r="M24" s="6" t="s">
        <v>227</v>
      </c>
      <c r="N24" s="7">
        <v>1</v>
      </c>
    </row>
    <row r="25" spans="1:14" ht="11.25">
      <c r="A25" s="5">
        <v>24</v>
      </c>
      <c r="B25" s="22">
        <f>RANK(G25,$G$2:$G$31)</f>
        <v>24</v>
      </c>
      <c r="C25" s="21" t="str">
        <f>(IF(A25&gt;B25,"↗",IF(A25&lt;B25,"↘","→")))</f>
        <v>→</v>
      </c>
      <c r="D25" s="7" t="s">
        <v>118</v>
      </c>
      <c r="E25" s="7" t="s">
        <v>76</v>
      </c>
      <c r="F25" s="7" t="str">
        <f>VLOOKUP(D25,'入力表'!$B$2:$D$31,2,FALSE)</f>
        <v>1-2-0-1-1-1</v>
      </c>
      <c r="G25" s="15">
        <f>VLOOKUP(D25,'入力表'!$B$2:$D$31,3,FALSE)</f>
        <v>1525</v>
      </c>
      <c r="H25" s="7" t="s">
        <v>208</v>
      </c>
      <c r="I25" s="19" t="s">
        <v>77</v>
      </c>
      <c r="J25" s="7" t="s">
        <v>22</v>
      </c>
      <c r="K25" s="7" t="s">
        <v>175</v>
      </c>
      <c r="L25" s="7" t="s">
        <v>228</v>
      </c>
      <c r="M25" s="7" t="s">
        <v>229</v>
      </c>
      <c r="N25" s="6">
        <v>1</v>
      </c>
    </row>
    <row r="26" spans="1:14" ht="11.25">
      <c r="A26" s="5">
        <v>25</v>
      </c>
      <c r="B26" s="22">
        <f>RANK(G26,$G$2:$G$31)</f>
        <v>25</v>
      </c>
      <c r="C26" s="21" t="str">
        <f>(IF(A26&gt;B26,"↗",IF(A26&lt;B26,"↘","→")))</f>
        <v>→</v>
      </c>
      <c r="D26" s="25" t="s">
        <v>197</v>
      </c>
      <c r="E26" s="25" t="s">
        <v>209</v>
      </c>
      <c r="F26" s="25" t="str">
        <f>VLOOKUP(D26,'入力表'!$B$2:$D$31,2,FALSE)</f>
        <v>1-2-1-0-1-2</v>
      </c>
      <c r="G26" s="26">
        <f>VLOOKUP(D26,'入力表'!$B$2:$D$31,3,FALSE)</f>
        <v>1245</v>
      </c>
      <c r="H26" s="25" t="s">
        <v>210</v>
      </c>
      <c r="I26" s="29" t="s">
        <v>196</v>
      </c>
      <c r="J26" s="25" t="s">
        <v>23</v>
      </c>
      <c r="K26" s="25" t="s">
        <v>272</v>
      </c>
      <c r="L26" s="25" t="s">
        <v>273</v>
      </c>
      <c r="M26" s="25" t="s">
        <v>274</v>
      </c>
      <c r="N26" s="6"/>
    </row>
    <row r="27" spans="1:14" ht="11.25">
      <c r="A27" s="5">
        <v>26</v>
      </c>
      <c r="B27" s="22">
        <f>RANK(G27,$G$2:$G$31)</f>
        <v>26</v>
      </c>
      <c r="C27" s="21" t="str">
        <f>(IF(A27&gt;B27,"↗",IF(A27&lt;B27,"↘","→")))</f>
        <v>→</v>
      </c>
      <c r="D27" s="7" t="s">
        <v>110</v>
      </c>
      <c r="E27" s="7" t="s">
        <v>99</v>
      </c>
      <c r="F27" s="7" t="str">
        <f>VLOOKUP(D27,'入力表'!$B$2:$D$31,2,FALSE)</f>
        <v>1-1-1-1-1-3</v>
      </c>
      <c r="G27" s="15">
        <f>VLOOKUP(D27,'入力表'!$B$2:$D$31,3,FALSE)</f>
        <v>1000</v>
      </c>
      <c r="H27" s="7" t="s">
        <v>204</v>
      </c>
      <c r="I27" s="19" t="s">
        <v>211</v>
      </c>
      <c r="J27" s="7" t="s">
        <v>22</v>
      </c>
      <c r="K27" s="7" t="s">
        <v>66</v>
      </c>
      <c r="L27" s="7" t="s">
        <v>230</v>
      </c>
      <c r="M27" s="7" t="s">
        <v>231</v>
      </c>
      <c r="N27" s="6">
        <v>1</v>
      </c>
    </row>
    <row r="28" spans="1:14" ht="11.25">
      <c r="A28" s="5">
        <v>27</v>
      </c>
      <c r="B28" s="22">
        <f>RANK(G28,$G$2:$G$31)</f>
        <v>27</v>
      </c>
      <c r="C28" s="21" t="str">
        <f>(IF(A28&gt;B28,"↗",IF(A28&lt;B28,"↘","→")))</f>
        <v>→</v>
      </c>
      <c r="D28" s="6" t="s">
        <v>232</v>
      </c>
      <c r="E28" s="6" t="s">
        <v>233</v>
      </c>
      <c r="F28" s="6" t="str">
        <f>VLOOKUP(D28,'入力表'!$B$2:$D$31,2,FALSE)</f>
        <v>1-1-0-0-0-3</v>
      </c>
      <c r="G28" s="14">
        <f>VLOOKUP(D28,'入力表'!$B$2:$D$31,3,FALSE)</f>
        <v>980</v>
      </c>
      <c r="H28" s="6" t="s">
        <v>93</v>
      </c>
      <c r="I28" s="18" t="s">
        <v>190</v>
      </c>
      <c r="J28" s="6" t="s">
        <v>21</v>
      </c>
      <c r="K28" s="6" t="s">
        <v>234</v>
      </c>
      <c r="L28" s="6" t="s">
        <v>235</v>
      </c>
      <c r="M28" s="6" t="s">
        <v>236</v>
      </c>
      <c r="N28" s="7">
        <v>1</v>
      </c>
    </row>
    <row r="29" spans="1:14" ht="11.25">
      <c r="A29" s="5">
        <v>28</v>
      </c>
      <c r="B29" s="22">
        <f>RANK(G29,$G$2:$G$31)</f>
        <v>28</v>
      </c>
      <c r="C29" s="21" t="str">
        <f>(IF(A29&gt;B29,"↗",IF(A29&lt;B29,"↘","→")))</f>
        <v>→</v>
      </c>
      <c r="D29" s="7" t="s">
        <v>218</v>
      </c>
      <c r="E29" s="7" t="s">
        <v>237</v>
      </c>
      <c r="F29" s="7" t="str">
        <f>VLOOKUP(D29,'入力表'!$B$2:$D$31,2,FALSE)</f>
        <v>0-2-1-0-0-0</v>
      </c>
      <c r="G29" s="15">
        <f>VLOOKUP(D29,'入力表'!$B$2:$D$31,3,FALSE)</f>
        <v>525</v>
      </c>
      <c r="H29" s="7" t="s">
        <v>94</v>
      </c>
      <c r="I29" s="19" t="s">
        <v>190</v>
      </c>
      <c r="J29" s="7" t="s">
        <v>21</v>
      </c>
      <c r="K29" s="7" t="s">
        <v>164</v>
      </c>
      <c r="L29" s="7" t="s">
        <v>165</v>
      </c>
      <c r="M29" s="7" t="s">
        <v>166</v>
      </c>
      <c r="N29" s="7"/>
    </row>
    <row r="30" spans="1:14" ht="11.25">
      <c r="A30" s="5">
        <v>29</v>
      </c>
      <c r="B30" s="22">
        <f>RANK(G30,$G$2:$G$31)</f>
        <v>29</v>
      </c>
      <c r="C30" s="21" t="str">
        <f>(IF(A30&gt;B30,"↗",IF(A30&lt;B30,"↘","→")))</f>
        <v>→</v>
      </c>
      <c r="D30" s="6" t="s">
        <v>125</v>
      </c>
      <c r="E30" s="6" t="s">
        <v>126</v>
      </c>
      <c r="F30" s="6" t="str">
        <f>VLOOKUP(D30,'入力表'!$B$2:$D$31,2,FALSE)</f>
        <v>0-0-0-3-2-2</v>
      </c>
      <c r="G30" s="14">
        <f>VLOOKUP(D30,'入力表'!$B$2:$D$31,3,FALSE)</f>
        <v>345</v>
      </c>
      <c r="H30" s="6" t="s">
        <v>238</v>
      </c>
      <c r="I30" s="18" t="s">
        <v>211</v>
      </c>
      <c r="J30" s="6" t="s">
        <v>21</v>
      </c>
      <c r="K30" s="6" t="s">
        <v>71</v>
      </c>
      <c r="L30" s="6" t="s">
        <v>173</v>
      </c>
      <c r="M30" s="6" t="s">
        <v>174</v>
      </c>
      <c r="N30" s="6"/>
    </row>
    <row r="31" spans="1:14" ht="11.25">
      <c r="A31" s="5">
        <v>30</v>
      </c>
      <c r="B31" s="22">
        <f>RANK(G31,$G$2:$G$31)</f>
        <v>30</v>
      </c>
      <c r="C31" s="21" t="str">
        <f>(IF(A31&gt;B31,"↗",IF(A31&lt;B31,"↘","→")))</f>
        <v>→</v>
      </c>
      <c r="D31" s="7" t="s">
        <v>95</v>
      </c>
      <c r="E31" s="7" t="s">
        <v>81</v>
      </c>
      <c r="F31" s="7" t="str">
        <f>VLOOKUP(D31,'入力表'!$B$2:$D$31,2,FALSE)</f>
        <v>0-0-0-0-0-0</v>
      </c>
      <c r="G31" s="15">
        <f>VLOOKUP(D31,'入力表'!$B$2:$D$31,3,FALSE)</f>
        <v>0</v>
      </c>
      <c r="H31" s="7" t="s">
        <v>91</v>
      </c>
      <c r="I31" s="19" t="s">
        <v>190</v>
      </c>
      <c r="J31" s="7" t="s">
        <v>21</v>
      </c>
      <c r="K31" s="7" t="s">
        <v>169</v>
      </c>
      <c r="L31" s="7" t="s">
        <v>185</v>
      </c>
      <c r="M31" s="7" t="s">
        <v>186</v>
      </c>
      <c r="N31" s="7"/>
    </row>
  </sheetData>
  <conditionalFormatting sqref="D2:N31">
    <cfRule type="expression" priority="1" dxfId="0" stopIfTrue="1">
      <formula>$N2=1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D11" sqref="D11"/>
    </sheetView>
  </sheetViews>
  <sheetFormatPr defaultColWidth="9.00390625" defaultRowHeight="13.5"/>
  <cols>
    <col min="1" max="1" width="6.00390625" style="3" bestFit="1" customWidth="1"/>
    <col min="2" max="2" width="14.875" style="3" bestFit="1" customWidth="1"/>
    <col min="3" max="3" width="11.25390625" style="3" bestFit="1" customWidth="1"/>
    <col min="4" max="4" width="8.50390625" style="3" customWidth="1"/>
    <col min="5" max="10" width="4.75390625" style="3" customWidth="1"/>
    <col min="11" max="11" width="4.75390625" style="3" bestFit="1" customWidth="1"/>
    <col min="12" max="16384" width="9.00390625" style="3" customWidth="1"/>
  </cols>
  <sheetData>
    <row r="1" spans="1:11" s="2" customFormat="1" ht="12">
      <c r="A1" s="8" t="s">
        <v>51</v>
      </c>
      <c r="B1" s="8" t="s">
        <v>49</v>
      </c>
      <c r="C1" s="8" t="s">
        <v>47</v>
      </c>
      <c r="D1" s="8" t="s">
        <v>46</v>
      </c>
      <c r="E1" s="8" t="s">
        <v>40</v>
      </c>
      <c r="F1" s="8" t="s">
        <v>41</v>
      </c>
      <c r="G1" s="8" t="s">
        <v>42</v>
      </c>
      <c r="H1" s="8" t="s">
        <v>43</v>
      </c>
      <c r="I1" s="8" t="s">
        <v>44</v>
      </c>
      <c r="J1" s="8" t="s">
        <v>45</v>
      </c>
      <c r="K1" s="8" t="s">
        <v>216</v>
      </c>
    </row>
    <row r="2" spans="1:11" ht="12">
      <c r="A2" s="9">
        <v>1</v>
      </c>
      <c r="B2" s="10" t="s">
        <v>125</v>
      </c>
      <c r="C2" s="10" t="str">
        <f>CONCATENATE(E2,"-",F2,"-",G2,"-",H2,"-",I2,"-",J2)</f>
        <v>0-0-0-3-2-2</v>
      </c>
      <c r="D2" s="11">
        <f>70+50+75+75+75</f>
        <v>345</v>
      </c>
      <c r="E2" s="11">
        <v>0</v>
      </c>
      <c r="F2" s="11">
        <v>0</v>
      </c>
      <c r="G2" s="11">
        <v>0</v>
      </c>
      <c r="H2" s="11">
        <v>3</v>
      </c>
      <c r="I2" s="11">
        <v>2</v>
      </c>
      <c r="J2" s="11">
        <v>2</v>
      </c>
      <c r="K2" s="11"/>
    </row>
    <row r="3" spans="1:11" ht="12">
      <c r="A3" s="9">
        <v>2</v>
      </c>
      <c r="B3" s="12" t="s">
        <v>130</v>
      </c>
      <c r="C3" s="12" t="str">
        <f aca="true" t="shared" si="0" ref="C3:C31">CONCATENATE(E3,"-",F3,"-",G3,"-",H3,"-",I3,"-",J3)</f>
        <v>4-1-3-2-0-1</v>
      </c>
      <c r="D3" s="13">
        <f>700+105+175+700+1900+1375+600+1560+2500+360</f>
        <v>9975</v>
      </c>
      <c r="E3" s="13">
        <v>4</v>
      </c>
      <c r="F3" s="13">
        <v>1</v>
      </c>
      <c r="G3" s="13">
        <v>3</v>
      </c>
      <c r="H3" s="13">
        <v>2</v>
      </c>
      <c r="I3" s="13">
        <v>0</v>
      </c>
      <c r="J3" s="13">
        <v>1</v>
      </c>
      <c r="K3" s="13">
        <v>1</v>
      </c>
    </row>
    <row r="4" spans="1:11" ht="12">
      <c r="A4" s="9">
        <v>3</v>
      </c>
      <c r="B4" s="10" t="s">
        <v>52</v>
      </c>
      <c r="C4" s="10" t="str">
        <f t="shared" si="0"/>
        <v>2-0-0-3-2-2</v>
      </c>
      <c r="D4" s="11">
        <f>50+75+500+111+111+740+105</f>
        <v>1692</v>
      </c>
      <c r="E4" s="11">
        <v>2</v>
      </c>
      <c r="F4" s="11">
        <v>0</v>
      </c>
      <c r="G4" s="11">
        <v>0</v>
      </c>
      <c r="H4" s="11">
        <v>3</v>
      </c>
      <c r="I4" s="11">
        <v>2</v>
      </c>
      <c r="J4" s="11">
        <v>2</v>
      </c>
      <c r="K4" s="11"/>
    </row>
    <row r="5" spans="1:11" ht="12">
      <c r="A5" s="9">
        <v>4</v>
      </c>
      <c r="B5" s="12" t="s">
        <v>107</v>
      </c>
      <c r="C5" s="12" t="str">
        <f t="shared" si="0"/>
        <v>2-0-1-2-2-4</v>
      </c>
      <c r="D5" s="13">
        <f>700+240+700+160+400+240+400</f>
        <v>2840</v>
      </c>
      <c r="E5" s="13">
        <v>2</v>
      </c>
      <c r="F5" s="13">
        <v>0</v>
      </c>
      <c r="G5" s="13">
        <v>1</v>
      </c>
      <c r="H5" s="13">
        <v>2</v>
      </c>
      <c r="I5" s="13">
        <v>2</v>
      </c>
      <c r="J5" s="13">
        <v>4</v>
      </c>
      <c r="K5" s="13">
        <v>1</v>
      </c>
    </row>
    <row r="6" spans="1:11" ht="12">
      <c r="A6" s="9">
        <v>5</v>
      </c>
      <c r="B6" s="10" t="s">
        <v>53</v>
      </c>
      <c r="C6" s="10" t="str">
        <f t="shared" si="0"/>
        <v>2-1-1-0-1-2</v>
      </c>
      <c r="D6" s="11">
        <f>700+175+70+280+700</f>
        <v>1925</v>
      </c>
      <c r="E6" s="11">
        <v>2</v>
      </c>
      <c r="F6" s="11">
        <v>1</v>
      </c>
      <c r="G6" s="11">
        <v>1</v>
      </c>
      <c r="H6" s="11">
        <v>0</v>
      </c>
      <c r="I6" s="11">
        <v>1</v>
      </c>
      <c r="J6" s="11">
        <v>2</v>
      </c>
      <c r="K6" s="11">
        <v>1</v>
      </c>
    </row>
    <row r="7" spans="1:11" ht="12">
      <c r="A7" s="9">
        <v>6</v>
      </c>
      <c r="B7" s="12" t="s">
        <v>105</v>
      </c>
      <c r="C7" s="12" t="str">
        <f t="shared" si="0"/>
        <v>4-2-3-2-1-1</v>
      </c>
      <c r="D7" s="13">
        <f>700+380+1500+3200+1900+475+4000+760+810+760+1410+600</f>
        <v>16495</v>
      </c>
      <c r="E7" s="13">
        <v>4</v>
      </c>
      <c r="F7" s="13">
        <v>2</v>
      </c>
      <c r="G7" s="13">
        <v>3</v>
      </c>
      <c r="H7" s="13">
        <v>2</v>
      </c>
      <c r="I7" s="13">
        <v>1</v>
      </c>
      <c r="J7" s="13">
        <v>1</v>
      </c>
      <c r="K7" s="13">
        <v>1</v>
      </c>
    </row>
    <row r="8" spans="1:11" ht="12">
      <c r="A8" s="9">
        <v>7</v>
      </c>
      <c r="B8" s="10" t="s">
        <v>54</v>
      </c>
      <c r="C8" s="10" t="str">
        <f t="shared" si="0"/>
        <v>4-2-1-0-0-2</v>
      </c>
      <c r="D8" s="11">
        <f>280+500+400+1000+9700+1750+2400</f>
        <v>16030</v>
      </c>
      <c r="E8" s="11">
        <v>4</v>
      </c>
      <c r="F8" s="11">
        <v>2</v>
      </c>
      <c r="G8" s="11">
        <v>1</v>
      </c>
      <c r="H8" s="11">
        <v>0</v>
      </c>
      <c r="I8" s="11">
        <v>0</v>
      </c>
      <c r="J8" s="11">
        <v>2</v>
      </c>
      <c r="K8" s="11">
        <v>1</v>
      </c>
    </row>
    <row r="9" spans="1:11" ht="12">
      <c r="A9" s="9">
        <v>8</v>
      </c>
      <c r="B9" s="12" t="s">
        <v>97</v>
      </c>
      <c r="C9" s="12" t="str">
        <f t="shared" si="0"/>
        <v>3-0-1-0-0-6</v>
      </c>
      <c r="D9" s="13">
        <f>700+400+700+1600</f>
        <v>3400</v>
      </c>
      <c r="E9" s="13">
        <v>3</v>
      </c>
      <c r="F9" s="13">
        <v>0</v>
      </c>
      <c r="G9" s="13">
        <v>1</v>
      </c>
      <c r="H9" s="13">
        <v>0</v>
      </c>
      <c r="I9" s="13">
        <v>0</v>
      </c>
      <c r="J9" s="13">
        <v>6</v>
      </c>
      <c r="K9" s="13">
        <v>1</v>
      </c>
    </row>
    <row r="10" spans="1:11" ht="12">
      <c r="A10" s="9">
        <v>9</v>
      </c>
      <c r="B10" s="10" t="s">
        <v>55</v>
      </c>
      <c r="C10" s="10" t="str">
        <f t="shared" si="0"/>
        <v>1-2-2-1-1-4</v>
      </c>
      <c r="D10" s="11">
        <f>280+75+500+190+185+296+185</f>
        <v>1711</v>
      </c>
      <c r="E10" s="11">
        <v>1</v>
      </c>
      <c r="F10" s="11">
        <v>2</v>
      </c>
      <c r="G10" s="11">
        <v>2</v>
      </c>
      <c r="H10" s="11">
        <v>1</v>
      </c>
      <c r="I10" s="11">
        <v>1</v>
      </c>
      <c r="J10" s="11">
        <v>4</v>
      </c>
      <c r="K10" s="11"/>
    </row>
    <row r="11" spans="1:11" ht="12">
      <c r="A11" s="9">
        <v>10</v>
      </c>
      <c r="B11" s="12" t="s">
        <v>106</v>
      </c>
      <c r="C11" s="12" t="str">
        <f t="shared" si="0"/>
        <v>9-1-1-0-0-0</v>
      </c>
      <c r="D11" s="13">
        <f>700+700+1600+1600+1600+1900+15000+1900+760+6400+6250</f>
        <v>38410</v>
      </c>
      <c r="E11" s="13">
        <v>9</v>
      </c>
      <c r="F11" s="13">
        <v>1</v>
      </c>
      <c r="G11" s="13">
        <v>1</v>
      </c>
      <c r="H11" s="13">
        <v>0</v>
      </c>
      <c r="I11" s="13">
        <v>0</v>
      </c>
      <c r="J11" s="13">
        <v>0</v>
      </c>
      <c r="K11" s="13"/>
    </row>
    <row r="12" spans="1:11" ht="12">
      <c r="A12" s="9">
        <v>11</v>
      </c>
      <c r="B12" s="10" t="s">
        <v>56</v>
      </c>
      <c r="C12" s="10" t="str">
        <f t="shared" si="0"/>
        <v>3-0-1-0-1-3</v>
      </c>
      <c r="D12" s="11">
        <f>175+500+700+190+1480</f>
        <v>3045</v>
      </c>
      <c r="E12" s="11">
        <v>3</v>
      </c>
      <c r="F12" s="11">
        <v>0</v>
      </c>
      <c r="G12" s="11">
        <v>1</v>
      </c>
      <c r="H12" s="11">
        <v>0</v>
      </c>
      <c r="I12" s="11">
        <v>1</v>
      </c>
      <c r="J12" s="11">
        <v>3</v>
      </c>
      <c r="K12" s="11">
        <v>1</v>
      </c>
    </row>
    <row r="13" spans="1:11" ht="12">
      <c r="A13" s="9">
        <v>12</v>
      </c>
      <c r="B13" s="12" t="s">
        <v>110</v>
      </c>
      <c r="C13" s="12" t="str">
        <f t="shared" si="0"/>
        <v>1-1-1-1-1-3</v>
      </c>
      <c r="D13" s="13">
        <f>105+200+125+500+70</f>
        <v>1000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3</v>
      </c>
      <c r="K13" s="13">
        <v>1</v>
      </c>
    </row>
    <row r="14" spans="1:11" ht="12">
      <c r="A14" s="9">
        <v>13</v>
      </c>
      <c r="B14" s="10" t="s">
        <v>217</v>
      </c>
      <c r="C14" s="10" t="str">
        <f t="shared" si="0"/>
        <v>2-0-2-2-0-3</v>
      </c>
      <c r="D14" s="11">
        <f>175+75+75+500+740+370</f>
        <v>1935</v>
      </c>
      <c r="E14" s="11">
        <v>2</v>
      </c>
      <c r="F14" s="11">
        <v>0</v>
      </c>
      <c r="G14" s="11">
        <v>2</v>
      </c>
      <c r="H14" s="11">
        <v>2</v>
      </c>
      <c r="I14" s="11">
        <v>0</v>
      </c>
      <c r="J14" s="11">
        <v>3</v>
      </c>
      <c r="K14" s="11"/>
    </row>
    <row r="15" spans="1:11" ht="12">
      <c r="A15" s="9">
        <v>14</v>
      </c>
      <c r="B15" s="12" t="s">
        <v>118</v>
      </c>
      <c r="C15" s="12" t="str">
        <f t="shared" si="0"/>
        <v>1-2-0-1-1-1</v>
      </c>
      <c r="D15" s="13">
        <f>700+160+280+105+280</f>
        <v>1525</v>
      </c>
      <c r="E15" s="13">
        <v>1</v>
      </c>
      <c r="F15" s="13">
        <v>2</v>
      </c>
      <c r="G15" s="13">
        <v>0</v>
      </c>
      <c r="H15" s="13">
        <v>1</v>
      </c>
      <c r="I15" s="13">
        <v>1</v>
      </c>
      <c r="J15" s="13">
        <v>1</v>
      </c>
      <c r="K15" s="13">
        <v>1</v>
      </c>
    </row>
    <row r="16" spans="1:11" ht="12">
      <c r="A16" s="9">
        <v>15</v>
      </c>
      <c r="B16" s="10" t="s">
        <v>121</v>
      </c>
      <c r="C16" s="10" t="str">
        <f t="shared" si="0"/>
        <v>3-2-3-0-1-0</v>
      </c>
      <c r="D16" s="11">
        <f>700+320+700+640+760+370+1480+475+600</f>
        <v>6045</v>
      </c>
      <c r="E16" s="11">
        <v>3</v>
      </c>
      <c r="F16" s="11">
        <v>2</v>
      </c>
      <c r="G16" s="11">
        <v>3</v>
      </c>
      <c r="H16" s="11">
        <v>0</v>
      </c>
      <c r="I16" s="11">
        <v>1</v>
      </c>
      <c r="J16" s="11">
        <v>0</v>
      </c>
      <c r="K16" s="11">
        <v>1</v>
      </c>
    </row>
    <row r="17" spans="1:11" ht="12">
      <c r="A17" s="9">
        <v>16</v>
      </c>
      <c r="B17" s="12" t="s">
        <v>104</v>
      </c>
      <c r="C17" s="12" t="str">
        <f t="shared" si="0"/>
        <v>3-1-5-3-0-1</v>
      </c>
      <c r="D17" s="13">
        <f>700+400+700+640+800+285+630+600+475+1900+600+600</f>
        <v>8330</v>
      </c>
      <c r="E17" s="13">
        <v>3</v>
      </c>
      <c r="F17" s="13">
        <v>1</v>
      </c>
      <c r="G17" s="13">
        <v>5</v>
      </c>
      <c r="H17" s="13">
        <v>3</v>
      </c>
      <c r="I17" s="13">
        <v>0</v>
      </c>
      <c r="J17" s="13">
        <v>1</v>
      </c>
      <c r="K17" s="13">
        <v>1</v>
      </c>
    </row>
    <row r="18" spans="1:11" ht="12">
      <c r="A18" s="9">
        <v>17</v>
      </c>
      <c r="B18" s="10" t="s">
        <v>83</v>
      </c>
      <c r="C18" s="10" t="str">
        <f t="shared" si="0"/>
        <v>2-1-2-2-1-9</v>
      </c>
      <c r="D18" s="11">
        <f>700+1600+240+400+300+457+270+732</f>
        <v>4699</v>
      </c>
      <c r="E18" s="11">
        <v>2</v>
      </c>
      <c r="F18" s="11">
        <v>1</v>
      </c>
      <c r="G18" s="11">
        <v>2</v>
      </c>
      <c r="H18" s="11">
        <v>2</v>
      </c>
      <c r="I18" s="11">
        <v>1</v>
      </c>
      <c r="J18" s="11">
        <v>9</v>
      </c>
      <c r="K18" s="11"/>
    </row>
    <row r="19" spans="1:11" ht="12">
      <c r="A19" s="9">
        <v>18</v>
      </c>
      <c r="B19" s="12" t="s">
        <v>86</v>
      </c>
      <c r="C19" s="12" t="str">
        <f t="shared" si="0"/>
        <v>3-1-1-0-0-5</v>
      </c>
      <c r="D19" s="13">
        <f>200+500+700+1480+457</f>
        <v>3337</v>
      </c>
      <c r="E19" s="13">
        <v>3</v>
      </c>
      <c r="F19" s="13">
        <v>1</v>
      </c>
      <c r="G19" s="13">
        <v>1</v>
      </c>
      <c r="H19" s="13">
        <v>0</v>
      </c>
      <c r="I19" s="13">
        <v>0</v>
      </c>
      <c r="J19" s="13">
        <v>5</v>
      </c>
      <c r="K19" s="13"/>
    </row>
    <row r="20" spans="1:11" ht="12">
      <c r="A20" s="9">
        <v>19</v>
      </c>
      <c r="B20" s="10" t="s">
        <v>197</v>
      </c>
      <c r="C20" s="10" t="str">
        <f t="shared" si="0"/>
        <v>1-2-1-0-1-2</v>
      </c>
      <c r="D20" s="11">
        <f>175+200+500+296+74</f>
        <v>1245</v>
      </c>
      <c r="E20" s="11">
        <v>1</v>
      </c>
      <c r="F20" s="11">
        <v>2</v>
      </c>
      <c r="G20" s="11">
        <v>1</v>
      </c>
      <c r="H20" s="11">
        <v>0</v>
      </c>
      <c r="I20" s="11">
        <v>1</v>
      </c>
      <c r="J20" s="11">
        <v>2</v>
      </c>
      <c r="K20" s="11">
        <v>1</v>
      </c>
    </row>
    <row r="21" spans="1:11" ht="12">
      <c r="A21" s="9">
        <v>20</v>
      </c>
      <c r="B21" s="12" t="s">
        <v>96</v>
      </c>
      <c r="C21" s="12" t="str">
        <f t="shared" si="0"/>
        <v>3-1-1-0-0-7</v>
      </c>
      <c r="D21" s="13">
        <f>700+420+250+1000+1480</f>
        <v>3850</v>
      </c>
      <c r="E21" s="13">
        <v>3</v>
      </c>
      <c r="F21" s="13">
        <v>1</v>
      </c>
      <c r="G21" s="13">
        <v>1</v>
      </c>
      <c r="H21" s="13">
        <v>0</v>
      </c>
      <c r="I21" s="13">
        <v>0</v>
      </c>
      <c r="J21" s="13">
        <v>7</v>
      </c>
      <c r="K21" s="13"/>
    </row>
    <row r="22" spans="1:11" ht="12">
      <c r="A22" s="9">
        <v>21</v>
      </c>
      <c r="B22" s="10" t="s">
        <v>89</v>
      </c>
      <c r="C22" s="10" t="str">
        <f t="shared" si="0"/>
        <v>2-1-1-1-0-1</v>
      </c>
      <c r="D22" s="11">
        <f>175+200+500+105+700</f>
        <v>1680</v>
      </c>
      <c r="E22" s="11">
        <v>2</v>
      </c>
      <c r="F22" s="11">
        <v>1</v>
      </c>
      <c r="G22" s="11">
        <v>1</v>
      </c>
      <c r="H22" s="11">
        <v>1</v>
      </c>
      <c r="I22" s="11">
        <v>0</v>
      </c>
      <c r="J22" s="11">
        <v>1</v>
      </c>
      <c r="K22" s="11">
        <v>1</v>
      </c>
    </row>
    <row r="23" spans="1:11" ht="12">
      <c r="A23" s="9">
        <v>22</v>
      </c>
      <c r="B23" s="12" t="s">
        <v>90</v>
      </c>
      <c r="C23" s="12" t="str">
        <f aca="true" t="shared" si="1" ref="C23:C30">CONCATENATE(E23,"-",F23,"-",G23,"-",H23,"-",I23,"-",J23)</f>
        <v>4-0-1-0-2-2</v>
      </c>
      <c r="D23" s="13">
        <f>700+100+740+370+1480+540+1830</f>
        <v>5760</v>
      </c>
      <c r="E23" s="13">
        <v>4</v>
      </c>
      <c r="F23" s="13">
        <v>0</v>
      </c>
      <c r="G23" s="13">
        <v>1</v>
      </c>
      <c r="H23" s="13">
        <v>0</v>
      </c>
      <c r="I23" s="13">
        <v>2</v>
      </c>
      <c r="J23" s="13">
        <v>2</v>
      </c>
      <c r="K23" s="13"/>
    </row>
    <row r="24" spans="1:11" ht="12">
      <c r="A24" s="9">
        <v>23</v>
      </c>
      <c r="B24" s="10" t="s">
        <v>128</v>
      </c>
      <c r="C24" s="10" t="str">
        <f t="shared" si="1"/>
        <v>3-0-0-2-0-1</v>
      </c>
      <c r="D24" s="11">
        <f>700+1600+4200+585+645</f>
        <v>7730</v>
      </c>
      <c r="E24" s="11">
        <v>3</v>
      </c>
      <c r="F24" s="11">
        <v>0</v>
      </c>
      <c r="G24" s="11">
        <v>0</v>
      </c>
      <c r="H24" s="11">
        <v>2</v>
      </c>
      <c r="I24" s="11">
        <v>0</v>
      </c>
      <c r="J24" s="11">
        <v>1</v>
      </c>
      <c r="K24" s="11">
        <v>1</v>
      </c>
    </row>
    <row r="25" spans="1:11" ht="12">
      <c r="A25" s="9">
        <v>24</v>
      </c>
      <c r="B25" s="12" t="s">
        <v>109</v>
      </c>
      <c r="C25" s="12" t="str">
        <f t="shared" si="1"/>
        <v>3-0-0-0-2-0</v>
      </c>
      <c r="D25" s="13">
        <f>700+700+1900+380+240</f>
        <v>3920</v>
      </c>
      <c r="E25" s="13">
        <v>3</v>
      </c>
      <c r="F25" s="13">
        <v>0</v>
      </c>
      <c r="G25" s="13">
        <v>0</v>
      </c>
      <c r="H25" s="13">
        <v>0</v>
      </c>
      <c r="I25" s="13">
        <v>2</v>
      </c>
      <c r="J25" s="13">
        <v>0</v>
      </c>
      <c r="K25" s="13">
        <v>1</v>
      </c>
    </row>
    <row r="26" spans="1:11" ht="12">
      <c r="A26" s="9">
        <v>25</v>
      </c>
      <c r="B26" s="10" t="s">
        <v>218</v>
      </c>
      <c r="C26" s="10" t="str">
        <f t="shared" si="1"/>
        <v>0-2-1-0-0-0</v>
      </c>
      <c r="D26" s="11">
        <f>125+200+200</f>
        <v>525</v>
      </c>
      <c r="E26" s="11">
        <v>0</v>
      </c>
      <c r="F26" s="11">
        <v>2</v>
      </c>
      <c r="G26" s="11">
        <v>1</v>
      </c>
      <c r="H26" s="11">
        <v>0</v>
      </c>
      <c r="I26" s="11">
        <v>0</v>
      </c>
      <c r="J26" s="11">
        <v>0</v>
      </c>
      <c r="K26" s="11"/>
    </row>
    <row r="27" spans="1:11" ht="12">
      <c r="A27" s="9">
        <v>26</v>
      </c>
      <c r="B27" s="12" t="s">
        <v>103</v>
      </c>
      <c r="C27" s="12" t="str">
        <f t="shared" si="1"/>
        <v>5-7-0-0-0-2</v>
      </c>
      <c r="D27" s="13">
        <f>280+500+1900+760+5200+760+3000+960+1200+2400+3760+2400</f>
        <v>23120</v>
      </c>
      <c r="E27" s="13">
        <v>5</v>
      </c>
      <c r="F27" s="13">
        <v>7</v>
      </c>
      <c r="G27" s="13">
        <v>0</v>
      </c>
      <c r="H27" s="13">
        <v>0</v>
      </c>
      <c r="I27" s="13">
        <v>0</v>
      </c>
      <c r="J27" s="13">
        <v>2</v>
      </c>
      <c r="K27" s="13"/>
    </row>
    <row r="28" spans="1:11" ht="12">
      <c r="A28" s="9">
        <v>27</v>
      </c>
      <c r="B28" s="10" t="s">
        <v>132</v>
      </c>
      <c r="C28" s="10" t="str">
        <f t="shared" si="1"/>
        <v>2-1-0-1-2-3</v>
      </c>
      <c r="D28" s="11">
        <f>700+150+400+700+148+148</f>
        <v>2246</v>
      </c>
      <c r="E28" s="11">
        <v>2</v>
      </c>
      <c r="F28" s="11">
        <v>1</v>
      </c>
      <c r="G28" s="11">
        <v>0</v>
      </c>
      <c r="H28" s="11">
        <v>1</v>
      </c>
      <c r="I28" s="11">
        <v>2</v>
      </c>
      <c r="J28" s="11">
        <v>3</v>
      </c>
      <c r="K28" s="11">
        <v>1</v>
      </c>
    </row>
    <row r="29" spans="1:11" ht="12">
      <c r="A29" s="9">
        <v>28</v>
      </c>
      <c r="B29" s="12" t="s">
        <v>108</v>
      </c>
      <c r="C29" s="12" t="str">
        <f t="shared" si="1"/>
        <v>1-1-0-0-0-3</v>
      </c>
      <c r="D29" s="13">
        <f>700+280</f>
        <v>980</v>
      </c>
      <c r="E29" s="13">
        <v>1</v>
      </c>
      <c r="F29" s="13">
        <v>1</v>
      </c>
      <c r="G29" s="13">
        <v>0</v>
      </c>
      <c r="H29" s="13">
        <v>0</v>
      </c>
      <c r="I29" s="13">
        <v>0</v>
      </c>
      <c r="J29" s="13">
        <v>3</v>
      </c>
      <c r="K29" s="13">
        <v>1</v>
      </c>
    </row>
    <row r="30" spans="1:11" ht="12">
      <c r="A30" s="9">
        <v>29</v>
      </c>
      <c r="B30" s="10" t="s">
        <v>122</v>
      </c>
      <c r="C30" s="10" t="str">
        <f t="shared" si="1"/>
        <v>2-3-4-0-3-1</v>
      </c>
      <c r="D30" s="11">
        <f>280+125+200+125+200+500+175+175+75+75+740+148</f>
        <v>2818</v>
      </c>
      <c r="E30" s="11">
        <v>2</v>
      </c>
      <c r="F30" s="11">
        <v>3</v>
      </c>
      <c r="G30" s="11">
        <v>4</v>
      </c>
      <c r="H30" s="11">
        <v>0</v>
      </c>
      <c r="I30" s="11">
        <v>3</v>
      </c>
      <c r="J30" s="11">
        <v>1</v>
      </c>
      <c r="K30" s="11">
        <v>1</v>
      </c>
    </row>
    <row r="31" spans="1:11" ht="12">
      <c r="A31" s="9">
        <v>30</v>
      </c>
      <c r="B31" s="12" t="s">
        <v>95</v>
      </c>
      <c r="C31" s="12" t="str">
        <f t="shared" si="0"/>
        <v>0-0-0-0-0-0</v>
      </c>
      <c r="D31" s="13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/>
    </row>
  </sheetData>
  <conditionalFormatting sqref="B2:J31">
    <cfRule type="expression" priority="1" dxfId="0" stopIfTrue="1">
      <formula>$K2=1</formula>
    </cfRule>
  </conditionalFormatting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3" sqref="A33"/>
    </sheetView>
  </sheetViews>
  <sheetFormatPr defaultColWidth="9.00390625" defaultRowHeight="13.5"/>
  <cols>
    <col min="1" max="1" width="13.125" style="0" bestFit="1" customWidth="1"/>
    <col min="2" max="5" width="13.875" style="0" bestFit="1" customWidth="1"/>
  </cols>
  <sheetData>
    <row r="1" spans="1:5" ht="12" customHeight="1">
      <c r="A1" s="8" t="s">
        <v>111</v>
      </c>
      <c r="B1" s="8" t="s">
        <v>149</v>
      </c>
      <c r="C1" s="8" t="s">
        <v>150</v>
      </c>
      <c r="D1" s="8" t="s">
        <v>151</v>
      </c>
      <c r="E1" s="8" t="s">
        <v>152</v>
      </c>
    </row>
    <row r="2" spans="1:5" ht="12" customHeight="1">
      <c r="A2" s="6" t="s">
        <v>38</v>
      </c>
      <c r="B2" s="6" t="s">
        <v>134</v>
      </c>
      <c r="C2" s="6" t="s">
        <v>135</v>
      </c>
      <c r="D2" s="6" t="s">
        <v>136</v>
      </c>
      <c r="E2" s="6" t="s">
        <v>137</v>
      </c>
    </row>
    <row r="3" spans="1:5" ht="12" customHeight="1">
      <c r="A3" s="7" t="s">
        <v>37</v>
      </c>
      <c r="B3" s="7" t="s">
        <v>134</v>
      </c>
      <c r="C3" s="7" t="s">
        <v>138</v>
      </c>
      <c r="D3" s="7" t="s">
        <v>139</v>
      </c>
      <c r="E3" s="7" t="s">
        <v>133</v>
      </c>
    </row>
    <row r="4" spans="1:5" ht="12" customHeight="1">
      <c r="A4" s="6" t="s">
        <v>5</v>
      </c>
      <c r="B4" s="6" t="s">
        <v>103</v>
      </c>
      <c r="C4" s="6" t="s">
        <v>104</v>
      </c>
      <c r="D4" s="6" t="s">
        <v>109</v>
      </c>
      <c r="E4" s="6" t="s">
        <v>106</v>
      </c>
    </row>
    <row r="5" spans="1:5" ht="12" customHeight="1">
      <c r="A5" s="7" t="s">
        <v>8</v>
      </c>
      <c r="B5" s="7" t="s">
        <v>56</v>
      </c>
      <c r="C5" s="7" t="s">
        <v>83</v>
      </c>
      <c r="D5" s="7" t="s">
        <v>95</v>
      </c>
      <c r="E5" s="7" t="s">
        <v>140</v>
      </c>
    </row>
    <row r="6" spans="1:5" ht="12" customHeight="1">
      <c r="A6" s="6" t="s">
        <v>32</v>
      </c>
      <c r="B6" s="6" t="s">
        <v>56</v>
      </c>
      <c r="C6" s="6" t="s">
        <v>89</v>
      </c>
      <c r="D6" s="6" t="s">
        <v>130</v>
      </c>
      <c r="E6" s="6" t="s">
        <v>106</v>
      </c>
    </row>
    <row r="7" spans="1:5" ht="12" customHeight="1">
      <c r="A7" s="7" t="s">
        <v>2</v>
      </c>
      <c r="B7" s="7" t="s">
        <v>56</v>
      </c>
      <c r="C7" s="7" t="s">
        <v>89</v>
      </c>
      <c r="D7" s="7" t="s">
        <v>95</v>
      </c>
      <c r="E7" s="7" t="s">
        <v>106</v>
      </c>
    </row>
    <row r="8" spans="1:5" ht="12" customHeight="1">
      <c r="A8" s="6" t="s">
        <v>141</v>
      </c>
      <c r="B8" s="6" t="s">
        <v>56</v>
      </c>
      <c r="C8" s="6" t="s">
        <v>104</v>
      </c>
      <c r="D8" s="6" t="s">
        <v>107</v>
      </c>
      <c r="E8" s="6" t="s">
        <v>106</v>
      </c>
    </row>
    <row r="9" spans="1:5" ht="12" customHeight="1">
      <c r="A9" s="7" t="s">
        <v>142</v>
      </c>
      <c r="B9" s="7" t="s">
        <v>56</v>
      </c>
      <c r="C9" s="7" t="s">
        <v>104</v>
      </c>
      <c r="D9" s="7" t="s">
        <v>105</v>
      </c>
      <c r="E9" s="7" t="s">
        <v>106</v>
      </c>
    </row>
    <row r="10" spans="1:5" ht="12" customHeight="1">
      <c r="A10" s="6" t="s">
        <v>31</v>
      </c>
      <c r="B10" s="6" t="s">
        <v>56</v>
      </c>
      <c r="C10" s="6" t="s">
        <v>104</v>
      </c>
      <c r="D10" s="6" t="s">
        <v>95</v>
      </c>
      <c r="E10" s="6" t="s">
        <v>106</v>
      </c>
    </row>
    <row r="11" spans="1:5" ht="12" customHeight="1">
      <c r="A11" s="7" t="s">
        <v>143</v>
      </c>
      <c r="B11" s="7" t="s">
        <v>56</v>
      </c>
      <c r="C11" s="7" t="s">
        <v>107</v>
      </c>
      <c r="D11" s="7" t="s">
        <v>95</v>
      </c>
      <c r="E11" s="7" t="s">
        <v>106</v>
      </c>
    </row>
    <row r="12" spans="1:5" ht="12" customHeight="1">
      <c r="A12" s="6" t="s">
        <v>35</v>
      </c>
      <c r="B12" s="6" t="s">
        <v>56</v>
      </c>
      <c r="C12" s="6" t="s">
        <v>105</v>
      </c>
      <c r="D12" s="6" t="s">
        <v>109</v>
      </c>
      <c r="E12" s="6" t="s">
        <v>106</v>
      </c>
    </row>
    <row r="13" spans="1:5" ht="12" customHeight="1">
      <c r="A13" s="7" t="s">
        <v>30</v>
      </c>
      <c r="B13" s="7" t="s">
        <v>56</v>
      </c>
      <c r="C13" s="7" t="s">
        <v>105</v>
      </c>
      <c r="D13" s="7" t="s">
        <v>96</v>
      </c>
      <c r="E13" s="7" t="s">
        <v>106</v>
      </c>
    </row>
    <row r="14" spans="1:5" ht="12" customHeight="1">
      <c r="A14" s="6" t="s">
        <v>144</v>
      </c>
      <c r="B14" s="6" t="s">
        <v>56</v>
      </c>
      <c r="C14" s="6" t="s">
        <v>108</v>
      </c>
      <c r="D14" s="6" t="s">
        <v>96</v>
      </c>
      <c r="E14" s="6" t="s">
        <v>95</v>
      </c>
    </row>
    <row r="15" spans="1:5" ht="12" customHeight="1">
      <c r="A15" s="7" t="s">
        <v>7</v>
      </c>
      <c r="B15" s="7" t="s">
        <v>56</v>
      </c>
      <c r="C15" s="7" t="s">
        <v>108</v>
      </c>
      <c r="D15" s="7" t="s">
        <v>96</v>
      </c>
      <c r="E15" s="7" t="s">
        <v>97</v>
      </c>
    </row>
    <row r="16" spans="1:5" ht="12" customHeight="1">
      <c r="A16" s="6" t="s">
        <v>1</v>
      </c>
      <c r="B16" s="6" t="s">
        <v>56</v>
      </c>
      <c r="C16" s="6" t="s">
        <v>109</v>
      </c>
      <c r="D16" s="6" t="s">
        <v>121</v>
      </c>
      <c r="E16" s="6" t="s">
        <v>96</v>
      </c>
    </row>
    <row r="17" spans="1:5" ht="12" customHeight="1">
      <c r="A17" s="7" t="s">
        <v>34</v>
      </c>
      <c r="B17" s="7" t="s">
        <v>56</v>
      </c>
      <c r="C17" s="7" t="s">
        <v>109</v>
      </c>
      <c r="D17" s="7" t="s">
        <v>95</v>
      </c>
      <c r="E17" s="7" t="s">
        <v>106</v>
      </c>
    </row>
    <row r="18" spans="1:5" ht="12" customHeight="1">
      <c r="A18" s="6" t="s">
        <v>145</v>
      </c>
      <c r="B18" s="6" t="s">
        <v>56</v>
      </c>
      <c r="C18" s="6" t="s">
        <v>96</v>
      </c>
      <c r="D18" s="6" t="s">
        <v>95</v>
      </c>
      <c r="E18" s="6" t="s">
        <v>106</v>
      </c>
    </row>
    <row r="19" spans="1:5" ht="12" customHeight="1">
      <c r="A19" s="7" t="s">
        <v>29</v>
      </c>
      <c r="B19" s="7" t="s">
        <v>56</v>
      </c>
      <c r="C19" s="7" t="s">
        <v>95</v>
      </c>
      <c r="D19" s="7" t="s">
        <v>106</v>
      </c>
      <c r="E19" s="7" t="s">
        <v>97</v>
      </c>
    </row>
    <row r="20" spans="1:5" ht="12" customHeight="1">
      <c r="A20" s="6" t="s">
        <v>33</v>
      </c>
      <c r="B20" s="6" t="s">
        <v>83</v>
      </c>
      <c r="C20" s="6" t="s">
        <v>122</v>
      </c>
      <c r="D20" s="6" t="s">
        <v>90</v>
      </c>
      <c r="E20" s="6" t="s">
        <v>54</v>
      </c>
    </row>
    <row r="21" spans="1:5" ht="12" customHeight="1">
      <c r="A21" s="7" t="s">
        <v>10</v>
      </c>
      <c r="B21" s="7" t="s">
        <v>83</v>
      </c>
      <c r="C21" s="7" t="s">
        <v>90</v>
      </c>
      <c r="D21" s="7" t="s">
        <v>121</v>
      </c>
      <c r="E21" s="7" t="s">
        <v>132</v>
      </c>
    </row>
    <row r="22" spans="1:5" ht="12" customHeight="1">
      <c r="A22" s="6" t="s">
        <v>148</v>
      </c>
      <c r="B22" s="6" t="s">
        <v>83</v>
      </c>
      <c r="C22" s="6" t="s">
        <v>89</v>
      </c>
      <c r="D22" s="6" t="s">
        <v>110</v>
      </c>
      <c r="E22" s="6" t="s">
        <v>95</v>
      </c>
    </row>
    <row r="23" spans="1:5" ht="12" customHeight="1">
      <c r="A23" s="7" t="s">
        <v>88</v>
      </c>
      <c r="B23" s="7" t="s">
        <v>52</v>
      </c>
      <c r="C23" s="7" t="s">
        <v>107</v>
      </c>
      <c r="D23" s="7" t="s">
        <v>125</v>
      </c>
      <c r="E23" s="7" t="s">
        <v>130</v>
      </c>
    </row>
    <row r="24" spans="1:5" ht="12" customHeight="1">
      <c r="A24" s="6" t="s">
        <v>9</v>
      </c>
      <c r="B24" s="6" t="s">
        <v>89</v>
      </c>
      <c r="C24" s="6" t="s">
        <v>104</v>
      </c>
      <c r="D24" s="6" t="s">
        <v>96</v>
      </c>
      <c r="E24" s="6" t="s">
        <v>95</v>
      </c>
    </row>
    <row r="25" spans="1:5" ht="12" customHeight="1">
      <c r="A25" s="7" t="s">
        <v>0</v>
      </c>
      <c r="B25" s="7" t="s">
        <v>89</v>
      </c>
      <c r="C25" s="7" t="s">
        <v>105</v>
      </c>
      <c r="D25" s="7" t="s">
        <v>96</v>
      </c>
      <c r="E25" s="7" t="s">
        <v>106</v>
      </c>
    </row>
    <row r="26" spans="1:13" ht="12" customHeight="1">
      <c r="A26" s="6" t="s">
        <v>6</v>
      </c>
      <c r="B26" s="6" t="s">
        <v>89</v>
      </c>
      <c r="C26" s="6" t="s">
        <v>96</v>
      </c>
      <c r="D26" s="6" t="s">
        <v>95</v>
      </c>
      <c r="E26" s="6" t="s">
        <v>106</v>
      </c>
      <c r="M26" t="s">
        <v>153</v>
      </c>
    </row>
    <row r="27" spans="1:5" ht="12" customHeight="1">
      <c r="A27" s="7" t="s">
        <v>4</v>
      </c>
      <c r="B27" s="7" t="s">
        <v>89</v>
      </c>
      <c r="C27" s="7" t="s">
        <v>96</v>
      </c>
      <c r="D27" s="7" t="s">
        <v>106</v>
      </c>
      <c r="E27" s="7" t="s">
        <v>97</v>
      </c>
    </row>
    <row r="28" spans="1:5" ht="12" customHeight="1">
      <c r="A28" s="6" t="s">
        <v>146</v>
      </c>
      <c r="B28" s="6" t="s">
        <v>104</v>
      </c>
      <c r="C28" s="6" t="s">
        <v>105</v>
      </c>
      <c r="D28" s="6" t="s">
        <v>110</v>
      </c>
      <c r="E28" s="6" t="s">
        <v>95</v>
      </c>
    </row>
    <row r="29" spans="1:5" ht="12" customHeight="1">
      <c r="A29" s="7" t="s">
        <v>3</v>
      </c>
      <c r="B29" s="7" t="s">
        <v>104</v>
      </c>
      <c r="C29" s="7" t="s">
        <v>105</v>
      </c>
      <c r="D29" s="7" t="s">
        <v>96</v>
      </c>
      <c r="E29" s="7" t="s">
        <v>95</v>
      </c>
    </row>
    <row r="30" spans="1:5" ht="12" customHeight="1">
      <c r="A30" s="6" t="s">
        <v>36</v>
      </c>
      <c r="B30" s="6" t="s">
        <v>105</v>
      </c>
      <c r="C30" s="6" t="s">
        <v>128</v>
      </c>
      <c r="D30" s="6" t="s">
        <v>95</v>
      </c>
      <c r="E30" s="6" t="s">
        <v>106</v>
      </c>
    </row>
    <row r="31" spans="1:5" ht="12" customHeight="1">
      <c r="A31" s="7" t="s">
        <v>147</v>
      </c>
      <c r="B31" s="7" t="s">
        <v>118</v>
      </c>
      <c r="C31" s="7" t="s">
        <v>53</v>
      </c>
      <c r="D31" s="7" t="s">
        <v>96</v>
      </c>
      <c r="E31" s="7" t="s">
        <v>95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28" sqref="C28"/>
    </sheetView>
  </sheetViews>
  <sheetFormatPr defaultColWidth="9.00390625" defaultRowHeight="13.5"/>
  <cols>
    <col min="1" max="1" width="4.75390625" style="1" bestFit="1" customWidth="1"/>
    <col min="2" max="2" width="13.875" style="1" bestFit="1" customWidth="1"/>
    <col min="3" max="3" width="15.00390625" style="1" bestFit="1" customWidth="1"/>
    <col min="4" max="4" width="4.75390625" style="1" customWidth="1"/>
    <col min="5" max="16384" width="24.375" style="1" customWidth="1"/>
  </cols>
  <sheetData>
    <row r="1" spans="1:4" ht="12">
      <c r="A1" s="8" t="s">
        <v>50</v>
      </c>
      <c r="B1" s="8" t="s">
        <v>49</v>
      </c>
      <c r="C1" s="8" t="s">
        <v>111</v>
      </c>
      <c r="D1" s="8" t="s">
        <v>98</v>
      </c>
    </row>
    <row r="2" spans="1:4" ht="11.25">
      <c r="A2" s="6">
        <f aca="true" t="shared" si="0" ref="A2:A31">RANK(D$2:D$31,D$2:D$31,FALSE)</f>
        <v>1</v>
      </c>
      <c r="B2" s="6" t="s">
        <v>106</v>
      </c>
      <c r="C2" s="6" t="s">
        <v>112</v>
      </c>
      <c r="D2" s="6">
        <f>COUNTIF('指名表'!$E$3:$L$32,B2)</f>
        <v>17</v>
      </c>
    </row>
    <row r="3" spans="1:4" ht="11.25">
      <c r="A3" s="7">
        <f t="shared" si="0"/>
        <v>2</v>
      </c>
      <c r="B3" s="7" t="s">
        <v>56</v>
      </c>
      <c r="C3" s="7" t="s">
        <v>102</v>
      </c>
      <c r="D3" s="7">
        <f>COUNTIF('指名表'!$E$3:$L$32,B3)</f>
        <v>15</v>
      </c>
    </row>
    <row r="4" spans="1:4" ht="11.25">
      <c r="A4" s="6">
        <f t="shared" si="0"/>
        <v>2</v>
      </c>
      <c r="B4" s="6" t="s">
        <v>95</v>
      </c>
      <c r="C4" s="6" t="s">
        <v>81</v>
      </c>
      <c r="D4" s="6">
        <f>COUNTIF('指名表'!$E$3:$L$32,B4)</f>
        <v>15</v>
      </c>
    </row>
    <row r="5" spans="1:4" ht="11.25">
      <c r="A5" s="7">
        <f t="shared" si="0"/>
        <v>4</v>
      </c>
      <c r="B5" s="7" t="s">
        <v>96</v>
      </c>
      <c r="C5" s="7" t="s">
        <v>85</v>
      </c>
      <c r="D5" s="7">
        <f>COUNTIF('指名表'!$E$3:$L$32,B5)</f>
        <v>11</v>
      </c>
    </row>
    <row r="6" spans="1:4" ht="11.25">
      <c r="A6" s="6">
        <f t="shared" si="0"/>
        <v>5</v>
      </c>
      <c r="B6" s="6" t="s">
        <v>89</v>
      </c>
      <c r="C6" s="6" t="s">
        <v>115</v>
      </c>
      <c r="D6" s="6">
        <f>COUNTIF('指名表'!$E$3:$L$32,B6)</f>
        <v>8</v>
      </c>
    </row>
    <row r="7" spans="1:4" ht="11.25">
      <c r="A7" s="7">
        <f t="shared" si="0"/>
        <v>6</v>
      </c>
      <c r="B7" s="7" t="s">
        <v>104</v>
      </c>
      <c r="C7" s="7" t="s">
        <v>79</v>
      </c>
      <c r="D7" s="7">
        <f>COUNTIF('指名表'!$E$3:$L$32,B7)</f>
        <v>7</v>
      </c>
    </row>
    <row r="8" spans="1:4" ht="11.25">
      <c r="A8" s="6">
        <f t="shared" si="0"/>
        <v>6</v>
      </c>
      <c r="B8" s="6" t="s">
        <v>105</v>
      </c>
      <c r="C8" s="6" t="s">
        <v>113</v>
      </c>
      <c r="D8" s="6">
        <f>COUNTIF('指名表'!$E$3:$L$32,B8)</f>
        <v>7</v>
      </c>
    </row>
    <row r="9" spans="1:4" ht="11.25">
      <c r="A9" s="7">
        <f t="shared" si="0"/>
        <v>8</v>
      </c>
      <c r="B9" s="7" t="s">
        <v>83</v>
      </c>
      <c r="C9" s="7" t="s">
        <v>80</v>
      </c>
      <c r="D9" s="7">
        <f>COUNTIF('指名表'!$E$3:$L$32,B9)</f>
        <v>4</v>
      </c>
    </row>
    <row r="10" spans="1:4" ht="11.25">
      <c r="A10" s="6">
        <f t="shared" si="0"/>
        <v>8</v>
      </c>
      <c r="B10" s="6" t="s">
        <v>107</v>
      </c>
      <c r="C10" s="6" t="s">
        <v>101</v>
      </c>
      <c r="D10" s="6">
        <f>COUNTIF('指名表'!$E$3:$L$32,B10)</f>
        <v>4</v>
      </c>
    </row>
    <row r="11" spans="1:4" ht="11.25">
      <c r="A11" s="7">
        <f t="shared" si="0"/>
        <v>8</v>
      </c>
      <c r="B11" s="7" t="s">
        <v>109</v>
      </c>
      <c r="C11" s="7" t="s">
        <v>116</v>
      </c>
      <c r="D11" s="7">
        <f>COUNTIF('指名表'!$E$3:$L$32,B11)</f>
        <v>4</v>
      </c>
    </row>
    <row r="12" spans="1:4" ht="11.25">
      <c r="A12" s="6">
        <f t="shared" si="0"/>
        <v>11</v>
      </c>
      <c r="B12" s="6" t="s">
        <v>110</v>
      </c>
      <c r="C12" s="6" t="s">
        <v>99</v>
      </c>
      <c r="D12" s="6">
        <f>COUNTIF('指名表'!$E$3:$L$32,B12)</f>
        <v>3</v>
      </c>
    </row>
    <row r="13" spans="1:4" ht="11.25">
      <c r="A13" s="7">
        <f t="shared" si="0"/>
        <v>11</v>
      </c>
      <c r="B13" s="7" t="s">
        <v>97</v>
      </c>
      <c r="C13" s="7" t="s">
        <v>114</v>
      </c>
      <c r="D13" s="7">
        <f>COUNTIF('指名表'!$E$3:$L$32,B13)</f>
        <v>3</v>
      </c>
    </row>
    <row r="14" spans="1:4" ht="11.25">
      <c r="A14" s="6">
        <f t="shared" si="0"/>
        <v>13</v>
      </c>
      <c r="B14" s="6" t="s">
        <v>55</v>
      </c>
      <c r="C14" s="6" t="s">
        <v>117</v>
      </c>
      <c r="D14" s="6">
        <f>COUNTIF('指名表'!$E$3:$L$32,B14)</f>
        <v>2</v>
      </c>
    </row>
    <row r="15" spans="1:4" ht="11.25">
      <c r="A15" s="7">
        <f t="shared" si="0"/>
        <v>13</v>
      </c>
      <c r="B15" s="7" t="s">
        <v>103</v>
      </c>
      <c r="C15" s="7" t="s">
        <v>87</v>
      </c>
      <c r="D15" s="7">
        <f>COUNTIF('指名表'!$E$3:$L$32,B15)</f>
        <v>2</v>
      </c>
    </row>
    <row r="16" spans="1:4" ht="11.25">
      <c r="A16" s="6">
        <f t="shared" si="0"/>
        <v>13</v>
      </c>
      <c r="B16" s="6" t="s">
        <v>90</v>
      </c>
      <c r="C16" s="6" t="s">
        <v>82</v>
      </c>
      <c r="D16" s="6">
        <f>COUNTIF('指名表'!$E$3:$L$32,B16)</f>
        <v>2</v>
      </c>
    </row>
    <row r="17" spans="1:4" ht="11.25">
      <c r="A17" s="7">
        <f t="shared" si="0"/>
        <v>13</v>
      </c>
      <c r="B17" s="7" t="s">
        <v>108</v>
      </c>
      <c r="C17" s="7" t="s">
        <v>119</v>
      </c>
      <c r="D17" s="7">
        <f>COUNTIF('指名表'!$E$3:$L$32,B17)</f>
        <v>2</v>
      </c>
    </row>
    <row r="18" spans="1:4" ht="11.25">
      <c r="A18" s="6">
        <f t="shared" si="0"/>
        <v>13</v>
      </c>
      <c r="B18" s="6" t="s">
        <v>121</v>
      </c>
      <c r="C18" s="6" t="s">
        <v>100</v>
      </c>
      <c r="D18" s="6">
        <f>COUNTIF('指名表'!$E$3:$L$32,B18)</f>
        <v>2</v>
      </c>
    </row>
    <row r="19" spans="1:4" ht="11.25">
      <c r="A19" s="7">
        <f t="shared" si="0"/>
        <v>13</v>
      </c>
      <c r="B19" s="7" t="s">
        <v>130</v>
      </c>
      <c r="C19" s="7" t="s">
        <v>131</v>
      </c>
      <c r="D19" s="7">
        <f>COUNTIF('指名表'!$E$3:$L$32,B19)</f>
        <v>2</v>
      </c>
    </row>
    <row r="20" spans="1:4" ht="11.25">
      <c r="A20" s="6">
        <f t="shared" si="0"/>
        <v>19</v>
      </c>
      <c r="B20" s="6" t="s">
        <v>122</v>
      </c>
      <c r="C20" s="6" t="s">
        <v>123</v>
      </c>
      <c r="D20" s="6">
        <f>COUNTIF('指名表'!$E$3:$L$32,B20)</f>
        <v>1</v>
      </c>
    </row>
    <row r="21" spans="1:4" ht="11.25">
      <c r="A21" s="7">
        <f t="shared" si="0"/>
        <v>19</v>
      </c>
      <c r="B21" s="7" t="s">
        <v>52</v>
      </c>
      <c r="C21" s="7" t="s">
        <v>124</v>
      </c>
      <c r="D21" s="7">
        <f>COUNTIF('指名表'!$E$3:$L$32,B21)</f>
        <v>1</v>
      </c>
    </row>
    <row r="22" spans="1:4" ht="11.25">
      <c r="A22" s="6">
        <f t="shared" si="0"/>
        <v>19</v>
      </c>
      <c r="B22" s="6" t="s">
        <v>125</v>
      </c>
      <c r="C22" s="6" t="s">
        <v>126</v>
      </c>
      <c r="D22" s="6">
        <f>COUNTIF('指名表'!$E$3:$L$32,B22)</f>
        <v>1</v>
      </c>
    </row>
    <row r="23" spans="1:4" ht="11.25">
      <c r="A23" s="7">
        <f t="shared" si="0"/>
        <v>19</v>
      </c>
      <c r="B23" s="7" t="s">
        <v>118</v>
      </c>
      <c r="C23" s="7" t="s">
        <v>76</v>
      </c>
      <c r="D23" s="7">
        <f>COUNTIF('指名表'!$E$3:$L$32,B23)</f>
        <v>1</v>
      </c>
    </row>
    <row r="24" spans="1:4" ht="11.25">
      <c r="A24" s="6">
        <f t="shared" si="0"/>
        <v>19</v>
      </c>
      <c r="B24" s="6" t="s">
        <v>54</v>
      </c>
      <c r="C24" s="6" t="s">
        <v>127</v>
      </c>
      <c r="D24" s="6">
        <f>COUNTIF('指名表'!$E$3:$L$32,B24)</f>
        <v>1</v>
      </c>
    </row>
    <row r="25" spans="1:4" ht="11.25">
      <c r="A25" s="7">
        <f t="shared" si="0"/>
        <v>19</v>
      </c>
      <c r="B25" s="7" t="s">
        <v>128</v>
      </c>
      <c r="C25" s="7" t="s">
        <v>129</v>
      </c>
      <c r="D25" s="7">
        <f>COUNTIF('指名表'!$E$3:$L$32,B25)</f>
        <v>1</v>
      </c>
    </row>
    <row r="26" spans="1:4" ht="11.25">
      <c r="A26" s="6">
        <f t="shared" si="0"/>
        <v>19</v>
      </c>
      <c r="B26" s="6" t="s">
        <v>86</v>
      </c>
      <c r="C26" s="6" t="s">
        <v>120</v>
      </c>
      <c r="D26" s="6">
        <f>COUNTIF('指名表'!$E$3:$L$32,B26)</f>
        <v>1</v>
      </c>
    </row>
    <row r="27" spans="1:4" ht="11.25">
      <c r="A27" s="7">
        <f t="shared" si="0"/>
        <v>19</v>
      </c>
      <c r="B27" s="7" t="s">
        <v>132</v>
      </c>
      <c r="C27" s="7" t="s">
        <v>88</v>
      </c>
      <c r="D27" s="7">
        <f>COUNTIF('指名表'!$E$3:$L$32,B27)</f>
        <v>1</v>
      </c>
    </row>
    <row r="28" spans="1:4" ht="11.25">
      <c r="A28" s="6">
        <f t="shared" si="0"/>
        <v>19</v>
      </c>
      <c r="B28" s="6" t="s">
        <v>154</v>
      </c>
      <c r="C28" s="6" t="s">
        <v>155</v>
      </c>
      <c r="D28" s="6">
        <f>COUNTIF('指名表'!$E$3:$L$32,B28)</f>
        <v>1</v>
      </c>
    </row>
    <row r="29" spans="1:4" ht="11.25">
      <c r="A29" s="7">
        <f t="shared" si="0"/>
        <v>19</v>
      </c>
      <c r="B29" s="7" t="s">
        <v>156</v>
      </c>
      <c r="C29" s="7" t="s">
        <v>147</v>
      </c>
      <c r="D29" s="7">
        <f>COUNTIF('指名表'!$E$3:$L$32,B29)</f>
        <v>1</v>
      </c>
    </row>
    <row r="30" spans="1:4" ht="11.25">
      <c r="A30" s="6">
        <f t="shared" si="0"/>
        <v>29</v>
      </c>
      <c r="B30" s="6" t="s">
        <v>157</v>
      </c>
      <c r="C30" s="6" t="s">
        <v>158</v>
      </c>
      <c r="D30" s="6">
        <f>COUNTIF('指名表'!$E$3:$L$32,B30)</f>
        <v>0</v>
      </c>
    </row>
    <row r="31" spans="1:4" ht="11.25">
      <c r="A31" s="7">
        <f t="shared" si="0"/>
        <v>29</v>
      </c>
      <c r="B31" s="7" t="s">
        <v>159</v>
      </c>
      <c r="C31" s="7" t="s">
        <v>160</v>
      </c>
      <c r="D31" s="7">
        <f>COUNTIF('指名表'!$E$3:$L$32,B31)</f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2008-01-19T10:44:46Z</dcterms:created>
  <dcterms:modified xsi:type="dcterms:W3CDTF">2008-04-15T16:10:23Z</dcterms:modified>
  <cp:category/>
  <cp:version/>
  <cp:contentType/>
  <cp:contentStatus/>
</cp:coreProperties>
</file>