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9345" activeTab="3"/>
  </bookViews>
  <sheets>
    <sheet name="使用方法" sheetId="1" r:id="rId1"/>
    <sheet name="計算シート(解説付き)" sheetId="2" r:id="rId2"/>
    <sheet name="設定・データ" sheetId="3" r:id="rId3"/>
    <sheet name="計算シート" sheetId="4" r:id="rId4"/>
  </sheets>
  <definedNames>
    <definedName name="リアルデータ表">'設定・データ'!$A$28:$E$56</definedName>
    <definedName name="出撃OFF">'設定・データ'!$B$6</definedName>
    <definedName name="出撃ON">'設定・データ'!$B$5</definedName>
    <definedName name="出撃ON・OFF">'設定・データ'!$B$5:$B$6</definedName>
    <definedName name="編成コピペフラグ">'設定・データ'!$B$9:$B$10</definedName>
    <definedName name="編成コピペフラグ補正">'設定・データ'!$D$9:$D$10</definedName>
    <definedName name="編成コピペ出">'設定・データ'!$B$10</definedName>
    <definedName name="編成コピペ全">'設定・データ'!$B$9</definedName>
    <definedName name="編成コピペ補正あり">'設定・データ'!$D$9</definedName>
    <definedName name="編成コピペ補正なし">'設定・データ'!$D$10</definedName>
  </definedNames>
  <calcPr fullCalcOnLoad="1"/>
</workbook>
</file>

<file path=xl/comments2.xml><?xml version="1.0" encoding="utf-8"?>
<comments xmlns="http://schemas.openxmlformats.org/spreadsheetml/2006/main">
  <authors>
    <author>ono</author>
    <author>　</author>
  </authors>
  <commentList>
    <comment ref="T1" authorId="0">
      <text>
        <r>
          <rPr>
            <b/>
            <sz val="9"/>
            <rFont val="ＭＳ Ｐゴシック"/>
            <family val="3"/>
          </rPr>
          <t>感覚＋知識</t>
        </r>
      </text>
    </comment>
    <comment ref="S1" authorId="0">
      <text>
        <r>
          <rPr>
            <b/>
            <sz val="9"/>
            <rFont val="ＭＳ Ｐゴシック"/>
            <family val="3"/>
          </rPr>
          <t>体格＋筋力</t>
        </r>
      </text>
    </comment>
    <comment ref="U1" authorId="0">
      <text>
        <r>
          <rPr>
            <b/>
            <sz val="9"/>
            <rFont val="ＭＳ Ｐゴシック"/>
            <family val="3"/>
          </rPr>
          <t>敏捷＋感覚</t>
        </r>
      </text>
    </comment>
    <comment ref="V1" authorId="0">
      <text>
        <r>
          <rPr>
            <b/>
            <sz val="9"/>
            <rFont val="ＭＳ Ｐゴシック"/>
            <family val="3"/>
          </rPr>
          <t>体格＋耐久力</t>
        </r>
      </text>
    </comment>
    <comment ref="B10" authorId="0">
      <text>
        <r>
          <rPr>
            <b/>
            <sz val="9"/>
            <rFont val="ＭＳ Ｐゴシック"/>
            <family val="3"/>
          </rPr>
          <t>ユニット別出撃フラグ
ON（出撃）：1
OFF：その他（削除でもOK）</t>
        </r>
      </text>
    </comment>
    <comment ref="X10" authorId="1">
      <text>
        <r>
          <rPr>
            <sz val="9"/>
            <rFont val="ＭＳ Ｐゴシック"/>
            <family val="3"/>
          </rPr>
          <t>ユニットデータが入力済みか否かを表すフラグ
I=Dは、I=Dとパイロットの欄の評価に
それぞれ一箇所でも入力されていれば
入力済みとみなす。
歩兵は、人員の評価に
一箇所でも入力されていれば
入力済みとみなす。</t>
        </r>
      </text>
    </comment>
    <comment ref="DF10" authorId="1">
      <text>
        <r>
          <rPr>
            <sz val="9"/>
            <rFont val="ＭＳ Ｐゴシック"/>
            <family val="3"/>
          </rPr>
          <t>体格～装甲の補正（技・特殊）入力欄に、
１個でも0以外の値が入力されていれば
入力済みとみなす</t>
        </r>
      </text>
    </comment>
    <comment ref="BI8" authorId="1">
      <text>
        <r>
          <rPr>
            <sz val="9"/>
            <rFont val="ＭＳ Ｐゴシック"/>
            <family val="3"/>
          </rPr>
          <t>I=D　パイロット＆コパイ
最大評価算出用
（濃いグレーは、I=Dの
最終評価には使用しない能力）</t>
        </r>
      </text>
    </comment>
    <comment ref="BV8" authorId="1">
      <text>
        <r>
          <rPr>
            <sz val="9"/>
            <rFont val="ＭＳ Ｐゴシック"/>
            <family val="3"/>
          </rPr>
          <t>I=D　全体評価算出用
体格～敏捷：
（I=Dの評価）
器用～幸運：
（I=Dの評価）＋（パイロット＆コパイの最大評価）</t>
        </r>
      </text>
    </comment>
  </commentList>
</comments>
</file>

<file path=xl/comments4.xml><?xml version="1.0" encoding="utf-8"?>
<comments xmlns="http://schemas.openxmlformats.org/spreadsheetml/2006/main">
  <authors>
    <author>ono</author>
    <author>　</author>
  </authors>
  <commentList>
    <comment ref="T1" authorId="0">
      <text>
        <r>
          <rPr>
            <b/>
            <sz val="9"/>
            <rFont val="ＭＳ Ｐゴシック"/>
            <family val="3"/>
          </rPr>
          <t>感覚＋知識</t>
        </r>
      </text>
    </comment>
    <comment ref="S1" authorId="0">
      <text>
        <r>
          <rPr>
            <b/>
            <sz val="9"/>
            <rFont val="ＭＳ Ｐゴシック"/>
            <family val="3"/>
          </rPr>
          <t>体格＋筋力</t>
        </r>
      </text>
    </comment>
    <comment ref="U1" authorId="0">
      <text>
        <r>
          <rPr>
            <b/>
            <sz val="9"/>
            <rFont val="ＭＳ Ｐゴシック"/>
            <family val="3"/>
          </rPr>
          <t>敏捷＋感覚</t>
        </r>
      </text>
    </comment>
    <comment ref="V1" authorId="0">
      <text>
        <r>
          <rPr>
            <b/>
            <sz val="9"/>
            <rFont val="ＭＳ Ｐゴシック"/>
            <family val="3"/>
          </rPr>
          <t>体格＋耐久力</t>
        </r>
      </text>
    </comment>
    <comment ref="B10" authorId="0">
      <text>
        <r>
          <rPr>
            <b/>
            <sz val="9"/>
            <rFont val="ＭＳ Ｐゴシック"/>
            <family val="3"/>
          </rPr>
          <t>ユニット別出撃フラグ
ON（出撃）：1
OFF：その他（削除でもOK）</t>
        </r>
      </text>
    </comment>
    <comment ref="X10" authorId="1">
      <text>
        <r>
          <rPr>
            <sz val="9"/>
            <rFont val="ＭＳ Ｐゴシック"/>
            <family val="3"/>
          </rPr>
          <t>ユニットデータが入力済みか否かを表すフラグ
I=Dは、I=Dとパイロットの欄の評価に
それぞれ一箇所でも入力されていれば
入力済みとみなす。
歩兵は、人員の評価に
一箇所でも入力されていれば
入力済みとみなす。</t>
        </r>
      </text>
    </comment>
    <comment ref="DF10" authorId="1">
      <text>
        <r>
          <rPr>
            <sz val="9"/>
            <rFont val="ＭＳ Ｐゴシック"/>
            <family val="3"/>
          </rPr>
          <t>体格～装甲の補正（技・特殊）入力欄に、
１個でも0以外の値が入力されていれば
入力済みとみなす</t>
        </r>
      </text>
    </comment>
    <comment ref="BI8" authorId="1">
      <text>
        <r>
          <rPr>
            <sz val="9"/>
            <rFont val="ＭＳ Ｐゴシック"/>
            <family val="3"/>
          </rPr>
          <t>I=D　パイロット＆コパイ
最大評価算出用
（濃いグレーは、I=Dの
最終評価には使用しない能力）</t>
        </r>
      </text>
    </comment>
    <comment ref="BV8" authorId="1">
      <text>
        <r>
          <rPr>
            <sz val="9"/>
            <rFont val="ＭＳ Ｐゴシック"/>
            <family val="3"/>
          </rPr>
          <t>I=D　全体評価算出用
体格～敏捷：
（I=Dの評価）
器用～幸運：
（I=Dの評価）＋（パイロット＆コパイの最大評価）</t>
        </r>
      </text>
    </comment>
  </commentList>
</comments>
</file>

<file path=xl/sharedStrings.xml><?xml version="1.0" encoding="utf-8"?>
<sst xmlns="http://schemas.openxmlformats.org/spreadsheetml/2006/main" count="514" uniqueCount="160">
  <si>
    <t>評価</t>
  </si>
  <si>
    <t>体格</t>
  </si>
  <si>
    <t>筋力</t>
  </si>
  <si>
    <t>耐久力</t>
  </si>
  <si>
    <t>外見</t>
  </si>
  <si>
    <t>敏捷</t>
  </si>
  <si>
    <t>器用</t>
  </si>
  <si>
    <t>感覚</t>
  </si>
  <si>
    <t>知識</t>
  </si>
  <si>
    <t>幸運</t>
  </si>
  <si>
    <t>トモエリバー</t>
  </si>
  <si>
    <t>近接</t>
  </si>
  <si>
    <t>中距離</t>
  </si>
  <si>
    <t>遠距離</t>
  </si>
  <si>
    <t>装甲</t>
  </si>
  <si>
    <t>国民番号</t>
  </si>
  <si>
    <t>国家</t>
  </si>
  <si>
    <t>名前</t>
  </si>
  <si>
    <t>根源力</t>
  </si>
  <si>
    <t>着用アイドレス</t>
  </si>
  <si>
    <t>出撃</t>
  </si>
  <si>
    <t>器用</t>
  </si>
  <si>
    <t>感覚</t>
  </si>
  <si>
    <t>知識</t>
  </si>
  <si>
    <t>幸運</t>
  </si>
  <si>
    <t>近接</t>
  </si>
  <si>
    <t>中距離</t>
  </si>
  <si>
    <t>遠距離</t>
  </si>
  <si>
    <t>装甲</t>
  </si>
  <si>
    <t>体格</t>
  </si>
  <si>
    <t>筋力</t>
  </si>
  <si>
    <t>敏捷</t>
  </si>
  <si>
    <t>耐久力</t>
  </si>
  <si>
    <t>仮シフトのリアルデータ→評価</t>
  </si>
  <si>
    <t>仮シフト計算用</t>
  </si>
  <si>
    <t>技</t>
  </si>
  <si>
    <t>技名</t>
  </si>
  <si>
    <t>特殊１</t>
  </si>
  <si>
    <t>特殊２</t>
  </si>
  <si>
    <t>・アイドレス事務局（尚書省）に出仕できる。・戦闘事務行為</t>
  </si>
  <si>
    <t>･世界の謎ゲームに挑戦できる（謎挑戦行為）</t>
  </si>
  <si>
    <t>・ＲＢ戦闘行為</t>
  </si>
  <si>
    <t>評価目標値</t>
  </si>
  <si>
    <t>次の評価まであと</t>
  </si>
  <si>
    <t>評価合計（全体）</t>
  </si>
  <si>
    <t>評価合計（出撃フラグONのみ）</t>
  </si>
  <si>
    <t>リアルデータ</t>
  </si>
  <si>
    <t>差分(※2)</t>
  </si>
  <si>
    <t>最大差分(※3)</t>
  </si>
  <si>
    <t xml:space="preserve">(※1)　リアルデータ必要最小値 </t>
  </si>
  <si>
    <t xml:space="preserve">評価値が得られる最小のリアルデータ値 </t>
  </si>
  <si>
    <t xml:space="preserve">芝村さんの計算シ－トで、リアルデータを小数第１位以下を四捨五入して計算 </t>
  </si>
  <si>
    <t xml:space="preserve">（「ステージ１　冒険のはじまり」にて提示の計算方式）した場合について確認済み。 </t>
  </si>
  <si>
    <t>(※2)　差分：</t>
  </si>
  <si>
    <t>1個下の評価とこの評価の間のリアルデータ差分</t>
  </si>
  <si>
    <t>例えば、技などを使用し評価を３→４にした場合、3のリアル値3.4→4のリアル値5.1で1.7上がる。</t>
  </si>
  <si>
    <t>編成時に、技や特殊を使用して評価を調整する場合の目安として見ると良いかも。</t>
  </si>
  <si>
    <t xml:space="preserve">(※3)　最大差分： </t>
  </si>
  <si>
    <t xml:space="preserve">1個下の評価からこの評価にするために必要なリアルデータの差分の最大値 </t>
  </si>
  <si>
    <t xml:space="preserve">例えば、評価を３→４に上げるために、3のリアル値3.4→4のリアル値5.1で1.7必要に見えるが、 </t>
  </si>
  <si>
    <t xml:space="preserve">実際は、最大でも3のリアル必要最小値→4のリアル必要最小値、つまり </t>
  </si>
  <si>
    <t>2.8→4.2で1.4あればいい。</t>
  </si>
  <si>
    <t>技・特殊</t>
  </si>
  <si>
    <t>兵員</t>
  </si>
  <si>
    <t>I=D</t>
  </si>
  <si>
    <t>パイロ</t>
  </si>
  <si>
    <t>コパイ1</t>
  </si>
  <si>
    <t>コパイ2</t>
  </si>
  <si>
    <t>I=D小計</t>
  </si>
  <si>
    <t>I=D名</t>
  </si>
  <si>
    <t>リアルデータ（近接～装甲は目安）</t>
  </si>
  <si>
    <t>詩歌</t>
  </si>
  <si>
    <t>酒巻　孝司</t>
  </si>
  <si>
    <t>北国人＋歩兵＋パイロット</t>
  </si>
  <si>
    <t>五感覚醒</t>
  </si>
  <si>
    <t>・射撃戦行為・～５０ｍ戦闘修正＋１・～３００ｍ戦闘修正＋２・～５００ｍ戦闘修正＋１</t>
  </si>
  <si>
    <t>知識の貯蔵庫</t>
  </si>
  <si>
    <t>九音・詩歌</t>
  </si>
  <si>
    <t>北国人＋吏族＋星見司</t>
  </si>
  <si>
    <t xml:space="preserve"> </t>
  </si>
  <si>
    <t>ON</t>
  </si>
  <si>
    <t>OFF</t>
  </si>
  <si>
    <t>技・特殊補正を加算</t>
  </si>
  <si>
    <t>リアルデータ計算用（小数第一位四捨五入）</t>
  </si>
  <si>
    <t>リアルデータ　出撃フラグONのみ計算用（小数第一位四捨五入）</t>
  </si>
  <si>
    <t>I=D　全体評価算出用（I=D＆（パイロット＆コパイ））</t>
  </si>
  <si>
    <t>水色部分がカスタマイズできます。</t>
  </si>
  <si>
    <t>　　　計算式「=1.5^(評価-0.4999)」で算出後、若干誤差が出るところを手入力で確認（笑）</t>
  </si>
  <si>
    <t>　　　（0.499･･･の9の桁をどこまで付けるかによって若干値が変わってきたが、</t>
  </si>
  <si>
    <t>　　　　リアルデータがどの桁数ならどの桁数まで0.499…の桁を取るのが適切かとかが</t>
  </si>
  <si>
    <t>　　　　良く分からなかったので、最終的には手入力で確認）</t>
  </si>
  <si>
    <t>出撃フラグに使う文字（変更後、計算シートの方で入力済みのフラグは入力し直す必要があるので注意）</t>
  </si>
  <si>
    <t xml:space="preserve"> </t>
  </si>
  <si>
    <t>全体補正（ACEユニットなど）</t>
  </si>
  <si>
    <t>区切り文字</t>
  </si>
  <si>
    <t>入力済み？</t>
  </si>
  <si>
    <t>補正（技・特殊等）のコピペ用テキスト作成用</t>
  </si>
  <si>
    <t>部隊編成コピペ用エリアのフラグに使う文字</t>
  </si>
  <si>
    <t>全体</t>
  </si>
  <si>
    <t>全体</t>
  </si>
  <si>
    <t>出撃フラグONのみ</t>
  </si>
  <si>
    <t>出撃のみ</t>
  </si>
  <si>
    <t>補正を出力</t>
  </si>
  <si>
    <t>補正を出力しない</t>
  </si>
  <si>
    <t>補正○</t>
  </si>
  <si>
    <t>補正○</t>
  </si>
  <si>
    <t>補正×</t>
  </si>
  <si>
    <t>補正全体テキスト</t>
  </si>
  <si>
    <t>計算結果出力領域</t>
  </si>
  <si>
    <t>　　〃　　　　　　（コピペを想定）</t>
  </si>
  <si>
    <t>使用方法</t>
  </si>
  <si>
    <t>データ入力領域（手入力を想定）</t>
  </si>
  <si>
    <t>オプション・カスタマイズ設定領域</t>
  </si>
  <si>
    <t>↓近接～装甲(黄色)：ユニット毎の評価</t>
  </si>
  <si>
    <t>　　〃</t>
  </si>
  <si>
    <t>例外は、評価合計やリアルデータ合計を削除すると「次の評価まであと」の計算結果が不定となります）</t>
  </si>
  <si>
    <t>出力形式は改造可能です。式を直接いじってください。不要なら削除可能です。（編成コピペ用データは列ごと削除すると一覧性も上がるでしょう）</t>
  </si>
  <si>
    <t>計算過程出力、コメント（説明書き）等</t>
  </si>
  <si>
    <t>コピペ用テキストデータ出力領域</t>
  </si>
  <si>
    <t>BBSやチャットに貼り付けるのに便利なテキストデータを出力します。</t>
  </si>
  <si>
    <t>行頭がグレーとなっている行についても、後ろの方の列に計算式やコメント等があるので削除しないよう気をつけてください。</t>
  </si>
  <si>
    <t>計算過程のセル（計算式が入っているところ）は、作りを把握した上で改造していただく場合を除き、基本的に変更や削除はしないでください。</t>
  </si>
  <si>
    <t>計算結果を出力します。</t>
  </si>
  <si>
    <t>不要な箇所は基本的に削除可能です。（I=D小計や、出撃フラグONのみの評価合計などは行ごと削除すると一覧性も上がります。好みでどうぞ。</t>
  </si>
  <si>
    <t>計算用データ</t>
  </si>
  <si>
    <t>設定</t>
  </si>
  <si>
    <t>コピペ用（ドラッグでセル移動可、コピペ移動不可）</t>
  </si>
  <si>
    <t>I=Dパイロット＆コパイ最大評価算出用</t>
  </si>
  <si>
    <t>改造例</t>
  </si>
  <si>
    <t>・１ユニットの表示行数を減らしたい→技や特殊の補正を、人員の評価の後ろに置く（六耳式計算シート風にするのも手かと）</t>
  </si>
  <si>
    <t>・人員ごとではなくアイドレス種類ごとに入力とし、ユニット毎の人数を指定できるようにする（技などの補正の使用有無ごとに別ユニットにしたりするなど工夫は必要）</t>
  </si>
  <si>
    <t>・データベースとなるファイルやシートを参照し、人員やアイドレス種類の入力をリスト選択でできるようにする（選択と同時に評価を自動入力）</t>
  </si>
  <si>
    <t>・目標評価の入力欄を付け、目標評価までのリアルデータ値があといくつかを表示（本ツールの過去のバージョンで実装を検討、没に）</t>
  </si>
  <si>
    <t>・燃料を記載する列を追加し、全体／国ごとの消費燃料を集計（本ツールにも実装検討中）</t>
  </si>
  <si>
    <t>・↑と同様に資源を集計（本ツールにも実装検討中）</t>
  </si>
  <si>
    <t>　　〃　　　　　　（コピペを想定）　編成コピペ用データ作成用のオプション</t>
  </si>
  <si>
    <t>おまけ</t>
  </si>
  <si>
    <t>現在のリアルデータ</t>
  </si>
  <si>
    <t>リアルデータ
必要最小値(※1)</t>
  </si>
  <si>
    <t>必要最小リアル</t>
  </si>
  <si>
    <t>補正リアルデータ</t>
  </si>
  <si>
    <t>差分（不足・余剰）</t>
  </si>
  <si>
    <t>ちょっとした部品です。好みで計算シートの空きスペースに貼り付けて使ったりもできます。</t>
  </si>
  <si>
    <t>・評価目標値までの調整用　※小数第一位以下を四捨五入した値を使っての計算になります。あくまで目安とお考え下さい。</t>
  </si>
  <si>
    <t>補正（元→補正値）</t>
  </si>
  <si>
    <r>
      <t>凡例（</t>
    </r>
    <r>
      <rPr>
        <b/>
        <sz val="10"/>
        <color indexed="23"/>
        <rFont val="ＭＳ Ｐゴシック"/>
        <family val="3"/>
      </rPr>
      <t>改造される方向けの補足</t>
    </r>
    <r>
      <rPr>
        <b/>
        <sz val="10"/>
        <rFont val="ＭＳ Ｐゴシック"/>
        <family val="0"/>
      </rPr>
      <t>）</t>
    </r>
  </si>
  <si>
    <t>編成コピペ用データ</t>
  </si>
  <si>
    <t>０ｍ戦闘修正＋２・～５ｍ戦闘修正＋１～５００ｍ戦闘修正＋１</t>
  </si>
  <si>
    <t>・技や特殊をフラグでON-OFF（本ツールの過去のバージョン(070313以前)で試作、現在は没に）</t>
  </si>
  <si>
    <t>※未完成です</t>
  </si>
  <si>
    <t xml:space="preserve"> </t>
  </si>
  <si>
    <t>I=D</t>
  </si>
  <si>
    <t>０ｍ戦闘修正＋２・～５ｍ戦闘修正＋１～５００ｍ戦闘修正＋１</t>
  </si>
  <si>
    <t>パイロ</t>
  </si>
  <si>
    <t>コパイ1</t>
  </si>
  <si>
    <t>コパイ2</t>
  </si>
  <si>
    <t>ゴールデン</t>
  </si>
  <si>
    <t>・白兵戦行為</t>
  </si>
  <si>
    <t>・近距離戦闘修正＋２　～遠距離戦闘修正＋２</t>
  </si>
  <si>
    <t>※未作成、「計算シート（解説付き）」を参照下さい。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</si>
</sst>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0000000000_ "/>
  </numFmts>
  <fonts count="15">
    <font>
      <sz val="11"/>
      <name val="ＭＳ Ｐゴシック"/>
      <family val="3"/>
    </font>
    <font>
      <sz val="6"/>
      <name val="ＭＳ Ｐゴシック"/>
      <family val="3"/>
    </font>
    <font>
      <u val="single"/>
      <sz val="8.25"/>
      <color indexed="12"/>
      <name val="ＭＳ Ｐゴシック"/>
      <family val="3"/>
    </font>
    <font>
      <sz val="8"/>
      <name val="ＭＳ Ｐゴシック"/>
      <family val="3"/>
    </font>
    <font>
      <b/>
      <sz val="9"/>
      <name val="ＭＳ Ｐゴシック"/>
      <family val="3"/>
    </font>
    <font>
      <b/>
      <sz val="8"/>
      <name val="ＭＳ Ｐゴシック"/>
      <family val="3"/>
    </font>
    <font>
      <sz val="9"/>
      <name val="ＭＳ Ｐゴシック"/>
      <family val="3"/>
    </font>
    <font>
      <sz val="8"/>
      <color indexed="23"/>
      <name val="ＭＳ Ｐゴシック"/>
      <family val="3"/>
    </font>
    <font>
      <strike/>
      <sz val="9"/>
      <name val="ＭＳ Ｐゴシック"/>
      <family val="3"/>
    </font>
    <font>
      <sz val="9"/>
      <color indexed="10"/>
      <name val="ＭＳ Ｐゴシック"/>
      <family val="3"/>
    </font>
    <font>
      <strike/>
      <sz val="8"/>
      <color indexed="23"/>
      <name val="ＭＳ Ｐゴシック"/>
      <family val="3"/>
    </font>
    <font>
      <sz val="9"/>
      <color indexed="12"/>
      <name val="ＭＳ Ｐゴシック"/>
      <family val="3"/>
    </font>
    <font>
      <b/>
      <sz val="10"/>
      <name val="ＭＳ Ｐゴシック"/>
      <family val="0"/>
    </font>
    <font>
      <b/>
      <sz val="10"/>
      <color indexed="23"/>
      <name val="ＭＳ Ｐゴシック"/>
      <family val="3"/>
    </font>
    <font>
      <sz val="8"/>
      <color indexed="10"/>
      <name val="ＭＳ Ｐゴシック"/>
      <family val="3"/>
    </font>
  </fonts>
  <fills count="18">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23"/>
        <bgColor indexed="64"/>
      </patternFill>
    </fill>
    <fill>
      <patternFill patternType="solid">
        <fgColor indexed="43"/>
        <bgColor indexed="64"/>
      </patternFill>
    </fill>
    <fill>
      <patternFill patternType="solid">
        <fgColor indexed="42"/>
        <bgColor indexed="64"/>
      </patternFill>
    </fill>
    <fill>
      <patternFill patternType="solid">
        <fgColor indexed="55"/>
        <bgColor indexed="64"/>
      </patternFill>
    </fill>
    <fill>
      <patternFill patternType="solid">
        <fgColor indexed="57"/>
        <bgColor indexed="64"/>
      </patternFill>
    </fill>
    <fill>
      <patternFill patternType="solid">
        <fgColor indexed="50"/>
        <bgColor indexed="64"/>
      </patternFill>
    </fill>
    <fill>
      <patternFill patternType="darkHorizontal">
        <fgColor indexed="43"/>
      </patternFill>
    </fill>
    <fill>
      <patternFill patternType="solid">
        <fgColor indexed="44"/>
        <bgColor indexed="64"/>
      </patternFill>
    </fill>
    <fill>
      <patternFill patternType="gray0625">
        <fgColor indexed="35"/>
      </patternFill>
    </fill>
    <fill>
      <patternFill patternType="solid">
        <fgColor indexed="19"/>
        <bgColor indexed="64"/>
      </patternFill>
    </fill>
    <fill>
      <patternFill patternType="solid">
        <fgColor indexed="63"/>
        <bgColor indexed="64"/>
      </patternFill>
    </fill>
    <fill>
      <patternFill patternType="darkGrid">
        <fgColor indexed="27"/>
      </patternFill>
    </fill>
  </fills>
  <borders count="11">
    <border>
      <left/>
      <right/>
      <top/>
      <bottom/>
      <diagonal/>
    </border>
    <border>
      <left style="thin"/>
      <right style="thin"/>
      <top style="thin"/>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0">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2" borderId="0" xfId="0" applyFont="1" applyFill="1" applyBorder="1" applyAlignment="1">
      <alignment vertical="center"/>
    </xf>
    <xf numFmtId="0" fontId="3" fillId="3" borderId="0" xfId="0" applyFont="1" applyFill="1" applyBorder="1" applyAlignment="1">
      <alignment vertical="center"/>
    </xf>
    <xf numFmtId="0" fontId="3" fillId="4" borderId="0" xfId="0" applyFont="1" applyFill="1" applyAlignment="1">
      <alignment vertical="center"/>
    </xf>
    <xf numFmtId="0" fontId="3" fillId="0" borderId="0" xfId="0" applyFont="1" applyAlignment="1">
      <alignment horizontal="right" vertical="center"/>
    </xf>
    <xf numFmtId="0" fontId="3" fillId="5" borderId="0" xfId="0" applyFont="1" applyFill="1" applyAlignment="1">
      <alignment vertical="center"/>
    </xf>
    <xf numFmtId="0" fontId="3" fillId="6" borderId="0" xfId="0" applyFont="1" applyFill="1" applyAlignment="1">
      <alignment vertical="center"/>
    </xf>
    <xf numFmtId="49" fontId="3" fillId="6" borderId="0" xfId="0" applyNumberFormat="1" applyFont="1" applyFill="1" applyAlignment="1">
      <alignment vertical="center"/>
    </xf>
    <xf numFmtId="0" fontId="3" fillId="6" borderId="0" xfId="0" applyFont="1" applyFill="1" applyBorder="1" applyAlignment="1">
      <alignment vertical="center"/>
    </xf>
    <xf numFmtId="0" fontId="3" fillId="7" borderId="0" xfId="0" applyFont="1" applyFill="1" applyAlignment="1">
      <alignment vertical="center"/>
    </xf>
    <xf numFmtId="0" fontId="3" fillId="3" borderId="1" xfId="0" applyFont="1" applyFill="1" applyBorder="1" applyAlignment="1">
      <alignment vertical="center"/>
    </xf>
    <xf numFmtId="0" fontId="3" fillId="8"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3" fillId="9" borderId="0" xfId="0" applyFont="1" applyFill="1" applyAlignment="1">
      <alignment vertical="center"/>
    </xf>
    <xf numFmtId="56" fontId="3" fillId="0" borderId="0" xfId="0" applyNumberFormat="1" applyFont="1" applyAlignment="1">
      <alignment vertical="center"/>
    </xf>
    <xf numFmtId="0" fontId="3" fillId="3" borderId="0" xfId="0" applyFont="1" applyFill="1" applyAlignment="1">
      <alignment vertical="center"/>
    </xf>
    <xf numFmtId="0" fontId="3" fillId="0" borderId="1" xfId="0" applyFont="1" applyBorder="1" applyAlignment="1">
      <alignment vertical="center"/>
    </xf>
    <xf numFmtId="0" fontId="3" fillId="10" borderId="0" xfId="0" applyFont="1" applyFill="1" applyAlignment="1">
      <alignment vertical="center"/>
    </xf>
    <xf numFmtId="0" fontId="3" fillId="11" borderId="0" xfId="0" applyFont="1" applyFill="1" applyAlignment="1">
      <alignment vertical="center"/>
    </xf>
    <xf numFmtId="0" fontId="3" fillId="7"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Alignment="1">
      <alignment horizontal="right" vertical="center"/>
    </xf>
    <xf numFmtId="0" fontId="3" fillId="12" borderId="0" xfId="0" applyFont="1" applyFill="1" applyAlignment="1">
      <alignment vertical="center"/>
    </xf>
    <xf numFmtId="0" fontId="3" fillId="13" borderId="0" xfId="0" applyFont="1" applyFill="1" applyAlignment="1">
      <alignment vertical="center"/>
    </xf>
    <xf numFmtId="0" fontId="3" fillId="13" borderId="1" xfId="0" applyFont="1" applyFill="1" applyBorder="1" applyAlignment="1">
      <alignment vertical="center"/>
    </xf>
    <xf numFmtId="0" fontId="3" fillId="14" borderId="0" xfId="0" applyFont="1" applyFill="1" applyBorder="1" applyAlignment="1">
      <alignment vertical="center"/>
    </xf>
    <xf numFmtId="180" fontId="3" fillId="4" borderId="0" xfId="0" applyNumberFormat="1" applyFont="1" applyFill="1" applyBorder="1" applyAlignment="1">
      <alignment vertical="center"/>
    </xf>
    <xf numFmtId="180" fontId="3" fillId="9" borderId="0" xfId="0" applyNumberFormat="1" applyFont="1" applyFill="1" applyBorder="1" applyAlignment="1">
      <alignment vertical="center"/>
    </xf>
    <xf numFmtId="0" fontId="3" fillId="4" borderId="1" xfId="0" applyFont="1" applyFill="1" applyBorder="1" applyAlignment="1">
      <alignment vertical="center"/>
    </xf>
    <xf numFmtId="180" fontId="3" fillId="4" borderId="1" xfId="0" applyNumberFormat="1" applyFont="1" applyFill="1" applyBorder="1" applyAlignment="1">
      <alignment/>
    </xf>
    <xf numFmtId="0" fontId="10" fillId="12" borderId="0" xfId="0" applyFont="1" applyFill="1" applyAlignment="1">
      <alignment vertical="center"/>
    </xf>
    <xf numFmtId="49" fontId="5" fillId="0" borderId="0" xfId="0" applyNumberFormat="1" applyFont="1" applyFill="1" applyAlignment="1">
      <alignment vertical="center"/>
    </xf>
    <xf numFmtId="0" fontId="5" fillId="0" borderId="0" xfId="0" applyFont="1" applyFill="1" applyAlignment="1">
      <alignment vertical="center"/>
    </xf>
    <xf numFmtId="0" fontId="5" fillId="0" borderId="0" xfId="0" applyFont="1" applyAlignment="1">
      <alignment vertical="center"/>
    </xf>
    <xf numFmtId="180" fontId="3" fillId="7" borderId="0" xfId="0" applyNumberFormat="1" applyFont="1" applyFill="1" applyBorder="1" applyAlignment="1">
      <alignment vertical="center"/>
    </xf>
    <xf numFmtId="180" fontId="7" fillId="7" borderId="0" xfId="0" applyNumberFormat="1" applyFont="1" applyFill="1" applyBorder="1" applyAlignment="1">
      <alignment vertical="center"/>
    </xf>
    <xf numFmtId="0" fontId="3" fillId="12" borderId="0" xfId="0" applyNumberFormat="1" applyFont="1" applyFill="1" applyAlignment="1">
      <alignment vertical="center"/>
    </xf>
    <xf numFmtId="0" fontId="3" fillId="2" borderId="0" xfId="0" applyFont="1" applyFill="1" applyAlignment="1">
      <alignment vertical="center"/>
    </xf>
    <xf numFmtId="0" fontId="3" fillId="15" borderId="0" xfId="0" applyFont="1" applyFill="1" applyAlignment="1">
      <alignment vertical="center"/>
    </xf>
    <xf numFmtId="0" fontId="7" fillId="0" borderId="0" xfId="0" applyFont="1" applyFill="1" applyAlignment="1">
      <alignment vertical="center"/>
    </xf>
    <xf numFmtId="0" fontId="7" fillId="0" borderId="0" xfId="0" applyFont="1" applyAlignment="1">
      <alignment vertical="center"/>
    </xf>
    <xf numFmtId="0" fontId="7" fillId="16" borderId="0" xfId="0" applyFont="1" applyFill="1" applyAlignment="1">
      <alignment vertical="center"/>
    </xf>
    <xf numFmtId="0" fontId="3" fillId="17" borderId="0" xfId="0" applyFont="1" applyFill="1" applyBorder="1" applyAlignment="1">
      <alignment vertical="center"/>
    </xf>
    <xf numFmtId="0" fontId="3" fillId="4" borderId="1" xfId="0" applyFont="1" applyFill="1" applyBorder="1" applyAlignment="1">
      <alignment vertical="center" wrapText="1"/>
    </xf>
    <xf numFmtId="0" fontId="12" fillId="8" borderId="0" xfId="0" applyFont="1" applyFill="1" applyAlignment="1">
      <alignment vertical="center"/>
    </xf>
    <xf numFmtId="0" fontId="7" fillId="14" borderId="0" xfId="0" applyFont="1" applyFill="1" applyBorder="1" applyAlignment="1">
      <alignment vertical="center"/>
    </xf>
    <xf numFmtId="0" fontId="3" fillId="0" borderId="0" xfId="0" applyFont="1" applyAlignment="1" applyProtection="1">
      <alignment vertical="center"/>
      <protection/>
    </xf>
    <xf numFmtId="0" fontId="12" fillId="8" borderId="0" xfId="0" applyFont="1" applyFill="1" applyAlignment="1" applyProtection="1">
      <alignment vertical="center"/>
      <protection/>
    </xf>
    <xf numFmtId="0" fontId="3" fillId="8" borderId="0" xfId="0" applyFont="1" applyFill="1" applyAlignment="1" applyProtection="1">
      <alignment vertical="center"/>
      <protection/>
    </xf>
    <xf numFmtId="0" fontId="14" fillId="0" borderId="0" xfId="0" applyFont="1" applyAlignment="1" applyProtection="1">
      <alignment vertical="center"/>
      <protection/>
    </xf>
    <xf numFmtId="0" fontId="3" fillId="0" borderId="3" xfId="0" applyFont="1" applyFill="1" applyBorder="1" applyAlignment="1" applyProtection="1">
      <alignment horizontal="right" vertical="center"/>
      <protection/>
    </xf>
    <xf numFmtId="0" fontId="3" fillId="3" borderId="4" xfId="0" applyFont="1" applyFill="1" applyBorder="1" applyAlignment="1" applyProtection="1">
      <alignment horizontal="right" vertical="center"/>
      <protection/>
    </xf>
    <xf numFmtId="0" fontId="3" fillId="0" borderId="4" xfId="0" applyFont="1" applyFill="1" applyBorder="1" applyAlignment="1" applyProtection="1">
      <alignment vertical="center"/>
      <protection/>
    </xf>
    <xf numFmtId="0" fontId="3" fillId="4" borderId="5" xfId="0" applyFont="1" applyFill="1" applyBorder="1" applyAlignment="1" applyProtection="1">
      <alignment vertical="center"/>
      <protection/>
    </xf>
    <xf numFmtId="0" fontId="3" fillId="0" borderId="6" xfId="0" applyFont="1" applyFill="1" applyBorder="1" applyAlignment="1" applyProtection="1">
      <alignment horizontal="right" vertical="center"/>
      <protection/>
    </xf>
    <xf numFmtId="0" fontId="3" fillId="3" borderId="0" xfId="0" applyFont="1" applyFill="1" applyBorder="1" applyAlignment="1" applyProtection="1">
      <alignment horizontal="right" vertical="center"/>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vertical="center"/>
      <protection/>
    </xf>
    <xf numFmtId="0" fontId="3" fillId="7" borderId="0" xfId="0" applyFont="1" applyFill="1" applyBorder="1" applyAlignment="1" applyProtection="1">
      <alignment horizontal="right" vertical="center"/>
      <protection/>
    </xf>
    <xf numFmtId="0" fontId="3" fillId="0" borderId="0" xfId="0" applyFont="1" applyFill="1" applyBorder="1" applyAlignment="1" applyProtection="1">
      <alignment horizontal="right" vertical="center"/>
      <protection/>
    </xf>
    <xf numFmtId="0" fontId="3" fillId="3" borderId="0" xfId="0" applyFont="1" applyFill="1" applyBorder="1" applyAlignment="1" applyProtection="1">
      <alignment vertical="center"/>
      <protection/>
    </xf>
    <xf numFmtId="0" fontId="3" fillId="4" borderId="0" xfId="0" applyFont="1" applyFill="1" applyBorder="1" applyAlignment="1" applyProtection="1">
      <alignment vertical="center"/>
      <protection/>
    </xf>
    <xf numFmtId="0" fontId="3" fillId="7" borderId="7" xfId="0" applyFont="1" applyFill="1" applyBorder="1" applyAlignment="1" applyProtection="1">
      <alignment vertical="center"/>
      <protection/>
    </xf>
    <xf numFmtId="0" fontId="3" fillId="0" borderId="8" xfId="0" applyFont="1" applyFill="1" applyBorder="1" applyAlignment="1" applyProtection="1">
      <alignment horizontal="right" vertical="center"/>
      <protection/>
    </xf>
    <xf numFmtId="0" fontId="3" fillId="3" borderId="9" xfId="0" applyFont="1" applyFill="1" applyBorder="1" applyAlignment="1" applyProtection="1">
      <alignment vertical="center"/>
      <protection/>
    </xf>
    <xf numFmtId="0" fontId="3" fillId="0" borderId="9" xfId="0" applyFont="1" applyFill="1" applyBorder="1" applyAlignment="1" applyProtection="1">
      <alignment vertical="center"/>
      <protection/>
    </xf>
    <xf numFmtId="0" fontId="3" fillId="7" borderId="10" xfId="0" applyFont="1" applyFill="1" applyBorder="1" applyAlignment="1" applyProtection="1">
      <alignment vertical="center"/>
      <protection/>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361950</xdr:colOff>
      <xdr:row>53</xdr:row>
      <xdr:rowOff>114300</xdr:rowOff>
    </xdr:from>
    <xdr:to>
      <xdr:col>17</xdr:col>
      <xdr:colOff>238125</xdr:colOff>
      <xdr:row>69</xdr:row>
      <xdr:rowOff>123825</xdr:rowOff>
    </xdr:to>
    <xdr:sp>
      <xdr:nvSpPr>
        <xdr:cNvPr id="1" name="TextBox 6"/>
        <xdr:cNvSpPr txBox="1">
          <a:spLocks noChangeArrowheads="1"/>
        </xdr:cNvSpPr>
      </xdr:nvSpPr>
      <xdr:spPr>
        <a:xfrm>
          <a:off x="5429250" y="7924800"/>
          <a:ext cx="1781175" cy="2752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【使い方（応用）】
I=Dのコパイ行は追加できます。
（仕様の異なるI=Dが出てきた時用）
既存のコパイの行（兵員データと技データの２行をセットで）を「コピー→コピーしたセルを挿入」で
「パイロットとコパイ１の間」
「コパイ１とコパイ２の間」
「コパイ２とI=D小計の間」
のどこかに挿入してください。</a:t>
          </a:r>
          <a:r>
            <a:rPr lang="en-US" cap="none" sz="900" b="0" i="0" u="none" strike="sngStrike" baseline="0">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挿入後、編成コピペ用セル内の式の、出撃フラグの参照元セルを修正する必要があります。（出撃フラグを使用しないなら特に気にする必要なく追加できます）</a:t>
          </a:r>
        </a:p>
      </xdr:txBody>
    </xdr:sp>
    <xdr:clientData/>
  </xdr:twoCellAnchor>
  <xdr:twoCellAnchor>
    <xdr:from>
      <xdr:col>2</xdr:col>
      <xdr:colOff>0</xdr:colOff>
      <xdr:row>27</xdr:row>
      <xdr:rowOff>0</xdr:rowOff>
    </xdr:from>
    <xdr:to>
      <xdr:col>6</xdr:col>
      <xdr:colOff>504825</xdr:colOff>
      <xdr:row>45</xdr:row>
      <xdr:rowOff>76200</xdr:rowOff>
    </xdr:to>
    <xdr:sp>
      <xdr:nvSpPr>
        <xdr:cNvPr id="2" name="TextBox 7"/>
        <xdr:cNvSpPr txBox="1">
          <a:spLocks noChangeArrowheads="1"/>
        </xdr:cNvSpPr>
      </xdr:nvSpPr>
      <xdr:spPr>
        <a:xfrm>
          <a:off x="257175" y="3467100"/>
          <a:ext cx="2047875" cy="3048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【使い方（基本）】</a:t>
          </a:r>
          <a:r>
            <a:rPr lang="en-US" cap="none" sz="900" b="0" i="0" u="none" baseline="0">
              <a:latin typeface="ＭＳ Ｐゴシック"/>
              <a:ea typeface="ＭＳ Ｐゴシック"/>
              <a:cs typeface="ＭＳ Ｐゴシック"/>
            </a:rPr>
            <a:t>
（１）
濃いグレーのラインの間に、人員またはI=Dを、行頭が同じ色の行ごとごっそり
「コピー」→「コピーしたセルを挿入」
で、必要なだけ増やして下さい。
（２）
水色のセルに、評価と、技や特殊による補正値を入力してください。
（入力の仕方は</a:t>
          </a:r>
          <a:r>
            <a:rPr lang="en-US" cap="none" sz="900" b="0" i="0" u="none" baseline="0">
              <a:solidFill>
                <a:srgbClr val="0000FF"/>
              </a:solidFill>
              <a:latin typeface="ＭＳ Ｐゴシック"/>
              <a:ea typeface="ＭＳ Ｐゴシック"/>
              <a:cs typeface="ＭＳ Ｐゴシック"/>
            </a:rPr>
            <a:t>【入力方法】</a:t>
          </a:r>
          <a:r>
            <a:rPr lang="en-US" cap="none" sz="900" b="0" i="0" u="none" baseline="0">
              <a:latin typeface="ＭＳ Ｐゴシック"/>
              <a:ea typeface="ＭＳ Ｐゴシック"/>
              <a:cs typeface="ＭＳ Ｐゴシック"/>
            </a:rPr>
            <a:t>を参照）
上部の「評価合計」あたりの欄に、
計算結果が出てきます。
また、その右にあるオレンジのセルに、
コピペに使えるデータが出てきます。</a:t>
          </a:r>
        </a:p>
      </xdr:txBody>
    </xdr:sp>
    <xdr:clientData/>
  </xdr:twoCellAnchor>
  <xdr:twoCellAnchor>
    <xdr:from>
      <xdr:col>7</xdr:col>
      <xdr:colOff>0</xdr:colOff>
      <xdr:row>27</xdr:row>
      <xdr:rowOff>9525</xdr:rowOff>
    </xdr:from>
    <xdr:to>
      <xdr:col>12</xdr:col>
      <xdr:colOff>285750</xdr:colOff>
      <xdr:row>53</xdr:row>
      <xdr:rowOff>47625</xdr:rowOff>
    </xdr:to>
    <xdr:sp>
      <xdr:nvSpPr>
        <xdr:cNvPr id="3" name="TextBox 8"/>
        <xdr:cNvSpPr txBox="1">
          <a:spLocks noChangeArrowheads="1"/>
        </xdr:cNvSpPr>
      </xdr:nvSpPr>
      <xdr:spPr>
        <a:xfrm>
          <a:off x="2343150" y="3476625"/>
          <a:ext cx="3009900" cy="438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FF"/>
              </a:solidFill>
              <a:latin typeface="ＭＳ Ｐゴシック"/>
              <a:ea typeface="ＭＳ Ｐゴシック"/>
              <a:cs typeface="ＭＳ Ｐゴシック"/>
            </a:rPr>
            <a:t>【入力方法】</a:t>
          </a:r>
          <a:r>
            <a:rPr lang="en-US" cap="none" sz="900" b="0" i="0" u="none" baseline="0">
              <a:latin typeface="ＭＳ Ｐゴシック"/>
              <a:ea typeface="ＭＳ Ｐゴシック"/>
              <a:cs typeface="ＭＳ Ｐゴシック"/>
            </a:rPr>
            <a:t>
I=Dの行は、上から順に
・I=Dのデータ
・I=Dの技・特殊
・パイロットのデータ
・パイロットの技・特殊
・コパイ１のデータ
・コパイ１の技・特殊
・コパイ２のデータ
・コパイ２の技・特殊
歩兵の行は、上から順に
・兵員のデータ
・技・特殊
を入力（またはコピペ※）します。
※わんわん参謀本部が作成しているデータ管理エクセルファイル（wanwan_dataXXXXXXXX.xls）からそのままコピペできます。
兵員・I=Dデータ：「個人アイドレス」シート
技・特殊：「各国所有」シート（技・特殊の評価自体は手入力です。）</a:t>
          </a:r>
        </a:p>
      </xdr:txBody>
    </xdr:sp>
    <xdr:clientData/>
  </xdr:twoCellAnchor>
  <xdr:twoCellAnchor>
    <xdr:from>
      <xdr:col>12</xdr:col>
      <xdr:colOff>361950</xdr:colOff>
      <xdr:row>27</xdr:row>
      <xdr:rowOff>9525</xdr:rowOff>
    </xdr:from>
    <xdr:to>
      <xdr:col>17</xdr:col>
      <xdr:colOff>361950</xdr:colOff>
      <xdr:row>52</xdr:row>
      <xdr:rowOff>123825</xdr:rowOff>
    </xdr:to>
    <xdr:sp>
      <xdr:nvSpPr>
        <xdr:cNvPr id="4" name="TextBox 9"/>
        <xdr:cNvSpPr txBox="1">
          <a:spLocks noChangeArrowheads="1"/>
        </xdr:cNvSpPr>
      </xdr:nvSpPr>
      <xdr:spPr>
        <a:xfrm>
          <a:off x="5429250" y="3476625"/>
          <a:ext cx="1905000" cy="428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【使い方（応用）】
●出撃フラグ
左から２列目の「出撃」欄（水色）に
1を入力する(ON)⇔削除(OFF)　で、
評価合計（出撃フラグONのみ）に
含めるユニットを選択できます。
●編成コピペ用データ出力
（I=D名）
（国民番号～着用アイドレス）
（技～特殊２）
を入力しておくことで、左から２列目の
オレンジのセルに、エントリー書式の
コピペ用データが出力されます。
（技・特殊については、何を使ったかの目安となる文章の出力となります。
コピペ後、手直しして提出する事を
想定しています）
出力対象は、［全体／出撃フラグONのユニットのみ]、[技・特殊を出力する／技・特殊を出力しない]を選択できます。（セルC9、C10）</a:t>
          </a:r>
        </a:p>
      </xdr:txBody>
    </xdr:sp>
    <xdr:clientData/>
  </xdr:twoCellAnchor>
  <xdr:twoCellAnchor>
    <xdr:from>
      <xdr:col>18</xdr:col>
      <xdr:colOff>114300</xdr:colOff>
      <xdr:row>27</xdr:row>
      <xdr:rowOff>28575</xdr:rowOff>
    </xdr:from>
    <xdr:to>
      <xdr:col>21</xdr:col>
      <xdr:colOff>304800</xdr:colOff>
      <xdr:row>40</xdr:row>
      <xdr:rowOff>47625</xdr:rowOff>
    </xdr:to>
    <xdr:sp>
      <xdr:nvSpPr>
        <xdr:cNvPr id="5" name="TextBox 14"/>
        <xdr:cNvSpPr txBox="1">
          <a:spLocks noChangeArrowheads="1"/>
        </xdr:cNvSpPr>
      </xdr:nvSpPr>
      <xdr:spPr>
        <a:xfrm>
          <a:off x="7467600" y="3495675"/>
          <a:ext cx="1333500" cy="2133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Tips
●評価データ入力後、技や特殊で補正可能な箇所のセルを色変えしたり罫線で囲んだりして分かりやすくすると便利です。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35"/>
  <sheetViews>
    <sheetView workbookViewId="0" topLeftCell="A1">
      <selection activeCell="A3" sqref="A3"/>
    </sheetView>
  </sheetViews>
  <sheetFormatPr defaultColWidth="9.00390625" defaultRowHeight="13.5"/>
  <cols>
    <col min="1" max="16384" width="9.00390625" style="1" customWidth="1"/>
  </cols>
  <sheetData>
    <row r="1" spans="1:9" ht="12">
      <c r="A1" s="47" t="s">
        <v>110</v>
      </c>
      <c r="B1" s="13"/>
      <c r="C1" s="13"/>
      <c r="D1" s="13"/>
      <c r="E1" s="13"/>
      <c r="F1" s="13"/>
      <c r="G1" s="13"/>
      <c r="H1" s="13"/>
      <c r="I1" s="13"/>
    </row>
    <row r="2" ht="10.5">
      <c r="A2" s="1" t="s">
        <v>159</v>
      </c>
    </row>
    <row r="4" spans="1:9" ht="12">
      <c r="A4" s="47" t="s">
        <v>145</v>
      </c>
      <c r="B4" s="13"/>
      <c r="C4" s="13"/>
      <c r="D4" s="13"/>
      <c r="E4" s="13"/>
      <c r="F4" s="13"/>
      <c r="G4" s="13"/>
      <c r="H4" s="13"/>
      <c r="I4" s="13"/>
    </row>
    <row r="5" spans="1:2" ht="10.5">
      <c r="A5" s="18"/>
      <c r="B5" s="1" t="s">
        <v>111</v>
      </c>
    </row>
    <row r="6" spans="1:2" ht="10.5">
      <c r="A6" s="45"/>
      <c r="B6" s="1" t="s">
        <v>109</v>
      </c>
    </row>
    <row r="7" spans="1:2" ht="10.5">
      <c r="A7" s="28"/>
      <c r="B7" s="1" t="s">
        <v>135</v>
      </c>
    </row>
    <row r="8" spans="1:2" ht="10.5">
      <c r="A8" s="26"/>
      <c r="B8" s="1" t="s">
        <v>112</v>
      </c>
    </row>
    <row r="10" spans="1:2" ht="10.5">
      <c r="A10" s="40"/>
      <c r="B10" s="1" t="s">
        <v>108</v>
      </c>
    </row>
    <row r="11" spans="1:2" ht="10.5">
      <c r="A11" s="11"/>
      <c r="B11" s="1" t="s">
        <v>114</v>
      </c>
    </row>
    <row r="12" spans="1:2" ht="10.5">
      <c r="A12" s="25"/>
      <c r="B12" s="1" t="s">
        <v>114</v>
      </c>
    </row>
    <row r="13" ht="10.5">
      <c r="A13" s="14" t="s">
        <v>122</v>
      </c>
    </row>
    <row r="14" s="14" customFormat="1" ht="10.5">
      <c r="A14" s="42" t="s">
        <v>123</v>
      </c>
    </row>
    <row r="15" s="14" customFormat="1" ht="10.5">
      <c r="A15" s="42" t="s">
        <v>115</v>
      </c>
    </row>
    <row r="17" spans="1:2" ht="10.5">
      <c r="A17" s="7"/>
      <c r="B17" s="1" t="s">
        <v>118</v>
      </c>
    </row>
    <row r="18" ht="10.5">
      <c r="A18" s="14" t="s">
        <v>119</v>
      </c>
    </row>
    <row r="19" ht="10.5">
      <c r="A19" s="43" t="s">
        <v>116</v>
      </c>
    </row>
    <row r="21" spans="1:2" ht="10.5">
      <c r="A21" s="5"/>
      <c r="B21" s="1" t="s">
        <v>117</v>
      </c>
    </row>
    <row r="22" spans="1:2" ht="10.5">
      <c r="A22" s="16"/>
      <c r="B22" s="1" t="s">
        <v>114</v>
      </c>
    </row>
    <row r="23" spans="1:2" ht="10.5">
      <c r="A23" s="8"/>
      <c r="B23" s="1" t="s">
        <v>114</v>
      </c>
    </row>
    <row r="24" ht="10.5">
      <c r="A24" s="43" t="s">
        <v>121</v>
      </c>
    </row>
    <row r="25" ht="10.5">
      <c r="A25" s="43" t="s">
        <v>120</v>
      </c>
    </row>
    <row r="28" spans="1:9" ht="12">
      <c r="A28" s="47" t="s">
        <v>128</v>
      </c>
      <c r="B28" s="13"/>
      <c r="C28" s="13"/>
      <c r="D28" s="13"/>
      <c r="E28" s="13"/>
      <c r="F28" s="13"/>
      <c r="G28" s="13"/>
      <c r="H28" s="13"/>
      <c r="I28" s="13"/>
    </row>
    <row r="29" ht="10.5">
      <c r="A29" s="1" t="s">
        <v>129</v>
      </c>
    </row>
    <row r="30" ht="10.5">
      <c r="A30" s="1" t="s">
        <v>133</v>
      </c>
    </row>
    <row r="31" ht="10.5">
      <c r="A31" s="1" t="s">
        <v>134</v>
      </c>
    </row>
    <row r="32" ht="10.5">
      <c r="A32" s="1" t="s">
        <v>130</v>
      </c>
    </row>
    <row r="33" ht="10.5">
      <c r="A33" s="1" t="s">
        <v>131</v>
      </c>
    </row>
    <row r="34" ht="10.5">
      <c r="A34" s="1" t="s">
        <v>148</v>
      </c>
    </row>
    <row r="35" ht="10.5">
      <c r="A35" s="1" t="s">
        <v>132</v>
      </c>
    </row>
  </sheetData>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T30"/>
  <sheetViews>
    <sheetView workbookViewId="0" topLeftCell="A1">
      <pane ySplit="10" topLeftCell="BM11" activePane="bottomLeft" state="frozen"/>
      <selection pane="topLeft" activeCell="A1" sqref="A1"/>
      <selection pane="bottomLeft" activeCell="C2" sqref="C2"/>
    </sheetView>
  </sheetViews>
  <sheetFormatPr defaultColWidth="9.00390625" defaultRowHeight="13.5"/>
  <cols>
    <col min="1" max="1" width="1.37890625" style="1" customWidth="1"/>
    <col min="2" max="2" width="2.00390625" style="1" customWidth="1"/>
    <col min="3" max="4" width="5.875" style="1" customWidth="1"/>
    <col min="5" max="5" width="5.50390625" style="1" customWidth="1"/>
    <col min="6" max="6" width="3.00390625" style="1" customWidth="1"/>
    <col min="7" max="7" width="7.125" style="1" customWidth="1"/>
    <col min="8" max="8" width="4.875" style="1" customWidth="1"/>
    <col min="9" max="9" width="15.875" style="1" customWidth="1"/>
    <col min="10" max="22" width="5.00390625" style="1" customWidth="1"/>
    <col min="23" max="23" width="0.875" style="8" customWidth="1"/>
    <col min="24" max="24" width="7.50390625" style="1" customWidth="1"/>
    <col min="25" max="41" width="3.50390625" style="1" customWidth="1"/>
    <col min="42" max="42" width="0.875" style="8" customWidth="1"/>
    <col min="43" max="51" width="3.375" style="1" customWidth="1"/>
    <col min="52" max="59" width="2.75390625" style="1" customWidth="1"/>
    <col min="60" max="60" width="1.25" style="8" customWidth="1"/>
    <col min="61" max="72" width="2.75390625" style="1" customWidth="1"/>
    <col min="73" max="73" width="1.25" style="1" customWidth="1"/>
    <col min="74" max="90" width="2.75390625" style="1" customWidth="1"/>
    <col min="91" max="91" width="0.74609375" style="8" customWidth="1"/>
    <col min="92" max="107" width="3.50390625" style="1" customWidth="1"/>
    <col min="108" max="108" width="3.125" style="1" customWidth="1"/>
    <col min="109" max="109" width="1.12109375" style="8" customWidth="1"/>
    <col min="110" max="110" width="7.25390625" style="1" customWidth="1"/>
    <col min="111" max="123" width="3.375" style="1" customWidth="1"/>
    <col min="124" max="124" width="4.00390625" style="1" customWidth="1"/>
    <col min="125" max="16384" width="9.00390625" style="1" customWidth="1"/>
  </cols>
  <sheetData>
    <row r="1" spans="2:24" ht="11.25" thickBot="1">
      <c r="B1" s="17"/>
      <c r="J1" s="23" t="s">
        <v>1</v>
      </c>
      <c r="K1" s="23" t="s">
        <v>2</v>
      </c>
      <c r="L1" s="23" t="s">
        <v>3</v>
      </c>
      <c r="M1" s="23" t="s">
        <v>4</v>
      </c>
      <c r="N1" s="23" t="s">
        <v>5</v>
      </c>
      <c r="O1" s="23" t="s">
        <v>6</v>
      </c>
      <c r="P1" s="23" t="s">
        <v>7</v>
      </c>
      <c r="Q1" s="23" t="s">
        <v>8</v>
      </c>
      <c r="R1" s="23" t="s">
        <v>9</v>
      </c>
      <c r="S1" s="23" t="s">
        <v>11</v>
      </c>
      <c r="T1" s="23" t="s">
        <v>12</v>
      </c>
      <c r="U1" s="23" t="s">
        <v>13</v>
      </c>
      <c r="V1" s="23" t="s">
        <v>14</v>
      </c>
      <c r="W1" s="10"/>
      <c r="X1" s="1" t="s">
        <v>126</v>
      </c>
    </row>
    <row r="2" spans="3:28" ht="10.5">
      <c r="C2" s="24"/>
      <c r="D2" s="24"/>
      <c r="E2" s="14"/>
      <c r="F2" s="14"/>
      <c r="I2" s="6" t="s">
        <v>44</v>
      </c>
      <c r="J2" s="3">
        <f aca="true" t="shared" si="0" ref="J2:R2">ROUND(LOG(Y27,1.5),0)</f>
        <v>4</v>
      </c>
      <c r="K2" s="3">
        <f t="shared" si="0"/>
        <v>8</v>
      </c>
      <c r="L2" s="3">
        <f t="shared" si="0"/>
        <v>3</v>
      </c>
      <c r="M2" s="3">
        <f t="shared" si="0"/>
        <v>3</v>
      </c>
      <c r="N2" s="3">
        <f t="shared" si="0"/>
        <v>8</v>
      </c>
      <c r="O2" s="3">
        <f t="shared" si="0"/>
        <v>3</v>
      </c>
      <c r="P2" s="3">
        <f t="shared" si="0"/>
        <v>2</v>
      </c>
      <c r="Q2" s="3">
        <f t="shared" si="0"/>
        <v>4</v>
      </c>
      <c r="R2" s="3">
        <f t="shared" si="0"/>
        <v>0</v>
      </c>
      <c r="S2" s="3">
        <f>ROUND((ROUND(AH28,0)+ROUND(AI28,0))/2,0)</f>
        <v>13</v>
      </c>
      <c r="T2" s="3">
        <f>ROUND((ROUND(AJ28,0)+ROUND(AK28,0))/2,0)</f>
        <v>3</v>
      </c>
      <c r="U2" s="3">
        <f>ROUND((ROUND(AL28,0)+ROUND(AM28,0))/2,0)</f>
        <v>5</v>
      </c>
      <c r="V2" s="3">
        <f>ROUND((ROUND(AN28,0)+ROUND(AO28,0))/2,0)</f>
        <v>4</v>
      </c>
      <c r="X2" s="7" t="str">
        <f>"体格："&amp;$J2&amp;" 筋力："&amp;$K2&amp;" 耐久力："&amp;$L2&amp;" 外見："&amp;$M2&amp;" 敏捷："&amp;$N2&amp;" 器用："&amp;$O2&amp;" 感覚："&amp;$P2&amp;" 知識："&amp;$Q2&amp;" 幸運："&amp;$R2&amp;" 近接："&amp;$S2&amp;" 中距離："&amp;$T2&amp;" 遠距離："&amp;$U2&amp;" 装甲："&amp;$V2</f>
        <v>体格：4 筋力：8 耐久力：3 外見：3 敏捷：8 器用：3 感覚：2 知識：4 幸運：0 近接：13 中距離：3 遠距離：5 装甲：4</v>
      </c>
      <c r="Z2" s="7" t="str">
        <f>$J2&amp;","&amp;$K2&amp;","&amp;$L2&amp;","&amp;$M2&amp;","&amp;$N2&amp;","&amp;$O2&amp;","&amp;$P2&amp;","&amp;$Q2&amp;","&amp;$R2&amp;","&amp;$S2&amp;","&amp;$T2&amp;","&amp;$U2&amp;","&amp;$V2</f>
        <v>4,8,3,3,8,3,2,4,0,13,3,5,4</v>
      </c>
      <c r="AB2" s="7" t="str">
        <f>$J2&amp;" "&amp;$K2&amp;" "&amp;$L2&amp;" "&amp;$M2&amp;" "&amp;$N2&amp;" "&amp;$O2&amp;" "&amp;$P2&amp;" "&amp;$Q2&amp;" "&amp;$R2&amp;" "&amp;$S2&amp;" "&amp;$T2&amp;" "&amp;$U2&amp;" "&amp;$V2</f>
        <v>4 8 3 3 8 3 2 4 0 13 3 5 4</v>
      </c>
    </row>
    <row r="3" spans="3:28" ht="10.5">
      <c r="C3" s="24"/>
      <c r="D3" s="24"/>
      <c r="E3" s="14"/>
      <c r="F3" s="14"/>
      <c r="I3" s="6" t="s">
        <v>70</v>
      </c>
      <c r="J3" s="37">
        <f aca="true" t="shared" si="1" ref="J3:R3">Y27</f>
        <v>6.1</v>
      </c>
      <c r="K3" s="37">
        <f t="shared" si="1"/>
        <v>26</v>
      </c>
      <c r="L3" s="37">
        <f t="shared" si="1"/>
        <v>4.1</v>
      </c>
      <c r="M3" s="37">
        <f t="shared" si="1"/>
        <v>3.8</v>
      </c>
      <c r="N3" s="37">
        <f t="shared" si="1"/>
        <v>26.6</v>
      </c>
      <c r="O3" s="37">
        <f t="shared" si="1"/>
        <v>3</v>
      </c>
      <c r="P3" s="37">
        <f t="shared" si="1"/>
        <v>2</v>
      </c>
      <c r="Q3" s="37">
        <f t="shared" si="1"/>
        <v>5.699999999999999</v>
      </c>
      <c r="R3" s="37">
        <f t="shared" si="1"/>
        <v>1.1</v>
      </c>
      <c r="S3" s="38">
        <f>(AH27+AI27)/2</f>
        <v>153.79999999999998</v>
      </c>
      <c r="T3" s="38">
        <f>(AJ27+AK27)/2</f>
        <v>3.8499999999999996</v>
      </c>
      <c r="U3" s="38">
        <f>(AL27+AM27)/2</f>
        <v>14.3</v>
      </c>
      <c r="V3" s="38">
        <f>(AN27+AO27)/2</f>
        <v>5.1</v>
      </c>
      <c r="W3" s="10"/>
      <c r="X3" s="7" t="str">
        <f>"体格："&amp;$J3&amp;" 筋力："&amp;$K3&amp;" 耐久力："&amp;$L3&amp;" 外見："&amp;$M3&amp;" 敏捷："&amp;$N3&amp;" 器用："&amp;$O3&amp;" 感覚："&amp;$P3&amp;" 知識："&amp;$Q3&amp;" 幸運："&amp;$R3&amp;" 近接："&amp;$S3&amp;" 中距離："&amp;$T3&amp;" 遠距離："&amp;$U3&amp;" 装甲："&amp;$V3</f>
        <v>体格：6.1 筋力：26 耐久力：4.1 外見：3.8 敏捷：26.6 器用：3 感覚：2 知識：5.7 幸運：1.1 近接：153.8 中距離：3.85 遠距離：14.3 装甲：5.1</v>
      </c>
      <c r="Z3" s="7" t="str">
        <f>$J3&amp;","&amp;$K3&amp;","&amp;$L3&amp;","&amp;$M3&amp;","&amp;$N3&amp;","&amp;$O3&amp;","&amp;$P3&amp;","&amp;$Q3&amp;","&amp;$R3&amp;","&amp;$S3&amp;","&amp;$T3&amp;","&amp;$U3&amp;","&amp;$V3</f>
        <v>6.1,26,4.1,3.8,26.6,3,2,5.7,1.1,153.8,3.85,14.3,5.1</v>
      </c>
      <c r="AB3" s="7" t="str">
        <f>$J3&amp;" "&amp;$K3&amp;" "&amp;$L3&amp;" "&amp;$M3&amp;" "&amp;$N3&amp;" "&amp;$O3&amp;" "&amp;$P3&amp;" "&amp;$Q3&amp;" "&amp;$R3&amp;" "&amp;$S3&amp;" "&amp;$T3&amp;" "&amp;$U3&amp;" "&amp;$V3</f>
        <v>6.1 26 4.1 3.8 26.6 3 2 5.7 1.1 153.8 3.85 14.3 5.1</v>
      </c>
    </row>
    <row r="4" spans="3:22" ht="10.5">
      <c r="C4" s="24"/>
      <c r="D4" s="24"/>
      <c r="E4" s="14"/>
      <c r="F4" s="14"/>
      <c r="I4" s="24" t="s">
        <v>43</v>
      </c>
      <c r="J4" s="39">
        <f aca="true" t="shared" si="2" ref="J4:V4">VLOOKUP(J2+1,リアルデータ表,3,FALSE)-J3</f>
        <v>0.20000000000000018</v>
      </c>
      <c r="K4" s="25">
        <f t="shared" si="2"/>
        <v>5.399999999999999</v>
      </c>
      <c r="L4" s="25">
        <f t="shared" si="2"/>
        <v>0.10000000000000053</v>
      </c>
      <c r="M4" s="25">
        <f t="shared" si="2"/>
        <v>0.40000000000000036</v>
      </c>
      <c r="N4" s="25">
        <f t="shared" si="2"/>
        <v>4.799999999999997</v>
      </c>
      <c r="O4" s="25">
        <f t="shared" si="2"/>
        <v>1.2000000000000002</v>
      </c>
      <c r="P4" s="25">
        <f t="shared" si="2"/>
        <v>0.7999999999999998</v>
      </c>
      <c r="Q4" s="25">
        <f t="shared" si="2"/>
        <v>0.6000000000000005</v>
      </c>
      <c r="R4" s="25">
        <f t="shared" si="2"/>
        <v>0.19999999999999996</v>
      </c>
      <c r="S4" s="33">
        <f t="shared" si="2"/>
        <v>84.60000000000002</v>
      </c>
      <c r="T4" s="33">
        <f t="shared" si="2"/>
        <v>0.35000000000000053</v>
      </c>
      <c r="U4" s="33">
        <f t="shared" si="2"/>
        <v>-4.9</v>
      </c>
      <c r="V4" s="33">
        <f t="shared" si="2"/>
        <v>1.2000000000000002</v>
      </c>
    </row>
    <row r="5" spans="3:28" ht="10.5">
      <c r="C5" s="24"/>
      <c r="D5" s="24"/>
      <c r="E5" s="14"/>
      <c r="F5" s="14"/>
      <c r="I5" s="24" t="s">
        <v>45</v>
      </c>
      <c r="J5" s="3">
        <f aca="true" t="shared" si="3" ref="J5:R5">ROUND(LOG(CN27,1.5),0)</f>
        <v>4</v>
      </c>
      <c r="K5" s="3">
        <f t="shared" si="3"/>
        <v>8</v>
      </c>
      <c r="L5" s="3">
        <f t="shared" si="3"/>
        <v>3</v>
      </c>
      <c r="M5" s="3">
        <f t="shared" si="3"/>
        <v>3</v>
      </c>
      <c r="N5" s="3">
        <f t="shared" si="3"/>
        <v>8</v>
      </c>
      <c r="O5" s="3">
        <f t="shared" si="3"/>
        <v>3</v>
      </c>
      <c r="P5" s="3">
        <f t="shared" si="3"/>
        <v>2</v>
      </c>
      <c r="Q5" s="3">
        <f t="shared" si="3"/>
        <v>4</v>
      </c>
      <c r="R5" s="3">
        <f t="shared" si="3"/>
        <v>0</v>
      </c>
      <c r="S5" s="3">
        <f>ROUND((ROUND(CW28,0)+ROUND(CX28,0))/2,0)</f>
        <v>7</v>
      </c>
      <c r="T5" s="3">
        <f>ROUND((ROUND(CY28,0)+ROUND(CZ28,0))/2,0)</f>
        <v>3</v>
      </c>
      <c r="U5" s="3">
        <f>ROUND((ROUND(DA28,0)+ROUND(DB28,0))/2,0)</f>
        <v>5</v>
      </c>
      <c r="V5" s="3">
        <f>ROUND((ROUND(DC28,0)+ROUND(DD28,0))/2,0)</f>
        <v>4</v>
      </c>
      <c r="X5" s="7" t="str">
        <f>"体格："&amp;$J5&amp;" 筋力："&amp;$K5&amp;" 耐久力："&amp;$L5&amp;" 外見："&amp;$M5&amp;" 敏捷："&amp;$N5&amp;" 器用："&amp;$O5&amp;" 感覚："&amp;$P5&amp;" 知識："&amp;$Q5&amp;" 幸運："&amp;$R5&amp;" 近接："&amp;$S5&amp;" 中距離："&amp;$T5&amp;" 遠距離："&amp;$U5&amp;" 装甲："&amp;$V5</f>
        <v>体格：4 筋力：8 耐久力：3 外見：3 敏捷：8 器用：3 感覚：2 知識：4 幸運：0 近接：7 中距離：3 遠距離：5 装甲：4</v>
      </c>
      <c r="Z5" s="7" t="str">
        <f>$J5&amp;","&amp;$K5&amp;","&amp;$L5&amp;","&amp;$M5&amp;","&amp;$N5&amp;","&amp;$O5&amp;","&amp;$P5&amp;","&amp;$Q5&amp;","&amp;$R5&amp;","&amp;$S5&amp;","&amp;$T5&amp;","&amp;$U5&amp;","&amp;$V5</f>
        <v>4,8,3,3,8,3,2,4,0,7,3,5,4</v>
      </c>
      <c r="AB5" s="7" t="str">
        <f>$J5&amp;" "&amp;$K5&amp;" "&amp;$L5&amp;" "&amp;$M5&amp;" "&amp;$N5&amp;" "&amp;$O5&amp;" "&amp;$P5&amp;" "&amp;$Q5&amp;" "&amp;$R5&amp;" "&amp;$S5&amp;" "&amp;$T5&amp;" "&amp;$U5&amp;" "&amp;$V5</f>
        <v>4 8 3 3 8 3 2 4 0 7 3 5 4</v>
      </c>
    </row>
    <row r="6" spans="3:28" ht="10.5">
      <c r="C6" s="14"/>
      <c r="D6" s="14"/>
      <c r="E6" s="14"/>
      <c r="F6" s="14"/>
      <c r="I6" s="24" t="s">
        <v>70</v>
      </c>
      <c r="J6" s="37">
        <f aca="true" t="shared" si="4" ref="J6:R6">CN27</f>
        <v>6.1</v>
      </c>
      <c r="K6" s="37">
        <f t="shared" si="4"/>
        <v>26</v>
      </c>
      <c r="L6" s="37">
        <f t="shared" si="4"/>
        <v>4.1</v>
      </c>
      <c r="M6" s="37">
        <f t="shared" si="4"/>
        <v>3.8</v>
      </c>
      <c r="N6" s="37">
        <f t="shared" si="4"/>
        <v>26.6</v>
      </c>
      <c r="O6" s="37">
        <f t="shared" si="4"/>
        <v>3</v>
      </c>
      <c r="P6" s="37">
        <f t="shared" si="4"/>
        <v>2</v>
      </c>
      <c r="Q6" s="37">
        <f t="shared" si="4"/>
        <v>5.699999999999999</v>
      </c>
      <c r="R6" s="37">
        <f t="shared" si="4"/>
        <v>1.1</v>
      </c>
      <c r="S6" s="38">
        <f>(CW27+CX27)/2</f>
        <v>24.1</v>
      </c>
      <c r="T6" s="38">
        <f>(CY27+CZ27)/2</f>
        <v>3.8499999999999996</v>
      </c>
      <c r="U6" s="38">
        <f>(DA27+DB27)/2</f>
        <v>14.3</v>
      </c>
      <c r="V6" s="38">
        <f>(DC27+DD27)/2</f>
        <v>5.1</v>
      </c>
      <c r="X6" s="7" t="str">
        <f>"体格："&amp;$J6&amp;" 筋力："&amp;$K6&amp;" 耐久力："&amp;$L6&amp;" 外見："&amp;$M6&amp;" 敏捷："&amp;$N6&amp;" 器用："&amp;$O6&amp;" 感覚："&amp;$P6&amp;" 知識："&amp;$Q6&amp;" 幸運："&amp;$R6&amp;" 近接："&amp;$S6&amp;" 中距離："&amp;$T6&amp;" 遠距離："&amp;$U6&amp;" 装甲："&amp;$V6</f>
        <v>体格：6.1 筋力：26 耐久力：4.1 外見：3.8 敏捷：26.6 器用：3 感覚：2 知識：5.7 幸運：1.1 近接：24.1 中距離：3.85 遠距離：14.3 装甲：5.1</v>
      </c>
      <c r="Z6" s="7" t="str">
        <f>$J6&amp;","&amp;$K6&amp;","&amp;$L6&amp;","&amp;$M6&amp;","&amp;$N6&amp;","&amp;$O6&amp;","&amp;$P6&amp;","&amp;$Q6&amp;","&amp;$R6&amp;","&amp;$S6&amp;","&amp;$T6&amp;","&amp;$U6&amp;","&amp;$V6</f>
        <v>6.1,26,4.1,3.8,26.6,3,2,5.7,1.1,24.1,3.85,14.3,5.1</v>
      </c>
      <c r="AB6" s="7" t="str">
        <f>$J6&amp;" "&amp;$K6&amp;" "&amp;$L6&amp;" "&amp;$M6&amp;" "&amp;$N6&amp;" "&amp;$O6&amp;" "&amp;$P6&amp;" "&amp;$Q6&amp;" "&amp;$R6&amp;" "&amp;$S6&amp;" "&amp;$T6&amp;" "&amp;$U6&amp;" "&amp;$V6</f>
        <v>6.1 26 4.1 3.8 26.6 3 2 5.7 1.1 24.1 3.85 14.3 5.1</v>
      </c>
    </row>
    <row r="7" spans="3:22" ht="10.5">
      <c r="C7" s="14"/>
      <c r="D7" s="14"/>
      <c r="E7" s="14"/>
      <c r="F7" s="14"/>
      <c r="I7" s="24" t="s">
        <v>43</v>
      </c>
      <c r="J7" s="25">
        <f aca="true" t="shared" si="5" ref="J7:V7">VLOOKUP(J5+1,リアルデータ表,3,FALSE)-J6</f>
        <v>0.20000000000000018</v>
      </c>
      <c r="K7" s="25">
        <f t="shared" si="5"/>
        <v>5.399999999999999</v>
      </c>
      <c r="L7" s="25">
        <f t="shared" si="5"/>
        <v>0.10000000000000053</v>
      </c>
      <c r="M7" s="25">
        <f t="shared" si="5"/>
        <v>0.40000000000000036</v>
      </c>
      <c r="N7" s="25">
        <f t="shared" si="5"/>
        <v>4.799999999999997</v>
      </c>
      <c r="O7" s="25">
        <f t="shared" si="5"/>
        <v>1.2000000000000002</v>
      </c>
      <c r="P7" s="25">
        <f t="shared" si="5"/>
        <v>0.7999999999999998</v>
      </c>
      <c r="Q7" s="25">
        <f t="shared" si="5"/>
        <v>0.6000000000000005</v>
      </c>
      <c r="R7" s="25">
        <f t="shared" si="5"/>
        <v>0.19999999999999996</v>
      </c>
      <c r="S7" s="33">
        <f t="shared" si="5"/>
        <v>-3.1000000000000014</v>
      </c>
      <c r="T7" s="33">
        <f t="shared" si="5"/>
        <v>0.35000000000000053</v>
      </c>
      <c r="U7" s="33">
        <f t="shared" si="5"/>
        <v>-4.9</v>
      </c>
      <c r="V7" s="33">
        <f t="shared" si="5"/>
        <v>1.2000000000000002</v>
      </c>
    </row>
    <row r="8" spans="1:124" ht="10.5">
      <c r="A8" s="5"/>
      <c r="C8" s="1" t="s">
        <v>146</v>
      </c>
      <c r="F8" s="14"/>
      <c r="G8" s="14"/>
      <c r="H8" s="14"/>
      <c r="I8" s="35" t="s">
        <v>69</v>
      </c>
      <c r="J8" s="14"/>
      <c r="K8" s="14"/>
      <c r="L8" s="14"/>
      <c r="M8" s="14"/>
      <c r="N8" s="14"/>
      <c r="O8" s="14"/>
      <c r="P8" s="14"/>
      <c r="Q8" s="14"/>
      <c r="R8" s="14"/>
      <c r="Y8" s="5" t="s">
        <v>83</v>
      </c>
      <c r="Z8" s="5"/>
      <c r="AA8" s="5"/>
      <c r="AB8" s="5"/>
      <c r="AC8" s="5"/>
      <c r="AD8" s="5"/>
      <c r="AE8" s="5"/>
      <c r="AF8" s="5"/>
      <c r="AG8" s="5"/>
      <c r="AH8" s="5"/>
      <c r="AI8" s="5"/>
      <c r="AJ8" s="5"/>
      <c r="AK8" s="5"/>
      <c r="AL8" s="5"/>
      <c r="AM8" s="5"/>
      <c r="AN8" s="5"/>
      <c r="AO8" s="5"/>
      <c r="AQ8" s="5" t="s">
        <v>82</v>
      </c>
      <c r="AR8" s="5"/>
      <c r="AS8" s="5"/>
      <c r="AT8" s="5"/>
      <c r="AU8" s="5"/>
      <c r="AV8" s="5"/>
      <c r="AW8" s="5"/>
      <c r="AX8" s="5"/>
      <c r="AY8" s="5"/>
      <c r="AZ8" s="5"/>
      <c r="BA8" s="5"/>
      <c r="BB8" s="5"/>
      <c r="BC8" s="5"/>
      <c r="BD8" s="5"/>
      <c r="BE8" s="5"/>
      <c r="BF8" s="5"/>
      <c r="BG8" s="5"/>
      <c r="BI8" s="5" t="s">
        <v>127</v>
      </c>
      <c r="BJ8" s="5"/>
      <c r="BK8" s="5"/>
      <c r="BL8" s="5"/>
      <c r="BM8" s="5"/>
      <c r="BN8" s="5"/>
      <c r="BO8" s="5"/>
      <c r="BP8" s="5"/>
      <c r="BQ8" s="5"/>
      <c r="BR8" s="5"/>
      <c r="BS8" s="5"/>
      <c r="BT8" s="5"/>
      <c r="BV8" s="5" t="s">
        <v>85</v>
      </c>
      <c r="BW8" s="5"/>
      <c r="BX8" s="5"/>
      <c r="BY8" s="5"/>
      <c r="BZ8" s="5"/>
      <c r="CA8" s="5"/>
      <c r="CB8" s="5"/>
      <c r="CC8" s="5"/>
      <c r="CD8" s="5"/>
      <c r="CE8" s="5" t="s">
        <v>34</v>
      </c>
      <c r="CF8" s="5"/>
      <c r="CG8" s="5"/>
      <c r="CH8" s="5"/>
      <c r="CI8" s="5"/>
      <c r="CJ8" s="5"/>
      <c r="CK8" s="5"/>
      <c r="CL8" s="5"/>
      <c r="CN8" s="5" t="s">
        <v>84</v>
      </c>
      <c r="CO8" s="5"/>
      <c r="CP8" s="5"/>
      <c r="CQ8" s="5"/>
      <c r="CR8" s="5"/>
      <c r="CS8" s="5"/>
      <c r="CT8" s="5"/>
      <c r="CU8" s="5"/>
      <c r="CV8" s="5"/>
      <c r="CW8" s="5"/>
      <c r="CX8" s="5"/>
      <c r="CY8" s="5"/>
      <c r="CZ8" s="5"/>
      <c r="DA8" s="5"/>
      <c r="DB8" s="5"/>
      <c r="DC8" s="5"/>
      <c r="DD8" s="5"/>
      <c r="DF8" s="5" t="s">
        <v>96</v>
      </c>
      <c r="DG8" s="5"/>
      <c r="DH8" s="5"/>
      <c r="DI8" s="5"/>
      <c r="DJ8" s="5"/>
      <c r="DK8" s="5"/>
      <c r="DL8" s="5"/>
      <c r="DM8" s="5"/>
      <c r="DN8" s="5"/>
      <c r="DO8" s="5"/>
      <c r="DP8" s="5"/>
      <c r="DQ8" s="5"/>
      <c r="DR8" s="5"/>
      <c r="DS8" s="5"/>
      <c r="DT8" s="5"/>
    </row>
    <row r="9" spans="1:111" ht="10.5">
      <c r="A9" s="5"/>
      <c r="C9" s="27" t="s">
        <v>98</v>
      </c>
      <c r="E9" s="15" t="s">
        <v>15</v>
      </c>
      <c r="F9" s="15" t="s">
        <v>16</v>
      </c>
      <c r="G9" s="34" t="s">
        <v>17</v>
      </c>
      <c r="H9" s="15" t="s">
        <v>18</v>
      </c>
      <c r="I9" s="15" t="s">
        <v>19</v>
      </c>
      <c r="J9" s="14"/>
      <c r="K9" s="14"/>
      <c r="L9" s="14"/>
      <c r="M9" s="14"/>
      <c r="N9" s="14"/>
      <c r="O9" s="14"/>
      <c r="P9" s="14"/>
      <c r="Q9" s="14"/>
      <c r="R9" s="14"/>
      <c r="S9" s="1" t="s">
        <v>113</v>
      </c>
      <c r="AH9" s="5" t="s">
        <v>25</v>
      </c>
      <c r="AI9" s="5"/>
      <c r="AJ9" s="5" t="s">
        <v>26</v>
      </c>
      <c r="AK9" s="5"/>
      <c r="AL9" s="5" t="s">
        <v>27</v>
      </c>
      <c r="AM9" s="5"/>
      <c r="AN9" s="5" t="s">
        <v>28</v>
      </c>
      <c r="AO9" s="5"/>
      <c r="AZ9" s="5" t="s">
        <v>25</v>
      </c>
      <c r="BA9" s="5"/>
      <c r="BB9" s="5" t="s">
        <v>26</v>
      </c>
      <c r="BC9" s="5"/>
      <c r="BD9" s="5" t="s">
        <v>27</v>
      </c>
      <c r="BE9" s="5"/>
      <c r="BF9" s="5" t="s">
        <v>28</v>
      </c>
      <c r="BG9" s="5"/>
      <c r="BM9" s="5" t="s">
        <v>25</v>
      </c>
      <c r="BN9" s="5"/>
      <c r="BO9" s="5" t="s">
        <v>26</v>
      </c>
      <c r="BP9" s="5"/>
      <c r="BQ9" s="5" t="s">
        <v>27</v>
      </c>
      <c r="BR9" s="5"/>
      <c r="BS9" s="5" t="s">
        <v>28</v>
      </c>
      <c r="BT9" s="5"/>
      <c r="CE9" s="5" t="s">
        <v>25</v>
      </c>
      <c r="CF9" s="5"/>
      <c r="CG9" s="5" t="s">
        <v>26</v>
      </c>
      <c r="CH9" s="5"/>
      <c r="CI9" s="5" t="s">
        <v>27</v>
      </c>
      <c r="CJ9" s="5"/>
      <c r="CK9" s="5" t="s">
        <v>28</v>
      </c>
      <c r="CL9" s="5"/>
      <c r="CW9" s="5" t="s">
        <v>25</v>
      </c>
      <c r="CX9" s="5"/>
      <c r="CY9" s="5" t="s">
        <v>26</v>
      </c>
      <c r="CZ9" s="5"/>
      <c r="DA9" s="5" t="s">
        <v>27</v>
      </c>
      <c r="DB9" s="5"/>
      <c r="DC9" s="5" t="s">
        <v>28</v>
      </c>
      <c r="DD9" s="5"/>
      <c r="DF9" s="1" t="s">
        <v>94</v>
      </c>
      <c r="DG9" s="26" t="s">
        <v>150</v>
      </c>
    </row>
    <row r="10" spans="1:124" ht="10.5">
      <c r="A10" s="5"/>
      <c r="B10" s="1" t="s">
        <v>20</v>
      </c>
      <c r="C10" s="27" t="s">
        <v>104</v>
      </c>
      <c r="E10" s="15" t="s">
        <v>35</v>
      </c>
      <c r="F10" s="15" t="s">
        <v>36</v>
      </c>
      <c r="G10" s="15" t="s">
        <v>37</v>
      </c>
      <c r="H10" s="15" t="s">
        <v>38</v>
      </c>
      <c r="I10" s="15" t="s">
        <v>38</v>
      </c>
      <c r="J10" s="15" t="s">
        <v>29</v>
      </c>
      <c r="K10" s="15" t="s">
        <v>2</v>
      </c>
      <c r="L10" s="15" t="s">
        <v>3</v>
      </c>
      <c r="M10" s="15" t="s">
        <v>4</v>
      </c>
      <c r="N10" s="15" t="s">
        <v>5</v>
      </c>
      <c r="O10" s="15" t="s">
        <v>21</v>
      </c>
      <c r="P10" s="15" t="s">
        <v>22</v>
      </c>
      <c r="Q10" s="15" t="s">
        <v>23</v>
      </c>
      <c r="R10" s="15" t="s">
        <v>24</v>
      </c>
      <c r="S10" s="36" t="s">
        <v>25</v>
      </c>
      <c r="T10" s="36" t="s">
        <v>26</v>
      </c>
      <c r="U10" s="36" t="s">
        <v>27</v>
      </c>
      <c r="V10" s="36" t="s">
        <v>28</v>
      </c>
      <c r="X10" s="1" t="s">
        <v>95</v>
      </c>
      <c r="Y10" s="1" t="s">
        <v>29</v>
      </c>
      <c r="Z10" s="1" t="s">
        <v>2</v>
      </c>
      <c r="AA10" s="1" t="s">
        <v>3</v>
      </c>
      <c r="AB10" s="1" t="s">
        <v>4</v>
      </c>
      <c r="AC10" s="1" t="s">
        <v>5</v>
      </c>
      <c r="AD10" s="1" t="s">
        <v>21</v>
      </c>
      <c r="AE10" s="1" t="s">
        <v>22</v>
      </c>
      <c r="AF10" s="1" t="s">
        <v>23</v>
      </c>
      <c r="AG10" s="1" t="s">
        <v>24</v>
      </c>
      <c r="AH10" s="1" t="s">
        <v>1</v>
      </c>
      <c r="AI10" s="1" t="s">
        <v>30</v>
      </c>
      <c r="AJ10" s="1" t="s">
        <v>7</v>
      </c>
      <c r="AK10" s="1" t="s">
        <v>8</v>
      </c>
      <c r="AL10" s="1" t="s">
        <v>31</v>
      </c>
      <c r="AM10" s="1" t="s">
        <v>7</v>
      </c>
      <c r="AN10" s="1" t="s">
        <v>1</v>
      </c>
      <c r="AO10" s="1" t="s">
        <v>32</v>
      </c>
      <c r="AQ10" s="1" t="s">
        <v>29</v>
      </c>
      <c r="AR10" s="1" t="s">
        <v>2</v>
      </c>
      <c r="AS10" s="1" t="s">
        <v>3</v>
      </c>
      <c r="AT10" s="1" t="s">
        <v>4</v>
      </c>
      <c r="AU10" s="1" t="s">
        <v>5</v>
      </c>
      <c r="AV10" s="1" t="s">
        <v>21</v>
      </c>
      <c r="AW10" s="1" t="s">
        <v>22</v>
      </c>
      <c r="AX10" s="1" t="s">
        <v>23</v>
      </c>
      <c r="AY10" s="1" t="s">
        <v>24</v>
      </c>
      <c r="AZ10" s="1" t="s">
        <v>1</v>
      </c>
      <c r="BA10" s="1" t="s">
        <v>30</v>
      </c>
      <c r="BB10" s="1" t="s">
        <v>7</v>
      </c>
      <c r="BC10" s="1" t="s">
        <v>8</v>
      </c>
      <c r="BD10" s="1" t="s">
        <v>31</v>
      </c>
      <c r="BE10" s="1" t="s">
        <v>7</v>
      </c>
      <c r="BF10" s="1" t="s">
        <v>1</v>
      </c>
      <c r="BG10" s="1" t="s">
        <v>32</v>
      </c>
      <c r="BI10" s="1" t="s">
        <v>21</v>
      </c>
      <c r="BJ10" s="1" t="s">
        <v>22</v>
      </c>
      <c r="BK10" s="1" t="s">
        <v>23</v>
      </c>
      <c r="BL10" s="1" t="s">
        <v>24</v>
      </c>
      <c r="BM10" s="1" t="s">
        <v>1</v>
      </c>
      <c r="BN10" s="1" t="s">
        <v>30</v>
      </c>
      <c r="BO10" s="1" t="s">
        <v>7</v>
      </c>
      <c r="BP10" s="1" t="s">
        <v>8</v>
      </c>
      <c r="BQ10" s="1" t="s">
        <v>31</v>
      </c>
      <c r="BR10" s="1" t="s">
        <v>7</v>
      </c>
      <c r="BS10" s="1" t="s">
        <v>1</v>
      </c>
      <c r="BT10" s="1" t="s">
        <v>32</v>
      </c>
      <c r="BV10" s="1" t="s">
        <v>29</v>
      </c>
      <c r="BW10" s="1" t="s">
        <v>2</v>
      </c>
      <c r="BX10" s="1" t="s">
        <v>3</v>
      </c>
      <c r="BY10" s="1" t="s">
        <v>4</v>
      </c>
      <c r="BZ10" s="1" t="s">
        <v>5</v>
      </c>
      <c r="CA10" s="1" t="s">
        <v>21</v>
      </c>
      <c r="CB10" s="1" t="s">
        <v>22</v>
      </c>
      <c r="CC10" s="1" t="s">
        <v>23</v>
      </c>
      <c r="CD10" s="1" t="s">
        <v>24</v>
      </c>
      <c r="CE10" s="1" t="s">
        <v>1</v>
      </c>
      <c r="CF10" s="1" t="s">
        <v>30</v>
      </c>
      <c r="CG10" s="1" t="s">
        <v>7</v>
      </c>
      <c r="CH10" s="1" t="s">
        <v>8</v>
      </c>
      <c r="CI10" s="1" t="s">
        <v>31</v>
      </c>
      <c r="CJ10" s="1" t="s">
        <v>7</v>
      </c>
      <c r="CK10" s="1" t="s">
        <v>1</v>
      </c>
      <c r="CL10" s="1" t="s">
        <v>32</v>
      </c>
      <c r="CN10" s="1" t="s">
        <v>29</v>
      </c>
      <c r="CO10" s="1" t="s">
        <v>2</v>
      </c>
      <c r="CP10" s="1" t="s">
        <v>3</v>
      </c>
      <c r="CQ10" s="1" t="s">
        <v>4</v>
      </c>
      <c r="CR10" s="1" t="s">
        <v>5</v>
      </c>
      <c r="CS10" s="1" t="s">
        <v>21</v>
      </c>
      <c r="CT10" s="1" t="s">
        <v>22</v>
      </c>
      <c r="CU10" s="1" t="s">
        <v>23</v>
      </c>
      <c r="CV10" s="1" t="s">
        <v>24</v>
      </c>
      <c r="CW10" s="1" t="s">
        <v>29</v>
      </c>
      <c r="CX10" s="1" t="s">
        <v>2</v>
      </c>
      <c r="CY10" s="1" t="s">
        <v>22</v>
      </c>
      <c r="CZ10" s="1" t="s">
        <v>23</v>
      </c>
      <c r="DA10" s="1" t="s">
        <v>5</v>
      </c>
      <c r="DB10" s="1" t="s">
        <v>22</v>
      </c>
      <c r="DC10" s="1" t="s">
        <v>29</v>
      </c>
      <c r="DD10" s="1" t="s">
        <v>3</v>
      </c>
      <c r="DF10" s="1" t="s">
        <v>95</v>
      </c>
      <c r="DG10" s="1" t="s">
        <v>29</v>
      </c>
      <c r="DH10" s="1" t="s">
        <v>2</v>
      </c>
      <c r="DI10" s="1" t="s">
        <v>3</v>
      </c>
      <c r="DJ10" s="1" t="s">
        <v>4</v>
      </c>
      <c r="DK10" s="1" t="s">
        <v>5</v>
      </c>
      <c r="DL10" s="1" t="s">
        <v>21</v>
      </c>
      <c r="DM10" s="1" t="s">
        <v>22</v>
      </c>
      <c r="DN10" s="1" t="s">
        <v>23</v>
      </c>
      <c r="DO10" s="1" t="s">
        <v>24</v>
      </c>
      <c r="DP10" s="1" t="s">
        <v>25</v>
      </c>
      <c r="DQ10" s="1" t="s">
        <v>26</v>
      </c>
      <c r="DR10" s="1" t="s">
        <v>27</v>
      </c>
      <c r="DS10" s="1" t="s">
        <v>28</v>
      </c>
      <c r="DT10" s="1" t="s">
        <v>107</v>
      </c>
    </row>
    <row r="11" s="8" customFormat="1" ht="4.5" customHeight="1">
      <c r="G11" s="9"/>
    </row>
    <row r="12" spans="1:108" ht="10.5">
      <c r="A12" s="41"/>
      <c r="B12" s="12" t="s">
        <v>92</v>
      </c>
      <c r="E12" s="1" t="s">
        <v>93</v>
      </c>
      <c r="J12" s="18"/>
      <c r="K12" s="18"/>
      <c r="L12" s="18"/>
      <c r="M12" s="18"/>
      <c r="N12" s="18"/>
      <c r="O12" s="18"/>
      <c r="P12" s="18"/>
      <c r="Q12" s="18"/>
      <c r="R12" s="18"/>
      <c r="S12" s="18">
        <v>12</v>
      </c>
      <c r="T12" s="18"/>
      <c r="U12" s="18"/>
      <c r="V12" s="18"/>
      <c r="X12" s="5" t="b">
        <f>IF(COUNTBLANK(J12:V12)=13,FALSE,TRUE)</f>
        <v>1</v>
      </c>
      <c r="Y12" s="29">
        <f aca="true" t="shared" si="6" ref="Y12:AH12">IF(ISBLANK(J12),0,ROUND(POWER(1.5,AQ12),1))</f>
        <v>0</v>
      </c>
      <c r="Z12" s="29">
        <f t="shared" si="6"/>
        <v>0</v>
      </c>
      <c r="AA12" s="29">
        <f t="shared" si="6"/>
        <v>0</v>
      </c>
      <c r="AB12" s="29">
        <f t="shared" si="6"/>
        <v>0</v>
      </c>
      <c r="AC12" s="29">
        <f t="shared" si="6"/>
        <v>0</v>
      </c>
      <c r="AD12" s="29">
        <f t="shared" si="6"/>
        <v>0</v>
      </c>
      <c r="AE12" s="29">
        <f t="shared" si="6"/>
        <v>0</v>
      </c>
      <c r="AF12" s="29">
        <f t="shared" si="6"/>
        <v>0</v>
      </c>
      <c r="AG12" s="29">
        <f t="shared" si="6"/>
        <v>0</v>
      </c>
      <c r="AH12" s="29">
        <f t="shared" si="6"/>
        <v>129.7</v>
      </c>
      <c r="AI12" s="29">
        <f>IF(ISBLANK(S12),0,ROUND(POWER(1.5,BA12),1))</f>
        <v>129.7</v>
      </c>
      <c r="AJ12" s="29">
        <f>IF(ISBLANK(T12),0,ROUND(POWER(1.5,BB12),1))</f>
        <v>0</v>
      </c>
      <c r="AK12" s="29">
        <f>IF(ISBLANK(T12),0,ROUND(POWER(1.5,BC12),1))</f>
        <v>0</v>
      </c>
      <c r="AL12" s="29">
        <f>IF(ISBLANK(U12),0,ROUND(POWER(1.5,BD12),1))</f>
        <v>0</v>
      </c>
      <c r="AM12" s="29">
        <f>IF(ISBLANK(U12),0,ROUND(POWER(1.5,BE12),1))</f>
        <v>0</v>
      </c>
      <c r="AN12" s="29">
        <f>IF(ISBLANK(V12),0,ROUND(POWER(1.5,BF12),1))</f>
        <v>0</v>
      </c>
      <c r="AO12" s="29">
        <f>IF(ISBLANK(V12),0,ROUND(POWER(1.5,BG12),1))</f>
        <v>0</v>
      </c>
      <c r="AQ12" s="16">
        <f aca="true" t="shared" si="7" ref="AQ12:AY12">J12</f>
        <v>0</v>
      </c>
      <c r="AR12" s="16">
        <f t="shared" si="7"/>
        <v>0</v>
      </c>
      <c r="AS12" s="16">
        <f t="shared" si="7"/>
        <v>0</v>
      </c>
      <c r="AT12" s="16">
        <f t="shared" si="7"/>
        <v>0</v>
      </c>
      <c r="AU12" s="16">
        <f t="shared" si="7"/>
        <v>0</v>
      </c>
      <c r="AV12" s="16">
        <f t="shared" si="7"/>
        <v>0</v>
      </c>
      <c r="AW12" s="16">
        <f t="shared" si="7"/>
        <v>0</v>
      </c>
      <c r="AX12" s="16">
        <f t="shared" si="7"/>
        <v>0</v>
      </c>
      <c r="AY12" s="16">
        <f t="shared" si="7"/>
        <v>0</v>
      </c>
      <c r="AZ12" s="16">
        <f>AQ12+S12</f>
        <v>12</v>
      </c>
      <c r="BA12" s="16">
        <f>AR12+S12</f>
        <v>12</v>
      </c>
      <c r="BB12" s="16">
        <f>AW12+T12</f>
        <v>0</v>
      </c>
      <c r="BC12" s="16">
        <f>AX12+T12</f>
        <v>0</v>
      </c>
      <c r="BD12" s="16">
        <f>AU12+U12</f>
        <v>0</v>
      </c>
      <c r="BE12" s="16">
        <f>AW12+U12</f>
        <v>0</v>
      </c>
      <c r="BF12" s="16">
        <f>AQ12+V12</f>
        <v>0</v>
      </c>
      <c r="BG12" s="16">
        <f>AS12+V12</f>
        <v>0</v>
      </c>
      <c r="CN12" s="30">
        <f aca="true" t="shared" si="8" ref="CN12:DD12">IF($B12=出撃ON,Y12,0)</f>
        <v>0</v>
      </c>
      <c r="CO12" s="30">
        <f t="shared" si="8"/>
        <v>0</v>
      </c>
      <c r="CP12" s="30">
        <f t="shared" si="8"/>
        <v>0</v>
      </c>
      <c r="CQ12" s="30">
        <f t="shared" si="8"/>
        <v>0</v>
      </c>
      <c r="CR12" s="30">
        <f t="shared" si="8"/>
        <v>0</v>
      </c>
      <c r="CS12" s="30">
        <f t="shared" si="8"/>
        <v>0</v>
      </c>
      <c r="CT12" s="30">
        <f t="shared" si="8"/>
        <v>0</v>
      </c>
      <c r="CU12" s="30">
        <f t="shared" si="8"/>
        <v>0</v>
      </c>
      <c r="CV12" s="30">
        <f t="shared" si="8"/>
        <v>0</v>
      </c>
      <c r="CW12" s="30">
        <f t="shared" si="8"/>
        <v>0</v>
      </c>
      <c r="CX12" s="30">
        <f t="shared" si="8"/>
        <v>0</v>
      </c>
      <c r="CY12" s="30">
        <f t="shared" si="8"/>
        <v>0</v>
      </c>
      <c r="CZ12" s="30">
        <f t="shared" si="8"/>
        <v>0</v>
      </c>
      <c r="DA12" s="30">
        <f t="shared" si="8"/>
        <v>0</v>
      </c>
      <c r="DB12" s="30">
        <f t="shared" si="8"/>
        <v>0</v>
      </c>
      <c r="DC12" s="30">
        <f t="shared" si="8"/>
        <v>0</v>
      </c>
      <c r="DD12" s="30">
        <f t="shared" si="8"/>
        <v>0</v>
      </c>
    </row>
    <row r="13" s="8" customFormat="1" ht="5.25" customHeight="1"/>
    <row r="14" spans="1:108" ht="10.5">
      <c r="A14" s="21"/>
      <c r="B14" s="12">
        <v>1</v>
      </c>
      <c r="C14" s="7" t="str">
        <f>IF(OR($C$9=編成コピペ全,B14=出撃ON),"I=D："&amp;I14,"")</f>
        <v>I=D：トモエリバー</v>
      </c>
      <c r="D14" s="15" t="s">
        <v>151</v>
      </c>
      <c r="I14" s="28" t="s">
        <v>10</v>
      </c>
      <c r="J14" s="45">
        <v>4</v>
      </c>
      <c r="K14" s="45">
        <v>8</v>
      </c>
      <c r="L14" s="45">
        <v>3</v>
      </c>
      <c r="M14" s="45">
        <v>2</v>
      </c>
      <c r="N14" s="45">
        <v>8</v>
      </c>
      <c r="O14" s="45">
        <v>-1</v>
      </c>
      <c r="P14" s="45">
        <v>-1</v>
      </c>
      <c r="Q14" s="45">
        <v>-1</v>
      </c>
      <c r="R14" s="45">
        <v>-2</v>
      </c>
      <c r="S14" s="11">
        <f>ROUND((AZ14+BA14)/2,0)</f>
        <v>7</v>
      </c>
      <c r="T14" s="11">
        <f>ROUND((BB14+BC14)/2,0)</f>
        <v>-1</v>
      </c>
      <c r="U14" s="11">
        <f>ROUND((BD14+BE14)/2,0)</f>
        <v>4</v>
      </c>
      <c r="V14" s="11">
        <f>ROUND((BF14+BG14)/2,0)</f>
        <v>4</v>
      </c>
      <c r="X14" s="5" t="b">
        <f>IF(AND(COUNTBLANK(J14:R14)=9,COUNTBLANK(J16:R16)=9),FALSE,TRUE)</f>
        <v>1</v>
      </c>
      <c r="Y14" s="29">
        <f aca="true" t="shared" si="9" ref="Y14:AG14">IF($X14=TRUE,ROUND(POWER(1.5,BV14),1),0)</f>
        <v>5.1</v>
      </c>
      <c r="Z14" s="29">
        <f t="shared" si="9"/>
        <v>25.6</v>
      </c>
      <c r="AA14" s="29">
        <f t="shared" si="9"/>
        <v>3.4</v>
      </c>
      <c r="AB14" s="29">
        <f t="shared" si="9"/>
        <v>2.3</v>
      </c>
      <c r="AC14" s="29">
        <f t="shared" si="9"/>
        <v>25.6</v>
      </c>
      <c r="AD14" s="29">
        <f t="shared" si="9"/>
        <v>0.7</v>
      </c>
      <c r="AE14" s="29">
        <f t="shared" si="9"/>
        <v>1</v>
      </c>
      <c r="AF14" s="29">
        <f t="shared" si="9"/>
        <v>2.3</v>
      </c>
      <c r="AG14" s="29">
        <f t="shared" si="9"/>
        <v>0.4</v>
      </c>
      <c r="AH14" s="29">
        <f>IF($X14=TRUE,ROUND(POWER(1.5,CE14),1),0)</f>
        <v>7.6</v>
      </c>
      <c r="AI14" s="29">
        <f>IF($X14=TRUE,ROUND(POWER(1.5,CF14),1),0)</f>
        <v>38.4</v>
      </c>
      <c r="AJ14" s="29">
        <f>IF($X14=TRUE,ROUND(POWER(1.5,CG14),1),0)</f>
        <v>1</v>
      </c>
      <c r="AK14" s="29">
        <f>IF($X14=TRUE,ROUND(POWER(1.5,CH14),1),0)</f>
        <v>2.3</v>
      </c>
      <c r="AL14" s="29">
        <f>IF($X14=TRUE,ROUND(POWER(1.5,CI14),1),0)</f>
        <v>25.6</v>
      </c>
      <c r="AM14" s="29">
        <f>IF($X14=TRUE,ROUND(POWER(1.5,CJ14),1),0)</f>
        <v>1</v>
      </c>
      <c r="AN14" s="29">
        <f>IF($X14=TRUE,ROUND(POWER(1.5,CK14),1),0)</f>
        <v>5.1</v>
      </c>
      <c r="AO14" s="29">
        <f>IF($X14=TRUE,ROUND(POWER(1.5,CL14),1),0)</f>
        <v>3.4</v>
      </c>
      <c r="AQ14" s="16">
        <f aca="true" t="shared" si="10" ref="AQ14:AY14">J14+J15</f>
        <v>4</v>
      </c>
      <c r="AR14" s="16">
        <f t="shared" si="10"/>
        <v>8</v>
      </c>
      <c r="AS14" s="16">
        <f t="shared" si="10"/>
        <v>3</v>
      </c>
      <c r="AT14" s="16">
        <f t="shared" si="10"/>
        <v>2</v>
      </c>
      <c r="AU14" s="16">
        <f t="shared" si="10"/>
        <v>8</v>
      </c>
      <c r="AV14" s="16">
        <f t="shared" si="10"/>
        <v>-1</v>
      </c>
      <c r="AW14" s="16">
        <f t="shared" si="10"/>
        <v>-1</v>
      </c>
      <c r="AX14" s="16">
        <f t="shared" si="10"/>
        <v>-1</v>
      </c>
      <c r="AY14" s="16">
        <f t="shared" si="10"/>
        <v>-2</v>
      </c>
      <c r="AZ14" s="16">
        <f>AQ14+S15</f>
        <v>5</v>
      </c>
      <c r="BA14" s="16">
        <f>AR14+S15</f>
        <v>9</v>
      </c>
      <c r="BB14" s="16">
        <f>AW14+T15</f>
        <v>-1</v>
      </c>
      <c r="BC14" s="16">
        <f>AX14+T15</f>
        <v>-1</v>
      </c>
      <c r="BD14" s="16">
        <f>AU14+U15</f>
        <v>8</v>
      </c>
      <c r="BE14" s="16">
        <f>AW14+U15</f>
        <v>-1</v>
      </c>
      <c r="BF14" s="16">
        <f>AQ14+V15</f>
        <v>4</v>
      </c>
      <c r="BG14" s="16">
        <f>AS14+V15</f>
        <v>3</v>
      </c>
      <c r="BI14" s="16">
        <f>MAX(AV16:AV22)</f>
        <v>0</v>
      </c>
      <c r="BJ14" s="16">
        <f>MAX(AW16:AW22)</f>
        <v>1</v>
      </c>
      <c r="BK14" s="16">
        <f>MAX(AX16:AX22)</f>
        <v>3</v>
      </c>
      <c r="BL14" s="16">
        <f>MAX(AY16:AY22)</f>
        <v>0</v>
      </c>
      <c r="BM14" s="44"/>
      <c r="BN14" s="44"/>
      <c r="BO14" s="16">
        <f>MAX(BB16:BB22)</f>
        <v>1</v>
      </c>
      <c r="BP14" s="16">
        <f>MAX(BC16:BC22)</f>
        <v>3</v>
      </c>
      <c r="BQ14" s="44"/>
      <c r="BR14" s="16">
        <f>MAX(BE16:BE22)</f>
        <v>1</v>
      </c>
      <c r="BS14" s="44"/>
      <c r="BT14" s="44"/>
      <c r="BV14" s="16">
        <f>AQ14</f>
        <v>4</v>
      </c>
      <c r="BW14" s="16">
        <f>AR14</f>
        <v>8</v>
      </c>
      <c r="BX14" s="16">
        <f>AS14</f>
        <v>3</v>
      </c>
      <c r="BY14" s="16">
        <f>AT14</f>
        <v>2</v>
      </c>
      <c r="BZ14" s="16">
        <f>AU14</f>
        <v>8</v>
      </c>
      <c r="CA14" s="16">
        <f>AV14+BI14</f>
        <v>-1</v>
      </c>
      <c r="CB14" s="16">
        <f>AW14+BJ14</f>
        <v>0</v>
      </c>
      <c r="CC14" s="16">
        <f>AX14+BK14</f>
        <v>2</v>
      </c>
      <c r="CD14" s="16">
        <f>AY14+BL14</f>
        <v>-2</v>
      </c>
      <c r="CE14" s="16">
        <f>AZ14</f>
        <v>5</v>
      </c>
      <c r="CF14" s="16">
        <f>BA14</f>
        <v>9</v>
      </c>
      <c r="CG14" s="16">
        <f>BB14+BO14</f>
        <v>0</v>
      </c>
      <c r="CH14" s="16">
        <f>BC14+BP14</f>
        <v>2</v>
      </c>
      <c r="CI14" s="16">
        <f>BD14</f>
        <v>8</v>
      </c>
      <c r="CJ14" s="16">
        <f>BE14+BR14</f>
        <v>0</v>
      </c>
      <c r="CK14" s="16">
        <f>BF14</f>
        <v>4</v>
      </c>
      <c r="CL14" s="16">
        <f>BG14</f>
        <v>3</v>
      </c>
      <c r="CN14" s="30">
        <f aca="true" t="shared" si="11" ref="CN14:DD14">IF($B14=出撃ON,Y14,0)</f>
        <v>5.1</v>
      </c>
      <c r="CO14" s="30">
        <f t="shared" si="11"/>
        <v>25.6</v>
      </c>
      <c r="CP14" s="30">
        <f t="shared" si="11"/>
        <v>3.4</v>
      </c>
      <c r="CQ14" s="30">
        <f t="shared" si="11"/>
        <v>2.3</v>
      </c>
      <c r="CR14" s="30">
        <f t="shared" si="11"/>
        <v>25.6</v>
      </c>
      <c r="CS14" s="30">
        <f t="shared" si="11"/>
        <v>0.7</v>
      </c>
      <c r="CT14" s="30">
        <f t="shared" si="11"/>
        <v>1</v>
      </c>
      <c r="CU14" s="30">
        <f t="shared" si="11"/>
        <v>2.3</v>
      </c>
      <c r="CV14" s="30">
        <f t="shared" si="11"/>
        <v>0.4</v>
      </c>
      <c r="CW14" s="30">
        <f t="shared" si="11"/>
        <v>7.6</v>
      </c>
      <c r="CX14" s="30">
        <f t="shared" si="11"/>
        <v>38.4</v>
      </c>
      <c r="CY14" s="30">
        <f t="shared" si="11"/>
        <v>1</v>
      </c>
      <c r="CZ14" s="30">
        <f t="shared" si="11"/>
        <v>2.3</v>
      </c>
      <c r="DA14" s="30">
        <f t="shared" si="11"/>
        <v>25.6</v>
      </c>
      <c r="DB14" s="30">
        <f t="shared" si="11"/>
        <v>1</v>
      </c>
      <c r="DC14" s="30">
        <f t="shared" si="11"/>
        <v>5.1</v>
      </c>
      <c r="DD14" s="30">
        <f t="shared" si="11"/>
        <v>3.4</v>
      </c>
    </row>
    <row r="15" spans="1:124" ht="10.5">
      <c r="A15" s="21"/>
      <c r="B15" s="14"/>
      <c r="C15" s="7" t="str">
        <f>IF(AND(OR($C$9=編成コピペ全,B14=出撃ON),$C$10=編成コピペ補正あり,DF15=TRUE),"●補正："&amp;DT15&amp;"（"&amp;E15&amp;"／"&amp;F15&amp;"／"&amp;G15&amp;"／"&amp;H15&amp;"／"&amp;I15&amp;"）","")</f>
        <v>●補正：近接：1 （０ｍ戦闘修正＋２・～５ｍ戦闘修正＋１～５００ｍ戦闘修正＋１／／／／）</v>
      </c>
      <c r="D15" s="15" t="s">
        <v>62</v>
      </c>
      <c r="E15" s="48" t="s">
        <v>152</v>
      </c>
      <c r="F15" s="48"/>
      <c r="G15" s="48"/>
      <c r="H15" s="48"/>
      <c r="I15" s="48"/>
      <c r="J15" s="4"/>
      <c r="K15" s="4"/>
      <c r="L15" s="4"/>
      <c r="M15" s="4"/>
      <c r="N15" s="4"/>
      <c r="O15" s="4"/>
      <c r="P15" s="4"/>
      <c r="Q15" s="4"/>
      <c r="R15" s="4"/>
      <c r="S15" s="18">
        <v>1</v>
      </c>
      <c r="T15" s="18"/>
      <c r="U15" s="18"/>
      <c r="V15" s="18"/>
      <c r="AQ15" s="14"/>
      <c r="AR15" s="14"/>
      <c r="AS15" s="14"/>
      <c r="AT15" s="14"/>
      <c r="AU15" s="14"/>
      <c r="AV15" s="14"/>
      <c r="AW15" s="14"/>
      <c r="AX15" s="14"/>
      <c r="AY15" s="14"/>
      <c r="AZ15" s="14"/>
      <c r="BA15" s="14"/>
      <c r="BB15" s="14"/>
      <c r="BC15" s="14"/>
      <c r="BD15" s="14"/>
      <c r="BE15" s="14"/>
      <c r="BF15" s="14"/>
      <c r="BG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DF15" s="16" t="b">
        <f>IF(OR(J15&lt;&gt;0,K15&lt;&gt;0,L15&lt;&gt;0,M15&lt;&gt;0,N15&lt;&gt;0,O15&lt;&gt;0,P15&lt;&gt;0,Q15&lt;&gt;0,R15&lt;&gt;0,S15&lt;&gt;0,T15&lt;&gt;0,U15&lt;&gt;0,V15&lt;&gt;0,),TRUE,FALSE)</f>
        <v>1</v>
      </c>
      <c r="DG15" s="26">
        <f aca="true" t="shared" si="12" ref="DG15:DS15">IF(J15&lt;&gt;0,J$10&amp;"："&amp;J15&amp;$DG$9,"")</f>
      </c>
      <c r="DH15" s="26">
        <f t="shared" si="12"/>
      </c>
      <c r="DI15" s="26">
        <f t="shared" si="12"/>
      </c>
      <c r="DJ15" s="26">
        <f t="shared" si="12"/>
      </c>
      <c r="DK15" s="26">
        <f t="shared" si="12"/>
      </c>
      <c r="DL15" s="26">
        <f t="shared" si="12"/>
      </c>
      <c r="DM15" s="26">
        <f t="shared" si="12"/>
      </c>
      <c r="DN15" s="26">
        <f t="shared" si="12"/>
      </c>
      <c r="DO15" s="26">
        <f t="shared" si="12"/>
      </c>
      <c r="DP15" s="26" t="str">
        <f t="shared" si="12"/>
        <v>近接：1 </v>
      </c>
      <c r="DQ15" s="26">
        <f t="shared" si="12"/>
      </c>
      <c r="DR15" s="26">
        <f t="shared" si="12"/>
      </c>
      <c r="DS15" s="26">
        <f t="shared" si="12"/>
      </c>
      <c r="DT15" s="26" t="str">
        <f>DG15&amp;DH15&amp;DI15&amp;DJ15&amp;DK15&amp;DL15&amp;DM15&amp;DN15&amp;DO15&amp;DP15&amp;DQ15&amp;DR15&amp;DS15</f>
        <v>近接：1 </v>
      </c>
    </row>
    <row r="16" spans="1:90" ht="10.5">
      <c r="A16" s="21"/>
      <c r="B16" s="14"/>
      <c r="C16" s="7" t="str">
        <f>IF(OR($C$9=編成コピペ全,B14=出撃ON),E16&amp;"："&amp;G16&amp;"："&amp;H16&amp;"："&amp;I16&amp;"：パイロット","")</f>
        <v>18002：酒巻　孝司：3000：北国人＋歩兵＋パイロット：パイロット</v>
      </c>
      <c r="D16" s="15" t="s">
        <v>153</v>
      </c>
      <c r="E16" s="48">
        <v>18002</v>
      </c>
      <c r="F16" s="28" t="s">
        <v>71</v>
      </c>
      <c r="G16" s="28" t="s">
        <v>72</v>
      </c>
      <c r="H16" s="28">
        <v>3000</v>
      </c>
      <c r="I16" s="28" t="s">
        <v>73</v>
      </c>
      <c r="J16" s="45">
        <v>0</v>
      </c>
      <c r="K16" s="45">
        <v>0</v>
      </c>
      <c r="L16" s="45">
        <v>0</v>
      </c>
      <c r="M16" s="45">
        <v>1</v>
      </c>
      <c r="N16" s="45">
        <v>1</v>
      </c>
      <c r="O16" s="45">
        <v>-1</v>
      </c>
      <c r="P16" s="45">
        <v>1</v>
      </c>
      <c r="Q16" s="45">
        <v>3</v>
      </c>
      <c r="R16" s="45">
        <v>-2</v>
      </c>
      <c r="S16" s="11">
        <f>ROUND((AZ16+BA16)/2,0)</f>
        <v>0</v>
      </c>
      <c r="T16" s="11">
        <f>ROUND((BB16+BC16)/2,0)</f>
        <v>2</v>
      </c>
      <c r="U16" s="11">
        <f>ROUND((BD16+BE16)/2,0)</f>
        <v>1</v>
      </c>
      <c r="V16" s="11">
        <f>ROUND((BF16+BG16)/2,0)</f>
        <v>0</v>
      </c>
      <c r="AQ16" s="16">
        <f aca="true" t="shared" si="13" ref="AQ16:AY16">J16+J17</f>
        <v>0</v>
      </c>
      <c r="AR16" s="16">
        <f t="shared" si="13"/>
        <v>0</v>
      </c>
      <c r="AS16" s="16">
        <f t="shared" si="13"/>
        <v>0</v>
      </c>
      <c r="AT16" s="16">
        <f t="shared" si="13"/>
        <v>1</v>
      </c>
      <c r="AU16" s="16">
        <f t="shared" si="13"/>
        <v>1</v>
      </c>
      <c r="AV16" s="16">
        <f t="shared" si="13"/>
        <v>-1</v>
      </c>
      <c r="AW16" s="16">
        <f t="shared" si="13"/>
        <v>1</v>
      </c>
      <c r="AX16" s="16">
        <f t="shared" si="13"/>
        <v>3</v>
      </c>
      <c r="AY16" s="16">
        <f t="shared" si="13"/>
        <v>-2</v>
      </c>
      <c r="AZ16" s="16">
        <f>AQ16+S17</f>
        <v>0</v>
      </c>
      <c r="BA16" s="16">
        <f>AR16+S17</f>
        <v>0</v>
      </c>
      <c r="BB16" s="16">
        <f>AW16+T17</f>
        <v>1</v>
      </c>
      <c r="BC16" s="16">
        <f>AX16+T17</f>
        <v>3</v>
      </c>
      <c r="BD16" s="16">
        <f>AU16+U17</f>
        <v>1</v>
      </c>
      <c r="BE16" s="16">
        <f>AW16+U17</f>
        <v>1</v>
      </c>
      <c r="BF16" s="16">
        <f>AQ16+V17</f>
        <v>0</v>
      </c>
      <c r="BG16" s="16">
        <f>AS16+V17</f>
        <v>0</v>
      </c>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row>
    <row r="17" spans="1:124" ht="10.5">
      <c r="A17" s="21"/>
      <c r="B17" s="14"/>
      <c r="C17" s="7">
        <f>IF(AND(OR($C$9=編成コピペ全,B14=出撃ON),$C$10=編成コピペ補正あり,DF17=TRUE),"●補正："&amp;DT17&amp;"（"&amp;F17&amp;"："&amp;E17&amp;"＋１／"&amp;G17&amp;"／"&amp;H17&amp;"／"&amp;I17&amp;"）","")</f>
      </c>
      <c r="D17" s="15" t="s">
        <v>62</v>
      </c>
      <c r="E17" s="48" t="s">
        <v>22</v>
      </c>
      <c r="F17" s="48" t="s">
        <v>74</v>
      </c>
      <c r="G17" s="48" t="s">
        <v>75</v>
      </c>
      <c r="H17" s="48" t="s">
        <v>41</v>
      </c>
      <c r="I17" s="48"/>
      <c r="J17" s="4"/>
      <c r="K17" s="4"/>
      <c r="L17" s="4"/>
      <c r="M17" s="4"/>
      <c r="N17" s="4"/>
      <c r="O17" s="4"/>
      <c r="P17" s="4"/>
      <c r="Q17" s="4"/>
      <c r="R17" s="4"/>
      <c r="S17" s="18"/>
      <c r="T17" s="18"/>
      <c r="U17" s="18"/>
      <c r="V17" s="18"/>
      <c r="AQ17" s="14"/>
      <c r="AR17" s="14"/>
      <c r="AS17" s="14"/>
      <c r="AT17" s="14"/>
      <c r="AU17" s="14"/>
      <c r="AV17" s="14"/>
      <c r="AW17" s="14"/>
      <c r="AX17" s="14"/>
      <c r="AY17" s="14"/>
      <c r="AZ17" s="14"/>
      <c r="BA17" s="14"/>
      <c r="BB17" s="14"/>
      <c r="BC17" s="14"/>
      <c r="BD17" s="14"/>
      <c r="BE17" s="14"/>
      <c r="BF17" s="14"/>
      <c r="BG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DF17" s="16" t="b">
        <f>IF(OR(J17&lt;&gt;0,K17&lt;&gt;0,L17&lt;&gt;0,M17&lt;&gt;0,N17&lt;&gt;0,O17&lt;&gt;0,P17&lt;&gt;0,Q17&lt;&gt;0,R17&lt;&gt;0,S17&lt;&gt;0,T17&lt;&gt;0,U17&lt;&gt;0,V17&lt;&gt;0,),TRUE,FALSE)</f>
        <v>0</v>
      </c>
      <c r="DG17" s="26">
        <f aca="true" t="shared" si="14" ref="DG17:DS17">IF(J17&lt;&gt;0,J$10&amp;"："&amp;J17&amp;$DG$9,"")</f>
      </c>
      <c r="DH17" s="26">
        <f t="shared" si="14"/>
      </c>
      <c r="DI17" s="26">
        <f t="shared" si="14"/>
      </c>
      <c r="DJ17" s="26">
        <f t="shared" si="14"/>
      </c>
      <c r="DK17" s="26">
        <f t="shared" si="14"/>
      </c>
      <c r="DL17" s="26">
        <f t="shared" si="14"/>
      </c>
      <c r="DM17" s="26">
        <f t="shared" si="14"/>
      </c>
      <c r="DN17" s="26">
        <f t="shared" si="14"/>
      </c>
      <c r="DO17" s="26">
        <f t="shared" si="14"/>
      </c>
      <c r="DP17" s="26">
        <f t="shared" si="14"/>
      </c>
      <c r="DQ17" s="26">
        <f t="shared" si="14"/>
      </c>
      <c r="DR17" s="26">
        <f t="shared" si="14"/>
      </c>
      <c r="DS17" s="26">
        <f t="shared" si="14"/>
      </c>
      <c r="DT17" s="26">
        <f>DG17&amp;DH17&amp;DI17&amp;DJ17&amp;DK17&amp;DL17&amp;DM17&amp;DN17&amp;DO17&amp;DP17&amp;DQ17&amp;DR17&amp;DS17</f>
      </c>
    </row>
    <row r="18" spans="1:90" ht="10.5">
      <c r="A18" s="21"/>
      <c r="B18" s="14"/>
      <c r="C18" s="7" t="str">
        <f>IF(COUNTBLANK(E18:I18)&gt;0,"",IF(OR($C$9=編成コピペ全,B14=出撃ON),E18&amp;"："&amp;G18&amp;"："&amp;H18&amp;"："&amp;I18&amp;"：コパイ",""))</f>
        <v>18002：酒巻　孝司：3000：北国人＋歩兵＋パイロット：コパイ</v>
      </c>
      <c r="D18" s="15" t="s">
        <v>154</v>
      </c>
      <c r="E18" s="48">
        <v>18002</v>
      </c>
      <c r="F18" s="28" t="s">
        <v>71</v>
      </c>
      <c r="G18" s="28" t="s">
        <v>72</v>
      </c>
      <c r="H18" s="28">
        <v>3000</v>
      </c>
      <c r="I18" s="28" t="s">
        <v>73</v>
      </c>
      <c r="J18" s="45">
        <v>0</v>
      </c>
      <c r="K18" s="45"/>
      <c r="L18" s="45"/>
      <c r="M18" s="45"/>
      <c r="N18" s="45"/>
      <c r="O18" s="45"/>
      <c r="P18" s="45"/>
      <c r="Q18" s="45"/>
      <c r="R18" s="45"/>
      <c r="S18" s="11">
        <f>ROUND((AZ18+BA18)/2,0)</f>
        <v>0</v>
      </c>
      <c r="T18" s="11">
        <f>ROUND((BB18+BC18)/2,0)</f>
        <v>0</v>
      </c>
      <c r="U18" s="11">
        <f>ROUND((BD18+BE18)/2,0)</f>
        <v>0</v>
      </c>
      <c r="V18" s="11">
        <f>ROUND((BF18+BG18)/2,0)</f>
        <v>0</v>
      </c>
      <c r="AQ18" s="16">
        <f aca="true" t="shared" si="15" ref="AQ18:AY18">J18+J19</f>
        <v>0</v>
      </c>
      <c r="AR18" s="16">
        <f t="shared" si="15"/>
        <v>0</v>
      </c>
      <c r="AS18" s="16">
        <f t="shared" si="15"/>
        <v>0</v>
      </c>
      <c r="AT18" s="16">
        <f t="shared" si="15"/>
        <v>0</v>
      </c>
      <c r="AU18" s="16">
        <f t="shared" si="15"/>
        <v>0</v>
      </c>
      <c r="AV18" s="16">
        <f t="shared" si="15"/>
        <v>0</v>
      </c>
      <c r="AW18" s="16">
        <f t="shared" si="15"/>
        <v>0</v>
      </c>
      <c r="AX18" s="16">
        <f t="shared" si="15"/>
        <v>0</v>
      </c>
      <c r="AY18" s="16">
        <f t="shared" si="15"/>
        <v>0</v>
      </c>
      <c r="AZ18" s="16">
        <f>AQ18+S19</f>
        <v>0</v>
      </c>
      <c r="BA18" s="16">
        <f>AR18+S19</f>
        <v>0</v>
      </c>
      <c r="BB18" s="16">
        <f>AW18+T19</f>
        <v>0</v>
      </c>
      <c r="BC18" s="16">
        <f>AX18+T19</f>
        <v>0</v>
      </c>
      <c r="BD18" s="16">
        <f>AU18+U19</f>
        <v>0</v>
      </c>
      <c r="BE18" s="16">
        <f>AW18+U19</f>
        <v>0</v>
      </c>
      <c r="BF18" s="16">
        <f>AQ18+V19</f>
        <v>0</v>
      </c>
      <c r="BG18" s="16">
        <f>AS18+V19</f>
        <v>0</v>
      </c>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row>
    <row r="19" spans="1:124" ht="10.5">
      <c r="A19" s="21"/>
      <c r="B19" s="14"/>
      <c r="C19" s="7">
        <f>IF(AND(OR($C$9=編成コピペ全,B14=出撃ON),$C$10=編成コピペ補正あり,DF19=TRUE),"●補正："&amp;DT19&amp;"（"&amp;F19&amp;"："&amp;E19&amp;"＋１／"&amp;G19&amp;"／"&amp;H19&amp;"／"&amp;I19&amp;"）","")</f>
      </c>
      <c r="D19" s="15" t="s">
        <v>62</v>
      </c>
      <c r="E19" s="48" t="s">
        <v>22</v>
      </c>
      <c r="F19" s="48"/>
      <c r="G19" s="48"/>
      <c r="H19" s="48"/>
      <c r="I19" s="48"/>
      <c r="J19" s="4"/>
      <c r="K19" s="4"/>
      <c r="L19" s="4"/>
      <c r="M19" s="4"/>
      <c r="N19" s="4"/>
      <c r="O19" s="4"/>
      <c r="P19" s="4"/>
      <c r="Q19" s="4"/>
      <c r="R19" s="4"/>
      <c r="S19" s="18"/>
      <c r="T19" s="18"/>
      <c r="U19" s="18"/>
      <c r="V19" s="18"/>
      <c r="AQ19" s="14"/>
      <c r="AR19" s="14"/>
      <c r="AS19" s="14"/>
      <c r="AT19" s="14"/>
      <c r="AU19" s="14"/>
      <c r="AV19" s="14"/>
      <c r="AW19" s="14"/>
      <c r="AX19" s="14"/>
      <c r="AY19" s="14"/>
      <c r="AZ19" s="14"/>
      <c r="BA19" s="14"/>
      <c r="BB19" s="14"/>
      <c r="BC19" s="14"/>
      <c r="BD19" s="14"/>
      <c r="BE19" s="14"/>
      <c r="BF19" s="14"/>
      <c r="BG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DF19" s="16" t="b">
        <f>IF(OR(J19&lt;&gt;0,K19&lt;&gt;0,L19&lt;&gt;0,M19&lt;&gt;0,N19&lt;&gt;0,O19&lt;&gt;0,P19&lt;&gt;0,Q19&lt;&gt;0,R19&lt;&gt;0,S19&lt;&gt;0,T19&lt;&gt;0,U19&lt;&gt;0,V19&lt;&gt;0,),TRUE,FALSE)</f>
        <v>0</v>
      </c>
      <c r="DG19" s="26">
        <f aca="true" t="shared" si="16" ref="DG19:DS19">IF(J19&lt;&gt;0,J$10&amp;"："&amp;J19&amp;$DG$9,"")</f>
      </c>
      <c r="DH19" s="26">
        <f t="shared" si="16"/>
      </c>
      <c r="DI19" s="26">
        <f t="shared" si="16"/>
      </c>
      <c r="DJ19" s="26">
        <f t="shared" si="16"/>
      </c>
      <c r="DK19" s="26">
        <f t="shared" si="16"/>
      </c>
      <c r="DL19" s="26">
        <f t="shared" si="16"/>
      </c>
      <c r="DM19" s="26">
        <f t="shared" si="16"/>
      </c>
      <c r="DN19" s="26">
        <f t="shared" si="16"/>
      </c>
      <c r="DO19" s="26">
        <f t="shared" si="16"/>
      </c>
      <c r="DP19" s="26">
        <f t="shared" si="16"/>
      </c>
      <c r="DQ19" s="26">
        <f t="shared" si="16"/>
      </c>
      <c r="DR19" s="26">
        <f t="shared" si="16"/>
      </c>
      <c r="DS19" s="26">
        <f t="shared" si="16"/>
      </c>
      <c r="DT19" s="26">
        <f>DG19&amp;DH19&amp;DI19&amp;DJ19&amp;DK19&amp;DL19&amp;DM19&amp;DN19&amp;DO19&amp;DP19&amp;DQ19&amp;DR19&amp;DS19</f>
      </c>
    </row>
    <row r="20" spans="1:90" ht="10.5">
      <c r="A20" s="21"/>
      <c r="B20" s="14"/>
      <c r="C20" s="7">
        <f>IF(COUNTBLANK(E20:I20)&gt;0,"",IF(OR($C$9=編成コピペ全,B14=出撃ON),E20&amp;"："&amp;G20&amp;"："&amp;H20&amp;"："&amp;I20&amp;"：コパイ",""))</f>
      </c>
      <c r="D20" s="15" t="s">
        <v>155</v>
      </c>
      <c r="E20" s="48"/>
      <c r="F20" s="28"/>
      <c r="G20" s="28"/>
      <c r="H20" s="28"/>
      <c r="I20" s="28"/>
      <c r="J20" s="45"/>
      <c r="K20" s="45"/>
      <c r="L20" s="45"/>
      <c r="M20" s="45"/>
      <c r="N20" s="45"/>
      <c r="O20" s="45"/>
      <c r="P20" s="45"/>
      <c r="Q20" s="45"/>
      <c r="R20" s="45"/>
      <c r="S20" s="11">
        <f>ROUND((AZ20+BA20)/2,0)</f>
        <v>0</v>
      </c>
      <c r="T20" s="11">
        <f>ROUND((BB20+BC20)/2,0)</f>
        <v>0</v>
      </c>
      <c r="U20" s="11">
        <f>ROUND((BD20+BE20)/2,0)</f>
        <v>0</v>
      </c>
      <c r="V20" s="11">
        <f>ROUND((BF20+BG20)/2,0)</f>
        <v>0</v>
      </c>
      <c r="Y20" s="2"/>
      <c r="Z20" s="2"/>
      <c r="AA20" s="2"/>
      <c r="AB20" s="2"/>
      <c r="AC20" s="2"/>
      <c r="AD20" s="2"/>
      <c r="AE20" s="2"/>
      <c r="AF20" s="2"/>
      <c r="AG20" s="2"/>
      <c r="AH20" s="2"/>
      <c r="AQ20" s="16">
        <f aca="true" t="shared" si="17" ref="AQ20:AY20">J20+J21</f>
        <v>0</v>
      </c>
      <c r="AR20" s="16">
        <f t="shared" si="17"/>
        <v>0</v>
      </c>
      <c r="AS20" s="16">
        <f t="shared" si="17"/>
        <v>0</v>
      </c>
      <c r="AT20" s="16">
        <f t="shared" si="17"/>
        <v>0</v>
      </c>
      <c r="AU20" s="16">
        <f t="shared" si="17"/>
        <v>0</v>
      </c>
      <c r="AV20" s="16">
        <f t="shared" si="17"/>
        <v>0</v>
      </c>
      <c r="AW20" s="16">
        <f t="shared" si="17"/>
        <v>0</v>
      </c>
      <c r="AX20" s="16">
        <f t="shared" si="17"/>
        <v>0</v>
      </c>
      <c r="AY20" s="16">
        <f t="shared" si="17"/>
        <v>0</v>
      </c>
      <c r="AZ20" s="16">
        <f>AQ20+S21</f>
        <v>0</v>
      </c>
      <c r="BA20" s="16">
        <f>AR20+S21</f>
        <v>0</v>
      </c>
      <c r="BB20" s="16">
        <f>AW20+T21</f>
        <v>0</v>
      </c>
      <c r="BC20" s="16">
        <f>AX20+T21</f>
        <v>0</v>
      </c>
      <c r="BD20" s="16">
        <f>AU20+U21</f>
        <v>0</v>
      </c>
      <c r="BE20" s="16">
        <f>AW20+U21</f>
        <v>0</v>
      </c>
      <c r="BF20" s="16">
        <f>AQ20+V21</f>
        <v>0</v>
      </c>
      <c r="BG20" s="16">
        <f>AS20+V21</f>
        <v>0</v>
      </c>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row>
    <row r="21" spans="1:90" ht="10.5">
      <c r="A21" s="21"/>
      <c r="B21" s="14"/>
      <c r="C21" s="7">
        <f>IF(AND(OR($C$9=編成コピペ全,B14=出撃ON),$C$10=編成コピペ補正あり,DF21=TRUE),"●補正："&amp;DT21&amp;"（"&amp;F21&amp;"："&amp;E21&amp;"＋１／"&amp;G21&amp;"／"&amp;H21&amp;"／"&amp;I21&amp;"）","")</f>
      </c>
      <c r="D21" s="15" t="s">
        <v>62</v>
      </c>
      <c r="E21" s="48"/>
      <c r="F21" s="48"/>
      <c r="G21" s="48"/>
      <c r="H21" s="48"/>
      <c r="I21" s="48"/>
      <c r="J21" s="4"/>
      <c r="K21" s="4"/>
      <c r="L21" s="4"/>
      <c r="M21" s="4"/>
      <c r="N21" s="4"/>
      <c r="O21" s="4"/>
      <c r="P21" s="4"/>
      <c r="Q21" s="4"/>
      <c r="R21" s="4"/>
      <c r="S21" s="18"/>
      <c r="T21" s="18"/>
      <c r="U21" s="18"/>
      <c r="V21" s="18"/>
      <c r="Y21" s="2"/>
      <c r="Z21" s="2"/>
      <c r="AA21" s="2"/>
      <c r="AB21" s="2"/>
      <c r="AC21" s="2"/>
      <c r="AD21" s="2"/>
      <c r="AE21" s="2"/>
      <c r="AF21" s="2"/>
      <c r="AG21" s="2"/>
      <c r="AH21" s="2"/>
      <c r="AI21" s="2"/>
      <c r="AJ21" s="2"/>
      <c r="AK21" s="2"/>
      <c r="AL21" s="2"/>
      <c r="AM21" s="2"/>
      <c r="AN21" s="2"/>
      <c r="AO21" s="2"/>
      <c r="AQ21" s="14"/>
      <c r="AR21" s="14"/>
      <c r="AS21" s="14"/>
      <c r="AT21" s="14"/>
      <c r="AU21" s="14"/>
      <c r="AV21" s="14"/>
      <c r="AW21" s="14"/>
      <c r="AX21" s="14"/>
      <c r="AY21" s="14"/>
      <c r="AZ21" s="14"/>
      <c r="BA21" s="14"/>
      <c r="BB21" s="14"/>
      <c r="BC21" s="14"/>
      <c r="BD21" s="14"/>
      <c r="BE21" s="14"/>
      <c r="BF21" s="14"/>
      <c r="BG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row>
    <row r="22" spans="1:59" ht="10.5">
      <c r="A22" s="21"/>
      <c r="B22" s="14"/>
      <c r="D22" s="15" t="s">
        <v>68</v>
      </c>
      <c r="J22" s="22">
        <f aca="true" t="shared" si="18" ref="J22:R22">BV14</f>
        <v>4</v>
      </c>
      <c r="K22" s="22">
        <f t="shared" si="18"/>
        <v>8</v>
      </c>
      <c r="L22" s="22">
        <f t="shared" si="18"/>
        <v>3</v>
      </c>
      <c r="M22" s="22">
        <f t="shared" si="18"/>
        <v>2</v>
      </c>
      <c r="N22" s="22">
        <f t="shared" si="18"/>
        <v>8</v>
      </c>
      <c r="O22" s="22">
        <f t="shared" si="18"/>
        <v>-1</v>
      </c>
      <c r="P22" s="22">
        <f t="shared" si="18"/>
        <v>0</v>
      </c>
      <c r="Q22" s="22">
        <f t="shared" si="18"/>
        <v>2</v>
      </c>
      <c r="R22" s="22">
        <f t="shared" si="18"/>
        <v>-2</v>
      </c>
      <c r="S22" s="11">
        <f>ROUND((ROUND(CE14,0)+ROUND(CF14,0))/2,0)</f>
        <v>7</v>
      </c>
      <c r="T22" s="11">
        <f>ROUND((ROUND(CG14,0)+ROUND(CH14,0))/2,0)</f>
        <v>1</v>
      </c>
      <c r="U22" s="11">
        <f>ROUND((ROUND(CI14,0)+ROUND(CJ14,0))/2,0)</f>
        <v>4</v>
      </c>
      <c r="V22" s="11">
        <f>ROUND((ROUND(CK14,0)+ROUND(CL14,0))/2,0)</f>
        <v>4</v>
      </c>
      <c r="AQ22" s="14"/>
      <c r="AR22" s="14"/>
      <c r="AS22" s="14"/>
      <c r="AT22" s="14"/>
      <c r="AU22" s="14"/>
      <c r="AV22" s="14"/>
      <c r="AW22" s="14"/>
      <c r="AX22" s="14"/>
      <c r="AY22" s="14"/>
      <c r="AZ22" s="14"/>
      <c r="BA22" s="14"/>
      <c r="BB22" s="14"/>
      <c r="BC22" s="14"/>
      <c r="BD22" s="14"/>
      <c r="BE22" s="14"/>
      <c r="BF22" s="14"/>
      <c r="BG22" s="14"/>
    </row>
    <row r="23" spans="2:18" ht="10.5">
      <c r="B23" s="14"/>
      <c r="D23" s="14"/>
      <c r="J23" s="2"/>
      <c r="K23" s="2"/>
      <c r="L23" s="2"/>
      <c r="M23" s="2"/>
      <c r="N23" s="2"/>
      <c r="O23" s="2"/>
      <c r="P23" s="2"/>
      <c r="Q23" s="2"/>
      <c r="R23" s="2"/>
    </row>
    <row r="24" spans="1:108" ht="10.5">
      <c r="A24" s="20"/>
      <c r="B24" s="12">
        <v>1</v>
      </c>
      <c r="C24" s="7" t="str">
        <f>IF(OR($C$9=編成コピペ全,B24=出撃ON),E24&amp;"："&amp;G24&amp;"："&amp;H24&amp;"："&amp;I24,"")</f>
        <v>18000：九音・詩歌：43900：北国人＋吏族＋星見司</v>
      </c>
      <c r="D24" s="15" t="s">
        <v>63</v>
      </c>
      <c r="E24" s="48">
        <v>18000</v>
      </c>
      <c r="F24" s="28" t="s">
        <v>71</v>
      </c>
      <c r="G24" s="28" t="s">
        <v>77</v>
      </c>
      <c r="H24" s="28">
        <v>43900</v>
      </c>
      <c r="I24" s="28" t="s">
        <v>78</v>
      </c>
      <c r="J24" s="45">
        <v>0</v>
      </c>
      <c r="K24" s="45">
        <v>-2</v>
      </c>
      <c r="L24" s="45">
        <v>-1</v>
      </c>
      <c r="M24" s="45">
        <v>1</v>
      </c>
      <c r="N24" s="45">
        <v>0</v>
      </c>
      <c r="O24" s="45">
        <v>2</v>
      </c>
      <c r="P24" s="45">
        <v>0</v>
      </c>
      <c r="Q24" s="45">
        <v>3</v>
      </c>
      <c r="R24" s="45">
        <v>-1</v>
      </c>
      <c r="S24" s="11">
        <f>ROUND((AZ24+BA24)/2,0)</f>
        <v>0</v>
      </c>
      <c r="T24" s="11">
        <f>ROUND((BB24+BC24)/2,0)</f>
        <v>2</v>
      </c>
      <c r="U24" s="11">
        <f>ROUND((BD24+BE24)/2,0)</f>
        <v>0</v>
      </c>
      <c r="V24" s="11">
        <f>ROUND((BF24+BG24)/2,0)</f>
        <v>-1</v>
      </c>
      <c r="X24" s="5" t="b">
        <f>IF(COUNTBLANK(J24:R24)=9,FALSE,TRUE)</f>
        <v>1</v>
      </c>
      <c r="Y24" s="29">
        <f aca="true" t="shared" si="19" ref="Y24:AO24">IF($X24=TRUE,ROUND(POWER(1.5,AQ24),1),0)</f>
        <v>1</v>
      </c>
      <c r="Z24" s="29">
        <f t="shared" si="19"/>
        <v>0.4</v>
      </c>
      <c r="AA24" s="29">
        <f t="shared" si="19"/>
        <v>0.7</v>
      </c>
      <c r="AB24" s="29">
        <f t="shared" si="19"/>
        <v>1.5</v>
      </c>
      <c r="AC24" s="29">
        <f t="shared" si="19"/>
        <v>1</v>
      </c>
      <c r="AD24" s="29">
        <f t="shared" si="19"/>
        <v>2.3</v>
      </c>
      <c r="AE24" s="29">
        <f t="shared" si="19"/>
        <v>1</v>
      </c>
      <c r="AF24" s="29">
        <f t="shared" si="19"/>
        <v>3.4</v>
      </c>
      <c r="AG24" s="29">
        <f t="shared" si="19"/>
        <v>0.7</v>
      </c>
      <c r="AH24" s="29">
        <f t="shared" si="19"/>
        <v>1.5</v>
      </c>
      <c r="AI24" s="29">
        <f t="shared" si="19"/>
        <v>0.7</v>
      </c>
      <c r="AJ24" s="29">
        <f t="shared" si="19"/>
        <v>1</v>
      </c>
      <c r="AK24" s="29">
        <f t="shared" si="19"/>
        <v>3.4</v>
      </c>
      <c r="AL24" s="29">
        <f t="shared" si="19"/>
        <v>1</v>
      </c>
      <c r="AM24" s="29">
        <f t="shared" si="19"/>
        <v>1</v>
      </c>
      <c r="AN24" s="29">
        <f t="shared" si="19"/>
        <v>1</v>
      </c>
      <c r="AO24" s="29">
        <f t="shared" si="19"/>
        <v>0.7</v>
      </c>
      <c r="AQ24" s="16">
        <f aca="true" t="shared" si="20" ref="AQ24:AY24">J24+J25</f>
        <v>0</v>
      </c>
      <c r="AR24" s="16">
        <f t="shared" si="20"/>
        <v>-2</v>
      </c>
      <c r="AS24" s="16">
        <f t="shared" si="20"/>
        <v>-1</v>
      </c>
      <c r="AT24" s="16">
        <f t="shared" si="20"/>
        <v>1</v>
      </c>
      <c r="AU24" s="16">
        <f t="shared" si="20"/>
        <v>0</v>
      </c>
      <c r="AV24" s="16">
        <f t="shared" si="20"/>
        <v>2</v>
      </c>
      <c r="AW24" s="16">
        <f t="shared" si="20"/>
        <v>0</v>
      </c>
      <c r="AX24" s="16">
        <f t="shared" si="20"/>
        <v>3</v>
      </c>
      <c r="AY24" s="16">
        <f t="shared" si="20"/>
        <v>-1</v>
      </c>
      <c r="AZ24" s="16">
        <f>AQ24+S25</f>
        <v>1</v>
      </c>
      <c r="BA24" s="16">
        <f>AR24+S25</f>
        <v>-1</v>
      </c>
      <c r="BB24" s="16">
        <f>AW24+T25</f>
        <v>0</v>
      </c>
      <c r="BC24" s="16">
        <f>AX24+T25</f>
        <v>3</v>
      </c>
      <c r="BD24" s="16">
        <f>AU24+U25</f>
        <v>0</v>
      </c>
      <c r="BE24" s="16">
        <f>AW24+U25</f>
        <v>0</v>
      </c>
      <c r="BF24" s="16">
        <f>AQ24+V25</f>
        <v>0</v>
      </c>
      <c r="BG24" s="16">
        <f>AS24+V25</f>
        <v>-1</v>
      </c>
      <c r="CN24" s="30">
        <f aca="true" t="shared" si="21" ref="CN24:DD24">IF($B24=出撃ON,Y24,0)</f>
        <v>1</v>
      </c>
      <c r="CO24" s="30">
        <f t="shared" si="21"/>
        <v>0.4</v>
      </c>
      <c r="CP24" s="30">
        <f t="shared" si="21"/>
        <v>0.7</v>
      </c>
      <c r="CQ24" s="30">
        <f t="shared" si="21"/>
        <v>1.5</v>
      </c>
      <c r="CR24" s="30">
        <f t="shared" si="21"/>
        <v>1</v>
      </c>
      <c r="CS24" s="30">
        <f t="shared" si="21"/>
        <v>2.3</v>
      </c>
      <c r="CT24" s="30">
        <f t="shared" si="21"/>
        <v>1</v>
      </c>
      <c r="CU24" s="30">
        <f t="shared" si="21"/>
        <v>3.4</v>
      </c>
      <c r="CV24" s="30">
        <f t="shared" si="21"/>
        <v>0.7</v>
      </c>
      <c r="CW24" s="30">
        <f t="shared" si="21"/>
        <v>1.5</v>
      </c>
      <c r="CX24" s="30">
        <f t="shared" si="21"/>
        <v>0.7</v>
      </c>
      <c r="CY24" s="30">
        <f t="shared" si="21"/>
        <v>1</v>
      </c>
      <c r="CZ24" s="30">
        <f t="shared" si="21"/>
        <v>3.4</v>
      </c>
      <c r="DA24" s="30">
        <f t="shared" si="21"/>
        <v>1</v>
      </c>
      <c r="DB24" s="30">
        <f t="shared" si="21"/>
        <v>1</v>
      </c>
      <c r="DC24" s="30">
        <f t="shared" si="21"/>
        <v>1</v>
      </c>
      <c r="DD24" s="30">
        <f t="shared" si="21"/>
        <v>0.7</v>
      </c>
    </row>
    <row r="25" spans="1:124" ht="10.5">
      <c r="A25" s="20"/>
      <c r="B25" s="14"/>
      <c r="C25" s="7" t="str">
        <f>IF(AND(OR($C$9=編成コピペ全,B24=出撃ON),$C$10=編成コピペ補正あり,DF25=TRUE),"●補正："&amp;DT25&amp;"（"&amp;F25&amp;"："&amp;E25&amp;"＋１／"&amp;G25&amp;"／"&amp;H25&amp;"／"&amp;I25&amp;"）","")</f>
        <v>●補正：近接：1 （知識の貯蔵庫：知識＋１／・アイドレス事務局（尚書省）に出仕できる。・戦闘事務行為／･世界の謎ゲームに挑戦できる（謎挑戦行為）／）</v>
      </c>
      <c r="D25" s="15" t="s">
        <v>62</v>
      </c>
      <c r="E25" s="48" t="s">
        <v>23</v>
      </c>
      <c r="F25" s="48" t="s">
        <v>76</v>
      </c>
      <c r="G25" s="48" t="s">
        <v>39</v>
      </c>
      <c r="H25" s="48" t="s">
        <v>40</v>
      </c>
      <c r="I25" s="48"/>
      <c r="J25" s="4"/>
      <c r="K25" s="4"/>
      <c r="L25" s="4"/>
      <c r="M25" s="4"/>
      <c r="N25" s="4"/>
      <c r="O25" s="4"/>
      <c r="P25" s="4"/>
      <c r="Q25" s="4"/>
      <c r="R25" s="4"/>
      <c r="S25" s="18">
        <v>1</v>
      </c>
      <c r="T25" s="18"/>
      <c r="U25" s="18"/>
      <c r="V25" s="18"/>
      <c r="Y25" s="2"/>
      <c r="Z25" s="2"/>
      <c r="AA25" s="2"/>
      <c r="AB25" s="2"/>
      <c r="AC25" s="2"/>
      <c r="AD25" s="2"/>
      <c r="AE25" s="2"/>
      <c r="AF25" s="2"/>
      <c r="AG25" s="2"/>
      <c r="AH25" s="2"/>
      <c r="AI25" s="2"/>
      <c r="AJ25" s="2"/>
      <c r="AK25" s="2"/>
      <c r="AL25" s="2"/>
      <c r="AM25" s="2"/>
      <c r="AN25" s="2"/>
      <c r="AO25" s="2"/>
      <c r="DF25" s="16" t="b">
        <f>IF(OR(J25&lt;&gt;0,K25&lt;&gt;0,L25&lt;&gt;0,M25&lt;&gt;0,N25&lt;&gt;0,O25&lt;&gt;0,P25&lt;&gt;0,Q25&lt;&gt;0,R25&lt;&gt;0,S25&lt;&gt;0,T25&lt;&gt;0,U25&lt;&gt;0,V25&lt;&gt;0,),TRUE,FALSE)</f>
        <v>1</v>
      </c>
      <c r="DG25" s="26">
        <f aca="true" t="shared" si="22" ref="DG25:DS25">IF(J25&lt;&gt;0,J$10&amp;"："&amp;J25&amp;$DG$9,"")</f>
      </c>
      <c r="DH25" s="26">
        <f t="shared" si="22"/>
      </c>
      <c r="DI25" s="26">
        <f t="shared" si="22"/>
      </c>
      <c r="DJ25" s="26">
        <f t="shared" si="22"/>
      </c>
      <c r="DK25" s="26">
        <f t="shared" si="22"/>
      </c>
      <c r="DL25" s="26">
        <f t="shared" si="22"/>
      </c>
      <c r="DM25" s="26">
        <f t="shared" si="22"/>
      </c>
      <c r="DN25" s="26">
        <f t="shared" si="22"/>
      </c>
      <c r="DO25" s="26">
        <f t="shared" si="22"/>
      </c>
      <c r="DP25" s="26" t="str">
        <f t="shared" si="22"/>
        <v>近接：1 </v>
      </c>
      <c r="DQ25" s="26">
        <f t="shared" si="22"/>
      </c>
      <c r="DR25" s="26">
        <f t="shared" si="22"/>
      </c>
      <c r="DS25" s="26">
        <f t="shared" si="22"/>
      </c>
      <c r="DT25" s="26" t="str">
        <f>DG25&amp;DH25&amp;DI25&amp;DJ25&amp;DK25&amp;DL25&amp;DM25&amp;DN25&amp;DO25&amp;DP25&amp;DQ25&amp;DR25&amp;DS25</f>
        <v>近接：1 </v>
      </c>
    </row>
    <row r="26" spans="10:41" s="8" customFormat="1" ht="10.5" customHeight="1">
      <c r="J26" s="10"/>
      <c r="K26" s="10"/>
      <c r="L26" s="10"/>
      <c r="M26" s="10"/>
      <c r="N26" s="10"/>
      <c r="O26" s="10"/>
      <c r="P26" s="10"/>
      <c r="Q26" s="10"/>
      <c r="R26" s="10"/>
      <c r="Y26" s="10"/>
      <c r="Z26" s="10"/>
      <c r="AA26" s="10"/>
      <c r="AB26" s="10"/>
      <c r="AC26" s="10"/>
      <c r="AD26" s="10"/>
      <c r="AE26" s="10"/>
      <c r="AF26" s="10"/>
      <c r="AG26" s="10"/>
      <c r="AH26" s="10"/>
      <c r="AI26" s="10"/>
      <c r="AJ26" s="10"/>
      <c r="AK26" s="10"/>
      <c r="AL26" s="10"/>
      <c r="AM26" s="10"/>
      <c r="AN26" s="10"/>
      <c r="AO26" s="10"/>
    </row>
    <row r="27" spans="1:109" s="14" customFormat="1" ht="10.5">
      <c r="A27" s="5"/>
      <c r="W27" s="8"/>
      <c r="Y27" s="29">
        <f aca="true" t="shared" si="23" ref="Y27:AO27">SUM(Y11:Y26)</f>
        <v>6.1</v>
      </c>
      <c r="Z27" s="29">
        <f t="shared" si="23"/>
        <v>26</v>
      </c>
      <c r="AA27" s="29">
        <f t="shared" si="23"/>
        <v>4.1</v>
      </c>
      <c r="AB27" s="29">
        <f t="shared" si="23"/>
        <v>3.8</v>
      </c>
      <c r="AC27" s="29">
        <f t="shared" si="23"/>
        <v>26.6</v>
      </c>
      <c r="AD27" s="29">
        <f t="shared" si="23"/>
        <v>3</v>
      </c>
      <c r="AE27" s="29">
        <f t="shared" si="23"/>
        <v>2</v>
      </c>
      <c r="AF27" s="29">
        <f t="shared" si="23"/>
        <v>5.699999999999999</v>
      </c>
      <c r="AG27" s="29">
        <f t="shared" si="23"/>
        <v>1.1</v>
      </c>
      <c r="AH27" s="29">
        <f t="shared" si="23"/>
        <v>138.79999999999998</v>
      </c>
      <c r="AI27" s="29">
        <f t="shared" si="23"/>
        <v>168.79999999999998</v>
      </c>
      <c r="AJ27" s="29">
        <f t="shared" si="23"/>
        <v>2</v>
      </c>
      <c r="AK27" s="29">
        <f t="shared" si="23"/>
        <v>5.699999999999999</v>
      </c>
      <c r="AL27" s="29">
        <f t="shared" si="23"/>
        <v>26.6</v>
      </c>
      <c r="AM27" s="29">
        <f t="shared" si="23"/>
        <v>2</v>
      </c>
      <c r="AN27" s="29">
        <f t="shared" si="23"/>
        <v>6.1</v>
      </c>
      <c r="AO27" s="29">
        <f t="shared" si="23"/>
        <v>4.1</v>
      </c>
      <c r="AP27" s="8"/>
      <c r="BH27" s="8"/>
      <c r="CM27" s="8"/>
      <c r="CN27" s="5">
        <f aca="true" t="shared" si="24" ref="CN27:DD27">SUM(CN11:CN26)</f>
        <v>6.1</v>
      </c>
      <c r="CO27" s="29">
        <f t="shared" si="24"/>
        <v>26</v>
      </c>
      <c r="CP27" s="29">
        <f t="shared" si="24"/>
        <v>4.1</v>
      </c>
      <c r="CQ27" s="29">
        <f t="shared" si="24"/>
        <v>3.8</v>
      </c>
      <c r="CR27" s="29">
        <f t="shared" si="24"/>
        <v>26.6</v>
      </c>
      <c r="CS27" s="29">
        <f t="shared" si="24"/>
        <v>3</v>
      </c>
      <c r="CT27" s="29">
        <f t="shared" si="24"/>
        <v>2</v>
      </c>
      <c r="CU27" s="29">
        <f t="shared" si="24"/>
        <v>5.699999999999999</v>
      </c>
      <c r="CV27" s="29">
        <f t="shared" si="24"/>
        <v>1.1</v>
      </c>
      <c r="CW27" s="29">
        <f t="shared" si="24"/>
        <v>9.1</v>
      </c>
      <c r="CX27" s="29">
        <f t="shared" si="24"/>
        <v>39.1</v>
      </c>
      <c r="CY27" s="29">
        <f t="shared" si="24"/>
        <v>2</v>
      </c>
      <c r="CZ27" s="29">
        <f t="shared" si="24"/>
        <v>5.699999999999999</v>
      </c>
      <c r="DA27" s="29">
        <f t="shared" si="24"/>
        <v>26.6</v>
      </c>
      <c r="DB27" s="29">
        <f t="shared" si="24"/>
        <v>2</v>
      </c>
      <c r="DC27" s="29">
        <f t="shared" si="24"/>
        <v>6.1</v>
      </c>
      <c r="DD27" s="29">
        <f t="shared" si="24"/>
        <v>4.1</v>
      </c>
      <c r="DE27" s="8"/>
    </row>
    <row r="28" spans="1:109" s="14" customFormat="1" ht="10.5">
      <c r="A28" s="5"/>
      <c r="W28" s="8"/>
      <c r="AG28" s="24" t="s">
        <v>33</v>
      </c>
      <c r="AH28" s="5">
        <f aca="true" t="shared" si="25" ref="AH28:AO28">ROUND(LOG(AH27,1.5),0)</f>
        <v>12</v>
      </c>
      <c r="AI28" s="5">
        <f t="shared" si="25"/>
        <v>13</v>
      </c>
      <c r="AJ28" s="5">
        <f t="shared" si="25"/>
        <v>2</v>
      </c>
      <c r="AK28" s="5">
        <f t="shared" si="25"/>
        <v>4</v>
      </c>
      <c r="AL28" s="5">
        <f t="shared" si="25"/>
        <v>8</v>
      </c>
      <c r="AM28" s="5">
        <f t="shared" si="25"/>
        <v>2</v>
      </c>
      <c r="AN28" s="5">
        <f t="shared" si="25"/>
        <v>4</v>
      </c>
      <c r="AO28" s="5">
        <f t="shared" si="25"/>
        <v>3</v>
      </c>
      <c r="AP28" s="8"/>
      <c r="BH28" s="8"/>
      <c r="CM28" s="8"/>
      <c r="CV28" s="24" t="s">
        <v>33</v>
      </c>
      <c r="CW28" s="5">
        <f aca="true" t="shared" si="26" ref="CW28:DD28">ROUND(LOG(CW27,1.5),0)</f>
        <v>5</v>
      </c>
      <c r="CX28" s="5">
        <f t="shared" si="26"/>
        <v>9</v>
      </c>
      <c r="CY28" s="5">
        <f t="shared" si="26"/>
        <v>2</v>
      </c>
      <c r="CZ28" s="5">
        <f t="shared" si="26"/>
        <v>4</v>
      </c>
      <c r="DA28" s="5">
        <f t="shared" si="26"/>
        <v>8</v>
      </c>
      <c r="DB28" s="5">
        <f t="shared" si="26"/>
        <v>2</v>
      </c>
      <c r="DC28" s="5">
        <f t="shared" si="26"/>
        <v>4</v>
      </c>
      <c r="DD28" s="5">
        <f t="shared" si="26"/>
        <v>3</v>
      </c>
      <c r="DE28" s="8"/>
    </row>
    <row r="29" spans="1:109" s="14" customFormat="1" ht="10.5">
      <c r="A29" s="1"/>
      <c r="B29" s="1"/>
      <c r="C29" s="1"/>
      <c r="D29" s="1"/>
      <c r="E29" s="1"/>
      <c r="F29" s="1"/>
      <c r="G29" s="1"/>
      <c r="H29" s="1"/>
      <c r="I29" s="1"/>
      <c r="J29" s="1"/>
      <c r="K29" s="1"/>
      <c r="L29" s="1"/>
      <c r="M29" s="1"/>
      <c r="N29" s="1"/>
      <c r="O29" s="1"/>
      <c r="P29" s="1"/>
      <c r="Q29" s="1"/>
      <c r="R29" s="1"/>
      <c r="S29" s="1"/>
      <c r="T29" s="1"/>
      <c r="U29" s="1"/>
      <c r="V29" s="1"/>
      <c r="W29" s="8"/>
      <c r="X29" s="1"/>
      <c r="Y29" s="1"/>
      <c r="Z29" s="1"/>
      <c r="AA29" s="1"/>
      <c r="AB29" s="1"/>
      <c r="AC29" s="1"/>
      <c r="AD29" s="1"/>
      <c r="AE29" s="1"/>
      <c r="AF29" s="1"/>
      <c r="AG29" s="1"/>
      <c r="AH29" s="1"/>
      <c r="AI29" s="1"/>
      <c r="AJ29" s="1"/>
      <c r="AK29" s="1"/>
      <c r="AL29" s="1"/>
      <c r="AM29" s="1"/>
      <c r="AN29" s="1"/>
      <c r="AO29" s="1"/>
      <c r="AP29" s="8"/>
      <c r="AQ29" s="1"/>
      <c r="AR29" s="1"/>
      <c r="AS29" s="1"/>
      <c r="AT29" s="1"/>
      <c r="AU29" s="1"/>
      <c r="AV29" s="1"/>
      <c r="AW29" s="1"/>
      <c r="AX29" s="1"/>
      <c r="AY29" s="1"/>
      <c r="AZ29" s="1"/>
      <c r="BA29" s="1"/>
      <c r="BB29" s="1"/>
      <c r="BC29" s="1"/>
      <c r="BD29" s="1"/>
      <c r="BE29" s="1"/>
      <c r="BF29" s="1"/>
      <c r="BG29" s="1"/>
      <c r="BH29" s="8"/>
      <c r="CM29" s="8"/>
      <c r="CW29" s="1"/>
      <c r="CX29" s="1"/>
      <c r="CY29" s="1"/>
      <c r="CZ29" s="1"/>
      <c r="DA29" s="1"/>
      <c r="DB29" s="1"/>
      <c r="DC29" s="1"/>
      <c r="DD29" s="1"/>
      <c r="DE29" s="8"/>
    </row>
    <row r="30" spans="61:90" ht="10.5">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row>
  </sheetData>
  <dataValidations count="3">
    <dataValidation type="list" allowBlank="1" showInputMessage="1" showErrorMessage="1" sqref="C9">
      <formula1>編成コピペフラグ</formula1>
    </dataValidation>
    <dataValidation type="list" allowBlank="1" showInputMessage="1" showErrorMessage="1" sqref="B24 B14 B12">
      <formula1>出撃ON・OFF</formula1>
    </dataValidation>
    <dataValidation type="list" allowBlank="1" showInputMessage="1" showErrorMessage="1" sqref="C10">
      <formula1>編成コピペフラグ補正</formula1>
    </dataValidation>
  </dataValidations>
  <printOptions/>
  <pageMargins left="0.75" right="0.75" top="1" bottom="1" header="0.512" footer="0.512"/>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I76"/>
  <sheetViews>
    <sheetView workbookViewId="0" topLeftCell="A1">
      <selection activeCell="A33" sqref="A33"/>
    </sheetView>
  </sheetViews>
  <sheetFormatPr defaultColWidth="9.00390625" defaultRowHeight="13.5"/>
  <cols>
    <col min="1" max="1" width="12.75390625" style="1" customWidth="1"/>
    <col min="2" max="16384" width="9.00390625" style="1" customWidth="1"/>
  </cols>
  <sheetData>
    <row r="1" spans="1:9" ht="12">
      <c r="A1" s="47" t="s">
        <v>125</v>
      </c>
      <c r="B1" s="13"/>
      <c r="C1" s="13"/>
      <c r="D1" s="13"/>
      <c r="E1" s="13"/>
      <c r="F1" s="13"/>
      <c r="G1" s="13"/>
      <c r="H1" s="13"/>
      <c r="I1" s="13"/>
    </row>
    <row r="2" ht="10.5">
      <c r="A2" s="1" t="s">
        <v>86</v>
      </c>
    </row>
    <row r="4" ht="10.5">
      <c r="A4" s="1" t="s">
        <v>91</v>
      </c>
    </row>
    <row r="5" spans="1:2" ht="10.5">
      <c r="A5" s="19" t="s">
        <v>80</v>
      </c>
      <c r="B5" s="27">
        <v>1</v>
      </c>
    </row>
    <row r="6" spans="1:2" ht="10.5">
      <c r="A6" s="19" t="s">
        <v>81</v>
      </c>
      <c r="B6" s="27" t="s">
        <v>79</v>
      </c>
    </row>
    <row r="8" ht="10.5">
      <c r="A8" s="1" t="s">
        <v>97</v>
      </c>
    </row>
    <row r="9" spans="1:4" ht="10.5">
      <c r="A9" s="19" t="s">
        <v>99</v>
      </c>
      <c r="B9" s="27" t="s">
        <v>99</v>
      </c>
      <c r="C9" s="19" t="s">
        <v>102</v>
      </c>
      <c r="D9" s="27" t="s">
        <v>105</v>
      </c>
    </row>
    <row r="10" spans="1:4" ht="10.5">
      <c r="A10" s="19" t="s">
        <v>100</v>
      </c>
      <c r="B10" s="27" t="s">
        <v>101</v>
      </c>
      <c r="C10" s="19" t="s">
        <v>103</v>
      </c>
      <c r="D10" s="27" t="s">
        <v>106</v>
      </c>
    </row>
    <row r="11" s="49" customFormat="1" ht="10.5"/>
    <row r="12" spans="1:9" s="49" customFormat="1" ht="12">
      <c r="A12" s="50" t="s">
        <v>136</v>
      </c>
      <c r="B12" s="51"/>
      <c r="C12" s="51"/>
      <c r="D12" s="51"/>
      <c r="E12" s="51"/>
      <c r="F12" s="51"/>
      <c r="G12" s="51"/>
      <c r="H12" s="51"/>
      <c r="I12" s="51"/>
    </row>
    <row r="13" s="49" customFormat="1" ht="10.5">
      <c r="A13" s="49" t="s">
        <v>142</v>
      </c>
    </row>
    <row r="14" s="49" customFormat="1" ht="10.5">
      <c r="A14" s="52" t="s">
        <v>149</v>
      </c>
    </row>
    <row r="15" s="49" customFormat="1" ht="11.25" thickBot="1">
      <c r="A15" s="49" t="s">
        <v>143</v>
      </c>
    </row>
    <row r="16" spans="1:4" s="49" customFormat="1" ht="10.5">
      <c r="A16" s="53" t="s">
        <v>42</v>
      </c>
      <c r="B16" s="54">
        <v>4</v>
      </c>
      <c r="C16" s="55" t="s">
        <v>139</v>
      </c>
      <c r="D16" s="56">
        <f>VLOOKUP(B16,リアルデータ表,3,FALSE)</f>
        <v>4.2</v>
      </c>
    </row>
    <row r="17" spans="1:4" s="49" customFormat="1" ht="10.5">
      <c r="A17" s="57" t="s">
        <v>137</v>
      </c>
      <c r="B17" s="58">
        <v>3</v>
      </c>
      <c r="C17" s="59"/>
      <c r="D17" s="60"/>
    </row>
    <row r="18" spans="1:4" s="49" customFormat="1" ht="10.5">
      <c r="A18" s="57" t="s">
        <v>141</v>
      </c>
      <c r="B18" s="61">
        <f>D16-B17</f>
        <v>1.2000000000000002</v>
      </c>
      <c r="C18" s="59"/>
      <c r="D18" s="60"/>
    </row>
    <row r="19" spans="1:4" s="49" customFormat="1" ht="10.5">
      <c r="A19" s="57"/>
      <c r="B19" s="62"/>
      <c r="C19" s="59"/>
      <c r="D19" s="60"/>
    </row>
    <row r="20" spans="1:7" s="49" customFormat="1" ht="10.5">
      <c r="A20" s="57" t="s">
        <v>0</v>
      </c>
      <c r="B20" s="63">
        <v>2</v>
      </c>
      <c r="C20" s="64">
        <f>IF(B20&lt;&gt;"",VLOOKUP(B20,リアルデータ表,2,FALSE),0)</f>
        <v>2.3</v>
      </c>
      <c r="D20" s="65" t="str">
        <f>"ならあと "&amp;IF(C20&lt;&gt;0,ROUNDUP($B$18/(C20),0)," ")&amp;" 人"</f>
        <v>ならあと 1 人</v>
      </c>
      <c r="F20" s="49">
        <f>IF($B$18&gt;0,ROUNDUP($B$18/(C20),0),0)</f>
        <v>1</v>
      </c>
      <c r="G20" s="49">
        <f>ROUNDUP($B$18/(C20),0)</f>
        <v>1</v>
      </c>
    </row>
    <row r="21" spans="1:7" s="49" customFormat="1" ht="10.5">
      <c r="A21" s="57" t="s">
        <v>144</v>
      </c>
      <c r="B21" s="63">
        <v>1</v>
      </c>
      <c r="C21" s="63">
        <v>2</v>
      </c>
      <c r="D21" s="65"/>
      <c r="F21" s="49">
        <f>VLOOKUP(C21,リアルデータ表,2,FALSE)-VLOOKUP(B21,リアルデータ表,2,FALSE)</f>
        <v>0.7999999999999998</v>
      </c>
      <c r="G21" s="49" t="str">
        <f>"ならあと "&amp;IF(C20&lt;&gt;0,ROUNDUP($B$18/(F21),0)," ")&amp;" 人"</f>
        <v>ならあと 2 人</v>
      </c>
    </row>
    <row r="22" spans="1:4" s="49" customFormat="1" ht="11.25" thickBot="1">
      <c r="A22" s="66" t="s">
        <v>140</v>
      </c>
      <c r="B22" s="67">
        <v>1.5</v>
      </c>
      <c r="C22" s="68"/>
      <c r="D22" s="69" t="str">
        <f>"ならあと "&amp;IF(B22&lt;&gt;0,ROUNDUP($B$18/(B22),0)," ")&amp;" 人"</f>
        <v>ならあと 1 人</v>
      </c>
    </row>
    <row r="23" s="49" customFormat="1" ht="10.5"/>
    <row r="24" s="49" customFormat="1" ht="10.5"/>
    <row r="25" spans="1:9" s="49" customFormat="1" ht="12">
      <c r="A25" s="50" t="s">
        <v>124</v>
      </c>
      <c r="B25" s="51"/>
      <c r="C25" s="51"/>
      <c r="D25" s="51"/>
      <c r="E25" s="51"/>
      <c r="F25" s="51"/>
      <c r="G25" s="51"/>
      <c r="H25" s="51"/>
      <c r="I25" s="51"/>
    </row>
    <row r="27" spans="1:5" ht="31.5">
      <c r="A27" s="31" t="s">
        <v>0</v>
      </c>
      <c r="B27" s="31" t="s">
        <v>46</v>
      </c>
      <c r="C27" s="46" t="s">
        <v>138</v>
      </c>
      <c r="D27" s="31" t="s">
        <v>47</v>
      </c>
      <c r="E27" s="31" t="s">
        <v>48</v>
      </c>
    </row>
    <row r="28" spans="1:5" ht="10.5">
      <c r="A28" s="31">
        <v>25</v>
      </c>
      <c r="B28" s="32">
        <v>25251.2</v>
      </c>
      <c r="C28" s="32">
        <v>20617.5</v>
      </c>
      <c r="D28" s="31">
        <v>8417.1</v>
      </c>
      <c r="E28" s="31">
        <v>6872.5</v>
      </c>
    </row>
    <row r="29" spans="1:5" ht="10.5">
      <c r="A29" s="31">
        <v>24</v>
      </c>
      <c r="B29" s="32">
        <v>16834.1</v>
      </c>
      <c r="C29" s="32">
        <v>13745</v>
      </c>
      <c r="D29" s="31">
        <v>5611.4</v>
      </c>
      <c r="E29" s="31">
        <v>4581.6</v>
      </c>
    </row>
    <row r="30" spans="1:5" ht="10.5">
      <c r="A30" s="31">
        <v>23</v>
      </c>
      <c r="B30" s="32">
        <v>11222.7</v>
      </c>
      <c r="C30" s="32">
        <v>9163.4</v>
      </c>
      <c r="D30" s="31">
        <v>3740.9</v>
      </c>
      <c r="E30" s="31">
        <v>3054.5</v>
      </c>
    </row>
    <row r="31" spans="1:5" ht="10.5">
      <c r="A31" s="31">
        <v>22</v>
      </c>
      <c r="B31" s="32">
        <v>7481.8</v>
      </c>
      <c r="C31" s="32">
        <v>6108.9</v>
      </c>
      <c r="D31" s="31">
        <v>2493.9</v>
      </c>
      <c r="E31" s="31">
        <v>2036.3</v>
      </c>
    </row>
    <row r="32" spans="1:5" ht="10.5">
      <c r="A32" s="31">
        <v>21</v>
      </c>
      <c r="B32" s="32">
        <v>4987.9</v>
      </c>
      <c r="C32" s="32">
        <v>4072.6</v>
      </c>
      <c r="D32" s="31">
        <v>1662.6</v>
      </c>
      <c r="E32" s="31">
        <v>1357.5</v>
      </c>
    </row>
    <row r="33" spans="1:5" ht="10.5">
      <c r="A33" s="31">
        <v>20</v>
      </c>
      <c r="B33" s="32">
        <v>3325.3</v>
      </c>
      <c r="C33" s="32">
        <v>2715.1</v>
      </c>
      <c r="D33" s="31">
        <v>1108.5</v>
      </c>
      <c r="E33" s="31">
        <v>905</v>
      </c>
    </row>
    <row r="34" spans="1:5" ht="10.5">
      <c r="A34" s="31">
        <v>19</v>
      </c>
      <c r="B34" s="32">
        <v>2216.8</v>
      </c>
      <c r="C34" s="32">
        <v>1810.1</v>
      </c>
      <c r="D34" s="31">
        <v>738.9</v>
      </c>
      <c r="E34" s="31">
        <v>603.4</v>
      </c>
    </row>
    <row r="35" spans="1:5" ht="10.5">
      <c r="A35" s="31">
        <v>18</v>
      </c>
      <c r="B35" s="32">
        <v>1477.9</v>
      </c>
      <c r="C35" s="32">
        <v>1206.7</v>
      </c>
      <c r="D35" s="31">
        <v>492.6</v>
      </c>
      <c r="E35" s="31">
        <v>402.2</v>
      </c>
    </row>
    <row r="36" spans="1:5" ht="10.5">
      <c r="A36" s="31">
        <v>17</v>
      </c>
      <c r="B36" s="32">
        <v>985.3</v>
      </c>
      <c r="C36" s="32">
        <v>804.5</v>
      </c>
      <c r="D36" s="31">
        <v>328.5</v>
      </c>
      <c r="E36" s="31">
        <v>268.1</v>
      </c>
    </row>
    <row r="37" spans="1:5" ht="10.5">
      <c r="A37" s="31">
        <v>16</v>
      </c>
      <c r="B37" s="32">
        <v>656.8</v>
      </c>
      <c r="C37" s="32">
        <v>536.4</v>
      </c>
      <c r="D37" s="31">
        <v>218.9</v>
      </c>
      <c r="E37" s="31">
        <v>178.8</v>
      </c>
    </row>
    <row r="38" spans="1:5" ht="10.5">
      <c r="A38" s="31">
        <v>15</v>
      </c>
      <c r="B38" s="32">
        <v>437.9</v>
      </c>
      <c r="C38" s="32">
        <v>357.6</v>
      </c>
      <c r="D38" s="31">
        <v>146</v>
      </c>
      <c r="E38" s="31">
        <v>119.2</v>
      </c>
    </row>
    <row r="39" spans="1:5" ht="10.5">
      <c r="A39" s="31">
        <v>14</v>
      </c>
      <c r="B39" s="32">
        <v>291.9</v>
      </c>
      <c r="C39" s="32">
        <v>238.4</v>
      </c>
      <c r="D39" s="31">
        <v>97.3</v>
      </c>
      <c r="E39" s="31">
        <v>79.4</v>
      </c>
    </row>
    <row r="40" spans="1:5" ht="10.5">
      <c r="A40" s="31">
        <v>13</v>
      </c>
      <c r="B40" s="32">
        <v>194.6</v>
      </c>
      <c r="C40" s="32">
        <v>159</v>
      </c>
      <c r="D40" s="31">
        <v>64.9</v>
      </c>
      <c r="E40" s="31">
        <v>53</v>
      </c>
    </row>
    <row r="41" spans="1:5" ht="10.5">
      <c r="A41" s="31">
        <v>12</v>
      </c>
      <c r="B41" s="32">
        <v>129.7</v>
      </c>
      <c r="C41" s="32">
        <v>106</v>
      </c>
      <c r="D41" s="31">
        <v>43.2</v>
      </c>
      <c r="E41" s="31">
        <v>35.3</v>
      </c>
    </row>
    <row r="42" spans="1:5" ht="10.5">
      <c r="A42" s="31">
        <v>11</v>
      </c>
      <c r="B42" s="32">
        <v>86.5</v>
      </c>
      <c r="C42" s="32">
        <v>70.7</v>
      </c>
      <c r="D42" s="31">
        <v>28.8</v>
      </c>
      <c r="E42" s="31">
        <v>23.6</v>
      </c>
    </row>
    <row r="43" spans="1:5" ht="10.5">
      <c r="A43" s="31">
        <v>10</v>
      </c>
      <c r="B43" s="32">
        <v>57.7</v>
      </c>
      <c r="C43" s="32">
        <v>47.1</v>
      </c>
      <c r="D43" s="31">
        <v>19.3</v>
      </c>
      <c r="E43" s="31">
        <v>15.7</v>
      </c>
    </row>
    <row r="44" spans="1:5" ht="10.5">
      <c r="A44" s="31">
        <v>9</v>
      </c>
      <c r="B44" s="32">
        <v>38.4</v>
      </c>
      <c r="C44" s="32">
        <v>31.4</v>
      </c>
      <c r="D44" s="31">
        <v>12.8</v>
      </c>
      <c r="E44" s="31">
        <v>10.4</v>
      </c>
    </row>
    <row r="45" spans="1:5" ht="10.5">
      <c r="A45" s="31">
        <v>8</v>
      </c>
      <c r="B45" s="32">
        <v>25.6</v>
      </c>
      <c r="C45" s="32">
        <v>21</v>
      </c>
      <c r="D45" s="31">
        <v>8.5</v>
      </c>
      <c r="E45" s="31">
        <v>7</v>
      </c>
    </row>
    <row r="46" spans="1:5" ht="10.5">
      <c r="A46" s="31">
        <v>7</v>
      </c>
      <c r="B46" s="32">
        <v>17.1</v>
      </c>
      <c r="C46" s="32">
        <v>14</v>
      </c>
      <c r="D46" s="31">
        <v>5.7</v>
      </c>
      <c r="E46" s="31">
        <v>4.6</v>
      </c>
    </row>
    <row r="47" spans="1:5" ht="10.5">
      <c r="A47" s="31">
        <v>6</v>
      </c>
      <c r="B47" s="32">
        <v>11.4</v>
      </c>
      <c r="C47" s="32">
        <v>9.4</v>
      </c>
      <c r="D47" s="31">
        <v>3.8</v>
      </c>
      <c r="E47" s="31">
        <v>3.1</v>
      </c>
    </row>
    <row r="48" spans="1:5" ht="10.5">
      <c r="A48" s="31">
        <v>5</v>
      </c>
      <c r="B48" s="32">
        <v>7.6</v>
      </c>
      <c r="C48" s="32">
        <v>6.3</v>
      </c>
      <c r="D48" s="31">
        <v>2.5</v>
      </c>
      <c r="E48" s="31">
        <v>2.1</v>
      </c>
    </row>
    <row r="49" spans="1:5" ht="10.5">
      <c r="A49" s="31">
        <v>4</v>
      </c>
      <c r="B49" s="32">
        <v>5.1</v>
      </c>
      <c r="C49" s="32">
        <v>4.2</v>
      </c>
      <c r="D49" s="31">
        <v>1.7</v>
      </c>
      <c r="E49" s="31">
        <v>1.4</v>
      </c>
    </row>
    <row r="50" spans="1:5" ht="10.5">
      <c r="A50" s="31">
        <v>3</v>
      </c>
      <c r="B50" s="32">
        <v>3.4</v>
      </c>
      <c r="C50" s="32">
        <v>2.8</v>
      </c>
      <c r="D50" s="31">
        <v>1.1</v>
      </c>
      <c r="E50" s="31">
        <v>0.9</v>
      </c>
    </row>
    <row r="51" spans="1:5" ht="10.5">
      <c r="A51" s="31">
        <v>2</v>
      </c>
      <c r="B51" s="32">
        <v>2.3</v>
      </c>
      <c r="C51" s="32">
        <v>1.9</v>
      </c>
      <c r="D51" s="31">
        <v>0.8</v>
      </c>
      <c r="E51" s="31">
        <v>0.6</v>
      </c>
    </row>
    <row r="52" spans="1:5" ht="10.5">
      <c r="A52" s="31">
        <v>1</v>
      </c>
      <c r="B52" s="32">
        <v>1.5</v>
      </c>
      <c r="C52" s="32">
        <v>1.3</v>
      </c>
      <c r="D52" s="31">
        <v>0.5</v>
      </c>
      <c r="E52" s="31">
        <v>0.4</v>
      </c>
    </row>
    <row r="53" spans="1:5" ht="10.5">
      <c r="A53" s="31">
        <v>0</v>
      </c>
      <c r="B53" s="32">
        <v>1</v>
      </c>
      <c r="C53" s="32">
        <v>0.9</v>
      </c>
      <c r="D53" s="31">
        <v>0.3</v>
      </c>
      <c r="E53" s="31">
        <v>0.3</v>
      </c>
    </row>
    <row r="54" spans="1:5" ht="10.5">
      <c r="A54" s="31">
        <v>-1</v>
      </c>
      <c r="B54" s="32">
        <v>0.7</v>
      </c>
      <c r="C54" s="32">
        <v>0.6</v>
      </c>
      <c r="D54" s="31">
        <v>0.3</v>
      </c>
      <c r="E54" s="31">
        <v>0.2</v>
      </c>
    </row>
    <row r="55" spans="1:5" ht="10.5">
      <c r="A55" s="31">
        <v>-2</v>
      </c>
      <c r="B55" s="32">
        <v>0.4</v>
      </c>
      <c r="C55" s="32">
        <v>0.4</v>
      </c>
      <c r="D55" s="31">
        <v>0.1</v>
      </c>
      <c r="E55" s="31">
        <v>0.1</v>
      </c>
    </row>
    <row r="56" spans="1:5" ht="10.5">
      <c r="A56" s="31">
        <v>-3</v>
      </c>
      <c r="B56" s="32">
        <v>0.3</v>
      </c>
      <c r="C56" s="32">
        <v>0.3</v>
      </c>
      <c r="D56" s="31">
        <v>0.1</v>
      </c>
      <c r="E56" s="31">
        <v>0.1</v>
      </c>
    </row>
    <row r="58" ht="10.5">
      <c r="A58" s="1" t="s">
        <v>49</v>
      </c>
    </row>
    <row r="59" ht="10.5">
      <c r="A59" s="1" t="s">
        <v>50</v>
      </c>
    </row>
    <row r="60" ht="10.5">
      <c r="A60" s="1" t="s">
        <v>51</v>
      </c>
    </row>
    <row r="61" ht="10.5">
      <c r="A61" s="1" t="s">
        <v>52</v>
      </c>
    </row>
    <row r="62" ht="10.5">
      <c r="A62" s="1" t="s">
        <v>87</v>
      </c>
    </row>
    <row r="63" ht="10.5">
      <c r="A63" s="1" t="s">
        <v>88</v>
      </c>
    </row>
    <row r="64" ht="10.5">
      <c r="A64" s="1" t="s">
        <v>89</v>
      </c>
    </row>
    <row r="65" ht="10.5">
      <c r="A65" s="1" t="s">
        <v>90</v>
      </c>
    </row>
    <row r="67" ht="10.5">
      <c r="A67" s="1" t="s">
        <v>53</v>
      </c>
    </row>
    <row r="68" ht="10.5">
      <c r="A68" s="1" t="s">
        <v>54</v>
      </c>
    </row>
    <row r="69" ht="10.5">
      <c r="A69" s="1" t="s">
        <v>55</v>
      </c>
    </row>
    <row r="70" ht="10.5">
      <c r="A70" s="1" t="s">
        <v>56</v>
      </c>
    </row>
    <row r="72" ht="10.5">
      <c r="A72" s="1" t="s">
        <v>57</v>
      </c>
    </row>
    <row r="73" ht="10.5">
      <c r="A73" s="1" t="s">
        <v>58</v>
      </c>
    </row>
    <row r="74" ht="10.5">
      <c r="A74" s="1" t="s">
        <v>59</v>
      </c>
    </row>
    <row r="75" ht="10.5">
      <c r="A75" s="1" t="s">
        <v>60</v>
      </c>
    </row>
    <row r="76" ht="10.5">
      <c r="A76" s="1" t="s">
        <v>61</v>
      </c>
    </row>
  </sheetData>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T63"/>
  <sheetViews>
    <sheetView tabSelected="1" workbookViewId="0" topLeftCell="A1">
      <pane ySplit="10" topLeftCell="BM11" activePane="bottomLeft" state="frozen"/>
      <selection pane="topLeft" activeCell="A1" sqref="A1"/>
      <selection pane="bottomLeft" activeCell="E2" sqref="E2"/>
    </sheetView>
  </sheetViews>
  <sheetFormatPr defaultColWidth="9.00390625" defaultRowHeight="13.5"/>
  <cols>
    <col min="1" max="1" width="1.37890625" style="1" customWidth="1"/>
    <col min="2" max="2" width="2.00390625" style="1" customWidth="1"/>
    <col min="3" max="4" width="5.875" style="1" customWidth="1"/>
    <col min="5" max="5" width="5.50390625" style="1" customWidth="1"/>
    <col min="6" max="6" width="3.00390625" style="1" customWidth="1"/>
    <col min="7" max="7" width="7.125" style="1" customWidth="1"/>
    <col min="8" max="8" width="4.875" style="1" customWidth="1"/>
    <col min="9" max="9" width="15.875" style="1" customWidth="1"/>
    <col min="10" max="22" width="5.00390625" style="1" customWidth="1"/>
    <col min="23" max="23" width="0.875" style="8" customWidth="1"/>
    <col min="24" max="24" width="7.50390625" style="1" customWidth="1"/>
    <col min="25" max="41" width="3.50390625" style="1" customWidth="1"/>
    <col min="42" max="42" width="0.875" style="8" customWidth="1"/>
    <col min="43" max="51" width="3.375" style="1" customWidth="1"/>
    <col min="52" max="59" width="2.75390625" style="1" customWidth="1"/>
    <col min="60" max="60" width="1.25" style="8" customWidth="1"/>
    <col min="61" max="72" width="2.75390625" style="1" customWidth="1"/>
    <col min="73" max="73" width="1.25" style="1" customWidth="1"/>
    <col min="74" max="90" width="2.75390625" style="1" customWidth="1"/>
    <col min="91" max="91" width="0.74609375" style="8" customWidth="1"/>
    <col min="92" max="107" width="3.50390625" style="1" customWidth="1"/>
    <col min="108" max="108" width="3.125" style="1" customWidth="1"/>
    <col min="109" max="109" width="1.12109375" style="8" customWidth="1"/>
    <col min="110" max="110" width="7.25390625" style="1" customWidth="1"/>
    <col min="111" max="123" width="3.375" style="1" customWidth="1"/>
    <col min="124" max="124" width="4.00390625" style="1" customWidth="1"/>
    <col min="125" max="16384" width="9.00390625" style="1" customWidth="1"/>
  </cols>
  <sheetData>
    <row r="1" spans="2:24" ht="11.25" thickBot="1">
      <c r="B1" s="17"/>
      <c r="J1" s="23" t="s">
        <v>1</v>
      </c>
      <c r="K1" s="23" t="s">
        <v>2</v>
      </c>
      <c r="L1" s="23" t="s">
        <v>3</v>
      </c>
      <c r="M1" s="23" t="s">
        <v>4</v>
      </c>
      <c r="N1" s="23" t="s">
        <v>5</v>
      </c>
      <c r="O1" s="23" t="s">
        <v>6</v>
      </c>
      <c r="P1" s="23" t="s">
        <v>7</v>
      </c>
      <c r="Q1" s="23" t="s">
        <v>8</v>
      </c>
      <c r="R1" s="23" t="s">
        <v>9</v>
      </c>
      <c r="S1" s="23" t="s">
        <v>11</v>
      </c>
      <c r="T1" s="23" t="s">
        <v>12</v>
      </c>
      <c r="U1" s="23" t="s">
        <v>13</v>
      </c>
      <c r="V1" s="23" t="s">
        <v>14</v>
      </c>
      <c r="W1" s="10"/>
      <c r="X1" s="1" t="s">
        <v>126</v>
      </c>
    </row>
    <row r="2" spans="3:28" ht="10.5">
      <c r="C2" s="24"/>
      <c r="D2" s="24"/>
      <c r="E2" s="14"/>
      <c r="F2" s="14"/>
      <c r="I2" s="6" t="s">
        <v>44</v>
      </c>
      <c r="J2" s="3">
        <f>ROUND(LOG(Y27,1.5),0)</f>
        <v>4</v>
      </c>
      <c r="K2" s="3">
        <f aca="true" t="shared" si="0" ref="K2:R2">ROUND(LOG(Z27,1.5),0)</f>
        <v>8</v>
      </c>
      <c r="L2" s="3">
        <f t="shared" si="0"/>
        <v>3</v>
      </c>
      <c r="M2" s="3">
        <f t="shared" si="0"/>
        <v>2</v>
      </c>
      <c r="N2" s="3">
        <f t="shared" si="0"/>
        <v>8</v>
      </c>
      <c r="O2" s="3">
        <f t="shared" si="0"/>
        <v>-1</v>
      </c>
      <c r="P2" s="3">
        <f t="shared" si="0"/>
        <v>-1</v>
      </c>
      <c r="Q2" s="3">
        <f t="shared" si="0"/>
        <v>-1</v>
      </c>
      <c r="R2" s="3">
        <f t="shared" si="0"/>
        <v>-2</v>
      </c>
      <c r="S2" s="3">
        <f>ROUND((ROUND(AH28,0)+ROUND(AI28,0))/2,0)</f>
        <v>6</v>
      </c>
      <c r="T2" s="3">
        <f>ROUND((ROUND(AJ28,0)+ROUND(AK28,0))/2,0)</f>
        <v>-1</v>
      </c>
      <c r="U2" s="3">
        <f>ROUND((ROUND(AL28,0)+ROUND(AM28,0))/2,0)</f>
        <v>4</v>
      </c>
      <c r="V2" s="3">
        <f>ROUND((ROUND(AN28,0)+ROUND(AO28,0))/2,0)</f>
        <v>4</v>
      </c>
      <c r="X2" s="7" t="str">
        <f>"体格："&amp;$J2&amp;" 筋力："&amp;$K2&amp;" 耐久力："&amp;$L2&amp;" 外見："&amp;$M2&amp;" 敏捷："&amp;$N2&amp;" 器用："&amp;$O2&amp;" 感覚："&amp;$P2&amp;" 知識："&amp;$Q2&amp;" 幸運："&amp;$R2&amp;" 近接："&amp;$S2&amp;" 中距離："&amp;$T2&amp;" 遠距離："&amp;$U2&amp;" 装甲："&amp;$V2</f>
        <v>体格：4 筋力：8 耐久力：3 外見：2 敏捷：8 器用：-1 感覚：-1 知識：-1 幸運：-2 近接：6 中距離：-1 遠距離：4 装甲：4</v>
      </c>
      <c r="Z2" s="7" t="str">
        <f>$J2&amp;","&amp;$K2&amp;","&amp;$L2&amp;","&amp;$M2&amp;","&amp;$N2&amp;","&amp;$O2&amp;","&amp;$P2&amp;","&amp;$Q2&amp;","&amp;$R2&amp;","&amp;$S2&amp;","&amp;$T2&amp;","&amp;$U2&amp;","&amp;$V2</f>
        <v>4,8,3,2,8,-1,-1,-1,-2,6,-1,4,4</v>
      </c>
      <c r="AB2" s="7" t="str">
        <f>$J2&amp;" "&amp;$K2&amp;" "&amp;$L2&amp;" "&amp;$M2&amp;" "&amp;$N2&amp;" "&amp;$O2&amp;" "&amp;$P2&amp;" "&amp;$Q2&amp;" "&amp;$R2&amp;" "&amp;$S2&amp;" "&amp;$T2&amp;" "&amp;$U2&amp;" "&amp;$V2</f>
        <v>4 8 3 2 8 -1 -1 -1 -2 6 -1 4 4</v>
      </c>
    </row>
    <row r="3" spans="3:28" ht="10.5">
      <c r="C3" s="24"/>
      <c r="D3" s="24"/>
      <c r="E3" s="14"/>
      <c r="F3" s="14"/>
      <c r="I3" s="6" t="s">
        <v>70</v>
      </c>
      <c r="J3" s="37">
        <f aca="true" t="shared" si="1" ref="J3:R3">Y27</f>
        <v>5.1</v>
      </c>
      <c r="K3" s="37">
        <f t="shared" si="1"/>
        <v>25.6</v>
      </c>
      <c r="L3" s="37">
        <f t="shared" si="1"/>
        <v>3.4</v>
      </c>
      <c r="M3" s="37">
        <f t="shared" si="1"/>
        <v>2.3</v>
      </c>
      <c r="N3" s="37">
        <f t="shared" si="1"/>
        <v>25.6</v>
      </c>
      <c r="O3" s="37">
        <f t="shared" si="1"/>
        <v>0.7</v>
      </c>
      <c r="P3" s="37">
        <f t="shared" si="1"/>
        <v>0.7</v>
      </c>
      <c r="Q3" s="37">
        <f t="shared" si="1"/>
        <v>0.7</v>
      </c>
      <c r="R3" s="37">
        <f t="shared" si="1"/>
        <v>0.4</v>
      </c>
      <c r="S3" s="38">
        <f>(AH27+AI27)/2</f>
        <v>15.350000000000001</v>
      </c>
      <c r="T3" s="38">
        <f>(AJ27+AK27)/2</f>
        <v>0.7</v>
      </c>
      <c r="U3" s="38">
        <f>(AL27+AM27)/2</f>
        <v>13.15</v>
      </c>
      <c r="V3" s="38">
        <f>(AN27+AO27)/2</f>
        <v>4.25</v>
      </c>
      <c r="W3" s="10"/>
      <c r="X3" s="7" t="str">
        <f>"体格："&amp;$J3&amp;" 筋力："&amp;$K3&amp;" 耐久力："&amp;$L3&amp;" 外見："&amp;$M3&amp;" 敏捷："&amp;$N3&amp;" 器用："&amp;$O3&amp;" 感覚："&amp;$P3&amp;" 知識："&amp;$Q3&amp;" 幸運："&amp;$R3&amp;" 近接："&amp;$S3&amp;" 中距離："&amp;$T3&amp;" 遠距離："&amp;$U3&amp;" 装甲："&amp;$V3</f>
        <v>体格：5.1 筋力：25.6 耐久力：3.4 外見：2.3 敏捷：25.6 器用：0.7 感覚：0.7 知識：0.7 幸運：0.4 近接：15.35 中距離：0.7 遠距離：13.15 装甲：4.25</v>
      </c>
      <c r="Z3" s="7" t="str">
        <f>$J3&amp;","&amp;$K3&amp;","&amp;$L3&amp;","&amp;$M3&amp;","&amp;$N3&amp;","&amp;$O3&amp;","&amp;$P3&amp;","&amp;$Q3&amp;","&amp;$R3&amp;","&amp;$S3&amp;","&amp;$T3&amp;","&amp;$U3&amp;","&amp;$V3</f>
        <v>5.1,25.6,3.4,2.3,25.6,0.7,0.7,0.7,0.4,15.35,0.7,13.15,4.25</v>
      </c>
      <c r="AB3" s="7" t="str">
        <f>$J3&amp;" "&amp;$K3&amp;" "&amp;$L3&amp;" "&amp;$M3&amp;" "&amp;$N3&amp;" "&amp;$O3&amp;" "&amp;$P3&amp;" "&amp;$Q3&amp;" "&amp;$R3&amp;" "&amp;$S3&amp;" "&amp;$T3&amp;" "&amp;$U3&amp;" "&amp;$V3</f>
        <v>5.1 25.6 3.4 2.3 25.6 0.7 0.7 0.7 0.4 15.35 0.7 13.15 4.25</v>
      </c>
    </row>
    <row r="4" spans="3:22" ht="10.5">
      <c r="C4" s="24"/>
      <c r="D4" s="24"/>
      <c r="E4" s="14"/>
      <c r="F4" s="14"/>
      <c r="I4" s="24" t="s">
        <v>43</v>
      </c>
      <c r="J4" s="39">
        <f aca="true" t="shared" si="2" ref="J4:V4">VLOOKUP(J2+1,リアルデータ表,3,FALSE)-J3</f>
        <v>1.2000000000000002</v>
      </c>
      <c r="K4" s="25">
        <f t="shared" si="2"/>
        <v>5.799999999999997</v>
      </c>
      <c r="L4" s="25">
        <f t="shared" si="2"/>
        <v>0.8000000000000003</v>
      </c>
      <c r="M4" s="25">
        <f t="shared" si="2"/>
        <v>0.5</v>
      </c>
      <c r="N4" s="25">
        <f t="shared" si="2"/>
        <v>5.799999999999997</v>
      </c>
      <c r="O4" s="25">
        <f t="shared" si="2"/>
        <v>0.20000000000000007</v>
      </c>
      <c r="P4" s="25">
        <f t="shared" si="2"/>
        <v>0.20000000000000007</v>
      </c>
      <c r="Q4" s="25">
        <f t="shared" si="2"/>
        <v>0.20000000000000007</v>
      </c>
      <c r="R4" s="25">
        <f t="shared" si="2"/>
        <v>0.19999999999999996</v>
      </c>
      <c r="S4" s="33">
        <f t="shared" si="2"/>
        <v>-1.3500000000000014</v>
      </c>
      <c r="T4" s="33">
        <f t="shared" si="2"/>
        <v>0.20000000000000007</v>
      </c>
      <c r="U4" s="33">
        <f t="shared" si="2"/>
        <v>-6.8500000000000005</v>
      </c>
      <c r="V4" s="33">
        <f t="shared" si="2"/>
        <v>2.05</v>
      </c>
    </row>
    <row r="5" spans="3:28" ht="10.5">
      <c r="C5" s="24"/>
      <c r="D5" s="24"/>
      <c r="E5" s="14"/>
      <c r="F5" s="14"/>
      <c r="I5" s="24" t="s">
        <v>45</v>
      </c>
      <c r="J5" s="3">
        <f>ROUND(LOG(CN27,1.5),0)</f>
        <v>4</v>
      </c>
      <c r="K5" s="3">
        <f aca="true" t="shared" si="3" ref="K5:R5">ROUND(LOG(CO27,1.5),0)</f>
        <v>8</v>
      </c>
      <c r="L5" s="3">
        <f t="shared" si="3"/>
        <v>3</v>
      </c>
      <c r="M5" s="3">
        <f t="shared" si="3"/>
        <v>2</v>
      </c>
      <c r="N5" s="3">
        <f t="shared" si="3"/>
        <v>8</v>
      </c>
      <c r="O5" s="3">
        <f t="shared" si="3"/>
        <v>-1</v>
      </c>
      <c r="P5" s="3">
        <f t="shared" si="3"/>
        <v>-1</v>
      </c>
      <c r="Q5" s="3">
        <f t="shared" si="3"/>
        <v>-1</v>
      </c>
      <c r="R5" s="3">
        <f t="shared" si="3"/>
        <v>-2</v>
      </c>
      <c r="S5" s="3">
        <f>ROUND((ROUND(CW28,0)+ROUND(CX28,0))/2,0)</f>
        <v>6</v>
      </c>
      <c r="T5" s="3">
        <f>ROUND((ROUND(CY28,0)+ROUND(CZ28,0))/2,0)</f>
        <v>-1</v>
      </c>
      <c r="U5" s="3">
        <f>ROUND((ROUND(DA28,0)+ROUND(DB28,0))/2,0)</f>
        <v>4</v>
      </c>
      <c r="V5" s="3">
        <f>ROUND((ROUND(DC28,0)+ROUND(DD28,0))/2,0)</f>
        <v>4</v>
      </c>
      <c r="X5" s="7" t="str">
        <f>"体格："&amp;$J5&amp;" 筋力："&amp;$K5&amp;" 耐久力："&amp;$L5&amp;" 外見："&amp;$M5&amp;" 敏捷："&amp;$N5&amp;" 器用："&amp;$O5&amp;" 感覚："&amp;$P5&amp;" 知識："&amp;$Q5&amp;" 幸運："&amp;$R5&amp;" 近接："&amp;$S5&amp;" 中距離："&amp;$T5&amp;" 遠距離："&amp;$U5&amp;" 装甲："&amp;$V5</f>
        <v>体格：4 筋力：8 耐久力：3 外見：2 敏捷：8 器用：-1 感覚：-1 知識：-1 幸運：-2 近接：6 中距離：-1 遠距離：4 装甲：4</v>
      </c>
      <c r="Z5" s="7" t="str">
        <f>$J5&amp;","&amp;$K5&amp;","&amp;$L5&amp;","&amp;$M5&amp;","&amp;$N5&amp;","&amp;$O5&amp;","&amp;$P5&amp;","&amp;$Q5&amp;","&amp;$R5&amp;","&amp;$S5&amp;","&amp;$T5&amp;","&amp;$U5&amp;","&amp;$V5</f>
        <v>4,8,3,2,8,-1,-1,-1,-2,6,-1,4,4</v>
      </c>
      <c r="AB5" s="7" t="str">
        <f>$J5&amp;" "&amp;$K5&amp;" "&amp;$L5&amp;" "&amp;$M5&amp;" "&amp;$N5&amp;" "&amp;$O5&amp;" "&amp;$P5&amp;" "&amp;$Q5&amp;" "&amp;$R5&amp;" "&amp;$S5&amp;" "&amp;$T5&amp;" "&amp;$U5&amp;" "&amp;$V5</f>
        <v>4 8 3 2 8 -1 -1 -1 -2 6 -1 4 4</v>
      </c>
    </row>
    <row r="6" spans="3:28" ht="10.5">
      <c r="C6" s="14"/>
      <c r="D6" s="14"/>
      <c r="E6" s="14"/>
      <c r="F6" s="14"/>
      <c r="I6" s="24" t="s">
        <v>70</v>
      </c>
      <c r="J6" s="37">
        <f aca="true" t="shared" si="4" ref="J6:R6">CN27</f>
        <v>5.1</v>
      </c>
      <c r="K6" s="37">
        <f t="shared" si="4"/>
        <v>25.6</v>
      </c>
      <c r="L6" s="37">
        <f t="shared" si="4"/>
        <v>3.4</v>
      </c>
      <c r="M6" s="37">
        <f t="shared" si="4"/>
        <v>2.3</v>
      </c>
      <c r="N6" s="37">
        <f t="shared" si="4"/>
        <v>25.6</v>
      </c>
      <c r="O6" s="37">
        <f t="shared" si="4"/>
        <v>0.7</v>
      </c>
      <c r="P6" s="37">
        <f t="shared" si="4"/>
        <v>0.7</v>
      </c>
      <c r="Q6" s="37">
        <f t="shared" si="4"/>
        <v>0.7</v>
      </c>
      <c r="R6" s="37">
        <f t="shared" si="4"/>
        <v>0.4</v>
      </c>
      <c r="S6" s="38">
        <f>(CW27+CX27)/2</f>
        <v>15.350000000000001</v>
      </c>
      <c r="T6" s="38">
        <f>(CY27+CZ27)/2</f>
        <v>0.7</v>
      </c>
      <c r="U6" s="38">
        <f>(DA27+DB27)/2</f>
        <v>13.15</v>
      </c>
      <c r="V6" s="38">
        <f>(DC27+DD27)/2</f>
        <v>4.25</v>
      </c>
      <c r="X6" s="7" t="str">
        <f>"体格："&amp;$J6&amp;" 筋力："&amp;$K6&amp;" 耐久力："&amp;$L6&amp;" 外見："&amp;$M6&amp;" 敏捷："&amp;$N6&amp;" 器用："&amp;$O6&amp;" 感覚："&amp;$P6&amp;" 知識："&amp;$Q6&amp;" 幸運："&amp;$R6&amp;" 近接："&amp;$S6&amp;" 中距離："&amp;$T6&amp;" 遠距離："&amp;$U6&amp;" 装甲："&amp;$V6</f>
        <v>体格：5.1 筋力：25.6 耐久力：3.4 外見：2.3 敏捷：25.6 器用：0.7 感覚：0.7 知識：0.7 幸運：0.4 近接：15.35 中距離：0.7 遠距離：13.15 装甲：4.25</v>
      </c>
      <c r="Z6" s="7" t="str">
        <f>$J6&amp;","&amp;$K6&amp;","&amp;$L6&amp;","&amp;$M6&amp;","&amp;$N6&amp;","&amp;$O6&amp;","&amp;$P6&amp;","&amp;$Q6&amp;","&amp;$R6&amp;","&amp;$S6&amp;","&amp;$T6&amp;","&amp;$U6&amp;","&amp;$V6</f>
        <v>5.1,25.6,3.4,2.3,25.6,0.7,0.7,0.7,0.4,15.35,0.7,13.15,4.25</v>
      </c>
      <c r="AB6" s="7" t="str">
        <f>$J6&amp;" "&amp;$K6&amp;" "&amp;$L6&amp;" "&amp;$M6&amp;" "&amp;$N6&amp;" "&amp;$O6&amp;" "&amp;$P6&amp;" "&amp;$Q6&amp;" "&amp;$R6&amp;" "&amp;$S6&amp;" "&amp;$T6&amp;" "&amp;$U6&amp;" "&amp;$V6</f>
        <v>5.1 25.6 3.4 2.3 25.6 0.7 0.7 0.7 0.4 15.35 0.7 13.15 4.25</v>
      </c>
    </row>
    <row r="7" spans="3:22" ht="10.5">
      <c r="C7" s="14"/>
      <c r="D7" s="14"/>
      <c r="E7" s="14"/>
      <c r="F7" s="14"/>
      <c r="I7" s="24" t="s">
        <v>43</v>
      </c>
      <c r="J7" s="25">
        <f aca="true" t="shared" si="5" ref="J7:V7">VLOOKUP(J5+1,リアルデータ表,3,FALSE)-J6</f>
        <v>1.2000000000000002</v>
      </c>
      <c r="K7" s="25">
        <f t="shared" si="5"/>
        <v>5.799999999999997</v>
      </c>
      <c r="L7" s="25">
        <f t="shared" si="5"/>
        <v>0.8000000000000003</v>
      </c>
      <c r="M7" s="25">
        <f t="shared" si="5"/>
        <v>0.5</v>
      </c>
      <c r="N7" s="25">
        <f t="shared" si="5"/>
        <v>5.799999999999997</v>
      </c>
      <c r="O7" s="25">
        <f t="shared" si="5"/>
        <v>0.20000000000000007</v>
      </c>
      <c r="P7" s="25">
        <f t="shared" si="5"/>
        <v>0.20000000000000007</v>
      </c>
      <c r="Q7" s="25">
        <f t="shared" si="5"/>
        <v>0.20000000000000007</v>
      </c>
      <c r="R7" s="25">
        <f t="shared" si="5"/>
        <v>0.19999999999999996</v>
      </c>
      <c r="S7" s="33">
        <f t="shared" si="5"/>
        <v>-1.3500000000000014</v>
      </c>
      <c r="T7" s="33">
        <f t="shared" si="5"/>
        <v>0.20000000000000007</v>
      </c>
      <c r="U7" s="33">
        <f t="shared" si="5"/>
        <v>-6.8500000000000005</v>
      </c>
      <c r="V7" s="33">
        <f t="shared" si="5"/>
        <v>2.05</v>
      </c>
    </row>
    <row r="8" spans="1:124" ht="10.5">
      <c r="A8" s="5"/>
      <c r="C8" s="1" t="s">
        <v>146</v>
      </c>
      <c r="F8" s="14"/>
      <c r="G8" s="14"/>
      <c r="H8" s="14"/>
      <c r="I8" s="35" t="s">
        <v>69</v>
      </c>
      <c r="J8" s="14"/>
      <c r="K8" s="14"/>
      <c r="L8" s="14"/>
      <c r="M8" s="14"/>
      <c r="N8" s="14"/>
      <c r="O8" s="14"/>
      <c r="P8" s="14"/>
      <c r="Q8" s="14"/>
      <c r="R8" s="14"/>
      <c r="Y8" s="5" t="s">
        <v>83</v>
      </c>
      <c r="Z8" s="5"/>
      <c r="AA8" s="5"/>
      <c r="AB8" s="5"/>
      <c r="AC8" s="5"/>
      <c r="AD8" s="5"/>
      <c r="AE8" s="5"/>
      <c r="AF8" s="5"/>
      <c r="AG8" s="5"/>
      <c r="AH8" s="5"/>
      <c r="AI8" s="5"/>
      <c r="AJ8" s="5"/>
      <c r="AK8" s="5"/>
      <c r="AL8" s="5"/>
      <c r="AM8" s="5"/>
      <c r="AN8" s="5"/>
      <c r="AO8" s="5"/>
      <c r="AQ8" s="5" t="s">
        <v>82</v>
      </c>
      <c r="AR8" s="5"/>
      <c r="AS8" s="5"/>
      <c r="AT8" s="5"/>
      <c r="AU8" s="5"/>
      <c r="AV8" s="5"/>
      <c r="AW8" s="5"/>
      <c r="AX8" s="5"/>
      <c r="AY8" s="5"/>
      <c r="AZ8" s="5"/>
      <c r="BA8" s="5"/>
      <c r="BB8" s="5"/>
      <c r="BC8" s="5"/>
      <c r="BD8" s="5"/>
      <c r="BE8" s="5"/>
      <c r="BF8" s="5"/>
      <c r="BG8" s="5"/>
      <c r="BI8" s="5" t="s">
        <v>127</v>
      </c>
      <c r="BJ8" s="5"/>
      <c r="BK8" s="5"/>
      <c r="BL8" s="5"/>
      <c r="BM8" s="5"/>
      <c r="BN8" s="5"/>
      <c r="BO8" s="5"/>
      <c r="BP8" s="5"/>
      <c r="BQ8" s="5"/>
      <c r="BR8" s="5"/>
      <c r="BS8" s="5"/>
      <c r="BT8" s="5"/>
      <c r="BV8" s="5" t="s">
        <v>85</v>
      </c>
      <c r="BW8" s="5"/>
      <c r="BX8" s="5"/>
      <c r="BY8" s="5"/>
      <c r="BZ8" s="5"/>
      <c r="CA8" s="5"/>
      <c r="CB8" s="5"/>
      <c r="CC8" s="5"/>
      <c r="CD8" s="5"/>
      <c r="CE8" s="5" t="s">
        <v>34</v>
      </c>
      <c r="CF8" s="5"/>
      <c r="CG8" s="5"/>
      <c r="CH8" s="5"/>
      <c r="CI8" s="5"/>
      <c r="CJ8" s="5"/>
      <c r="CK8" s="5"/>
      <c r="CL8" s="5"/>
      <c r="CN8" s="5" t="s">
        <v>84</v>
      </c>
      <c r="CO8" s="5"/>
      <c r="CP8" s="5"/>
      <c r="CQ8" s="5"/>
      <c r="CR8" s="5"/>
      <c r="CS8" s="5"/>
      <c r="CT8" s="5"/>
      <c r="CU8" s="5"/>
      <c r="CV8" s="5"/>
      <c r="CW8" s="5"/>
      <c r="CX8" s="5"/>
      <c r="CY8" s="5"/>
      <c r="CZ8" s="5"/>
      <c r="DA8" s="5"/>
      <c r="DB8" s="5"/>
      <c r="DC8" s="5"/>
      <c r="DD8" s="5"/>
      <c r="DF8" s="5" t="s">
        <v>96</v>
      </c>
      <c r="DG8" s="5"/>
      <c r="DH8" s="5"/>
      <c r="DI8" s="5"/>
      <c r="DJ8" s="5"/>
      <c r="DK8" s="5"/>
      <c r="DL8" s="5"/>
      <c r="DM8" s="5"/>
      <c r="DN8" s="5"/>
      <c r="DO8" s="5"/>
      <c r="DP8" s="5"/>
      <c r="DQ8" s="5"/>
      <c r="DR8" s="5"/>
      <c r="DS8" s="5"/>
      <c r="DT8" s="5"/>
    </row>
    <row r="9" spans="1:111" ht="10.5">
      <c r="A9" s="5"/>
      <c r="C9" s="27" t="s">
        <v>98</v>
      </c>
      <c r="E9" s="15" t="s">
        <v>15</v>
      </c>
      <c r="F9" s="15" t="s">
        <v>16</v>
      </c>
      <c r="G9" s="34" t="s">
        <v>17</v>
      </c>
      <c r="H9" s="15" t="s">
        <v>18</v>
      </c>
      <c r="I9" s="15" t="s">
        <v>19</v>
      </c>
      <c r="J9" s="14"/>
      <c r="K9" s="14"/>
      <c r="L9" s="14"/>
      <c r="M9" s="14"/>
      <c r="N9" s="14"/>
      <c r="O9" s="14"/>
      <c r="P9" s="14"/>
      <c r="Q9" s="14"/>
      <c r="R9" s="14"/>
      <c r="S9" s="1" t="s">
        <v>113</v>
      </c>
      <c r="AH9" s="5" t="s">
        <v>25</v>
      </c>
      <c r="AI9" s="5"/>
      <c r="AJ9" s="5" t="s">
        <v>26</v>
      </c>
      <c r="AK9" s="5"/>
      <c r="AL9" s="5" t="s">
        <v>27</v>
      </c>
      <c r="AM9" s="5"/>
      <c r="AN9" s="5" t="s">
        <v>28</v>
      </c>
      <c r="AO9" s="5"/>
      <c r="AZ9" s="5" t="s">
        <v>25</v>
      </c>
      <c r="BA9" s="5"/>
      <c r="BB9" s="5" t="s">
        <v>26</v>
      </c>
      <c r="BC9" s="5"/>
      <c r="BD9" s="5" t="s">
        <v>27</v>
      </c>
      <c r="BE9" s="5"/>
      <c r="BF9" s="5" t="s">
        <v>28</v>
      </c>
      <c r="BG9" s="5"/>
      <c r="BM9" s="5" t="s">
        <v>25</v>
      </c>
      <c r="BN9" s="5"/>
      <c r="BO9" s="5" t="s">
        <v>26</v>
      </c>
      <c r="BP9" s="5"/>
      <c r="BQ9" s="5" t="s">
        <v>27</v>
      </c>
      <c r="BR9" s="5"/>
      <c r="BS9" s="5" t="s">
        <v>28</v>
      </c>
      <c r="BT9" s="5"/>
      <c r="CE9" s="5" t="s">
        <v>25</v>
      </c>
      <c r="CF9" s="5"/>
      <c r="CG9" s="5" t="s">
        <v>26</v>
      </c>
      <c r="CH9" s="5"/>
      <c r="CI9" s="5" t="s">
        <v>27</v>
      </c>
      <c r="CJ9" s="5"/>
      <c r="CK9" s="5" t="s">
        <v>28</v>
      </c>
      <c r="CL9" s="5"/>
      <c r="CW9" s="5" t="s">
        <v>25</v>
      </c>
      <c r="CX9" s="5"/>
      <c r="CY9" s="5" t="s">
        <v>26</v>
      </c>
      <c r="CZ9" s="5"/>
      <c r="DA9" s="5" t="s">
        <v>27</v>
      </c>
      <c r="DB9" s="5"/>
      <c r="DC9" s="5" t="s">
        <v>28</v>
      </c>
      <c r="DD9" s="5"/>
      <c r="DF9" s="1" t="s">
        <v>94</v>
      </c>
      <c r="DG9" s="26" t="s">
        <v>79</v>
      </c>
    </row>
    <row r="10" spans="1:124" ht="10.5">
      <c r="A10" s="5"/>
      <c r="B10" s="1" t="s">
        <v>20</v>
      </c>
      <c r="C10" s="27" t="s">
        <v>104</v>
      </c>
      <c r="E10" s="15" t="s">
        <v>35</v>
      </c>
      <c r="F10" s="15" t="s">
        <v>36</v>
      </c>
      <c r="G10" s="15" t="s">
        <v>37</v>
      </c>
      <c r="H10" s="15" t="s">
        <v>38</v>
      </c>
      <c r="I10" s="15" t="s">
        <v>38</v>
      </c>
      <c r="J10" s="15" t="s">
        <v>29</v>
      </c>
      <c r="K10" s="15" t="s">
        <v>2</v>
      </c>
      <c r="L10" s="15" t="s">
        <v>3</v>
      </c>
      <c r="M10" s="15" t="s">
        <v>4</v>
      </c>
      <c r="N10" s="15" t="s">
        <v>5</v>
      </c>
      <c r="O10" s="15" t="s">
        <v>21</v>
      </c>
      <c r="P10" s="15" t="s">
        <v>22</v>
      </c>
      <c r="Q10" s="15" t="s">
        <v>23</v>
      </c>
      <c r="R10" s="15" t="s">
        <v>24</v>
      </c>
      <c r="S10" s="36" t="s">
        <v>25</v>
      </c>
      <c r="T10" s="36" t="s">
        <v>26</v>
      </c>
      <c r="U10" s="36" t="s">
        <v>27</v>
      </c>
      <c r="V10" s="36" t="s">
        <v>28</v>
      </c>
      <c r="X10" s="1" t="s">
        <v>95</v>
      </c>
      <c r="Y10" s="1" t="s">
        <v>29</v>
      </c>
      <c r="Z10" s="1" t="s">
        <v>2</v>
      </c>
      <c r="AA10" s="1" t="s">
        <v>3</v>
      </c>
      <c r="AB10" s="1" t="s">
        <v>4</v>
      </c>
      <c r="AC10" s="1" t="s">
        <v>5</v>
      </c>
      <c r="AD10" s="1" t="s">
        <v>21</v>
      </c>
      <c r="AE10" s="1" t="s">
        <v>22</v>
      </c>
      <c r="AF10" s="1" t="s">
        <v>23</v>
      </c>
      <c r="AG10" s="1" t="s">
        <v>24</v>
      </c>
      <c r="AH10" s="1" t="s">
        <v>1</v>
      </c>
      <c r="AI10" s="1" t="s">
        <v>30</v>
      </c>
      <c r="AJ10" s="1" t="s">
        <v>7</v>
      </c>
      <c r="AK10" s="1" t="s">
        <v>8</v>
      </c>
      <c r="AL10" s="1" t="s">
        <v>31</v>
      </c>
      <c r="AM10" s="1" t="s">
        <v>7</v>
      </c>
      <c r="AN10" s="1" t="s">
        <v>1</v>
      </c>
      <c r="AO10" s="1" t="s">
        <v>32</v>
      </c>
      <c r="AQ10" s="1" t="s">
        <v>29</v>
      </c>
      <c r="AR10" s="1" t="s">
        <v>2</v>
      </c>
      <c r="AS10" s="1" t="s">
        <v>3</v>
      </c>
      <c r="AT10" s="1" t="s">
        <v>4</v>
      </c>
      <c r="AU10" s="1" t="s">
        <v>5</v>
      </c>
      <c r="AV10" s="1" t="s">
        <v>21</v>
      </c>
      <c r="AW10" s="1" t="s">
        <v>22</v>
      </c>
      <c r="AX10" s="1" t="s">
        <v>23</v>
      </c>
      <c r="AY10" s="1" t="s">
        <v>24</v>
      </c>
      <c r="AZ10" s="1" t="s">
        <v>1</v>
      </c>
      <c r="BA10" s="1" t="s">
        <v>30</v>
      </c>
      <c r="BB10" s="1" t="s">
        <v>7</v>
      </c>
      <c r="BC10" s="1" t="s">
        <v>8</v>
      </c>
      <c r="BD10" s="1" t="s">
        <v>31</v>
      </c>
      <c r="BE10" s="1" t="s">
        <v>7</v>
      </c>
      <c r="BF10" s="1" t="s">
        <v>1</v>
      </c>
      <c r="BG10" s="1" t="s">
        <v>32</v>
      </c>
      <c r="BI10" s="1" t="s">
        <v>21</v>
      </c>
      <c r="BJ10" s="1" t="s">
        <v>22</v>
      </c>
      <c r="BK10" s="1" t="s">
        <v>23</v>
      </c>
      <c r="BL10" s="1" t="s">
        <v>24</v>
      </c>
      <c r="BM10" s="1" t="s">
        <v>1</v>
      </c>
      <c r="BN10" s="1" t="s">
        <v>30</v>
      </c>
      <c r="BO10" s="1" t="s">
        <v>7</v>
      </c>
      <c r="BP10" s="1" t="s">
        <v>8</v>
      </c>
      <c r="BQ10" s="1" t="s">
        <v>31</v>
      </c>
      <c r="BR10" s="1" t="s">
        <v>7</v>
      </c>
      <c r="BS10" s="1" t="s">
        <v>1</v>
      </c>
      <c r="BT10" s="1" t="s">
        <v>32</v>
      </c>
      <c r="BV10" s="1" t="s">
        <v>29</v>
      </c>
      <c r="BW10" s="1" t="s">
        <v>2</v>
      </c>
      <c r="BX10" s="1" t="s">
        <v>3</v>
      </c>
      <c r="BY10" s="1" t="s">
        <v>4</v>
      </c>
      <c r="BZ10" s="1" t="s">
        <v>5</v>
      </c>
      <c r="CA10" s="1" t="s">
        <v>21</v>
      </c>
      <c r="CB10" s="1" t="s">
        <v>22</v>
      </c>
      <c r="CC10" s="1" t="s">
        <v>23</v>
      </c>
      <c r="CD10" s="1" t="s">
        <v>24</v>
      </c>
      <c r="CE10" s="1" t="s">
        <v>1</v>
      </c>
      <c r="CF10" s="1" t="s">
        <v>30</v>
      </c>
      <c r="CG10" s="1" t="s">
        <v>7</v>
      </c>
      <c r="CH10" s="1" t="s">
        <v>8</v>
      </c>
      <c r="CI10" s="1" t="s">
        <v>31</v>
      </c>
      <c r="CJ10" s="1" t="s">
        <v>7</v>
      </c>
      <c r="CK10" s="1" t="s">
        <v>1</v>
      </c>
      <c r="CL10" s="1" t="s">
        <v>32</v>
      </c>
      <c r="CN10" s="1" t="s">
        <v>29</v>
      </c>
      <c r="CO10" s="1" t="s">
        <v>2</v>
      </c>
      <c r="CP10" s="1" t="s">
        <v>3</v>
      </c>
      <c r="CQ10" s="1" t="s">
        <v>4</v>
      </c>
      <c r="CR10" s="1" t="s">
        <v>5</v>
      </c>
      <c r="CS10" s="1" t="s">
        <v>21</v>
      </c>
      <c r="CT10" s="1" t="s">
        <v>22</v>
      </c>
      <c r="CU10" s="1" t="s">
        <v>23</v>
      </c>
      <c r="CV10" s="1" t="s">
        <v>24</v>
      </c>
      <c r="CW10" s="1" t="s">
        <v>29</v>
      </c>
      <c r="CX10" s="1" t="s">
        <v>2</v>
      </c>
      <c r="CY10" s="1" t="s">
        <v>22</v>
      </c>
      <c r="CZ10" s="1" t="s">
        <v>23</v>
      </c>
      <c r="DA10" s="1" t="s">
        <v>5</v>
      </c>
      <c r="DB10" s="1" t="s">
        <v>22</v>
      </c>
      <c r="DC10" s="1" t="s">
        <v>29</v>
      </c>
      <c r="DD10" s="1" t="s">
        <v>3</v>
      </c>
      <c r="DF10" s="1" t="s">
        <v>95</v>
      </c>
      <c r="DG10" s="1" t="s">
        <v>29</v>
      </c>
      <c r="DH10" s="1" t="s">
        <v>2</v>
      </c>
      <c r="DI10" s="1" t="s">
        <v>3</v>
      </c>
      <c r="DJ10" s="1" t="s">
        <v>4</v>
      </c>
      <c r="DK10" s="1" t="s">
        <v>5</v>
      </c>
      <c r="DL10" s="1" t="s">
        <v>21</v>
      </c>
      <c r="DM10" s="1" t="s">
        <v>22</v>
      </c>
      <c r="DN10" s="1" t="s">
        <v>23</v>
      </c>
      <c r="DO10" s="1" t="s">
        <v>24</v>
      </c>
      <c r="DP10" s="1" t="s">
        <v>25</v>
      </c>
      <c r="DQ10" s="1" t="s">
        <v>26</v>
      </c>
      <c r="DR10" s="1" t="s">
        <v>27</v>
      </c>
      <c r="DS10" s="1" t="s">
        <v>28</v>
      </c>
      <c r="DT10" s="1" t="s">
        <v>107</v>
      </c>
    </row>
    <row r="11" s="8" customFormat="1" ht="4.5" customHeight="1">
      <c r="G11" s="9"/>
    </row>
    <row r="12" spans="1:108" ht="10.5">
      <c r="A12" s="41"/>
      <c r="B12" s="12" t="s">
        <v>92</v>
      </c>
      <c r="E12" s="1" t="s">
        <v>93</v>
      </c>
      <c r="J12" s="18"/>
      <c r="K12" s="18"/>
      <c r="L12" s="18"/>
      <c r="M12" s="18"/>
      <c r="N12" s="18"/>
      <c r="O12" s="18"/>
      <c r="P12" s="18"/>
      <c r="Q12" s="18"/>
      <c r="R12" s="18"/>
      <c r="S12" s="18"/>
      <c r="T12" s="18"/>
      <c r="U12" s="18"/>
      <c r="V12" s="18"/>
      <c r="X12" s="5" t="b">
        <f>IF(COUNTBLANK(J12:V12)=13,FALSE,TRUE)</f>
        <v>0</v>
      </c>
      <c r="Y12" s="29">
        <f aca="true" t="shared" si="6" ref="Y12:AG12">IF(ISBLANK(J12),0,ROUND(POWER(1.5,AQ12),1))</f>
        <v>0</v>
      </c>
      <c r="Z12" s="29">
        <f t="shared" si="6"/>
        <v>0</v>
      </c>
      <c r="AA12" s="29">
        <f t="shared" si="6"/>
        <v>0</v>
      </c>
      <c r="AB12" s="29">
        <f t="shared" si="6"/>
        <v>0</v>
      </c>
      <c r="AC12" s="29">
        <f t="shared" si="6"/>
        <v>0</v>
      </c>
      <c r="AD12" s="29">
        <f t="shared" si="6"/>
        <v>0</v>
      </c>
      <c r="AE12" s="29">
        <f t="shared" si="6"/>
        <v>0</v>
      </c>
      <c r="AF12" s="29">
        <f t="shared" si="6"/>
        <v>0</v>
      </c>
      <c r="AG12" s="29">
        <f t="shared" si="6"/>
        <v>0</v>
      </c>
      <c r="AH12" s="29">
        <f>IF(ISBLANK(S12),0,ROUND(POWER(1.5,AZ12),1))</f>
        <v>0</v>
      </c>
      <c r="AI12" s="29">
        <f>IF(ISBLANK(S12),0,ROUND(POWER(1.5,BA12),1))</f>
        <v>0</v>
      </c>
      <c r="AJ12" s="29">
        <f>IF(ISBLANK(T12),0,ROUND(POWER(1.5,BB12),1))</f>
        <v>0</v>
      </c>
      <c r="AK12" s="29">
        <f>IF(ISBLANK(T12),0,ROUND(POWER(1.5,BC12),1))</f>
        <v>0</v>
      </c>
      <c r="AL12" s="29">
        <f>IF(ISBLANK(U12),0,ROUND(POWER(1.5,BD12),1))</f>
        <v>0</v>
      </c>
      <c r="AM12" s="29">
        <f>IF(ISBLANK(U12),0,ROUND(POWER(1.5,BE12),1))</f>
        <v>0</v>
      </c>
      <c r="AN12" s="29">
        <f>IF(ISBLANK(V12),0,ROUND(POWER(1.5,BF12),1))</f>
        <v>0</v>
      </c>
      <c r="AO12" s="29">
        <f>IF(ISBLANK(V12),0,ROUND(POWER(1.5,BG12),1))</f>
        <v>0</v>
      </c>
      <c r="AQ12" s="16">
        <f>J12</f>
        <v>0</v>
      </c>
      <c r="AR12" s="16">
        <f>K12</f>
        <v>0</v>
      </c>
      <c r="AS12" s="16">
        <f>L12</f>
        <v>0</v>
      </c>
      <c r="AT12" s="16">
        <f aca="true" t="shared" si="7" ref="AT12:AY12">M12</f>
        <v>0</v>
      </c>
      <c r="AU12" s="16">
        <f t="shared" si="7"/>
        <v>0</v>
      </c>
      <c r="AV12" s="16">
        <f t="shared" si="7"/>
        <v>0</v>
      </c>
      <c r="AW12" s="16">
        <f t="shared" si="7"/>
        <v>0</v>
      </c>
      <c r="AX12" s="16">
        <f t="shared" si="7"/>
        <v>0</v>
      </c>
      <c r="AY12" s="16">
        <f t="shared" si="7"/>
        <v>0</v>
      </c>
      <c r="AZ12" s="16">
        <f>AQ12+S12</f>
        <v>0</v>
      </c>
      <c r="BA12" s="16">
        <f>AR12+S12</f>
        <v>0</v>
      </c>
      <c r="BB12" s="16">
        <f>AW12+T12</f>
        <v>0</v>
      </c>
      <c r="BC12" s="16">
        <f>AX12+T12</f>
        <v>0</v>
      </c>
      <c r="BD12" s="16">
        <f>AU12+U12</f>
        <v>0</v>
      </c>
      <c r="BE12" s="16">
        <f>AW12+U12</f>
        <v>0</v>
      </c>
      <c r="BF12" s="16">
        <f>AQ12+V12</f>
        <v>0</v>
      </c>
      <c r="BG12" s="16">
        <f>AS12+V12</f>
        <v>0</v>
      </c>
      <c r="CN12" s="30">
        <f aca="true" t="shared" si="8" ref="CN12:DD12">IF($B12=出撃ON,Y12,0)</f>
        <v>0</v>
      </c>
      <c r="CO12" s="30">
        <f t="shared" si="8"/>
        <v>0</v>
      </c>
      <c r="CP12" s="30">
        <f t="shared" si="8"/>
        <v>0</v>
      </c>
      <c r="CQ12" s="30">
        <f t="shared" si="8"/>
        <v>0</v>
      </c>
      <c r="CR12" s="30">
        <f t="shared" si="8"/>
        <v>0</v>
      </c>
      <c r="CS12" s="30">
        <f t="shared" si="8"/>
        <v>0</v>
      </c>
      <c r="CT12" s="30">
        <f t="shared" si="8"/>
        <v>0</v>
      </c>
      <c r="CU12" s="30">
        <f t="shared" si="8"/>
        <v>0</v>
      </c>
      <c r="CV12" s="30">
        <f t="shared" si="8"/>
        <v>0</v>
      </c>
      <c r="CW12" s="30">
        <f t="shared" si="8"/>
        <v>0</v>
      </c>
      <c r="CX12" s="30">
        <f t="shared" si="8"/>
        <v>0</v>
      </c>
      <c r="CY12" s="30">
        <f t="shared" si="8"/>
        <v>0</v>
      </c>
      <c r="CZ12" s="30">
        <f t="shared" si="8"/>
        <v>0</v>
      </c>
      <c r="DA12" s="30">
        <f t="shared" si="8"/>
        <v>0</v>
      </c>
      <c r="DB12" s="30">
        <f t="shared" si="8"/>
        <v>0</v>
      </c>
      <c r="DC12" s="30">
        <f t="shared" si="8"/>
        <v>0</v>
      </c>
      <c r="DD12" s="30">
        <f t="shared" si="8"/>
        <v>0</v>
      </c>
    </row>
    <row r="13" s="8" customFormat="1" ht="5.25" customHeight="1"/>
    <row r="14" spans="1:108" ht="10.5">
      <c r="A14" s="21"/>
      <c r="B14" s="12">
        <v>1</v>
      </c>
      <c r="C14" s="7" t="str">
        <f>IF(OR($C$9=編成コピペ全,B14=出撃ON),"I=D："&amp;I14,"")</f>
        <v>I=D：トモエリバー</v>
      </c>
      <c r="D14" s="15" t="s">
        <v>64</v>
      </c>
      <c r="I14" s="28" t="s">
        <v>10</v>
      </c>
      <c r="J14" s="45">
        <v>4</v>
      </c>
      <c r="K14" s="45">
        <v>8</v>
      </c>
      <c r="L14" s="45">
        <v>3</v>
      </c>
      <c r="M14" s="45">
        <v>2</v>
      </c>
      <c r="N14" s="45">
        <v>8</v>
      </c>
      <c r="O14" s="45">
        <v>-1</v>
      </c>
      <c r="P14" s="45">
        <v>-1</v>
      </c>
      <c r="Q14" s="45">
        <v>-1</v>
      </c>
      <c r="R14" s="45">
        <v>-2</v>
      </c>
      <c r="S14" s="11">
        <f>ROUND((AZ14+BA14)/2,0)</f>
        <v>6</v>
      </c>
      <c r="T14" s="11">
        <f>ROUND((BB14+BC14)/2,0)</f>
        <v>-1</v>
      </c>
      <c r="U14" s="11">
        <f>ROUND((BD14+BE14)/2,0)</f>
        <v>4</v>
      </c>
      <c r="V14" s="11">
        <f>ROUND((BF14+BG14)/2,0)</f>
        <v>4</v>
      </c>
      <c r="X14" s="5" t="b">
        <f>IF(AND(COUNTBLANK(J14:R14)=9,COUNTBLANK(J16:R16)=9),FALSE,TRUE)</f>
        <v>1</v>
      </c>
      <c r="Y14" s="29">
        <f aca="true" t="shared" si="9" ref="Y14:AG14">IF($X14=TRUE,ROUND(POWER(1.5,BV14),1),0)</f>
        <v>5.1</v>
      </c>
      <c r="Z14" s="29">
        <f t="shared" si="9"/>
        <v>25.6</v>
      </c>
      <c r="AA14" s="29">
        <f t="shared" si="9"/>
        <v>3.4</v>
      </c>
      <c r="AB14" s="29">
        <f t="shared" si="9"/>
        <v>2.3</v>
      </c>
      <c r="AC14" s="29">
        <f t="shared" si="9"/>
        <v>25.6</v>
      </c>
      <c r="AD14" s="29">
        <f t="shared" si="9"/>
        <v>0.7</v>
      </c>
      <c r="AE14" s="29">
        <f t="shared" si="9"/>
        <v>0.7</v>
      </c>
      <c r="AF14" s="29">
        <f t="shared" si="9"/>
        <v>0.7</v>
      </c>
      <c r="AG14" s="29">
        <f t="shared" si="9"/>
        <v>0.4</v>
      </c>
      <c r="AH14" s="29">
        <f>IF($X14=TRUE,ROUND(POWER(1.5,CE14),1),0)</f>
        <v>5.1</v>
      </c>
      <c r="AI14" s="29">
        <f>IF($X14=TRUE,ROUND(POWER(1.5,CF14),1),0)</f>
        <v>25.6</v>
      </c>
      <c r="AJ14" s="29">
        <f>IF($X14=TRUE,ROUND(POWER(1.5,CG14),1),0)</f>
        <v>0.7</v>
      </c>
      <c r="AK14" s="29">
        <f>IF($X14=TRUE,ROUND(POWER(1.5,CH14),1),0)</f>
        <v>0.7</v>
      </c>
      <c r="AL14" s="29">
        <f>IF($X14=TRUE,ROUND(POWER(1.5,CI14),1),0)</f>
        <v>25.6</v>
      </c>
      <c r="AM14" s="29">
        <f>IF($X14=TRUE,ROUND(POWER(1.5,CJ14),1),0)</f>
        <v>0.7</v>
      </c>
      <c r="AN14" s="29">
        <f>IF($X14=TRUE,ROUND(POWER(1.5,CK14),1),0)</f>
        <v>5.1</v>
      </c>
      <c r="AO14" s="29">
        <f>IF($X14=TRUE,ROUND(POWER(1.5,CL14),1),0)</f>
        <v>3.4</v>
      </c>
      <c r="AQ14" s="16">
        <f aca="true" t="shared" si="10" ref="AQ14:AY14">J14+J15</f>
        <v>4</v>
      </c>
      <c r="AR14" s="16">
        <f t="shared" si="10"/>
        <v>8</v>
      </c>
      <c r="AS14" s="16">
        <f t="shared" si="10"/>
        <v>3</v>
      </c>
      <c r="AT14" s="16">
        <f t="shared" si="10"/>
        <v>2</v>
      </c>
      <c r="AU14" s="16">
        <f t="shared" si="10"/>
        <v>8</v>
      </c>
      <c r="AV14" s="16">
        <f t="shared" si="10"/>
        <v>-1</v>
      </c>
      <c r="AW14" s="16">
        <f t="shared" si="10"/>
        <v>-1</v>
      </c>
      <c r="AX14" s="16">
        <f t="shared" si="10"/>
        <v>-1</v>
      </c>
      <c r="AY14" s="16">
        <f t="shared" si="10"/>
        <v>-2</v>
      </c>
      <c r="AZ14" s="16">
        <f>AQ14+S15</f>
        <v>4</v>
      </c>
      <c r="BA14" s="16">
        <f>AR14+S15</f>
        <v>8</v>
      </c>
      <c r="BB14" s="16">
        <f>AW14+T15</f>
        <v>-1</v>
      </c>
      <c r="BC14" s="16">
        <f>AX14+T15</f>
        <v>-1</v>
      </c>
      <c r="BD14" s="16">
        <f>AU14+U15</f>
        <v>8</v>
      </c>
      <c r="BE14" s="16">
        <f>AW14+U15</f>
        <v>-1</v>
      </c>
      <c r="BF14" s="16">
        <f>AQ14+V15</f>
        <v>4</v>
      </c>
      <c r="BG14" s="16">
        <f>AS14+V15</f>
        <v>3</v>
      </c>
      <c r="BI14" s="16">
        <f>MAX(AV16:AV22)</f>
        <v>0</v>
      </c>
      <c r="BJ14" s="16">
        <f>MAX(AW16:AW22)</f>
        <v>0</v>
      </c>
      <c r="BK14" s="16">
        <f>MAX(AX16:AX22)</f>
        <v>0</v>
      </c>
      <c r="BL14" s="16">
        <f>MAX(AY16:AY22)</f>
        <v>0</v>
      </c>
      <c r="BM14" s="44"/>
      <c r="BN14" s="44"/>
      <c r="BO14" s="16">
        <f>MAX(BB16:BB22)</f>
        <v>0</v>
      </c>
      <c r="BP14" s="16">
        <f>MAX(BC16:BC22)</f>
        <v>0</v>
      </c>
      <c r="BQ14" s="44"/>
      <c r="BR14" s="16">
        <f>MAX(BE16:BE22)</f>
        <v>0</v>
      </c>
      <c r="BS14" s="44"/>
      <c r="BT14" s="44"/>
      <c r="BV14" s="16">
        <f>AQ14</f>
        <v>4</v>
      </c>
      <c r="BW14" s="16">
        <f>AR14</f>
        <v>8</v>
      </c>
      <c r="BX14" s="16">
        <f>AS14</f>
        <v>3</v>
      </c>
      <c r="BY14" s="16">
        <f>AT14</f>
        <v>2</v>
      </c>
      <c r="BZ14" s="16">
        <f>AU14</f>
        <v>8</v>
      </c>
      <c r="CA14" s="16">
        <f>AV14+BI14</f>
        <v>-1</v>
      </c>
      <c r="CB14" s="16">
        <f>AW14+BJ14</f>
        <v>-1</v>
      </c>
      <c r="CC14" s="16">
        <f>AX14+BK14</f>
        <v>-1</v>
      </c>
      <c r="CD14" s="16">
        <f>AY14+BL14</f>
        <v>-2</v>
      </c>
      <c r="CE14" s="16">
        <f>AZ14</f>
        <v>4</v>
      </c>
      <c r="CF14" s="16">
        <f>BA14</f>
        <v>8</v>
      </c>
      <c r="CG14" s="16">
        <f>BB14+BO14</f>
        <v>-1</v>
      </c>
      <c r="CH14" s="16">
        <f>BC14+BP14</f>
        <v>-1</v>
      </c>
      <c r="CI14" s="16">
        <f>BD14</f>
        <v>8</v>
      </c>
      <c r="CJ14" s="16">
        <f>BE14+BR14</f>
        <v>-1</v>
      </c>
      <c r="CK14" s="16">
        <f>BF14</f>
        <v>4</v>
      </c>
      <c r="CL14" s="16">
        <f>BG14</f>
        <v>3</v>
      </c>
      <c r="CN14" s="30">
        <f aca="true" t="shared" si="11" ref="CN14:DD14">IF($B14=出撃ON,Y14,0)</f>
        <v>5.1</v>
      </c>
      <c r="CO14" s="30">
        <f t="shared" si="11"/>
        <v>25.6</v>
      </c>
      <c r="CP14" s="30">
        <f t="shared" si="11"/>
        <v>3.4</v>
      </c>
      <c r="CQ14" s="30">
        <f t="shared" si="11"/>
        <v>2.3</v>
      </c>
      <c r="CR14" s="30">
        <f t="shared" si="11"/>
        <v>25.6</v>
      </c>
      <c r="CS14" s="30">
        <f t="shared" si="11"/>
        <v>0.7</v>
      </c>
      <c r="CT14" s="30">
        <f t="shared" si="11"/>
        <v>0.7</v>
      </c>
      <c r="CU14" s="30">
        <f t="shared" si="11"/>
        <v>0.7</v>
      </c>
      <c r="CV14" s="30">
        <f t="shared" si="11"/>
        <v>0.4</v>
      </c>
      <c r="CW14" s="30">
        <f t="shared" si="11"/>
        <v>5.1</v>
      </c>
      <c r="CX14" s="30">
        <f t="shared" si="11"/>
        <v>25.6</v>
      </c>
      <c r="CY14" s="30">
        <f t="shared" si="11"/>
        <v>0.7</v>
      </c>
      <c r="CZ14" s="30">
        <f t="shared" si="11"/>
        <v>0.7</v>
      </c>
      <c r="DA14" s="30">
        <f t="shared" si="11"/>
        <v>25.6</v>
      </c>
      <c r="DB14" s="30">
        <f t="shared" si="11"/>
        <v>0.7</v>
      </c>
      <c r="DC14" s="30">
        <f t="shared" si="11"/>
        <v>5.1</v>
      </c>
      <c r="DD14" s="30">
        <f t="shared" si="11"/>
        <v>3.4</v>
      </c>
    </row>
    <row r="15" spans="1:124" ht="10.5">
      <c r="A15" s="21"/>
      <c r="B15" s="14"/>
      <c r="C15" s="7">
        <f>IF(AND(OR($C$9=編成コピペ全,B14=出撃ON),$C$10=編成コピペ補正あり,DF15=TRUE),"●補正："&amp;DT15&amp;"（"&amp;E15&amp;"／"&amp;F15&amp;"／"&amp;G15&amp;"／"&amp;H15&amp;"／"&amp;I15&amp;"）","")</f>
      </c>
      <c r="D15" s="15" t="s">
        <v>62</v>
      </c>
      <c r="E15" s="48" t="s">
        <v>157</v>
      </c>
      <c r="F15" s="48" t="s">
        <v>147</v>
      </c>
      <c r="G15" s="48"/>
      <c r="H15" s="48"/>
      <c r="I15" s="48"/>
      <c r="J15" s="4"/>
      <c r="K15" s="4"/>
      <c r="L15" s="4"/>
      <c r="M15" s="4"/>
      <c r="N15" s="4"/>
      <c r="O15" s="4"/>
      <c r="P15" s="4"/>
      <c r="Q15" s="4"/>
      <c r="R15" s="4"/>
      <c r="S15" s="18"/>
      <c r="T15" s="18"/>
      <c r="U15" s="18"/>
      <c r="V15" s="18"/>
      <c r="AQ15" s="14"/>
      <c r="AR15" s="14"/>
      <c r="AS15" s="14"/>
      <c r="AT15" s="14"/>
      <c r="AU15" s="14"/>
      <c r="AV15" s="14"/>
      <c r="AW15" s="14"/>
      <c r="AX15" s="14"/>
      <c r="AY15" s="14"/>
      <c r="AZ15" s="14"/>
      <c r="BA15" s="14"/>
      <c r="BB15" s="14"/>
      <c r="BC15" s="14"/>
      <c r="BD15" s="14"/>
      <c r="BE15" s="14"/>
      <c r="BF15" s="14"/>
      <c r="BG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DF15" s="16" t="b">
        <f>IF(OR(J15&lt;&gt;0,K15&lt;&gt;0,L15&lt;&gt;0,M15&lt;&gt;0,N15&lt;&gt;0,O15&lt;&gt;0,P15&lt;&gt;0,Q15&lt;&gt;0,R15&lt;&gt;0,S15&lt;&gt;0,T15&lt;&gt;0,U15&lt;&gt;0,V15&lt;&gt;0,),TRUE,FALSE)</f>
        <v>0</v>
      </c>
      <c r="DG15" s="26">
        <f aca="true" t="shared" si="12" ref="DG15:DS15">IF(J15&lt;&gt;0,J$10&amp;"："&amp;J15&amp;$DG$9,"")</f>
      </c>
      <c r="DH15" s="26">
        <f t="shared" si="12"/>
      </c>
      <c r="DI15" s="26">
        <f t="shared" si="12"/>
      </c>
      <c r="DJ15" s="26">
        <f t="shared" si="12"/>
      </c>
      <c r="DK15" s="26">
        <f t="shared" si="12"/>
      </c>
      <c r="DL15" s="26">
        <f t="shared" si="12"/>
      </c>
      <c r="DM15" s="26">
        <f t="shared" si="12"/>
      </c>
      <c r="DN15" s="26">
        <f t="shared" si="12"/>
      </c>
      <c r="DO15" s="26">
        <f t="shared" si="12"/>
      </c>
      <c r="DP15" s="26">
        <f t="shared" si="12"/>
      </c>
      <c r="DQ15" s="26">
        <f t="shared" si="12"/>
      </c>
      <c r="DR15" s="26">
        <f t="shared" si="12"/>
      </c>
      <c r="DS15" s="26">
        <f t="shared" si="12"/>
      </c>
      <c r="DT15" s="26">
        <f>DG15&amp;DH15&amp;DI15&amp;DJ15&amp;DK15&amp;DL15&amp;DM15&amp;DN15&amp;DO15&amp;DP15&amp;DQ15&amp;DR15&amp;DS15</f>
      </c>
    </row>
    <row r="16" spans="1:90" ht="10.5">
      <c r="A16" s="21"/>
      <c r="B16" s="14"/>
      <c r="C16" s="7" t="str">
        <f>IF(OR($C$9=編成コピペ全,B14=出撃ON),E16&amp;"："&amp;G16&amp;"："&amp;H16&amp;"："&amp;I16&amp;"：パイロット","")</f>
        <v>：：：：パイロット</v>
      </c>
      <c r="D16" s="15" t="s">
        <v>65</v>
      </c>
      <c r="E16" s="48"/>
      <c r="F16" s="28"/>
      <c r="G16" s="28"/>
      <c r="H16" s="28"/>
      <c r="I16" s="28"/>
      <c r="J16" s="45"/>
      <c r="K16" s="45"/>
      <c r="L16" s="45"/>
      <c r="M16" s="45"/>
      <c r="N16" s="45"/>
      <c r="O16" s="45"/>
      <c r="P16" s="45"/>
      <c r="Q16" s="45"/>
      <c r="R16" s="45"/>
      <c r="S16" s="11">
        <f>ROUND((AZ16+BA16)/2,0)</f>
        <v>0</v>
      </c>
      <c r="T16" s="11">
        <f>ROUND((BB16+BC16)/2,0)</f>
        <v>0</v>
      </c>
      <c r="U16" s="11">
        <f>ROUND((BD16+BE16)/2,0)</f>
        <v>0</v>
      </c>
      <c r="V16" s="11">
        <f>ROUND((BF16+BG16)/2,0)</f>
        <v>0</v>
      </c>
      <c r="AQ16" s="16">
        <f aca="true" t="shared" si="13" ref="AQ16:AY16">J16+J17</f>
        <v>0</v>
      </c>
      <c r="AR16" s="16">
        <f t="shared" si="13"/>
        <v>0</v>
      </c>
      <c r="AS16" s="16">
        <f t="shared" si="13"/>
        <v>0</v>
      </c>
      <c r="AT16" s="16">
        <f t="shared" si="13"/>
        <v>0</v>
      </c>
      <c r="AU16" s="16">
        <f t="shared" si="13"/>
        <v>0</v>
      </c>
      <c r="AV16" s="16">
        <f t="shared" si="13"/>
        <v>0</v>
      </c>
      <c r="AW16" s="16">
        <f t="shared" si="13"/>
        <v>0</v>
      </c>
      <c r="AX16" s="16">
        <f t="shared" si="13"/>
        <v>0</v>
      </c>
      <c r="AY16" s="16">
        <f t="shared" si="13"/>
        <v>0</v>
      </c>
      <c r="AZ16" s="16">
        <f>AQ16+S17</f>
        <v>0</v>
      </c>
      <c r="BA16" s="16">
        <f>AR16+S17</f>
        <v>0</v>
      </c>
      <c r="BB16" s="16">
        <f>AW16+T17</f>
        <v>0</v>
      </c>
      <c r="BC16" s="16">
        <f>AX16+T17</f>
        <v>0</v>
      </c>
      <c r="BD16" s="16">
        <f>AU16+U17</f>
        <v>0</v>
      </c>
      <c r="BE16" s="16">
        <f>AW16+U17</f>
        <v>0</v>
      </c>
      <c r="BF16" s="16">
        <f>AQ16+V17</f>
        <v>0</v>
      </c>
      <c r="BG16" s="16">
        <f>AS16+V17</f>
        <v>0</v>
      </c>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row>
    <row r="17" spans="1:124" ht="10.5">
      <c r="A17" s="21"/>
      <c r="B17" s="14"/>
      <c r="C17" s="7">
        <f>IF(AND(OR($C$9=編成コピペ全,B14=出撃ON),$C$10=編成コピペ補正あり,DF17=TRUE),"●補正："&amp;DT17&amp;"（"&amp;F17&amp;"："&amp;E17&amp;"＋１／"&amp;G17&amp;"／"&amp;H17&amp;"／"&amp;I17&amp;"）","")</f>
      </c>
      <c r="D17" s="15" t="s">
        <v>62</v>
      </c>
      <c r="E17" s="48"/>
      <c r="F17" s="48"/>
      <c r="G17" s="48"/>
      <c r="H17" s="48"/>
      <c r="I17" s="48"/>
      <c r="J17" s="4"/>
      <c r="K17" s="4"/>
      <c r="L17" s="4"/>
      <c r="M17" s="4"/>
      <c r="N17" s="4"/>
      <c r="O17" s="4"/>
      <c r="P17" s="4"/>
      <c r="Q17" s="4"/>
      <c r="R17" s="4"/>
      <c r="S17" s="18"/>
      <c r="T17" s="18"/>
      <c r="U17" s="18"/>
      <c r="V17" s="18"/>
      <c r="AQ17" s="14"/>
      <c r="AR17" s="14"/>
      <c r="AS17" s="14"/>
      <c r="AT17" s="14"/>
      <c r="AU17" s="14"/>
      <c r="AV17" s="14"/>
      <c r="AW17" s="14"/>
      <c r="AX17" s="14"/>
      <c r="AY17" s="14"/>
      <c r="AZ17" s="14"/>
      <c r="BA17" s="14"/>
      <c r="BB17" s="14"/>
      <c r="BC17" s="14"/>
      <c r="BD17" s="14"/>
      <c r="BE17" s="14"/>
      <c r="BF17" s="14"/>
      <c r="BG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DF17" s="16" t="b">
        <f>IF(OR(J17&lt;&gt;0,K17&lt;&gt;0,L17&lt;&gt;0,M17&lt;&gt;0,N17&lt;&gt;0,O17&lt;&gt;0,P17&lt;&gt;0,Q17&lt;&gt;0,R17&lt;&gt;0,S17&lt;&gt;0,T17&lt;&gt;0,U17&lt;&gt;0,V17&lt;&gt;0,),TRUE,FALSE)</f>
        <v>0</v>
      </c>
      <c r="DG17" s="26">
        <f aca="true" t="shared" si="14" ref="DG17:DS17">IF(J17&lt;&gt;0,J$10&amp;"："&amp;J17&amp;$DG$9,"")</f>
      </c>
      <c r="DH17" s="26">
        <f t="shared" si="14"/>
      </c>
      <c r="DI17" s="26">
        <f t="shared" si="14"/>
      </c>
      <c r="DJ17" s="26">
        <f t="shared" si="14"/>
      </c>
      <c r="DK17" s="26">
        <f t="shared" si="14"/>
      </c>
      <c r="DL17" s="26">
        <f t="shared" si="14"/>
      </c>
      <c r="DM17" s="26">
        <f t="shared" si="14"/>
      </c>
      <c r="DN17" s="26">
        <f t="shared" si="14"/>
      </c>
      <c r="DO17" s="26">
        <f t="shared" si="14"/>
      </c>
      <c r="DP17" s="26">
        <f t="shared" si="14"/>
      </c>
      <c r="DQ17" s="26">
        <f t="shared" si="14"/>
      </c>
      <c r="DR17" s="26">
        <f t="shared" si="14"/>
      </c>
      <c r="DS17" s="26">
        <f t="shared" si="14"/>
      </c>
      <c r="DT17" s="26">
        <f>DG17&amp;DH17&amp;DI17&amp;DJ17&amp;DK17&amp;DL17&amp;DM17&amp;DN17&amp;DO17&amp;DP17&amp;DQ17&amp;DR17&amp;DS17</f>
      </c>
    </row>
    <row r="18" spans="1:90" ht="10.5">
      <c r="A18" s="21"/>
      <c r="B18" s="14"/>
      <c r="C18" s="7">
        <f>IF(COUNTBLANK(E18:I18)&gt;0,"",IF(OR($C$9=編成コピペ全,B14=出撃ON),E18&amp;"："&amp;G18&amp;"："&amp;H18&amp;"："&amp;I18&amp;"：コパイ",""))</f>
      </c>
      <c r="D18" s="15" t="s">
        <v>66</v>
      </c>
      <c r="E18" s="48"/>
      <c r="F18" s="28"/>
      <c r="G18" s="28"/>
      <c r="H18" s="28"/>
      <c r="I18" s="28"/>
      <c r="J18" s="45"/>
      <c r="K18" s="45"/>
      <c r="L18" s="45"/>
      <c r="M18" s="45"/>
      <c r="N18" s="45"/>
      <c r="O18" s="45"/>
      <c r="P18" s="45"/>
      <c r="Q18" s="45"/>
      <c r="R18" s="45"/>
      <c r="S18" s="11">
        <f>ROUND((AZ18+BA18)/2,0)</f>
        <v>0</v>
      </c>
      <c r="T18" s="11">
        <f>ROUND((BB18+BC18)/2,0)</f>
        <v>0</v>
      </c>
      <c r="U18" s="11">
        <f>ROUND((BD18+BE18)/2,0)</f>
        <v>0</v>
      </c>
      <c r="V18" s="11">
        <f>ROUND((BF18+BG18)/2,0)</f>
        <v>0</v>
      </c>
      <c r="AQ18" s="16">
        <f aca="true" t="shared" si="15" ref="AQ18:AY18">J18+J19</f>
        <v>0</v>
      </c>
      <c r="AR18" s="16">
        <f t="shared" si="15"/>
        <v>0</v>
      </c>
      <c r="AS18" s="16">
        <f t="shared" si="15"/>
        <v>0</v>
      </c>
      <c r="AT18" s="16">
        <f t="shared" si="15"/>
        <v>0</v>
      </c>
      <c r="AU18" s="16">
        <f t="shared" si="15"/>
        <v>0</v>
      </c>
      <c r="AV18" s="16">
        <f t="shared" si="15"/>
        <v>0</v>
      </c>
      <c r="AW18" s="16">
        <f t="shared" si="15"/>
        <v>0</v>
      </c>
      <c r="AX18" s="16">
        <f t="shared" si="15"/>
        <v>0</v>
      </c>
      <c r="AY18" s="16">
        <f t="shared" si="15"/>
        <v>0</v>
      </c>
      <c r="AZ18" s="16">
        <f>AQ18+S19</f>
        <v>0</v>
      </c>
      <c r="BA18" s="16">
        <f>AR18+S19</f>
        <v>0</v>
      </c>
      <c r="BB18" s="16">
        <f>AW18+T19</f>
        <v>0</v>
      </c>
      <c r="BC18" s="16">
        <f>AX18+T19</f>
        <v>0</v>
      </c>
      <c r="BD18" s="16">
        <f>AU18+U19</f>
        <v>0</v>
      </c>
      <c r="BE18" s="16">
        <f>AW18+U19</f>
        <v>0</v>
      </c>
      <c r="BF18" s="16">
        <f>AQ18+V19</f>
        <v>0</v>
      </c>
      <c r="BG18" s="16">
        <f>AS18+V19</f>
        <v>0</v>
      </c>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row>
    <row r="19" spans="1:124" ht="10.5">
      <c r="A19" s="21"/>
      <c r="B19" s="14"/>
      <c r="C19" s="7">
        <f>IF(AND(OR($C$9=編成コピペ全,B14=出撃ON),$C$10=編成コピペ補正あり,DF19=TRUE),"●補正："&amp;DT19&amp;"（"&amp;F19&amp;"："&amp;E19&amp;"＋１／"&amp;G19&amp;"／"&amp;H19&amp;"／"&amp;I19&amp;"）","")</f>
      </c>
      <c r="D19" s="15" t="s">
        <v>62</v>
      </c>
      <c r="E19" s="48"/>
      <c r="F19" s="48"/>
      <c r="G19" s="48"/>
      <c r="H19" s="48"/>
      <c r="I19" s="48"/>
      <c r="J19" s="4"/>
      <c r="K19" s="4"/>
      <c r="L19" s="4"/>
      <c r="M19" s="4"/>
      <c r="N19" s="4"/>
      <c r="O19" s="4"/>
      <c r="P19" s="4"/>
      <c r="Q19" s="4"/>
      <c r="R19" s="4"/>
      <c r="S19" s="18"/>
      <c r="T19" s="18"/>
      <c r="U19" s="18"/>
      <c r="V19" s="18"/>
      <c r="AQ19" s="14"/>
      <c r="AR19" s="14"/>
      <c r="AS19" s="14"/>
      <c r="AT19" s="14"/>
      <c r="AU19" s="14"/>
      <c r="AV19" s="14"/>
      <c r="AW19" s="14"/>
      <c r="AX19" s="14"/>
      <c r="AY19" s="14"/>
      <c r="AZ19" s="14"/>
      <c r="BA19" s="14"/>
      <c r="BB19" s="14"/>
      <c r="BC19" s="14"/>
      <c r="BD19" s="14"/>
      <c r="BE19" s="14"/>
      <c r="BF19" s="14"/>
      <c r="BG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DF19" s="16" t="b">
        <f>IF(OR(J19&lt;&gt;0,K19&lt;&gt;0,L19&lt;&gt;0,M19&lt;&gt;0,N19&lt;&gt;0,O19&lt;&gt;0,P19&lt;&gt;0,Q19&lt;&gt;0,R19&lt;&gt;0,S19&lt;&gt;0,T19&lt;&gt;0,U19&lt;&gt;0,V19&lt;&gt;0,),TRUE,FALSE)</f>
        <v>0</v>
      </c>
      <c r="DG19" s="26">
        <f aca="true" t="shared" si="16" ref="DG19:DS19">IF(J19&lt;&gt;0,J$10&amp;"："&amp;J19&amp;$DG$9,"")</f>
      </c>
      <c r="DH19" s="26">
        <f t="shared" si="16"/>
      </c>
      <c r="DI19" s="26">
        <f t="shared" si="16"/>
      </c>
      <c r="DJ19" s="26">
        <f t="shared" si="16"/>
      </c>
      <c r="DK19" s="26">
        <f t="shared" si="16"/>
      </c>
      <c r="DL19" s="26">
        <f t="shared" si="16"/>
      </c>
      <c r="DM19" s="26">
        <f t="shared" si="16"/>
      </c>
      <c r="DN19" s="26">
        <f t="shared" si="16"/>
      </c>
      <c r="DO19" s="26">
        <f t="shared" si="16"/>
      </c>
      <c r="DP19" s="26">
        <f t="shared" si="16"/>
      </c>
      <c r="DQ19" s="26">
        <f t="shared" si="16"/>
      </c>
      <c r="DR19" s="26">
        <f t="shared" si="16"/>
      </c>
      <c r="DS19" s="26">
        <f t="shared" si="16"/>
      </c>
      <c r="DT19" s="26">
        <f>DG19&amp;DH19&amp;DI19&amp;DJ19&amp;DK19&amp;DL19&amp;DM19&amp;DN19&amp;DO19&amp;DP19&amp;DQ19&amp;DR19&amp;DS19</f>
      </c>
    </row>
    <row r="20" spans="1:90" ht="10.5">
      <c r="A20" s="21"/>
      <c r="B20" s="14"/>
      <c r="C20" s="7">
        <f>IF(COUNTBLANK(E20:I20)&gt;0,"",IF(OR($C$9=編成コピペ全,B14=出撃ON),E20&amp;"："&amp;G20&amp;"："&amp;H20&amp;"："&amp;I20&amp;"：コパイ",""))</f>
      </c>
      <c r="D20" s="15" t="s">
        <v>67</v>
      </c>
      <c r="E20" s="48"/>
      <c r="F20" s="28"/>
      <c r="G20" s="28"/>
      <c r="H20" s="28"/>
      <c r="I20" s="28"/>
      <c r="J20" s="45"/>
      <c r="K20" s="45"/>
      <c r="L20" s="45"/>
      <c r="M20" s="45"/>
      <c r="N20" s="45"/>
      <c r="O20" s="45"/>
      <c r="P20" s="45"/>
      <c r="Q20" s="45"/>
      <c r="R20" s="45"/>
      <c r="S20" s="11">
        <f>ROUND((AZ20+BA20)/2,0)</f>
        <v>0</v>
      </c>
      <c r="T20" s="11">
        <f>ROUND((BB20+BC20)/2,0)</f>
        <v>0</v>
      </c>
      <c r="U20" s="11">
        <f>ROUND((BD20+BE20)/2,0)</f>
        <v>0</v>
      </c>
      <c r="V20" s="11">
        <f>ROUND((BF20+BG20)/2,0)</f>
        <v>0</v>
      </c>
      <c r="Y20" s="2"/>
      <c r="Z20" s="2"/>
      <c r="AA20" s="2"/>
      <c r="AB20" s="2"/>
      <c r="AC20" s="2"/>
      <c r="AD20" s="2"/>
      <c r="AE20" s="2"/>
      <c r="AF20" s="2"/>
      <c r="AG20" s="2"/>
      <c r="AH20" s="2"/>
      <c r="AQ20" s="16">
        <f aca="true" t="shared" si="17" ref="AQ20:AY20">J20+J21</f>
        <v>0</v>
      </c>
      <c r="AR20" s="16">
        <f t="shared" si="17"/>
        <v>0</v>
      </c>
      <c r="AS20" s="16">
        <f t="shared" si="17"/>
        <v>0</v>
      </c>
      <c r="AT20" s="16">
        <f t="shared" si="17"/>
        <v>0</v>
      </c>
      <c r="AU20" s="16">
        <f t="shared" si="17"/>
        <v>0</v>
      </c>
      <c r="AV20" s="16">
        <f t="shared" si="17"/>
        <v>0</v>
      </c>
      <c r="AW20" s="16">
        <f t="shared" si="17"/>
        <v>0</v>
      </c>
      <c r="AX20" s="16">
        <f t="shared" si="17"/>
        <v>0</v>
      </c>
      <c r="AY20" s="16">
        <f t="shared" si="17"/>
        <v>0</v>
      </c>
      <c r="AZ20" s="16">
        <f>AQ20+S21</f>
        <v>0</v>
      </c>
      <c r="BA20" s="16">
        <f>AR20+S21</f>
        <v>0</v>
      </c>
      <c r="BB20" s="16">
        <f>AW20+T21</f>
        <v>0</v>
      </c>
      <c r="BC20" s="16">
        <f>AX20+T21</f>
        <v>0</v>
      </c>
      <c r="BD20" s="16">
        <f>AU20+U21</f>
        <v>0</v>
      </c>
      <c r="BE20" s="16">
        <f>AW20+U21</f>
        <v>0</v>
      </c>
      <c r="BF20" s="16">
        <f>AQ20+V21</f>
        <v>0</v>
      </c>
      <c r="BG20" s="16">
        <f>AS20+V21</f>
        <v>0</v>
      </c>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row>
    <row r="21" spans="1:90" ht="10.5">
      <c r="A21" s="21"/>
      <c r="B21" s="14"/>
      <c r="C21" s="7">
        <f>IF(AND(OR($C$9=編成コピペ全,B14=出撃ON),$C$10=編成コピペ補正あり,DF21=TRUE),"●補正："&amp;DT21&amp;"（"&amp;F21&amp;"："&amp;E21&amp;"＋１／"&amp;G21&amp;"／"&amp;H21&amp;"／"&amp;I21&amp;"）","")</f>
      </c>
      <c r="D21" s="15" t="s">
        <v>62</v>
      </c>
      <c r="E21" s="48"/>
      <c r="F21" s="48"/>
      <c r="G21" s="48"/>
      <c r="H21" s="48"/>
      <c r="I21" s="48"/>
      <c r="J21" s="4"/>
      <c r="K21" s="4"/>
      <c r="L21" s="4"/>
      <c r="M21" s="4"/>
      <c r="N21" s="4"/>
      <c r="O21" s="4"/>
      <c r="P21" s="4"/>
      <c r="Q21" s="4"/>
      <c r="R21" s="4"/>
      <c r="S21" s="18"/>
      <c r="T21" s="18"/>
      <c r="U21" s="18"/>
      <c r="V21" s="18"/>
      <c r="Y21" s="2"/>
      <c r="Z21" s="2"/>
      <c r="AA21" s="2"/>
      <c r="AB21" s="2"/>
      <c r="AC21" s="2"/>
      <c r="AD21" s="2"/>
      <c r="AE21" s="2"/>
      <c r="AF21" s="2"/>
      <c r="AG21" s="2"/>
      <c r="AH21" s="2"/>
      <c r="AI21" s="2"/>
      <c r="AJ21" s="2"/>
      <c r="AK21" s="2"/>
      <c r="AL21" s="2"/>
      <c r="AM21" s="2"/>
      <c r="AN21" s="2"/>
      <c r="AO21" s="2"/>
      <c r="AQ21" s="14"/>
      <c r="AR21" s="14"/>
      <c r="AS21" s="14"/>
      <c r="AT21" s="14"/>
      <c r="AU21" s="14"/>
      <c r="AV21" s="14"/>
      <c r="AW21" s="14"/>
      <c r="AX21" s="14"/>
      <c r="AY21" s="14"/>
      <c r="AZ21" s="14"/>
      <c r="BA21" s="14"/>
      <c r="BB21" s="14"/>
      <c r="BC21" s="14"/>
      <c r="BD21" s="14"/>
      <c r="BE21" s="14"/>
      <c r="BF21" s="14"/>
      <c r="BG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row>
    <row r="22" spans="1:59" ht="10.5">
      <c r="A22" s="21"/>
      <c r="B22" s="14"/>
      <c r="D22" s="15" t="s">
        <v>68</v>
      </c>
      <c r="J22" s="22">
        <f aca="true" t="shared" si="18" ref="J22:R22">BV14</f>
        <v>4</v>
      </c>
      <c r="K22" s="22">
        <f t="shared" si="18"/>
        <v>8</v>
      </c>
      <c r="L22" s="22">
        <f t="shared" si="18"/>
        <v>3</v>
      </c>
      <c r="M22" s="22">
        <f t="shared" si="18"/>
        <v>2</v>
      </c>
      <c r="N22" s="22">
        <f t="shared" si="18"/>
        <v>8</v>
      </c>
      <c r="O22" s="22">
        <f t="shared" si="18"/>
        <v>-1</v>
      </c>
      <c r="P22" s="22">
        <f t="shared" si="18"/>
        <v>-1</v>
      </c>
      <c r="Q22" s="22">
        <f t="shared" si="18"/>
        <v>-1</v>
      </c>
      <c r="R22" s="22">
        <f t="shared" si="18"/>
        <v>-2</v>
      </c>
      <c r="S22" s="11">
        <f>ROUND((ROUND(CE14,0)+ROUND(CF14,0))/2,0)</f>
        <v>6</v>
      </c>
      <c r="T22" s="11">
        <f>ROUND((ROUND(CG14,0)+ROUND(CH14,0))/2,0)</f>
        <v>-1</v>
      </c>
      <c r="U22" s="11">
        <f>ROUND((ROUND(CI14,0)+ROUND(CJ14,0))/2,0)</f>
        <v>4</v>
      </c>
      <c r="V22" s="11">
        <f>ROUND((ROUND(CK14,0)+ROUND(CL14,0))/2,0)</f>
        <v>4</v>
      </c>
      <c r="AQ22" s="14"/>
      <c r="AR22" s="14"/>
      <c r="AS22" s="14"/>
      <c r="AT22" s="14"/>
      <c r="AU22" s="14"/>
      <c r="AV22" s="14"/>
      <c r="AW22" s="14"/>
      <c r="AX22" s="14"/>
      <c r="AY22" s="14"/>
      <c r="AZ22" s="14"/>
      <c r="BA22" s="14"/>
      <c r="BB22" s="14"/>
      <c r="BC22" s="14"/>
      <c r="BD22" s="14"/>
      <c r="BE22" s="14"/>
      <c r="BF22" s="14"/>
      <c r="BG22" s="14"/>
    </row>
    <row r="23" spans="2:18" ht="10.5">
      <c r="B23" s="14"/>
      <c r="D23" s="14"/>
      <c r="J23" s="2"/>
      <c r="K23" s="2"/>
      <c r="L23" s="2"/>
      <c r="M23" s="2"/>
      <c r="N23" s="2"/>
      <c r="O23" s="2"/>
      <c r="P23" s="2"/>
      <c r="Q23" s="2"/>
      <c r="R23" s="2"/>
    </row>
    <row r="24" spans="1:108" ht="10.5">
      <c r="A24" s="20"/>
      <c r="B24" s="12">
        <v>1</v>
      </c>
      <c r="C24" s="7" t="str">
        <f>IF(OR($C$9=編成コピペ全,B24=出撃ON),E24&amp;"："&amp;G24&amp;"："&amp;H24&amp;"："&amp;I24,"")</f>
        <v>：：：</v>
      </c>
      <c r="D24" s="15" t="s">
        <v>63</v>
      </c>
      <c r="E24" s="48"/>
      <c r="F24" s="28"/>
      <c r="G24" s="28"/>
      <c r="H24" s="28"/>
      <c r="I24" s="28"/>
      <c r="J24" s="45"/>
      <c r="K24" s="45"/>
      <c r="L24" s="45"/>
      <c r="M24" s="45"/>
      <c r="N24" s="45"/>
      <c r="O24" s="45"/>
      <c r="P24" s="45"/>
      <c r="Q24" s="45"/>
      <c r="R24" s="45"/>
      <c r="S24" s="11">
        <f>ROUND((AZ24+BA24)/2,0)</f>
        <v>0</v>
      </c>
      <c r="T24" s="11">
        <f>ROUND((BB24+BC24)/2,0)</f>
        <v>0</v>
      </c>
      <c r="U24" s="11">
        <f>ROUND((BD24+BE24)/2,0)</f>
        <v>0</v>
      </c>
      <c r="V24" s="11">
        <f>ROUND((BF24+BG24)/2,0)</f>
        <v>0</v>
      </c>
      <c r="X24" s="5" t="b">
        <f>IF(COUNTBLANK(J24:R24)=9,FALSE,TRUE)</f>
        <v>0</v>
      </c>
      <c r="Y24" s="29">
        <f aca="true" t="shared" si="19" ref="Y24:AG24">IF($X24=TRUE,ROUND(POWER(1.5,AQ24),1),0)</f>
        <v>0</v>
      </c>
      <c r="Z24" s="29">
        <f t="shared" si="19"/>
        <v>0</v>
      </c>
      <c r="AA24" s="29">
        <f t="shared" si="19"/>
        <v>0</v>
      </c>
      <c r="AB24" s="29">
        <f t="shared" si="19"/>
        <v>0</v>
      </c>
      <c r="AC24" s="29">
        <f t="shared" si="19"/>
        <v>0</v>
      </c>
      <c r="AD24" s="29">
        <f t="shared" si="19"/>
        <v>0</v>
      </c>
      <c r="AE24" s="29">
        <f t="shared" si="19"/>
        <v>0</v>
      </c>
      <c r="AF24" s="29">
        <f t="shared" si="19"/>
        <v>0</v>
      </c>
      <c r="AG24" s="29">
        <f t="shared" si="19"/>
        <v>0</v>
      </c>
      <c r="AH24" s="29">
        <f aca="true" t="shared" si="20" ref="AH24:AO24">IF($X24=TRUE,ROUND(POWER(1.5,AZ24),1),0)</f>
        <v>0</v>
      </c>
      <c r="AI24" s="29">
        <f t="shared" si="20"/>
        <v>0</v>
      </c>
      <c r="AJ24" s="29">
        <f t="shared" si="20"/>
        <v>0</v>
      </c>
      <c r="AK24" s="29">
        <f t="shared" si="20"/>
        <v>0</v>
      </c>
      <c r="AL24" s="29">
        <f t="shared" si="20"/>
        <v>0</v>
      </c>
      <c r="AM24" s="29">
        <f t="shared" si="20"/>
        <v>0</v>
      </c>
      <c r="AN24" s="29">
        <f t="shared" si="20"/>
        <v>0</v>
      </c>
      <c r="AO24" s="29">
        <f t="shared" si="20"/>
        <v>0</v>
      </c>
      <c r="AQ24" s="16">
        <f aca="true" t="shared" si="21" ref="AQ24:AY24">J24+J25</f>
        <v>0</v>
      </c>
      <c r="AR24" s="16">
        <f t="shared" si="21"/>
        <v>0</v>
      </c>
      <c r="AS24" s="16">
        <f t="shared" si="21"/>
        <v>0</v>
      </c>
      <c r="AT24" s="16">
        <f t="shared" si="21"/>
        <v>0</v>
      </c>
      <c r="AU24" s="16">
        <f t="shared" si="21"/>
        <v>0</v>
      </c>
      <c r="AV24" s="16">
        <f t="shared" si="21"/>
        <v>0</v>
      </c>
      <c r="AW24" s="16">
        <f t="shared" si="21"/>
        <v>0</v>
      </c>
      <c r="AX24" s="16">
        <f t="shared" si="21"/>
        <v>0</v>
      </c>
      <c r="AY24" s="16">
        <f t="shared" si="21"/>
        <v>0</v>
      </c>
      <c r="AZ24" s="16">
        <f>AQ24+S25</f>
        <v>0</v>
      </c>
      <c r="BA24" s="16">
        <f>AR24+S25</f>
        <v>0</v>
      </c>
      <c r="BB24" s="16">
        <f>AW24+T25</f>
        <v>0</v>
      </c>
      <c r="BC24" s="16">
        <f>AX24+T25</f>
        <v>0</v>
      </c>
      <c r="BD24" s="16">
        <f>AU24+U25</f>
        <v>0</v>
      </c>
      <c r="BE24" s="16">
        <f>AW24+U25</f>
        <v>0</v>
      </c>
      <c r="BF24" s="16">
        <f>AQ24+V25</f>
        <v>0</v>
      </c>
      <c r="BG24" s="16">
        <f>AS24+V25</f>
        <v>0</v>
      </c>
      <c r="CN24" s="30">
        <f aca="true" t="shared" si="22" ref="CN24:DD24">IF($B24=出撃ON,Y24,0)</f>
        <v>0</v>
      </c>
      <c r="CO24" s="30">
        <f t="shared" si="22"/>
        <v>0</v>
      </c>
      <c r="CP24" s="30">
        <f t="shared" si="22"/>
        <v>0</v>
      </c>
      <c r="CQ24" s="30">
        <f t="shared" si="22"/>
        <v>0</v>
      </c>
      <c r="CR24" s="30">
        <f t="shared" si="22"/>
        <v>0</v>
      </c>
      <c r="CS24" s="30">
        <f t="shared" si="22"/>
        <v>0</v>
      </c>
      <c r="CT24" s="30">
        <f t="shared" si="22"/>
        <v>0</v>
      </c>
      <c r="CU24" s="30">
        <f t="shared" si="22"/>
        <v>0</v>
      </c>
      <c r="CV24" s="30">
        <f t="shared" si="22"/>
        <v>0</v>
      </c>
      <c r="CW24" s="30">
        <f t="shared" si="22"/>
        <v>0</v>
      </c>
      <c r="CX24" s="30">
        <f t="shared" si="22"/>
        <v>0</v>
      </c>
      <c r="CY24" s="30">
        <f t="shared" si="22"/>
        <v>0</v>
      </c>
      <c r="CZ24" s="30">
        <f t="shared" si="22"/>
        <v>0</v>
      </c>
      <c r="DA24" s="30">
        <f t="shared" si="22"/>
        <v>0</v>
      </c>
      <c r="DB24" s="30">
        <f t="shared" si="22"/>
        <v>0</v>
      </c>
      <c r="DC24" s="30">
        <f t="shared" si="22"/>
        <v>0</v>
      </c>
      <c r="DD24" s="30">
        <f t="shared" si="22"/>
        <v>0</v>
      </c>
    </row>
    <row r="25" spans="1:124" ht="10.5">
      <c r="A25" s="20"/>
      <c r="B25" s="14"/>
      <c r="C25" s="7">
        <f>IF(AND(OR($C$9=編成コピペ全,B24=出撃ON),$C$10=編成コピペ補正あり,DF25=TRUE),"●補正："&amp;DT25&amp;"（"&amp;F25&amp;"："&amp;E25&amp;"＋１／"&amp;G25&amp;"／"&amp;H25&amp;"／"&amp;I25&amp;"）","")</f>
      </c>
      <c r="D25" s="15" t="s">
        <v>62</v>
      </c>
      <c r="E25" s="48"/>
      <c r="F25" s="48"/>
      <c r="G25" s="48"/>
      <c r="H25" s="48"/>
      <c r="I25" s="48"/>
      <c r="J25" s="4"/>
      <c r="K25" s="4"/>
      <c r="L25" s="4"/>
      <c r="M25" s="4"/>
      <c r="N25" s="4"/>
      <c r="O25" s="4"/>
      <c r="P25" s="4"/>
      <c r="Q25" s="4"/>
      <c r="R25" s="4"/>
      <c r="S25" s="18"/>
      <c r="T25" s="18"/>
      <c r="U25" s="18"/>
      <c r="V25" s="18"/>
      <c r="Y25" s="2"/>
      <c r="Z25" s="2"/>
      <c r="AA25" s="2"/>
      <c r="AB25" s="2"/>
      <c r="AC25" s="2"/>
      <c r="AD25" s="2"/>
      <c r="AE25" s="2"/>
      <c r="AF25" s="2"/>
      <c r="AG25" s="2"/>
      <c r="AH25" s="2"/>
      <c r="AI25" s="2"/>
      <c r="AJ25" s="2"/>
      <c r="AK25" s="2"/>
      <c r="AL25" s="2"/>
      <c r="AM25" s="2"/>
      <c r="AN25" s="2"/>
      <c r="AO25" s="2"/>
      <c r="DF25" s="16" t="b">
        <f>IF(OR(J25&lt;&gt;0,K25&lt;&gt;0,L25&lt;&gt;0,M25&lt;&gt;0,N25&lt;&gt;0,O25&lt;&gt;0,P25&lt;&gt;0,Q25&lt;&gt;0,R25&lt;&gt;0,S25&lt;&gt;0,T25&lt;&gt;0,U25&lt;&gt;0,V25&lt;&gt;0,),TRUE,FALSE)</f>
        <v>0</v>
      </c>
      <c r="DG25" s="26">
        <f aca="true" t="shared" si="23" ref="DG25:DS25">IF(J25&lt;&gt;0,J$10&amp;"："&amp;J25&amp;$DG$9,"")</f>
      </c>
      <c r="DH25" s="26">
        <f t="shared" si="23"/>
      </c>
      <c r="DI25" s="26">
        <f t="shared" si="23"/>
      </c>
      <c r="DJ25" s="26">
        <f t="shared" si="23"/>
      </c>
      <c r="DK25" s="26">
        <f t="shared" si="23"/>
      </c>
      <c r="DL25" s="26">
        <f t="shared" si="23"/>
      </c>
      <c r="DM25" s="26">
        <f t="shared" si="23"/>
      </c>
      <c r="DN25" s="26">
        <f t="shared" si="23"/>
      </c>
      <c r="DO25" s="26">
        <f t="shared" si="23"/>
      </c>
      <c r="DP25" s="26">
        <f t="shared" si="23"/>
      </c>
      <c r="DQ25" s="26">
        <f t="shared" si="23"/>
      </c>
      <c r="DR25" s="26">
        <f t="shared" si="23"/>
      </c>
      <c r="DS25" s="26">
        <f t="shared" si="23"/>
      </c>
      <c r="DT25" s="26">
        <f>DG25&amp;DH25&amp;DI25&amp;DJ25&amp;DK25&amp;DL25&amp;DM25&amp;DN25&amp;DO25&amp;DP25&amp;DQ25&amp;DR25&amp;DS25</f>
      </c>
    </row>
    <row r="26" spans="10:41" s="8" customFormat="1" ht="10.5" customHeight="1">
      <c r="J26" s="10"/>
      <c r="K26" s="10"/>
      <c r="L26" s="10"/>
      <c r="M26" s="10"/>
      <c r="N26" s="10"/>
      <c r="O26" s="10"/>
      <c r="P26" s="10"/>
      <c r="Q26" s="10"/>
      <c r="R26" s="10"/>
      <c r="Y26" s="10"/>
      <c r="Z26" s="10"/>
      <c r="AA26" s="10"/>
      <c r="AB26" s="10"/>
      <c r="AC26" s="10"/>
      <c r="AD26" s="10"/>
      <c r="AE26" s="10"/>
      <c r="AF26" s="10"/>
      <c r="AG26" s="10"/>
      <c r="AH26" s="10"/>
      <c r="AI26" s="10"/>
      <c r="AJ26" s="10"/>
      <c r="AK26" s="10"/>
      <c r="AL26" s="10"/>
      <c r="AM26" s="10"/>
      <c r="AN26" s="10"/>
      <c r="AO26" s="10"/>
    </row>
    <row r="27" spans="1:109" s="14" customFormat="1" ht="10.5">
      <c r="A27" s="5"/>
      <c r="W27" s="8"/>
      <c r="Y27" s="29">
        <f aca="true" t="shared" si="24" ref="Y27:AO27">SUM(Y11:Y26)</f>
        <v>5.1</v>
      </c>
      <c r="Z27" s="29">
        <f t="shared" si="24"/>
        <v>25.6</v>
      </c>
      <c r="AA27" s="29">
        <f t="shared" si="24"/>
        <v>3.4</v>
      </c>
      <c r="AB27" s="29">
        <f t="shared" si="24"/>
        <v>2.3</v>
      </c>
      <c r="AC27" s="29">
        <f t="shared" si="24"/>
        <v>25.6</v>
      </c>
      <c r="AD27" s="29">
        <f t="shared" si="24"/>
        <v>0.7</v>
      </c>
      <c r="AE27" s="29">
        <f t="shared" si="24"/>
        <v>0.7</v>
      </c>
      <c r="AF27" s="29">
        <f t="shared" si="24"/>
        <v>0.7</v>
      </c>
      <c r="AG27" s="29">
        <f t="shared" si="24"/>
        <v>0.4</v>
      </c>
      <c r="AH27" s="29">
        <f t="shared" si="24"/>
        <v>5.1</v>
      </c>
      <c r="AI27" s="29">
        <f t="shared" si="24"/>
        <v>25.6</v>
      </c>
      <c r="AJ27" s="29">
        <f t="shared" si="24"/>
        <v>0.7</v>
      </c>
      <c r="AK27" s="29">
        <f t="shared" si="24"/>
        <v>0.7</v>
      </c>
      <c r="AL27" s="29">
        <f t="shared" si="24"/>
        <v>25.6</v>
      </c>
      <c r="AM27" s="29">
        <f t="shared" si="24"/>
        <v>0.7</v>
      </c>
      <c r="AN27" s="29">
        <f t="shared" si="24"/>
        <v>5.1</v>
      </c>
      <c r="AO27" s="29">
        <f t="shared" si="24"/>
        <v>3.4</v>
      </c>
      <c r="AP27" s="8"/>
      <c r="BH27" s="8"/>
      <c r="CM27" s="8"/>
      <c r="CN27" s="5">
        <f aca="true" t="shared" si="25" ref="CN27:DD27">SUM(CN11:CN26)</f>
        <v>5.1</v>
      </c>
      <c r="CO27" s="29">
        <f t="shared" si="25"/>
        <v>25.6</v>
      </c>
      <c r="CP27" s="29">
        <f t="shared" si="25"/>
        <v>3.4</v>
      </c>
      <c r="CQ27" s="29">
        <f t="shared" si="25"/>
        <v>2.3</v>
      </c>
      <c r="CR27" s="29">
        <f t="shared" si="25"/>
        <v>25.6</v>
      </c>
      <c r="CS27" s="29">
        <f t="shared" si="25"/>
        <v>0.7</v>
      </c>
      <c r="CT27" s="29">
        <f t="shared" si="25"/>
        <v>0.7</v>
      </c>
      <c r="CU27" s="29">
        <f t="shared" si="25"/>
        <v>0.7</v>
      </c>
      <c r="CV27" s="29">
        <f t="shared" si="25"/>
        <v>0.4</v>
      </c>
      <c r="CW27" s="29">
        <f t="shared" si="25"/>
        <v>5.1</v>
      </c>
      <c r="CX27" s="29">
        <f t="shared" si="25"/>
        <v>25.6</v>
      </c>
      <c r="CY27" s="29">
        <f t="shared" si="25"/>
        <v>0.7</v>
      </c>
      <c r="CZ27" s="29">
        <f t="shared" si="25"/>
        <v>0.7</v>
      </c>
      <c r="DA27" s="29">
        <f t="shared" si="25"/>
        <v>25.6</v>
      </c>
      <c r="DB27" s="29">
        <f t="shared" si="25"/>
        <v>0.7</v>
      </c>
      <c r="DC27" s="29">
        <f t="shared" si="25"/>
        <v>5.1</v>
      </c>
      <c r="DD27" s="29">
        <f t="shared" si="25"/>
        <v>3.4</v>
      </c>
      <c r="DE27" s="8"/>
    </row>
    <row r="28" spans="1:109" s="14" customFormat="1" ht="10.5">
      <c r="A28" s="5"/>
      <c r="W28" s="8"/>
      <c r="AG28" s="24" t="s">
        <v>33</v>
      </c>
      <c r="AH28" s="5">
        <f>ROUND(LOG(AH27,1.5),0)</f>
        <v>4</v>
      </c>
      <c r="AI28" s="5">
        <f aca="true" t="shared" si="26" ref="AI28:AO28">ROUND(LOG(AI27,1.5),0)</f>
        <v>8</v>
      </c>
      <c r="AJ28" s="5">
        <f t="shared" si="26"/>
        <v>-1</v>
      </c>
      <c r="AK28" s="5">
        <f t="shared" si="26"/>
        <v>-1</v>
      </c>
      <c r="AL28" s="5">
        <f t="shared" si="26"/>
        <v>8</v>
      </c>
      <c r="AM28" s="5">
        <f t="shared" si="26"/>
        <v>-1</v>
      </c>
      <c r="AN28" s="5">
        <f t="shared" si="26"/>
        <v>4</v>
      </c>
      <c r="AO28" s="5">
        <f t="shared" si="26"/>
        <v>3</v>
      </c>
      <c r="AP28" s="8"/>
      <c r="BH28" s="8"/>
      <c r="CM28" s="8"/>
      <c r="CV28" s="24" t="s">
        <v>33</v>
      </c>
      <c r="CW28" s="5">
        <f aca="true" t="shared" si="27" ref="CW28:DD28">ROUND(LOG(CW27,1.5),0)</f>
        <v>4</v>
      </c>
      <c r="CX28" s="5">
        <f t="shared" si="27"/>
        <v>8</v>
      </c>
      <c r="CY28" s="5">
        <f t="shared" si="27"/>
        <v>-1</v>
      </c>
      <c r="CZ28" s="5">
        <f t="shared" si="27"/>
        <v>-1</v>
      </c>
      <c r="DA28" s="5">
        <f t="shared" si="27"/>
        <v>8</v>
      </c>
      <c r="DB28" s="5">
        <f t="shared" si="27"/>
        <v>-1</v>
      </c>
      <c r="DC28" s="5">
        <f t="shared" si="27"/>
        <v>4</v>
      </c>
      <c r="DD28" s="5">
        <f t="shared" si="27"/>
        <v>3</v>
      </c>
      <c r="DE28" s="8"/>
    </row>
    <row r="29" spans="1:109" s="14" customFormat="1" ht="10.5">
      <c r="A29" s="1"/>
      <c r="B29" s="1"/>
      <c r="C29" s="1"/>
      <c r="D29" s="1"/>
      <c r="E29" s="1"/>
      <c r="F29" s="1"/>
      <c r="G29" s="1"/>
      <c r="H29" s="1"/>
      <c r="I29" s="1"/>
      <c r="J29" s="1"/>
      <c r="K29" s="1"/>
      <c r="L29" s="1"/>
      <c r="M29" s="1"/>
      <c r="N29" s="1"/>
      <c r="O29" s="1"/>
      <c r="P29" s="1"/>
      <c r="Q29" s="1"/>
      <c r="R29" s="1"/>
      <c r="S29" s="1"/>
      <c r="T29" s="1"/>
      <c r="U29" s="1"/>
      <c r="V29" s="1"/>
      <c r="W29" s="8"/>
      <c r="X29" s="1"/>
      <c r="Y29" s="1"/>
      <c r="Z29" s="1"/>
      <c r="AA29" s="1"/>
      <c r="AB29" s="1"/>
      <c r="AC29" s="1"/>
      <c r="AD29" s="1"/>
      <c r="AE29" s="1"/>
      <c r="AF29" s="1"/>
      <c r="AG29" s="1"/>
      <c r="AH29" s="1"/>
      <c r="AI29" s="1"/>
      <c r="AJ29" s="1"/>
      <c r="AK29" s="1"/>
      <c r="AL29" s="1"/>
      <c r="AM29" s="1"/>
      <c r="AN29" s="1"/>
      <c r="AO29" s="1"/>
      <c r="AP29" s="8"/>
      <c r="AQ29" s="1"/>
      <c r="AR29" s="1"/>
      <c r="AS29" s="1"/>
      <c r="AT29" s="1"/>
      <c r="AU29" s="1"/>
      <c r="AV29" s="1"/>
      <c r="AW29" s="1"/>
      <c r="AX29" s="1"/>
      <c r="AY29" s="1"/>
      <c r="AZ29" s="1"/>
      <c r="BA29" s="1"/>
      <c r="BB29" s="1"/>
      <c r="BC29" s="1"/>
      <c r="BD29" s="1"/>
      <c r="BE29" s="1"/>
      <c r="BF29" s="1"/>
      <c r="BG29" s="1"/>
      <c r="BH29" s="8"/>
      <c r="CM29" s="8"/>
      <c r="CW29" s="1"/>
      <c r="CX29" s="1"/>
      <c r="CY29" s="1"/>
      <c r="CZ29" s="1"/>
      <c r="DA29" s="1"/>
      <c r="DB29" s="1"/>
      <c r="DC29" s="1"/>
      <c r="DD29" s="1"/>
      <c r="DE29" s="8"/>
    </row>
    <row r="30" spans="1:108" ht="10.5">
      <c r="A30" s="21"/>
      <c r="B30" s="12">
        <v>1</v>
      </c>
      <c r="C30" s="7" t="str">
        <f>IF(OR($C$9=編成コピペ全,B30=出撃ON),"I=D："&amp;I30,"")</f>
        <v>I=D：トモエリバー</v>
      </c>
      <c r="D30" s="15" t="s">
        <v>64</v>
      </c>
      <c r="I30" s="28" t="s">
        <v>10</v>
      </c>
      <c r="J30" s="45">
        <v>4</v>
      </c>
      <c r="K30" s="45">
        <v>8</v>
      </c>
      <c r="L30" s="45">
        <v>3</v>
      </c>
      <c r="M30" s="45">
        <v>2</v>
      </c>
      <c r="N30" s="45">
        <v>8</v>
      </c>
      <c r="O30" s="45">
        <v>-1</v>
      </c>
      <c r="P30" s="45">
        <v>-1</v>
      </c>
      <c r="Q30" s="45">
        <v>-1</v>
      </c>
      <c r="R30" s="45">
        <v>-2</v>
      </c>
      <c r="S30" s="11">
        <f>ROUND((AZ30+BA30)/2,0)</f>
        <v>6</v>
      </c>
      <c r="T30" s="11">
        <f>ROUND((BB30+BC30)/2,0)</f>
        <v>-1</v>
      </c>
      <c r="U30" s="11">
        <f>ROUND((BD30+BE30)/2,0)</f>
        <v>4</v>
      </c>
      <c r="V30" s="11">
        <f>ROUND((BF30+BG30)/2,0)</f>
        <v>4</v>
      </c>
      <c r="X30" s="5" t="b">
        <f>IF(AND(COUNTBLANK(J30:R30)=9,COUNTBLANK(J32:R32)=9),FALSE,TRUE)</f>
        <v>1</v>
      </c>
      <c r="Y30" s="29">
        <f>IF($X30=TRUE,ROUND(POWER(1.5,BV30),1),0)</f>
        <v>5.1</v>
      </c>
      <c r="Z30" s="29">
        <f>IF($X30=TRUE,ROUND(POWER(1.5,BW30),1),0)</f>
        <v>25.6</v>
      </c>
      <c r="AA30" s="29">
        <f>IF($X30=TRUE,ROUND(POWER(1.5,BX30),1),0)</f>
        <v>3.4</v>
      </c>
      <c r="AB30" s="29">
        <f>IF($X30=TRUE,ROUND(POWER(1.5,BY30),1),0)</f>
        <v>2.3</v>
      </c>
      <c r="AC30" s="29">
        <f>IF($X30=TRUE,ROUND(POWER(1.5,BZ30),1),0)</f>
        <v>25.6</v>
      </c>
      <c r="AD30" s="29">
        <f>IF($X30=TRUE,ROUND(POWER(1.5,CA30),1),0)</f>
        <v>0.7</v>
      </c>
      <c r="AE30" s="29">
        <f>IF($X30=TRUE,ROUND(POWER(1.5,CB30),1),0)</f>
        <v>0.7</v>
      </c>
      <c r="AF30" s="29">
        <f>IF($X30=TRUE,ROUND(POWER(1.5,CC30),1),0)</f>
        <v>0.7</v>
      </c>
      <c r="AG30" s="29">
        <f>IF($X30=TRUE,ROUND(POWER(1.5,CD30),1),0)</f>
        <v>0.4</v>
      </c>
      <c r="AH30" s="29">
        <f>IF($X30=TRUE,ROUND(POWER(1.5,CE30),1),0)</f>
        <v>5.1</v>
      </c>
      <c r="AI30" s="29">
        <f>IF($X30=TRUE,ROUND(POWER(1.5,CF30),1),0)</f>
        <v>25.6</v>
      </c>
      <c r="AJ30" s="29">
        <f>IF($X30=TRUE,ROUND(POWER(1.5,CG30),1),0)</f>
        <v>0.7</v>
      </c>
      <c r="AK30" s="29">
        <f>IF($X30=TRUE,ROUND(POWER(1.5,CH30),1),0)</f>
        <v>0.7</v>
      </c>
      <c r="AL30" s="29">
        <f>IF($X30=TRUE,ROUND(POWER(1.5,CI30),1),0)</f>
        <v>25.6</v>
      </c>
      <c r="AM30" s="29">
        <f>IF($X30=TRUE,ROUND(POWER(1.5,CJ30),1),0)</f>
        <v>0.7</v>
      </c>
      <c r="AN30" s="29">
        <f>IF($X30=TRUE,ROUND(POWER(1.5,CK30),1),0)</f>
        <v>5.1</v>
      </c>
      <c r="AO30" s="29">
        <f>IF($X30=TRUE,ROUND(POWER(1.5,CL30),1),0)</f>
        <v>3.4</v>
      </c>
      <c r="AQ30" s="16">
        <f>J30+J31</f>
        <v>4</v>
      </c>
      <c r="AR30" s="16">
        <f>K30+K31</f>
        <v>8</v>
      </c>
      <c r="AS30" s="16">
        <f>L30+L31</f>
        <v>3</v>
      </c>
      <c r="AT30" s="16">
        <f>M30+M31</f>
        <v>2</v>
      </c>
      <c r="AU30" s="16">
        <f>N30+N31</f>
        <v>8</v>
      </c>
      <c r="AV30" s="16">
        <f>O30+O31</f>
        <v>-1</v>
      </c>
      <c r="AW30" s="16">
        <f>P30+P31</f>
        <v>-1</v>
      </c>
      <c r="AX30" s="16">
        <f>Q30+Q31</f>
        <v>-1</v>
      </c>
      <c r="AY30" s="16">
        <f>R30+R31</f>
        <v>-2</v>
      </c>
      <c r="AZ30" s="16">
        <f>AQ30+S31</f>
        <v>4</v>
      </c>
      <c r="BA30" s="16">
        <f>AR30+S31</f>
        <v>8</v>
      </c>
      <c r="BB30" s="16">
        <f>AW30+T31</f>
        <v>-1</v>
      </c>
      <c r="BC30" s="16">
        <f>AX30+T31</f>
        <v>-1</v>
      </c>
      <c r="BD30" s="16">
        <f>AU30+U31</f>
        <v>8</v>
      </c>
      <c r="BE30" s="16">
        <f>AW30+U31</f>
        <v>-1</v>
      </c>
      <c r="BF30" s="16">
        <f>AQ30+V31</f>
        <v>4</v>
      </c>
      <c r="BG30" s="16">
        <f>AS30+V31</f>
        <v>3</v>
      </c>
      <c r="BI30" s="16">
        <f>MAX(AV32:AV38)</f>
        <v>0</v>
      </c>
      <c r="BJ30" s="16">
        <f>MAX(AW32:AW38)</f>
        <v>0</v>
      </c>
      <c r="BK30" s="16">
        <f>MAX(AX32:AX38)</f>
        <v>0</v>
      </c>
      <c r="BL30" s="16">
        <f>MAX(AY32:AY38)</f>
        <v>0</v>
      </c>
      <c r="BM30" s="44"/>
      <c r="BN30" s="44"/>
      <c r="BO30" s="16">
        <f>MAX(BB32:BB38)</f>
        <v>0</v>
      </c>
      <c r="BP30" s="16">
        <f>MAX(BC32:BC38)</f>
        <v>0</v>
      </c>
      <c r="BQ30" s="44"/>
      <c r="BR30" s="16">
        <f>MAX(BE32:BE38)</f>
        <v>0</v>
      </c>
      <c r="BS30" s="44"/>
      <c r="BT30" s="44"/>
      <c r="BV30" s="16">
        <f>AQ30</f>
        <v>4</v>
      </c>
      <c r="BW30" s="16">
        <f>AR30</f>
        <v>8</v>
      </c>
      <c r="BX30" s="16">
        <f>AS30</f>
        <v>3</v>
      </c>
      <c r="BY30" s="16">
        <f>AT30</f>
        <v>2</v>
      </c>
      <c r="BZ30" s="16">
        <f>AU30</f>
        <v>8</v>
      </c>
      <c r="CA30" s="16">
        <f>AV30+BI30</f>
        <v>-1</v>
      </c>
      <c r="CB30" s="16">
        <f>AW30+BJ30</f>
        <v>-1</v>
      </c>
      <c r="CC30" s="16">
        <f>AX30+BK30</f>
        <v>-1</v>
      </c>
      <c r="CD30" s="16">
        <f>AY30+BL30</f>
        <v>-2</v>
      </c>
      <c r="CE30" s="16">
        <f>AZ30</f>
        <v>4</v>
      </c>
      <c r="CF30" s="16">
        <f>BA30</f>
        <v>8</v>
      </c>
      <c r="CG30" s="16">
        <f>BB30+BO30</f>
        <v>-1</v>
      </c>
      <c r="CH30" s="16">
        <f>BC30+BP30</f>
        <v>-1</v>
      </c>
      <c r="CI30" s="16">
        <f>BD30</f>
        <v>8</v>
      </c>
      <c r="CJ30" s="16">
        <f>BE30+BR30</f>
        <v>-1</v>
      </c>
      <c r="CK30" s="16">
        <f>BF30</f>
        <v>4</v>
      </c>
      <c r="CL30" s="16">
        <f>BG30</f>
        <v>3</v>
      </c>
      <c r="CN30" s="30">
        <f>IF($B30=出撃ON,Y30,0)</f>
        <v>5.1</v>
      </c>
      <c r="CO30" s="30">
        <f>IF($B30=出撃ON,Z30,0)</f>
        <v>25.6</v>
      </c>
      <c r="CP30" s="30">
        <f>IF($B30=出撃ON,AA30,0)</f>
        <v>3.4</v>
      </c>
      <c r="CQ30" s="30">
        <f>IF($B30=出撃ON,AB30,0)</f>
        <v>2.3</v>
      </c>
      <c r="CR30" s="30">
        <f>IF($B30=出撃ON,AC30,0)</f>
        <v>25.6</v>
      </c>
      <c r="CS30" s="30">
        <f>IF($B30=出撃ON,AD30,0)</f>
        <v>0.7</v>
      </c>
      <c r="CT30" s="30">
        <f>IF($B30=出撃ON,AE30,0)</f>
        <v>0.7</v>
      </c>
      <c r="CU30" s="30">
        <f>IF($B30=出撃ON,AF30,0)</f>
        <v>0.7</v>
      </c>
      <c r="CV30" s="30">
        <f>IF($B30=出撃ON,AG30,0)</f>
        <v>0.4</v>
      </c>
      <c r="CW30" s="30">
        <f>IF($B30=出撃ON,AH30,0)</f>
        <v>5.1</v>
      </c>
      <c r="CX30" s="30">
        <f>IF($B30=出撃ON,AI30,0)</f>
        <v>25.6</v>
      </c>
      <c r="CY30" s="30">
        <f>IF($B30=出撃ON,AJ30,0)</f>
        <v>0.7</v>
      </c>
      <c r="CZ30" s="30">
        <f>IF($B30=出撃ON,AK30,0)</f>
        <v>0.7</v>
      </c>
      <c r="DA30" s="30">
        <f>IF($B30=出撃ON,AL30,0)</f>
        <v>25.6</v>
      </c>
      <c r="DB30" s="30">
        <f>IF($B30=出撃ON,AM30,0)</f>
        <v>0.7</v>
      </c>
      <c r="DC30" s="30">
        <f>IF($B30=出撃ON,AN30,0)</f>
        <v>5.1</v>
      </c>
      <c r="DD30" s="30">
        <f>IF($B30=出撃ON,AO30,0)</f>
        <v>3.4</v>
      </c>
    </row>
    <row r="31" spans="1:124" ht="10.5">
      <c r="A31" s="21"/>
      <c r="B31" s="14"/>
      <c r="C31" s="7">
        <f>IF(AND(OR($C$9=編成コピペ全,B30=出撃ON),$C$10=編成コピペ補正あり,DF31=TRUE),"●補正："&amp;DT31&amp;"（"&amp;E31&amp;"／"&amp;F31&amp;"／"&amp;G31&amp;"／"&amp;H31&amp;"／"&amp;I31&amp;"）","")</f>
      </c>
      <c r="D31" s="15" t="s">
        <v>62</v>
      </c>
      <c r="E31" s="48" t="s">
        <v>157</v>
      </c>
      <c r="F31" s="48" t="s">
        <v>147</v>
      </c>
      <c r="G31" s="48"/>
      <c r="H31" s="48"/>
      <c r="I31" s="48"/>
      <c r="J31" s="4"/>
      <c r="K31" s="4"/>
      <c r="L31" s="4"/>
      <c r="M31" s="4"/>
      <c r="N31" s="4"/>
      <c r="O31" s="4"/>
      <c r="P31" s="4"/>
      <c r="Q31" s="4"/>
      <c r="R31" s="4"/>
      <c r="S31" s="18"/>
      <c r="T31" s="18"/>
      <c r="U31" s="18"/>
      <c r="V31" s="18"/>
      <c r="AQ31" s="14"/>
      <c r="AR31" s="14"/>
      <c r="AS31" s="14"/>
      <c r="AT31" s="14"/>
      <c r="AU31" s="14"/>
      <c r="AV31" s="14"/>
      <c r="AW31" s="14"/>
      <c r="AX31" s="14"/>
      <c r="AY31" s="14"/>
      <c r="AZ31" s="14"/>
      <c r="BA31" s="14"/>
      <c r="BB31" s="14"/>
      <c r="BC31" s="14"/>
      <c r="BD31" s="14"/>
      <c r="BE31" s="14"/>
      <c r="BF31" s="14"/>
      <c r="BG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DF31" s="16" t="b">
        <f>IF(OR(J31&lt;&gt;0,K31&lt;&gt;0,L31&lt;&gt;0,M31&lt;&gt;0,N31&lt;&gt;0,O31&lt;&gt;0,P31&lt;&gt;0,Q31&lt;&gt;0,R31&lt;&gt;0,S31&lt;&gt;0,T31&lt;&gt;0,U31&lt;&gt;0,V31&lt;&gt;0,),TRUE,FALSE)</f>
        <v>0</v>
      </c>
      <c r="DG31" s="26">
        <f>IF(J31&lt;&gt;0,J$10&amp;"："&amp;J31&amp;$DG$9,"")</f>
      </c>
      <c r="DH31" s="26">
        <f>IF(K31&lt;&gt;0,K$10&amp;"："&amp;K31&amp;$DG$9,"")</f>
      </c>
      <c r="DI31" s="26">
        <f>IF(L31&lt;&gt;0,L$10&amp;"："&amp;L31&amp;$DG$9,"")</f>
      </c>
      <c r="DJ31" s="26">
        <f>IF(M31&lt;&gt;0,M$10&amp;"："&amp;M31&amp;$DG$9,"")</f>
      </c>
      <c r="DK31" s="26">
        <f>IF(N31&lt;&gt;0,N$10&amp;"："&amp;N31&amp;$DG$9,"")</f>
      </c>
      <c r="DL31" s="26">
        <f>IF(O31&lt;&gt;0,O$10&amp;"："&amp;O31&amp;$DG$9,"")</f>
      </c>
      <c r="DM31" s="26">
        <f>IF(P31&lt;&gt;0,P$10&amp;"："&amp;P31&amp;$DG$9,"")</f>
      </c>
      <c r="DN31" s="26">
        <f>IF(Q31&lt;&gt;0,Q$10&amp;"："&amp;Q31&amp;$DG$9,"")</f>
      </c>
      <c r="DO31" s="26">
        <f>IF(R31&lt;&gt;0,R$10&amp;"："&amp;R31&amp;$DG$9,"")</f>
      </c>
      <c r="DP31" s="26">
        <f>IF(S31&lt;&gt;0,S$10&amp;"："&amp;S31&amp;$DG$9,"")</f>
      </c>
      <c r="DQ31" s="26">
        <f>IF(T31&lt;&gt;0,T$10&amp;"："&amp;T31&amp;$DG$9,"")</f>
      </c>
      <c r="DR31" s="26">
        <f>IF(U31&lt;&gt;0,U$10&amp;"："&amp;U31&amp;$DG$9,"")</f>
      </c>
      <c r="DS31" s="26">
        <f>IF(V31&lt;&gt;0,V$10&amp;"："&amp;V31&amp;$DG$9,"")</f>
      </c>
      <c r="DT31" s="26">
        <f>DG31&amp;DH31&amp;DI31&amp;DJ31&amp;DK31&amp;DL31&amp;DM31&amp;DN31&amp;DO31&amp;DP31&amp;DQ31&amp;DR31&amp;DS31</f>
      </c>
    </row>
    <row r="32" spans="1:90" ht="10.5">
      <c r="A32" s="21"/>
      <c r="B32" s="14"/>
      <c r="C32" s="7" t="str">
        <f>IF(OR($C$9=編成コピペ全,B30=出撃ON),E32&amp;"："&amp;G32&amp;"："&amp;H32&amp;"："&amp;I32&amp;"：パイロット","")</f>
        <v>：：：：パイロット</v>
      </c>
      <c r="D32" s="15" t="s">
        <v>65</v>
      </c>
      <c r="E32" s="48"/>
      <c r="F32" s="28"/>
      <c r="G32" s="28"/>
      <c r="H32" s="28"/>
      <c r="I32" s="28"/>
      <c r="J32" s="45"/>
      <c r="K32" s="45"/>
      <c r="L32" s="45"/>
      <c r="M32" s="45"/>
      <c r="N32" s="45"/>
      <c r="O32" s="45"/>
      <c r="P32" s="45"/>
      <c r="Q32" s="45"/>
      <c r="R32" s="45"/>
      <c r="S32" s="11">
        <f>ROUND((AZ32+BA32)/2,0)</f>
        <v>0</v>
      </c>
      <c r="T32" s="11">
        <f>ROUND((BB32+BC32)/2,0)</f>
        <v>0</v>
      </c>
      <c r="U32" s="11">
        <f>ROUND((BD32+BE32)/2,0)</f>
        <v>0</v>
      </c>
      <c r="V32" s="11">
        <f>ROUND((BF32+BG32)/2,0)</f>
        <v>0</v>
      </c>
      <c r="AQ32" s="16">
        <f>J32+J33</f>
        <v>0</v>
      </c>
      <c r="AR32" s="16">
        <f>K32+K33</f>
        <v>0</v>
      </c>
      <c r="AS32" s="16">
        <f>L32+L33</f>
        <v>0</v>
      </c>
      <c r="AT32" s="16">
        <f>M32+M33</f>
        <v>0</v>
      </c>
      <c r="AU32" s="16">
        <f>N32+N33</f>
        <v>0</v>
      </c>
      <c r="AV32" s="16">
        <f>O32+O33</f>
        <v>0</v>
      </c>
      <c r="AW32" s="16">
        <f>P32+P33</f>
        <v>0</v>
      </c>
      <c r="AX32" s="16">
        <f>Q32+Q33</f>
        <v>0</v>
      </c>
      <c r="AY32" s="16">
        <f>R32+R33</f>
        <v>0</v>
      </c>
      <c r="AZ32" s="16">
        <f>AQ32+S33</f>
        <v>0</v>
      </c>
      <c r="BA32" s="16">
        <f>AR32+S33</f>
        <v>0</v>
      </c>
      <c r="BB32" s="16">
        <f>AW32+T33</f>
        <v>0</v>
      </c>
      <c r="BC32" s="16">
        <f>AX32+T33</f>
        <v>0</v>
      </c>
      <c r="BD32" s="16">
        <f>AU32+U33</f>
        <v>0</v>
      </c>
      <c r="BE32" s="16">
        <f>AW32+U33</f>
        <v>0</v>
      </c>
      <c r="BF32" s="16">
        <f>AQ32+V33</f>
        <v>0</v>
      </c>
      <c r="BG32" s="16">
        <f>AS32+V33</f>
        <v>0</v>
      </c>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row>
    <row r="33" spans="1:124" ht="10.5">
      <c r="A33" s="21"/>
      <c r="B33" s="14"/>
      <c r="C33" s="7">
        <f>IF(AND(OR($C$9=編成コピペ全,B30=出撃ON),$C$10=編成コピペ補正あり,DF33=TRUE),"●補正："&amp;DT33&amp;"（"&amp;F33&amp;"："&amp;E33&amp;"＋１／"&amp;G33&amp;"／"&amp;H33&amp;"／"&amp;I33&amp;"）","")</f>
      </c>
      <c r="D33" s="15" t="s">
        <v>62</v>
      </c>
      <c r="E33" s="48"/>
      <c r="F33" s="48"/>
      <c r="G33" s="48"/>
      <c r="H33" s="48"/>
      <c r="I33" s="48"/>
      <c r="J33" s="4"/>
      <c r="K33" s="4"/>
      <c r="L33" s="4"/>
      <c r="M33" s="4"/>
      <c r="N33" s="4"/>
      <c r="O33" s="4"/>
      <c r="P33" s="4"/>
      <c r="Q33" s="4"/>
      <c r="R33" s="4"/>
      <c r="S33" s="18"/>
      <c r="T33" s="18"/>
      <c r="U33" s="18"/>
      <c r="V33" s="18"/>
      <c r="AQ33" s="14"/>
      <c r="AR33" s="14"/>
      <c r="AS33" s="14"/>
      <c r="AT33" s="14"/>
      <c r="AU33" s="14"/>
      <c r="AV33" s="14"/>
      <c r="AW33" s="14"/>
      <c r="AX33" s="14"/>
      <c r="AY33" s="14"/>
      <c r="AZ33" s="14"/>
      <c r="BA33" s="14"/>
      <c r="BB33" s="14"/>
      <c r="BC33" s="14"/>
      <c r="BD33" s="14"/>
      <c r="BE33" s="14"/>
      <c r="BF33" s="14"/>
      <c r="BG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DF33" s="16" t="b">
        <f>IF(OR(J33&lt;&gt;0,K33&lt;&gt;0,L33&lt;&gt;0,M33&lt;&gt;0,N33&lt;&gt;0,O33&lt;&gt;0,P33&lt;&gt;0,Q33&lt;&gt;0,R33&lt;&gt;0,S33&lt;&gt;0,T33&lt;&gt;0,U33&lt;&gt;0,V33&lt;&gt;0,),TRUE,FALSE)</f>
        <v>0</v>
      </c>
      <c r="DG33" s="26">
        <f>IF(J33&lt;&gt;0,J$10&amp;"："&amp;J33&amp;$DG$9,"")</f>
      </c>
      <c r="DH33" s="26">
        <f>IF(K33&lt;&gt;0,K$10&amp;"："&amp;K33&amp;$DG$9,"")</f>
      </c>
      <c r="DI33" s="26">
        <f>IF(L33&lt;&gt;0,L$10&amp;"："&amp;L33&amp;$DG$9,"")</f>
      </c>
      <c r="DJ33" s="26">
        <f>IF(M33&lt;&gt;0,M$10&amp;"："&amp;M33&amp;$DG$9,"")</f>
      </c>
      <c r="DK33" s="26">
        <f>IF(N33&lt;&gt;0,N$10&amp;"："&amp;N33&amp;$DG$9,"")</f>
      </c>
      <c r="DL33" s="26">
        <f>IF(O33&lt;&gt;0,O$10&amp;"："&amp;O33&amp;$DG$9,"")</f>
      </c>
      <c r="DM33" s="26">
        <f>IF(P33&lt;&gt;0,P$10&amp;"："&amp;P33&amp;$DG$9,"")</f>
      </c>
      <c r="DN33" s="26">
        <f>IF(Q33&lt;&gt;0,Q$10&amp;"："&amp;Q33&amp;$DG$9,"")</f>
      </c>
      <c r="DO33" s="26">
        <f>IF(R33&lt;&gt;0,R$10&amp;"："&amp;R33&amp;$DG$9,"")</f>
      </c>
      <c r="DP33" s="26">
        <f>IF(S33&lt;&gt;0,S$10&amp;"："&amp;S33&amp;$DG$9,"")</f>
      </c>
      <c r="DQ33" s="26">
        <f>IF(T33&lt;&gt;0,T$10&amp;"："&amp;T33&amp;$DG$9,"")</f>
      </c>
      <c r="DR33" s="26">
        <f>IF(U33&lt;&gt;0,U$10&amp;"："&amp;U33&amp;$DG$9,"")</f>
      </c>
      <c r="DS33" s="26">
        <f>IF(V33&lt;&gt;0,V$10&amp;"："&amp;V33&amp;$DG$9,"")</f>
      </c>
      <c r="DT33" s="26">
        <f>DG33&amp;DH33&amp;DI33&amp;DJ33&amp;DK33&amp;DL33&amp;DM33&amp;DN33&amp;DO33&amp;DP33&amp;DQ33&amp;DR33&amp;DS33</f>
      </c>
    </row>
    <row r="34" spans="1:90" ht="10.5">
      <c r="A34" s="21"/>
      <c r="B34" s="14"/>
      <c r="C34" s="7">
        <f>IF(COUNTBLANK(E34:I34)&gt;0,"",IF(OR($C$9=編成コピペ全,B30=出撃ON),E34&amp;"："&amp;G34&amp;"："&amp;H34&amp;"："&amp;I34&amp;"：コパイ",""))</f>
      </c>
      <c r="D34" s="15" t="s">
        <v>66</v>
      </c>
      <c r="E34" s="48"/>
      <c r="F34" s="28"/>
      <c r="G34" s="28"/>
      <c r="H34" s="28"/>
      <c r="I34" s="28"/>
      <c r="J34" s="45"/>
      <c r="K34" s="45"/>
      <c r="L34" s="45"/>
      <c r="M34" s="45"/>
      <c r="N34" s="45"/>
      <c r="O34" s="45"/>
      <c r="P34" s="45"/>
      <c r="Q34" s="45"/>
      <c r="R34" s="45"/>
      <c r="S34" s="11">
        <f>ROUND((AZ34+BA34)/2,0)</f>
        <v>0</v>
      </c>
      <c r="T34" s="11">
        <f>ROUND((BB34+BC34)/2,0)</f>
        <v>0</v>
      </c>
      <c r="U34" s="11">
        <f>ROUND((BD34+BE34)/2,0)</f>
        <v>0</v>
      </c>
      <c r="V34" s="11">
        <f>ROUND((BF34+BG34)/2,0)</f>
        <v>0</v>
      </c>
      <c r="AQ34" s="16">
        <f>J34+J35</f>
        <v>0</v>
      </c>
      <c r="AR34" s="16">
        <f>K34+K35</f>
        <v>0</v>
      </c>
      <c r="AS34" s="16">
        <f>L34+L35</f>
        <v>0</v>
      </c>
      <c r="AT34" s="16">
        <f>M34+M35</f>
        <v>0</v>
      </c>
      <c r="AU34" s="16">
        <f>N34+N35</f>
        <v>0</v>
      </c>
      <c r="AV34" s="16">
        <f>O34+O35</f>
        <v>0</v>
      </c>
      <c r="AW34" s="16">
        <f>P34+P35</f>
        <v>0</v>
      </c>
      <c r="AX34" s="16">
        <f>Q34+Q35</f>
        <v>0</v>
      </c>
      <c r="AY34" s="16">
        <f>R34+R35</f>
        <v>0</v>
      </c>
      <c r="AZ34" s="16">
        <f>AQ34+S35</f>
        <v>0</v>
      </c>
      <c r="BA34" s="16">
        <f>AR34+S35</f>
        <v>0</v>
      </c>
      <c r="BB34" s="16">
        <f>AW34+T35</f>
        <v>0</v>
      </c>
      <c r="BC34" s="16">
        <f>AX34+T35</f>
        <v>0</v>
      </c>
      <c r="BD34" s="16">
        <f>AU34+U35</f>
        <v>0</v>
      </c>
      <c r="BE34" s="16">
        <f>AW34+U35</f>
        <v>0</v>
      </c>
      <c r="BF34" s="16">
        <f>AQ34+V35</f>
        <v>0</v>
      </c>
      <c r="BG34" s="16">
        <f>AS34+V35</f>
        <v>0</v>
      </c>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row>
    <row r="35" spans="1:124" ht="10.5">
      <c r="A35" s="21"/>
      <c r="B35" s="14"/>
      <c r="C35" s="7">
        <f>IF(AND(OR($C$9=編成コピペ全,B30=出撃ON),$C$10=編成コピペ補正あり,DF35=TRUE),"●補正："&amp;DT35&amp;"（"&amp;F35&amp;"："&amp;E35&amp;"＋１／"&amp;G35&amp;"／"&amp;H35&amp;"／"&amp;I35&amp;"）","")</f>
      </c>
      <c r="D35" s="15" t="s">
        <v>62</v>
      </c>
      <c r="E35" s="48"/>
      <c r="F35" s="48"/>
      <c r="G35" s="48"/>
      <c r="H35" s="48"/>
      <c r="I35" s="48"/>
      <c r="J35" s="4"/>
      <c r="K35" s="4"/>
      <c r="L35" s="4"/>
      <c r="M35" s="4"/>
      <c r="N35" s="4"/>
      <c r="O35" s="4"/>
      <c r="P35" s="4"/>
      <c r="Q35" s="4"/>
      <c r="R35" s="4"/>
      <c r="S35" s="18"/>
      <c r="T35" s="18"/>
      <c r="U35" s="18"/>
      <c r="V35" s="18"/>
      <c r="AQ35" s="14"/>
      <c r="AR35" s="14"/>
      <c r="AS35" s="14"/>
      <c r="AT35" s="14"/>
      <c r="AU35" s="14"/>
      <c r="AV35" s="14"/>
      <c r="AW35" s="14"/>
      <c r="AX35" s="14"/>
      <c r="AY35" s="14"/>
      <c r="AZ35" s="14"/>
      <c r="BA35" s="14"/>
      <c r="BB35" s="14"/>
      <c r="BC35" s="14"/>
      <c r="BD35" s="14"/>
      <c r="BE35" s="14"/>
      <c r="BF35" s="14"/>
      <c r="BG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DF35" s="16" t="b">
        <f>IF(OR(J35&lt;&gt;0,K35&lt;&gt;0,L35&lt;&gt;0,M35&lt;&gt;0,N35&lt;&gt;0,O35&lt;&gt;0,P35&lt;&gt;0,Q35&lt;&gt;0,R35&lt;&gt;0,S35&lt;&gt;0,T35&lt;&gt;0,U35&lt;&gt;0,V35&lt;&gt;0,),TRUE,FALSE)</f>
        <v>0</v>
      </c>
      <c r="DG35" s="26">
        <f>IF(J35&lt;&gt;0,J$10&amp;"："&amp;J35&amp;$DG$9,"")</f>
      </c>
      <c r="DH35" s="26">
        <f>IF(K35&lt;&gt;0,K$10&amp;"："&amp;K35&amp;$DG$9,"")</f>
      </c>
      <c r="DI35" s="26">
        <f>IF(L35&lt;&gt;0,L$10&amp;"："&amp;L35&amp;$DG$9,"")</f>
      </c>
      <c r="DJ35" s="26">
        <f>IF(M35&lt;&gt;0,M$10&amp;"："&amp;M35&amp;$DG$9,"")</f>
      </c>
      <c r="DK35" s="26">
        <f>IF(N35&lt;&gt;0,N$10&amp;"："&amp;N35&amp;$DG$9,"")</f>
      </c>
      <c r="DL35" s="26">
        <f>IF(O35&lt;&gt;0,O$10&amp;"："&amp;O35&amp;$DG$9,"")</f>
      </c>
      <c r="DM35" s="26">
        <f>IF(P35&lt;&gt;0,P$10&amp;"："&amp;P35&amp;$DG$9,"")</f>
      </c>
      <c r="DN35" s="26">
        <f>IF(Q35&lt;&gt;0,Q$10&amp;"："&amp;Q35&amp;$DG$9,"")</f>
      </c>
      <c r="DO35" s="26">
        <f>IF(R35&lt;&gt;0,R$10&amp;"："&amp;R35&amp;$DG$9,"")</f>
      </c>
      <c r="DP35" s="26">
        <f>IF(S35&lt;&gt;0,S$10&amp;"："&amp;S35&amp;$DG$9,"")</f>
      </c>
      <c r="DQ35" s="26">
        <f>IF(T35&lt;&gt;0,T$10&amp;"："&amp;T35&amp;$DG$9,"")</f>
      </c>
      <c r="DR35" s="26">
        <f>IF(U35&lt;&gt;0,U$10&amp;"："&amp;U35&amp;$DG$9,"")</f>
      </c>
      <c r="DS35" s="26">
        <f>IF(V35&lt;&gt;0,V$10&amp;"："&amp;V35&amp;$DG$9,"")</f>
      </c>
      <c r="DT35" s="26">
        <f>DG35&amp;DH35&amp;DI35&amp;DJ35&amp;DK35&amp;DL35&amp;DM35&amp;DN35&amp;DO35&amp;DP35&amp;DQ35&amp;DR35&amp;DS35</f>
      </c>
    </row>
    <row r="36" spans="1:90" ht="10.5">
      <c r="A36" s="21"/>
      <c r="B36" s="14"/>
      <c r="C36" s="7">
        <f>IF(COUNTBLANK(E36:I36)&gt;0,"",IF(OR($C$9=編成コピペ全,B30=出撃ON),E36&amp;"："&amp;G36&amp;"："&amp;H36&amp;"："&amp;I36&amp;"：コパイ",""))</f>
      </c>
      <c r="D36" s="15" t="s">
        <v>67</v>
      </c>
      <c r="E36" s="48"/>
      <c r="F36" s="28"/>
      <c r="G36" s="28"/>
      <c r="H36" s="28"/>
      <c r="I36" s="28"/>
      <c r="J36" s="45"/>
      <c r="K36" s="45"/>
      <c r="L36" s="45"/>
      <c r="M36" s="45"/>
      <c r="N36" s="45"/>
      <c r="O36" s="45"/>
      <c r="P36" s="45"/>
      <c r="Q36" s="45"/>
      <c r="R36" s="45"/>
      <c r="S36" s="11">
        <f>ROUND((AZ36+BA36)/2,0)</f>
        <v>0</v>
      </c>
      <c r="T36" s="11">
        <f>ROUND((BB36+BC36)/2,0)</f>
        <v>0</v>
      </c>
      <c r="U36" s="11">
        <f>ROUND((BD36+BE36)/2,0)</f>
        <v>0</v>
      </c>
      <c r="V36" s="11">
        <f>ROUND((BF36+BG36)/2,0)</f>
        <v>0</v>
      </c>
      <c r="Y36" s="2"/>
      <c r="Z36" s="2"/>
      <c r="AA36" s="2"/>
      <c r="AB36" s="2"/>
      <c r="AC36" s="2"/>
      <c r="AD36" s="2"/>
      <c r="AE36" s="2"/>
      <c r="AF36" s="2"/>
      <c r="AG36" s="2"/>
      <c r="AH36" s="2"/>
      <c r="AQ36" s="16">
        <f>J36+J37</f>
        <v>0</v>
      </c>
      <c r="AR36" s="16">
        <f>K36+K37</f>
        <v>0</v>
      </c>
      <c r="AS36" s="16">
        <f>L36+L37</f>
        <v>0</v>
      </c>
      <c r="AT36" s="16">
        <f>M36+M37</f>
        <v>0</v>
      </c>
      <c r="AU36" s="16">
        <f>N36+N37</f>
        <v>0</v>
      </c>
      <c r="AV36" s="16">
        <f>O36+O37</f>
        <v>0</v>
      </c>
      <c r="AW36" s="16">
        <f>P36+P37</f>
        <v>0</v>
      </c>
      <c r="AX36" s="16">
        <f>Q36+Q37</f>
        <v>0</v>
      </c>
      <c r="AY36" s="16">
        <f>R36+R37</f>
        <v>0</v>
      </c>
      <c r="AZ36" s="16">
        <f>AQ36+S37</f>
        <v>0</v>
      </c>
      <c r="BA36" s="16">
        <f>AR36+S37</f>
        <v>0</v>
      </c>
      <c r="BB36" s="16">
        <f>AW36+T37</f>
        <v>0</v>
      </c>
      <c r="BC36" s="16">
        <f>AX36+T37</f>
        <v>0</v>
      </c>
      <c r="BD36" s="16">
        <f>AU36+U37</f>
        <v>0</v>
      </c>
      <c r="BE36" s="16">
        <f>AW36+U37</f>
        <v>0</v>
      </c>
      <c r="BF36" s="16">
        <f>AQ36+V37</f>
        <v>0</v>
      </c>
      <c r="BG36" s="16">
        <f>AS36+V37</f>
        <v>0</v>
      </c>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row>
    <row r="37" spans="1:90" ht="10.5">
      <c r="A37" s="21"/>
      <c r="B37" s="14"/>
      <c r="C37" s="7">
        <f>IF(AND(OR($C$9=編成コピペ全,B30=出撃ON),$C$10=編成コピペ補正あり,DF37=TRUE),"●補正："&amp;DT37&amp;"（"&amp;F37&amp;"："&amp;E37&amp;"＋１／"&amp;G37&amp;"／"&amp;H37&amp;"／"&amp;I37&amp;"）","")</f>
      </c>
      <c r="D37" s="15" t="s">
        <v>62</v>
      </c>
      <c r="E37" s="48"/>
      <c r="F37" s="48"/>
      <c r="G37" s="48"/>
      <c r="H37" s="48"/>
      <c r="I37" s="48"/>
      <c r="J37" s="4"/>
      <c r="K37" s="4"/>
      <c r="L37" s="4"/>
      <c r="M37" s="4"/>
      <c r="N37" s="4"/>
      <c r="O37" s="4"/>
      <c r="P37" s="4"/>
      <c r="Q37" s="4"/>
      <c r="R37" s="4"/>
      <c r="S37" s="18"/>
      <c r="T37" s="18"/>
      <c r="U37" s="18"/>
      <c r="V37" s="18"/>
      <c r="Y37" s="2"/>
      <c r="Z37" s="2"/>
      <c r="AA37" s="2"/>
      <c r="AB37" s="2"/>
      <c r="AC37" s="2"/>
      <c r="AD37" s="2"/>
      <c r="AE37" s="2"/>
      <c r="AF37" s="2"/>
      <c r="AG37" s="2"/>
      <c r="AH37" s="2"/>
      <c r="AI37" s="2"/>
      <c r="AJ37" s="2"/>
      <c r="AK37" s="2"/>
      <c r="AL37" s="2"/>
      <c r="AM37" s="2"/>
      <c r="AN37" s="2"/>
      <c r="AO37" s="2"/>
      <c r="AQ37" s="14"/>
      <c r="AR37" s="14"/>
      <c r="AS37" s="14"/>
      <c r="AT37" s="14"/>
      <c r="AU37" s="14"/>
      <c r="AV37" s="14"/>
      <c r="AW37" s="14"/>
      <c r="AX37" s="14"/>
      <c r="AY37" s="14"/>
      <c r="AZ37" s="14"/>
      <c r="BA37" s="14"/>
      <c r="BB37" s="14"/>
      <c r="BC37" s="14"/>
      <c r="BD37" s="14"/>
      <c r="BE37" s="14"/>
      <c r="BF37" s="14"/>
      <c r="BG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row>
    <row r="38" spans="1:59" ht="10.5">
      <c r="A38" s="21"/>
      <c r="B38" s="14"/>
      <c r="D38" s="15" t="s">
        <v>68</v>
      </c>
      <c r="J38" s="22">
        <f>BV30</f>
        <v>4</v>
      </c>
      <c r="K38" s="22">
        <f>BW30</f>
        <v>8</v>
      </c>
      <c r="L38" s="22">
        <f>BX30</f>
        <v>3</v>
      </c>
      <c r="M38" s="22">
        <f>BY30</f>
        <v>2</v>
      </c>
      <c r="N38" s="22">
        <f>BZ30</f>
        <v>8</v>
      </c>
      <c r="O38" s="22">
        <f>CA30</f>
        <v>-1</v>
      </c>
      <c r="P38" s="22">
        <f>CB30</f>
        <v>-1</v>
      </c>
      <c r="Q38" s="22">
        <f>CC30</f>
        <v>-1</v>
      </c>
      <c r="R38" s="22">
        <f>CD30</f>
        <v>-2</v>
      </c>
      <c r="S38" s="11">
        <f>ROUND((ROUND(CE30,0)+ROUND(CF30,0))/2,0)</f>
        <v>6</v>
      </c>
      <c r="T38" s="11">
        <f>ROUND((ROUND(CG30,0)+ROUND(CH30,0))/2,0)</f>
        <v>-1</v>
      </c>
      <c r="U38" s="11">
        <f>ROUND((ROUND(CI30,0)+ROUND(CJ30,0))/2,0)</f>
        <v>4</v>
      </c>
      <c r="V38" s="11">
        <f>ROUND((ROUND(CK30,0)+ROUND(CL30,0))/2,0)</f>
        <v>4</v>
      </c>
      <c r="AQ38" s="14"/>
      <c r="AR38" s="14"/>
      <c r="AS38" s="14"/>
      <c r="AT38" s="14"/>
      <c r="AU38" s="14"/>
      <c r="AV38" s="14"/>
      <c r="AW38" s="14"/>
      <c r="AX38" s="14"/>
      <c r="AY38" s="14"/>
      <c r="AZ38" s="14"/>
      <c r="BA38" s="14"/>
      <c r="BB38" s="14"/>
      <c r="BC38" s="14"/>
      <c r="BD38" s="14"/>
      <c r="BE38" s="14"/>
      <c r="BF38" s="14"/>
      <c r="BG38" s="14"/>
    </row>
    <row r="40" spans="61:90" ht="10.5">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row>
    <row r="41" spans="1:108" ht="10.5">
      <c r="A41" s="20"/>
      <c r="B41" s="12">
        <v>1</v>
      </c>
      <c r="C41" s="7" t="str">
        <f>IF(OR($C$9=編成コピペ全,B41=出撃ON),E41&amp;"："&amp;G41&amp;"："&amp;H41&amp;"："&amp;I41,"")</f>
        <v>：：：</v>
      </c>
      <c r="D41" s="15" t="s">
        <v>63</v>
      </c>
      <c r="E41" s="48"/>
      <c r="F41" s="28"/>
      <c r="G41" s="28"/>
      <c r="H41" s="28"/>
      <c r="I41" s="28"/>
      <c r="J41" s="45"/>
      <c r="K41" s="45"/>
      <c r="L41" s="45"/>
      <c r="M41" s="45"/>
      <c r="N41" s="45"/>
      <c r="O41" s="45"/>
      <c r="P41" s="45"/>
      <c r="Q41" s="45"/>
      <c r="R41" s="45"/>
      <c r="S41" s="11">
        <f>ROUND((AZ41+BA41)/2,0)</f>
        <v>0</v>
      </c>
      <c r="T41" s="11">
        <f>ROUND((BB41+BC41)/2,0)</f>
        <v>0</v>
      </c>
      <c r="U41" s="11">
        <f>ROUND((BD41+BE41)/2,0)</f>
        <v>0</v>
      </c>
      <c r="V41" s="11">
        <f>ROUND((BF41+BG41)/2,0)</f>
        <v>0</v>
      </c>
      <c r="X41" s="5" t="b">
        <f>IF(COUNTBLANK(J41:R41)=9,FALSE,TRUE)</f>
        <v>0</v>
      </c>
      <c r="Y41" s="29">
        <f>IF($X41=TRUE,ROUND(POWER(1.5,AQ41),1),0)</f>
        <v>0</v>
      </c>
      <c r="Z41" s="29">
        <f>IF($X41=TRUE,ROUND(POWER(1.5,AR41),1),0)</f>
        <v>0</v>
      </c>
      <c r="AA41" s="29">
        <f>IF($X41=TRUE,ROUND(POWER(1.5,AS41),1),0)</f>
        <v>0</v>
      </c>
      <c r="AB41" s="29">
        <f>IF($X41=TRUE,ROUND(POWER(1.5,AT41),1),0)</f>
        <v>0</v>
      </c>
      <c r="AC41" s="29">
        <f>IF($X41=TRUE,ROUND(POWER(1.5,AU41),1),0)</f>
        <v>0</v>
      </c>
      <c r="AD41" s="29">
        <f>IF($X41=TRUE,ROUND(POWER(1.5,AV41),1),0)</f>
        <v>0</v>
      </c>
      <c r="AE41" s="29">
        <f>IF($X41=TRUE,ROUND(POWER(1.5,AW41),1),0)</f>
        <v>0</v>
      </c>
      <c r="AF41" s="29">
        <f>IF($X41=TRUE,ROUND(POWER(1.5,AX41),1),0)</f>
        <v>0</v>
      </c>
      <c r="AG41" s="29">
        <f>IF($X41=TRUE,ROUND(POWER(1.5,AY41),1),0)</f>
        <v>0</v>
      </c>
      <c r="AH41" s="29">
        <f>IF($X41=TRUE,ROUND(POWER(1.5,AZ41),1),0)</f>
        <v>0</v>
      </c>
      <c r="AI41" s="29">
        <f>IF($X41=TRUE,ROUND(POWER(1.5,BA41),1),0)</f>
        <v>0</v>
      </c>
      <c r="AJ41" s="29">
        <f>IF($X41=TRUE,ROUND(POWER(1.5,BB41),1),0)</f>
        <v>0</v>
      </c>
      <c r="AK41" s="29">
        <f>IF($X41=TRUE,ROUND(POWER(1.5,BC41),1),0)</f>
        <v>0</v>
      </c>
      <c r="AL41" s="29">
        <f>IF($X41=TRUE,ROUND(POWER(1.5,BD41),1),0)</f>
        <v>0</v>
      </c>
      <c r="AM41" s="29">
        <f>IF($X41=TRUE,ROUND(POWER(1.5,BE41),1),0)</f>
        <v>0</v>
      </c>
      <c r="AN41" s="29">
        <f>IF($X41=TRUE,ROUND(POWER(1.5,BF41),1),0)</f>
        <v>0</v>
      </c>
      <c r="AO41" s="29">
        <f>IF($X41=TRUE,ROUND(POWER(1.5,BG41),1),0)</f>
        <v>0</v>
      </c>
      <c r="AQ41" s="16">
        <f>J41+J42</f>
        <v>0</v>
      </c>
      <c r="AR41" s="16">
        <f>K41+K42</f>
        <v>0</v>
      </c>
      <c r="AS41" s="16">
        <f>L41+L42</f>
        <v>0</v>
      </c>
      <c r="AT41" s="16">
        <f>M41+M42</f>
        <v>0</v>
      </c>
      <c r="AU41" s="16">
        <f>N41+N42</f>
        <v>0</v>
      </c>
      <c r="AV41" s="16">
        <f>O41+O42</f>
        <v>0</v>
      </c>
      <c r="AW41" s="16">
        <f>P41+P42</f>
        <v>0</v>
      </c>
      <c r="AX41" s="16">
        <f>Q41+Q42</f>
        <v>0</v>
      </c>
      <c r="AY41" s="16">
        <f>R41+R42</f>
        <v>0</v>
      </c>
      <c r="AZ41" s="16">
        <f>AQ41+S42</f>
        <v>0</v>
      </c>
      <c r="BA41" s="16">
        <f>AR41+S42</f>
        <v>0</v>
      </c>
      <c r="BB41" s="16">
        <f>AW41+T42</f>
        <v>0</v>
      </c>
      <c r="BC41" s="16">
        <f>AX41+T42</f>
        <v>0</v>
      </c>
      <c r="BD41" s="16">
        <f>AU41+U42</f>
        <v>0</v>
      </c>
      <c r="BE41" s="16">
        <f>AW41+U42</f>
        <v>0</v>
      </c>
      <c r="BF41" s="16">
        <f>AQ41+V42</f>
        <v>0</v>
      </c>
      <c r="BG41" s="16">
        <f>AS41+V42</f>
        <v>0</v>
      </c>
      <c r="CN41" s="30">
        <f>IF($B41=出撃ON,Y41,0)</f>
        <v>0</v>
      </c>
      <c r="CO41" s="30">
        <f>IF($B41=出撃ON,Z41,0)</f>
        <v>0</v>
      </c>
      <c r="CP41" s="30">
        <f>IF($B41=出撃ON,AA41,0)</f>
        <v>0</v>
      </c>
      <c r="CQ41" s="30">
        <f>IF($B41=出撃ON,AB41,0)</f>
        <v>0</v>
      </c>
      <c r="CR41" s="30">
        <f>IF($B41=出撃ON,AC41,0)</f>
        <v>0</v>
      </c>
      <c r="CS41" s="30">
        <f>IF($B41=出撃ON,AD41,0)</f>
        <v>0</v>
      </c>
      <c r="CT41" s="30">
        <f>IF($B41=出撃ON,AE41,0)</f>
        <v>0</v>
      </c>
      <c r="CU41" s="30">
        <f>IF($B41=出撃ON,AF41,0)</f>
        <v>0</v>
      </c>
      <c r="CV41" s="30">
        <f>IF($B41=出撃ON,AG41,0)</f>
        <v>0</v>
      </c>
      <c r="CW41" s="30">
        <f>IF($B41=出撃ON,AH41,0)</f>
        <v>0</v>
      </c>
      <c r="CX41" s="30">
        <f>IF($B41=出撃ON,AI41,0)</f>
        <v>0</v>
      </c>
      <c r="CY41" s="30">
        <f>IF($B41=出撃ON,AJ41,0)</f>
        <v>0</v>
      </c>
      <c r="CZ41" s="30">
        <f>IF($B41=出撃ON,AK41,0)</f>
        <v>0</v>
      </c>
      <c r="DA41" s="30">
        <f>IF($B41=出撃ON,AL41,0)</f>
        <v>0</v>
      </c>
      <c r="DB41" s="30">
        <f>IF($B41=出撃ON,AM41,0)</f>
        <v>0</v>
      </c>
      <c r="DC41" s="30">
        <f>IF($B41=出撃ON,AN41,0)</f>
        <v>0</v>
      </c>
      <c r="DD41" s="30">
        <f>IF($B41=出撃ON,AO41,0)</f>
        <v>0</v>
      </c>
    </row>
    <row r="42" spans="1:124" ht="10.5">
      <c r="A42" s="20"/>
      <c r="B42" s="14"/>
      <c r="C42" s="7">
        <f>IF(AND(OR($C$9=編成コピペ全,B41=出撃ON),$C$10=編成コピペ補正あり,DF42=TRUE),"●補正："&amp;DT42&amp;"（"&amp;F42&amp;"："&amp;E42&amp;"＋１／"&amp;G42&amp;"／"&amp;H42&amp;"／"&amp;I42&amp;"）","")</f>
      </c>
      <c r="D42" s="15" t="s">
        <v>62</v>
      </c>
      <c r="E42" s="48"/>
      <c r="F42" s="48"/>
      <c r="G42" s="48"/>
      <c r="H42" s="48"/>
      <c r="I42" s="48"/>
      <c r="J42" s="4"/>
      <c r="K42" s="4"/>
      <c r="L42" s="4"/>
      <c r="M42" s="4"/>
      <c r="N42" s="4"/>
      <c r="O42" s="4"/>
      <c r="P42" s="4"/>
      <c r="Q42" s="4"/>
      <c r="R42" s="4"/>
      <c r="S42" s="18"/>
      <c r="T42" s="18"/>
      <c r="U42" s="18"/>
      <c r="V42" s="18"/>
      <c r="Y42" s="2"/>
      <c r="Z42" s="2"/>
      <c r="AA42" s="2"/>
      <c r="AB42" s="2"/>
      <c r="AC42" s="2"/>
      <c r="AD42" s="2"/>
      <c r="AE42" s="2"/>
      <c r="AF42" s="2"/>
      <c r="AG42" s="2"/>
      <c r="AH42" s="2"/>
      <c r="AI42" s="2"/>
      <c r="AJ42" s="2"/>
      <c r="AK42" s="2"/>
      <c r="AL42" s="2"/>
      <c r="AM42" s="2"/>
      <c r="AN42" s="2"/>
      <c r="AO42" s="2"/>
      <c r="DF42" s="16" t="b">
        <f>IF(OR(J42&lt;&gt;0,K42&lt;&gt;0,L42&lt;&gt;0,M42&lt;&gt;0,N42&lt;&gt;0,O42&lt;&gt;0,P42&lt;&gt;0,Q42&lt;&gt;0,R42&lt;&gt;0,S42&lt;&gt;0,T42&lt;&gt;0,U42&lt;&gt;0,V42&lt;&gt;0,),TRUE,FALSE)</f>
        <v>0</v>
      </c>
      <c r="DG42" s="26">
        <f>IF(J42&lt;&gt;0,J$10&amp;"："&amp;J42&amp;$DG$9,"")</f>
      </c>
      <c r="DH42" s="26">
        <f>IF(K42&lt;&gt;0,K$10&amp;"："&amp;K42&amp;$DG$9,"")</f>
      </c>
      <c r="DI42" s="26">
        <f>IF(L42&lt;&gt;0,L$10&amp;"："&amp;L42&amp;$DG$9,"")</f>
      </c>
      <c r="DJ42" s="26">
        <f>IF(M42&lt;&gt;0,M$10&amp;"："&amp;M42&amp;$DG$9,"")</f>
      </c>
      <c r="DK42" s="26">
        <f>IF(N42&lt;&gt;0,N$10&amp;"："&amp;N42&amp;$DG$9,"")</f>
      </c>
      <c r="DL42" s="26">
        <f>IF(O42&lt;&gt;0,O$10&amp;"："&amp;O42&amp;$DG$9,"")</f>
      </c>
      <c r="DM42" s="26">
        <f>IF(P42&lt;&gt;0,P$10&amp;"："&amp;P42&amp;$DG$9,"")</f>
      </c>
      <c r="DN42" s="26">
        <f>IF(Q42&lt;&gt;0,Q$10&amp;"："&amp;Q42&amp;$DG$9,"")</f>
      </c>
      <c r="DO42" s="26">
        <f>IF(R42&lt;&gt;0,R$10&amp;"："&amp;R42&amp;$DG$9,"")</f>
      </c>
      <c r="DP42" s="26">
        <f>IF(S42&lt;&gt;0,S$10&amp;"："&amp;S42&amp;$DG$9,"")</f>
      </c>
      <c r="DQ42" s="26">
        <f>IF(T42&lt;&gt;0,T$10&amp;"："&amp;T42&amp;$DG$9,"")</f>
      </c>
      <c r="DR42" s="26">
        <f>IF(U42&lt;&gt;0,U$10&amp;"："&amp;U42&amp;$DG$9,"")</f>
      </c>
      <c r="DS42" s="26">
        <f>IF(V42&lt;&gt;0,V$10&amp;"："&amp;V42&amp;$DG$9,"")</f>
      </c>
      <c r="DT42" s="26">
        <f>DG42&amp;DH42&amp;DI42&amp;DJ42&amp;DK42&amp;DL42&amp;DM42&amp;DN42&amp;DO42&amp;DP42&amp;DQ42&amp;DR42&amp;DS42</f>
      </c>
    </row>
    <row r="45" spans="1:108" ht="10.5">
      <c r="A45" s="21"/>
      <c r="B45" s="12">
        <v>1</v>
      </c>
      <c r="C45" s="7" t="str">
        <f>IF(OR($C$9=編成コピペ全,B45=出撃ON),"I=D："&amp;I45,"")</f>
        <v>I=D：ゴールデン</v>
      </c>
      <c r="D45" s="15" t="s">
        <v>64</v>
      </c>
      <c r="I45" s="28" t="s">
        <v>156</v>
      </c>
      <c r="J45" s="45">
        <v>6</v>
      </c>
      <c r="K45" s="45">
        <v>8</v>
      </c>
      <c r="L45" s="45">
        <v>6</v>
      </c>
      <c r="M45" s="45">
        <v>3</v>
      </c>
      <c r="N45" s="45">
        <v>6</v>
      </c>
      <c r="O45" s="45">
        <v>-1</v>
      </c>
      <c r="P45" s="45">
        <v>2</v>
      </c>
      <c r="Q45" s="45">
        <v>-1</v>
      </c>
      <c r="R45" s="45">
        <v>-1</v>
      </c>
      <c r="S45" s="11">
        <f>ROUND((AZ45+BA45)/2,0)</f>
        <v>7</v>
      </c>
      <c r="T45" s="11">
        <f>ROUND((BB45+BC45)/2,0)</f>
        <v>1</v>
      </c>
      <c r="U45" s="11">
        <f>ROUND((BD45+BE45)/2,0)</f>
        <v>4</v>
      </c>
      <c r="V45" s="11">
        <f>ROUND((BF45+BG45)/2,0)</f>
        <v>6</v>
      </c>
      <c r="X45" s="5" t="b">
        <f>IF(AND(COUNTBLANK(J45:R45)=9,COUNTBLANK(J47:R47)=9),FALSE,TRUE)</f>
        <v>1</v>
      </c>
      <c r="Y45" s="29">
        <f>IF($X45=TRUE,ROUND(POWER(1.5,BV45),1),0)</f>
        <v>11.4</v>
      </c>
      <c r="Z45" s="29">
        <f>IF($X45=TRUE,ROUND(POWER(1.5,BW45),1),0)</f>
        <v>25.6</v>
      </c>
      <c r="AA45" s="29">
        <f>IF($X45=TRUE,ROUND(POWER(1.5,BX45),1),0)</f>
        <v>11.4</v>
      </c>
      <c r="AB45" s="29">
        <f>IF($X45=TRUE,ROUND(POWER(1.5,BY45),1),0)</f>
        <v>3.4</v>
      </c>
      <c r="AC45" s="29">
        <f>IF($X45=TRUE,ROUND(POWER(1.5,BZ45),1),0)</f>
        <v>11.4</v>
      </c>
      <c r="AD45" s="29">
        <f>IF($X45=TRUE,ROUND(POWER(1.5,CA45),1),0)</f>
        <v>0.7</v>
      </c>
      <c r="AE45" s="29">
        <f>IF($X45=TRUE,ROUND(POWER(1.5,CB45),1),0)</f>
        <v>2.3</v>
      </c>
      <c r="AF45" s="29">
        <f>IF($X45=TRUE,ROUND(POWER(1.5,CC45),1),0)</f>
        <v>0.7</v>
      </c>
      <c r="AG45" s="29">
        <f>IF($X45=TRUE,ROUND(POWER(1.5,CD45),1),0)</f>
        <v>0.7</v>
      </c>
      <c r="AH45" s="29">
        <f>IF($X45=TRUE,ROUND(POWER(1.5,CE45),1),0)</f>
        <v>11.4</v>
      </c>
      <c r="AI45" s="29">
        <f>IF($X45=TRUE,ROUND(POWER(1.5,CF45),1),0)</f>
        <v>25.6</v>
      </c>
      <c r="AJ45" s="29">
        <f>IF($X45=TRUE,ROUND(POWER(1.5,CG45),1),0)</f>
        <v>2.3</v>
      </c>
      <c r="AK45" s="29">
        <f>IF($X45=TRUE,ROUND(POWER(1.5,CH45),1),0)</f>
        <v>0.7</v>
      </c>
      <c r="AL45" s="29">
        <f>IF($X45=TRUE,ROUND(POWER(1.5,CI45),1),0)</f>
        <v>11.4</v>
      </c>
      <c r="AM45" s="29">
        <f>IF($X45=TRUE,ROUND(POWER(1.5,CJ45),1),0)</f>
        <v>2.3</v>
      </c>
      <c r="AN45" s="29">
        <f>IF($X45=TRUE,ROUND(POWER(1.5,CK45),1),0)</f>
        <v>11.4</v>
      </c>
      <c r="AO45" s="29">
        <f>IF($X45=TRUE,ROUND(POWER(1.5,CL45),1),0)</f>
        <v>11.4</v>
      </c>
      <c r="AQ45" s="16">
        <f>J45+J46</f>
        <v>6</v>
      </c>
      <c r="AR45" s="16">
        <f>K45+K46</f>
        <v>8</v>
      </c>
      <c r="AS45" s="16">
        <f>L45+L46</f>
        <v>6</v>
      </c>
      <c r="AT45" s="16">
        <f>M45+M46</f>
        <v>3</v>
      </c>
      <c r="AU45" s="16">
        <f>N45+N46</f>
        <v>6</v>
      </c>
      <c r="AV45" s="16">
        <f>O45+O46</f>
        <v>-1</v>
      </c>
      <c r="AW45" s="16">
        <f>P45+P46</f>
        <v>2</v>
      </c>
      <c r="AX45" s="16">
        <f>Q45+Q46</f>
        <v>-1</v>
      </c>
      <c r="AY45" s="16">
        <f>R45+R46</f>
        <v>-1</v>
      </c>
      <c r="AZ45" s="16">
        <f>AQ45+S46</f>
        <v>6</v>
      </c>
      <c r="BA45" s="16">
        <f>AR45+S46</f>
        <v>8</v>
      </c>
      <c r="BB45" s="16">
        <f>AW45+T46</f>
        <v>2</v>
      </c>
      <c r="BC45" s="16">
        <f>AX45+T46</f>
        <v>-1</v>
      </c>
      <c r="BD45" s="16">
        <f>AU45+U46</f>
        <v>6</v>
      </c>
      <c r="BE45" s="16">
        <f>AW45+U46</f>
        <v>2</v>
      </c>
      <c r="BF45" s="16">
        <f>AQ45+V46</f>
        <v>6</v>
      </c>
      <c r="BG45" s="16">
        <f>AS45+V46</f>
        <v>6</v>
      </c>
      <c r="BI45" s="16">
        <f>MAX(AV47:AV53)</f>
        <v>0</v>
      </c>
      <c r="BJ45" s="16">
        <f>MAX(AW47:AW53)</f>
        <v>0</v>
      </c>
      <c r="BK45" s="16">
        <f>MAX(AX47:AX53)</f>
        <v>0</v>
      </c>
      <c r="BL45" s="16">
        <f>MAX(AY47:AY53)</f>
        <v>0</v>
      </c>
      <c r="BM45" s="44"/>
      <c r="BN45" s="44"/>
      <c r="BO45" s="16">
        <f>MAX(BB47:BB53)</f>
        <v>0</v>
      </c>
      <c r="BP45" s="16">
        <f>MAX(BC47:BC53)</f>
        <v>0</v>
      </c>
      <c r="BQ45" s="44"/>
      <c r="BR45" s="16">
        <f>MAX(BE47:BE53)</f>
        <v>0</v>
      </c>
      <c r="BS45" s="44"/>
      <c r="BT45" s="44"/>
      <c r="BV45" s="16">
        <f>AQ45</f>
        <v>6</v>
      </c>
      <c r="BW45" s="16">
        <f>AR45</f>
        <v>8</v>
      </c>
      <c r="BX45" s="16">
        <f>AS45</f>
        <v>6</v>
      </c>
      <c r="BY45" s="16">
        <f>AT45</f>
        <v>3</v>
      </c>
      <c r="BZ45" s="16">
        <f>AU45</f>
        <v>6</v>
      </c>
      <c r="CA45" s="16">
        <f>AV45+BI45</f>
        <v>-1</v>
      </c>
      <c r="CB45" s="16">
        <f>AW45+BJ45</f>
        <v>2</v>
      </c>
      <c r="CC45" s="16">
        <f>AX45+BK45</f>
        <v>-1</v>
      </c>
      <c r="CD45" s="16">
        <f>AY45+BL45</f>
        <v>-1</v>
      </c>
      <c r="CE45" s="16">
        <f>AZ45</f>
        <v>6</v>
      </c>
      <c r="CF45" s="16">
        <f>BA45</f>
        <v>8</v>
      </c>
      <c r="CG45" s="16">
        <f>BB45+BO45</f>
        <v>2</v>
      </c>
      <c r="CH45" s="16">
        <f>BC45+BP45</f>
        <v>-1</v>
      </c>
      <c r="CI45" s="16">
        <f>BD45</f>
        <v>6</v>
      </c>
      <c r="CJ45" s="16">
        <f>BE45+BR45</f>
        <v>2</v>
      </c>
      <c r="CK45" s="16">
        <f>BF45</f>
        <v>6</v>
      </c>
      <c r="CL45" s="16">
        <f>BG45</f>
        <v>6</v>
      </c>
      <c r="CN45" s="30">
        <f>IF($B45=出撃ON,Y45,0)</f>
        <v>11.4</v>
      </c>
      <c r="CO45" s="30">
        <f>IF($B45=出撃ON,Z45,0)</f>
        <v>25.6</v>
      </c>
      <c r="CP45" s="30">
        <f>IF($B45=出撃ON,AA45,0)</f>
        <v>11.4</v>
      </c>
      <c r="CQ45" s="30">
        <f>IF($B45=出撃ON,AB45,0)</f>
        <v>3.4</v>
      </c>
      <c r="CR45" s="30">
        <f>IF($B45=出撃ON,AC45,0)</f>
        <v>11.4</v>
      </c>
      <c r="CS45" s="30">
        <f>IF($B45=出撃ON,AD45,0)</f>
        <v>0.7</v>
      </c>
      <c r="CT45" s="30">
        <f>IF($B45=出撃ON,AE45,0)</f>
        <v>2.3</v>
      </c>
      <c r="CU45" s="30">
        <f>IF($B45=出撃ON,AF45,0)</f>
        <v>0.7</v>
      </c>
      <c r="CV45" s="30">
        <f>IF($B45=出撃ON,AG45,0)</f>
        <v>0.7</v>
      </c>
      <c r="CW45" s="30">
        <f>IF($B45=出撃ON,AH45,0)</f>
        <v>11.4</v>
      </c>
      <c r="CX45" s="30">
        <f>IF($B45=出撃ON,AI45,0)</f>
        <v>25.6</v>
      </c>
      <c r="CY45" s="30">
        <f>IF($B45=出撃ON,AJ45,0)</f>
        <v>2.3</v>
      </c>
      <c r="CZ45" s="30">
        <f>IF($B45=出撃ON,AK45,0)</f>
        <v>0.7</v>
      </c>
      <c r="DA45" s="30">
        <f>IF($B45=出撃ON,AL45,0)</f>
        <v>11.4</v>
      </c>
      <c r="DB45" s="30">
        <f>IF($B45=出撃ON,AM45,0)</f>
        <v>2.3</v>
      </c>
      <c r="DC45" s="30">
        <f>IF($B45=出撃ON,AN45,0)</f>
        <v>11.4</v>
      </c>
      <c r="DD45" s="30">
        <f>IF($B45=出撃ON,AO45,0)</f>
        <v>11.4</v>
      </c>
    </row>
    <row r="46" spans="1:124" ht="10.5">
      <c r="A46" s="21"/>
      <c r="B46" s="14"/>
      <c r="C46" s="7">
        <f>IF(AND(OR($C$9=編成コピペ全,B45=出撃ON),$C$10=編成コピペ補正あり,DF46=TRUE),"●補正："&amp;DT46&amp;"（"&amp;E46&amp;"／"&amp;F46&amp;"／"&amp;G46&amp;"／"&amp;H46&amp;"／"&amp;I46&amp;"）","")</f>
      </c>
      <c r="D46" s="15" t="s">
        <v>62</v>
      </c>
      <c r="E46" s="48" t="s">
        <v>157</v>
      </c>
      <c r="F46" s="48" t="s">
        <v>158</v>
      </c>
      <c r="G46" s="48"/>
      <c r="H46" s="48"/>
      <c r="I46" s="48"/>
      <c r="J46" s="4"/>
      <c r="K46" s="4"/>
      <c r="L46" s="4"/>
      <c r="M46" s="4"/>
      <c r="N46" s="4"/>
      <c r="O46" s="4"/>
      <c r="P46" s="4"/>
      <c r="Q46" s="4"/>
      <c r="R46" s="4"/>
      <c r="S46" s="18"/>
      <c r="T46" s="18"/>
      <c r="U46" s="18"/>
      <c r="V46" s="18"/>
      <c r="AQ46" s="14"/>
      <c r="AR46" s="14"/>
      <c r="AS46" s="14"/>
      <c r="AT46" s="14"/>
      <c r="AU46" s="14"/>
      <c r="AV46" s="14"/>
      <c r="AW46" s="14"/>
      <c r="AX46" s="14"/>
      <c r="AY46" s="14"/>
      <c r="AZ46" s="14"/>
      <c r="BA46" s="14"/>
      <c r="BB46" s="14"/>
      <c r="BC46" s="14"/>
      <c r="BD46" s="14"/>
      <c r="BE46" s="14"/>
      <c r="BF46" s="14"/>
      <c r="BG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DF46" s="16" t="b">
        <f>IF(OR(J46&lt;&gt;0,K46&lt;&gt;0,L46&lt;&gt;0,M46&lt;&gt;0,N46&lt;&gt;0,O46&lt;&gt;0,P46&lt;&gt;0,Q46&lt;&gt;0,R46&lt;&gt;0,S46&lt;&gt;0,T46&lt;&gt;0,U46&lt;&gt;0,V46&lt;&gt;0,),TRUE,FALSE)</f>
        <v>0</v>
      </c>
      <c r="DG46" s="26">
        <f>IF(J46&lt;&gt;0,J$10&amp;"："&amp;J46&amp;$DG$9,"")</f>
      </c>
      <c r="DH46" s="26">
        <f>IF(K46&lt;&gt;0,K$10&amp;"："&amp;K46&amp;$DG$9,"")</f>
      </c>
      <c r="DI46" s="26">
        <f>IF(L46&lt;&gt;0,L$10&amp;"："&amp;L46&amp;$DG$9,"")</f>
      </c>
      <c r="DJ46" s="26">
        <f>IF(M46&lt;&gt;0,M$10&amp;"："&amp;M46&amp;$DG$9,"")</f>
      </c>
      <c r="DK46" s="26">
        <f>IF(N46&lt;&gt;0,N$10&amp;"："&amp;N46&amp;$DG$9,"")</f>
      </c>
      <c r="DL46" s="26">
        <f>IF(O46&lt;&gt;0,O$10&amp;"："&amp;O46&amp;$DG$9,"")</f>
      </c>
      <c r="DM46" s="26">
        <f>IF(P46&lt;&gt;0,P$10&amp;"："&amp;P46&amp;$DG$9,"")</f>
      </c>
      <c r="DN46" s="26">
        <f>IF(Q46&lt;&gt;0,Q$10&amp;"："&amp;Q46&amp;$DG$9,"")</f>
      </c>
      <c r="DO46" s="26">
        <f>IF(R46&lt;&gt;0,R$10&amp;"："&amp;R46&amp;$DG$9,"")</f>
      </c>
      <c r="DP46" s="26">
        <f>IF(S46&lt;&gt;0,S$10&amp;"："&amp;S46&amp;$DG$9,"")</f>
      </c>
      <c r="DQ46" s="26">
        <f>IF(T46&lt;&gt;0,T$10&amp;"："&amp;T46&amp;$DG$9,"")</f>
      </c>
      <c r="DR46" s="26">
        <f>IF(U46&lt;&gt;0,U$10&amp;"："&amp;U46&amp;$DG$9,"")</f>
      </c>
      <c r="DS46" s="26">
        <f>IF(V46&lt;&gt;0,V$10&amp;"："&amp;V46&amp;$DG$9,"")</f>
      </c>
      <c r="DT46" s="26">
        <f>DG46&amp;DH46&amp;DI46&amp;DJ46&amp;DK46&amp;DL46&amp;DM46&amp;DN46&amp;DO46&amp;DP46&amp;DQ46&amp;DR46&amp;DS46</f>
      </c>
    </row>
    <row r="47" spans="1:90" ht="10.5">
      <c r="A47" s="21"/>
      <c r="B47" s="14"/>
      <c r="C47" s="7" t="str">
        <f>IF(OR($C$9=編成コピペ全,B45=出撃ON),E47&amp;"："&amp;G47&amp;"："&amp;H47&amp;"："&amp;I47&amp;"：パイロット","")</f>
        <v>：：：：パイロット</v>
      </c>
      <c r="D47" s="15" t="s">
        <v>65</v>
      </c>
      <c r="E47" s="48"/>
      <c r="F47" s="28"/>
      <c r="G47" s="28"/>
      <c r="H47" s="28"/>
      <c r="I47" s="28"/>
      <c r="J47" s="45"/>
      <c r="K47" s="45"/>
      <c r="L47" s="45"/>
      <c r="M47" s="45"/>
      <c r="N47" s="45"/>
      <c r="O47" s="45"/>
      <c r="P47" s="45"/>
      <c r="Q47" s="45"/>
      <c r="R47" s="45"/>
      <c r="S47" s="11">
        <f>ROUND((AZ47+BA47)/2,0)</f>
        <v>0</v>
      </c>
      <c r="T47" s="11">
        <f>ROUND((BB47+BC47)/2,0)</f>
        <v>0</v>
      </c>
      <c r="U47" s="11">
        <f>ROUND((BD47+BE47)/2,0)</f>
        <v>0</v>
      </c>
      <c r="V47" s="11">
        <f>ROUND((BF47+BG47)/2,0)</f>
        <v>0</v>
      </c>
      <c r="AQ47" s="16">
        <f>J47+J48</f>
        <v>0</v>
      </c>
      <c r="AR47" s="16">
        <f>K47+K48</f>
        <v>0</v>
      </c>
      <c r="AS47" s="16">
        <f>L47+L48</f>
        <v>0</v>
      </c>
      <c r="AT47" s="16">
        <f>M47+M48</f>
        <v>0</v>
      </c>
      <c r="AU47" s="16">
        <f>N47+N48</f>
        <v>0</v>
      </c>
      <c r="AV47" s="16">
        <f>O47+O48</f>
        <v>0</v>
      </c>
      <c r="AW47" s="16">
        <f>P47+P48</f>
        <v>0</v>
      </c>
      <c r="AX47" s="16">
        <f>Q47+Q48</f>
        <v>0</v>
      </c>
      <c r="AY47" s="16">
        <f>R47+R48</f>
        <v>0</v>
      </c>
      <c r="AZ47" s="16">
        <f>AQ47+S48</f>
        <v>0</v>
      </c>
      <c r="BA47" s="16">
        <f>AR47+S48</f>
        <v>0</v>
      </c>
      <c r="BB47" s="16">
        <f>AW47+T48</f>
        <v>0</v>
      </c>
      <c r="BC47" s="16">
        <f>AX47+T48</f>
        <v>0</v>
      </c>
      <c r="BD47" s="16">
        <f>AU47+U48</f>
        <v>0</v>
      </c>
      <c r="BE47" s="16">
        <f>AW47+U48</f>
        <v>0</v>
      </c>
      <c r="BF47" s="16">
        <f>AQ47+V48</f>
        <v>0</v>
      </c>
      <c r="BG47" s="16">
        <f>AS47+V48</f>
        <v>0</v>
      </c>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row>
    <row r="48" spans="1:124" ht="10.5">
      <c r="A48" s="21"/>
      <c r="B48" s="14"/>
      <c r="C48" s="7">
        <f>IF(AND(OR($C$9=編成コピペ全,B45=出撃ON),$C$10=編成コピペ補正あり,DF48=TRUE),"●補正："&amp;DT48&amp;"（"&amp;F48&amp;"："&amp;E48&amp;"＋１／"&amp;G48&amp;"／"&amp;H48&amp;"／"&amp;I48&amp;"）","")</f>
      </c>
      <c r="D48" s="15" t="s">
        <v>62</v>
      </c>
      <c r="E48" s="48"/>
      <c r="F48" s="48"/>
      <c r="G48" s="48"/>
      <c r="H48" s="48"/>
      <c r="I48" s="48"/>
      <c r="J48" s="4"/>
      <c r="K48" s="4"/>
      <c r="L48" s="4"/>
      <c r="M48" s="4"/>
      <c r="N48" s="4"/>
      <c r="O48" s="4"/>
      <c r="P48" s="4"/>
      <c r="Q48" s="4"/>
      <c r="R48" s="4"/>
      <c r="S48" s="18"/>
      <c r="T48" s="18"/>
      <c r="U48" s="18"/>
      <c r="V48" s="18"/>
      <c r="AQ48" s="14"/>
      <c r="AR48" s="14"/>
      <c r="AS48" s="14"/>
      <c r="AT48" s="14"/>
      <c r="AU48" s="14"/>
      <c r="AV48" s="14"/>
      <c r="AW48" s="14"/>
      <c r="AX48" s="14"/>
      <c r="AY48" s="14"/>
      <c r="AZ48" s="14"/>
      <c r="BA48" s="14"/>
      <c r="BB48" s="14"/>
      <c r="BC48" s="14"/>
      <c r="BD48" s="14"/>
      <c r="BE48" s="14"/>
      <c r="BF48" s="14"/>
      <c r="BG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DF48" s="16" t="b">
        <f>IF(OR(J48&lt;&gt;0,K48&lt;&gt;0,L48&lt;&gt;0,M48&lt;&gt;0,N48&lt;&gt;0,O48&lt;&gt;0,P48&lt;&gt;0,Q48&lt;&gt;0,R48&lt;&gt;0,S48&lt;&gt;0,T48&lt;&gt;0,U48&lt;&gt;0,V48&lt;&gt;0,),TRUE,FALSE)</f>
        <v>0</v>
      </c>
      <c r="DG48" s="26">
        <f>IF(J48&lt;&gt;0,J$10&amp;"："&amp;J48&amp;$DG$9,"")</f>
      </c>
      <c r="DH48" s="26">
        <f>IF(K48&lt;&gt;0,K$10&amp;"："&amp;K48&amp;$DG$9,"")</f>
      </c>
      <c r="DI48" s="26">
        <f>IF(L48&lt;&gt;0,L$10&amp;"："&amp;L48&amp;$DG$9,"")</f>
      </c>
      <c r="DJ48" s="26">
        <f>IF(M48&lt;&gt;0,M$10&amp;"："&amp;M48&amp;$DG$9,"")</f>
      </c>
      <c r="DK48" s="26">
        <f>IF(N48&lt;&gt;0,N$10&amp;"："&amp;N48&amp;$DG$9,"")</f>
      </c>
      <c r="DL48" s="26">
        <f>IF(O48&lt;&gt;0,O$10&amp;"："&amp;O48&amp;$DG$9,"")</f>
      </c>
      <c r="DM48" s="26">
        <f>IF(P48&lt;&gt;0,P$10&amp;"："&amp;P48&amp;$DG$9,"")</f>
      </c>
      <c r="DN48" s="26">
        <f>IF(Q48&lt;&gt;0,Q$10&amp;"："&amp;Q48&amp;$DG$9,"")</f>
      </c>
      <c r="DO48" s="26">
        <f>IF(R48&lt;&gt;0,R$10&amp;"："&amp;R48&amp;$DG$9,"")</f>
      </c>
      <c r="DP48" s="26">
        <f>IF(S48&lt;&gt;0,S$10&amp;"："&amp;S48&amp;$DG$9,"")</f>
      </c>
      <c r="DQ48" s="26">
        <f>IF(T48&lt;&gt;0,T$10&amp;"："&amp;T48&amp;$DG$9,"")</f>
      </c>
      <c r="DR48" s="26">
        <f>IF(U48&lt;&gt;0,U$10&amp;"："&amp;U48&amp;$DG$9,"")</f>
      </c>
      <c r="DS48" s="26">
        <f>IF(V48&lt;&gt;0,V$10&amp;"："&amp;V48&amp;$DG$9,"")</f>
      </c>
      <c r="DT48" s="26">
        <f>DG48&amp;DH48&amp;DI48&amp;DJ48&amp;DK48&amp;DL48&amp;DM48&amp;DN48&amp;DO48&amp;DP48&amp;DQ48&amp;DR48&amp;DS48</f>
      </c>
    </row>
    <row r="49" spans="1:90" ht="10.5">
      <c r="A49" s="21"/>
      <c r="B49" s="14"/>
      <c r="C49" s="7">
        <f>IF(COUNTBLANK(E49:I49)&gt;0,"",IF(OR($C$9=編成コピペ全,B45=出撃ON),E49&amp;"："&amp;G49&amp;"："&amp;H49&amp;"："&amp;I49&amp;"：コパイ",""))</f>
      </c>
      <c r="D49" s="15" t="s">
        <v>66</v>
      </c>
      <c r="E49" s="48"/>
      <c r="F49" s="28"/>
      <c r="G49" s="28"/>
      <c r="H49" s="28"/>
      <c r="I49" s="28"/>
      <c r="J49" s="45"/>
      <c r="K49" s="45"/>
      <c r="L49" s="45"/>
      <c r="M49" s="45"/>
      <c r="N49" s="45"/>
      <c r="O49" s="45"/>
      <c r="P49" s="45"/>
      <c r="Q49" s="45"/>
      <c r="R49" s="45"/>
      <c r="S49" s="11">
        <f>ROUND((AZ49+BA49)/2,0)</f>
        <v>0</v>
      </c>
      <c r="T49" s="11">
        <f>ROUND((BB49+BC49)/2,0)</f>
        <v>0</v>
      </c>
      <c r="U49" s="11">
        <f>ROUND((BD49+BE49)/2,0)</f>
        <v>0</v>
      </c>
      <c r="V49" s="11">
        <f>ROUND((BF49+BG49)/2,0)</f>
        <v>0</v>
      </c>
      <c r="AQ49" s="16">
        <f>J49+J50</f>
        <v>0</v>
      </c>
      <c r="AR49" s="16">
        <f>K49+K50</f>
        <v>0</v>
      </c>
      <c r="AS49" s="16">
        <f>L49+L50</f>
        <v>0</v>
      </c>
      <c r="AT49" s="16">
        <f>M49+M50</f>
        <v>0</v>
      </c>
      <c r="AU49" s="16">
        <f>N49+N50</f>
        <v>0</v>
      </c>
      <c r="AV49" s="16">
        <f>O49+O50</f>
        <v>0</v>
      </c>
      <c r="AW49" s="16">
        <f>P49+P50</f>
        <v>0</v>
      </c>
      <c r="AX49" s="16">
        <f>Q49+Q50</f>
        <v>0</v>
      </c>
      <c r="AY49" s="16">
        <f>R49+R50</f>
        <v>0</v>
      </c>
      <c r="AZ49" s="16">
        <f>AQ49+S50</f>
        <v>0</v>
      </c>
      <c r="BA49" s="16">
        <f>AR49+S50</f>
        <v>0</v>
      </c>
      <c r="BB49" s="16">
        <f>AW49+T50</f>
        <v>0</v>
      </c>
      <c r="BC49" s="16">
        <f>AX49+T50</f>
        <v>0</v>
      </c>
      <c r="BD49" s="16">
        <f>AU49+U50</f>
        <v>0</v>
      </c>
      <c r="BE49" s="16">
        <f>AW49+U50</f>
        <v>0</v>
      </c>
      <c r="BF49" s="16">
        <f>AQ49+V50</f>
        <v>0</v>
      </c>
      <c r="BG49" s="16">
        <f>AS49+V50</f>
        <v>0</v>
      </c>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row>
    <row r="50" spans="1:124" ht="10.5">
      <c r="A50" s="21"/>
      <c r="B50" s="14"/>
      <c r="C50" s="7">
        <f>IF(AND(OR($C$9=編成コピペ全,B45=出撃ON),$C$10=編成コピペ補正あり,DF50=TRUE),"●補正："&amp;DT50&amp;"（"&amp;F50&amp;"："&amp;E50&amp;"＋１／"&amp;G50&amp;"／"&amp;H50&amp;"／"&amp;I50&amp;"）","")</f>
      </c>
      <c r="D50" s="15" t="s">
        <v>62</v>
      </c>
      <c r="E50" s="48"/>
      <c r="F50" s="48"/>
      <c r="G50" s="48"/>
      <c r="H50" s="48"/>
      <c r="I50" s="48"/>
      <c r="J50" s="4"/>
      <c r="K50" s="4"/>
      <c r="L50" s="4"/>
      <c r="M50" s="4"/>
      <c r="N50" s="4"/>
      <c r="O50" s="4"/>
      <c r="P50" s="4"/>
      <c r="Q50" s="4"/>
      <c r="R50" s="4"/>
      <c r="S50" s="18"/>
      <c r="T50" s="18"/>
      <c r="U50" s="18"/>
      <c r="V50" s="18"/>
      <c r="AQ50" s="14"/>
      <c r="AR50" s="14"/>
      <c r="AS50" s="14"/>
      <c r="AT50" s="14"/>
      <c r="AU50" s="14"/>
      <c r="AV50" s="14"/>
      <c r="AW50" s="14"/>
      <c r="AX50" s="14"/>
      <c r="AY50" s="14"/>
      <c r="AZ50" s="14"/>
      <c r="BA50" s="14"/>
      <c r="BB50" s="14"/>
      <c r="BC50" s="14"/>
      <c r="BD50" s="14"/>
      <c r="BE50" s="14"/>
      <c r="BF50" s="14"/>
      <c r="BG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DF50" s="16" t="b">
        <f>IF(OR(J50&lt;&gt;0,K50&lt;&gt;0,L50&lt;&gt;0,M50&lt;&gt;0,N50&lt;&gt;0,O50&lt;&gt;0,P50&lt;&gt;0,Q50&lt;&gt;0,R50&lt;&gt;0,S50&lt;&gt;0,T50&lt;&gt;0,U50&lt;&gt;0,V50&lt;&gt;0,),TRUE,FALSE)</f>
        <v>0</v>
      </c>
      <c r="DG50" s="26">
        <f>IF(J50&lt;&gt;0,J$10&amp;"："&amp;J50&amp;$DG$9,"")</f>
      </c>
      <c r="DH50" s="26">
        <f>IF(K50&lt;&gt;0,K$10&amp;"："&amp;K50&amp;$DG$9,"")</f>
      </c>
      <c r="DI50" s="26">
        <f>IF(L50&lt;&gt;0,L$10&amp;"："&amp;L50&amp;$DG$9,"")</f>
      </c>
      <c r="DJ50" s="26">
        <f>IF(M50&lt;&gt;0,M$10&amp;"："&amp;M50&amp;$DG$9,"")</f>
      </c>
      <c r="DK50" s="26">
        <f>IF(N50&lt;&gt;0,N$10&amp;"："&amp;N50&amp;$DG$9,"")</f>
      </c>
      <c r="DL50" s="26">
        <f>IF(O50&lt;&gt;0,O$10&amp;"："&amp;O50&amp;$DG$9,"")</f>
      </c>
      <c r="DM50" s="26">
        <f>IF(P50&lt;&gt;0,P$10&amp;"："&amp;P50&amp;$DG$9,"")</f>
      </c>
      <c r="DN50" s="26">
        <f>IF(Q50&lt;&gt;0,Q$10&amp;"："&amp;Q50&amp;$DG$9,"")</f>
      </c>
      <c r="DO50" s="26">
        <f>IF(R50&lt;&gt;0,R$10&amp;"："&amp;R50&amp;$DG$9,"")</f>
      </c>
      <c r="DP50" s="26">
        <f>IF(S50&lt;&gt;0,S$10&amp;"："&amp;S50&amp;$DG$9,"")</f>
      </c>
      <c r="DQ50" s="26">
        <f>IF(T50&lt;&gt;0,T$10&amp;"："&amp;T50&amp;$DG$9,"")</f>
      </c>
      <c r="DR50" s="26">
        <f>IF(U50&lt;&gt;0,U$10&amp;"："&amp;U50&amp;$DG$9,"")</f>
      </c>
      <c r="DS50" s="26">
        <f>IF(V50&lt;&gt;0,V$10&amp;"："&amp;V50&amp;$DG$9,"")</f>
      </c>
      <c r="DT50" s="26">
        <f>DG50&amp;DH50&amp;DI50&amp;DJ50&amp;DK50&amp;DL50&amp;DM50&amp;DN50&amp;DO50&amp;DP50&amp;DQ50&amp;DR50&amp;DS50</f>
      </c>
    </row>
    <row r="51" spans="1:90" ht="10.5">
      <c r="A51" s="21"/>
      <c r="B51" s="14"/>
      <c r="C51" s="7">
        <f>IF(COUNTBLANK(E51:I51)&gt;0,"",IF(OR($C$9=編成コピペ全,B45=出撃ON),E51&amp;"："&amp;G51&amp;"："&amp;H51&amp;"："&amp;I51&amp;"：コパイ",""))</f>
      </c>
      <c r="D51" s="15" t="s">
        <v>67</v>
      </c>
      <c r="E51" s="48"/>
      <c r="F51" s="28"/>
      <c r="G51" s="28"/>
      <c r="H51" s="28"/>
      <c r="I51" s="28"/>
      <c r="J51" s="45"/>
      <c r="K51" s="45"/>
      <c r="L51" s="45"/>
      <c r="M51" s="45"/>
      <c r="N51" s="45"/>
      <c r="O51" s="45"/>
      <c r="P51" s="45"/>
      <c r="Q51" s="45"/>
      <c r="R51" s="45"/>
      <c r="S51" s="11">
        <f>ROUND((AZ51+BA51)/2,0)</f>
        <v>0</v>
      </c>
      <c r="T51" s="11">
        <f>ROUND((BB51+BC51)/2,0)</f>
        <v>0</v>
      </c>
      <c r="U51" s="11">
        <f>ROUND((BD51+BE51)/2,0)</f>
        <v>0</v>
      </c>
      <c r="V51" s="11">
        <f>ROUND((BF51+BG51)/2,0)</f>
        <v>0</v>
      </c>
      <c r="Y51" s="2"/>
      <c r="Z51" s="2"/>
      <c r="AA51" s="2"/>
      <c r="AB51" s="2"/>
      <c r="AC51" s="2"/>
      <c r="AD51" s="2"/>
      <c r="AE51" s="2"/>
      <c r="AF51" s="2"/>
      <c r="AG51" s="2"/>
      <c r="AH51" s="2"/>
      <c r="AQ51" s="16">
        <f>J51+J52</f>
        <v>0</v>
      </c>
      <c r="AR51" s="16">
        <f>K51+K52</f>
        <v>0</v>
      </c>
      <c r="AS51" s="16">
        <f>L51+L52</f>
        <v>0</v>
      </c>
      <c r="AT51" s="16">
        <f>M51+M52</f>
        <v>0</v>
      </c>
      <c r="AU51" s="16">
        <f>N51+N52</f>
        <v>0</v>
      </c>
      <c r="AV51" s="16">
        <f>O51+O52</f>
        <v>0</v>
      </c>
      <c r="AW51" s="16">
        <f>P51+P52</f>
        <v>0</v>
      </c>
      <c r="AX51" s="16">
        <f>Q51+Q52</f>
        <v>0</v>
      </c>
      <c r="AY51" s="16">
        <f>R51+R52</f>
        <v>0</v>
      </c>
      <c r="AZ51" s="16">
        <f>AQ51+S52</f>
        <v>0</v>
      </c>
      <c r="BA51" s="16">
        <f>AR51+S52</f>
        <v>0</v>
      </c>
      <c r="BB51" s="16">
        <f>AW51+T52</f>
        <v>0</v>
      </c>
      <c r="BC51" s="16">
        <f>AX51+T52</f>
        <v>0</v>
      </c>
      <c r="BD51" s="16">
        <f>AU51+U52</f>
        <v>0</v>
      </c>
      <c r="BE51" s="16">
        <f>AW51+U52</f>
        <v>0</v>
      </c>
      <c r="BF51" s="16">
        <f>AQ51+V52</f>
        <v>0</v>
      </c>
      <c r="BG51" s="16">
        <f>AS51+V52</f>
        <v>0</v>
      </c>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row>
    <row r="52" spans="1:90" ht="10.5">
      <c r="A52" s="21"/>
      <c r="B52" s="14"/>
      <c r="C52" s="7">
        <f>IF(AND(OR($C$9=編成コピペ全,B45=出撃ON),$C$10=編成コピペ補正あり,DF52=TRUE),"●補正："&amp;DT52&amp;"（"&amp;F52&amp;"："&amp;E52&amp;"＋１／"&amp;G52&amp;"／"&amp;H52&amp;"／"&amp;I52&amp;"）","")</f>
      </c>
      <c r="D52" s="15" t="s">
        <v>62</v>
      </c>
      <c r="E52" s="48"/>
      <c r="F52" s="48"/>
      <c r="G52" s="48"/>
      <c r="H52" s="48"/>
      <c r="I52" s="48"/>
      <c r="J52" s="4"/>
      <c r="K52" s="4"/>
      <c r="L52" s="4"/>
      <c r="M52" s="4"/>
      <c r="N52" s="4"/>
      <c r="O52" s="4"/>
      <c r="P52" s="4"/>
      <c r="Q52" s="4"/>
      <c r="R52" s="4"/>
      <c r="S52" s="18"/>
      <c r="T52" s="18"/>
      <c r="U52" s="18"/>
      <c r="V52" s="18"/>
      <c r="Y52" s="2"/>
      <c r="Z52" s="2"/>
      <c r="AA52" s="2"/>
      <c r="AB52" s="2"/>
      <c r="AC52" s="2"/>
      <c r="AD52" s="2"/>
      <c r="AE52" s="2"/>
      <c r="AF52" s="2"/>
      <c r="AG52" s="2"/>
      <c r="AH52" s="2"/>
      <c r="AI52" s="2"/>
      <c r="AJ52" s="2"/>
      <c r="AK52" s="2"/>
      <c r="AL52" s="2"/>
      <c r="AM52" s="2"/>
      <c r="AN52" s="2"/>
      <c r="AO52" s="2"/>
      <c r="AQ52" s="14"/>
      <c r="AR52" s="14"/>
      <c r="AS52" s="14"/>
      <c r="AT52" s="14"/>
      <c r="AU52" s="14"/>
      <c r="AV52" s="14"/>
      <c r="AW52" s="14"/>
      <c r="AX52" s="14"/>
      <c r="AY52" s="14"/>
      <c r="AZ52" s="14"/>
      <c r="BA52" s="14"/>
      <c r="BB52" s="14"/>
      <c r="BC52" s="14"/>
      <c r="BD52" s="14"/>
      <c r="BE52" s="14"/>
      <c r="BF52" s="14"/>
      <c r="BG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row>
    <row r="53" spans="1:59" ht="10.5">
      <c r="A53" s="21"/>
      <c r="B53" s="14"/>
      <c r="D53" s="15" t="s">
        <v>68</v>
      </c>
      <c r="J53" s="22">
        <f>BV45</f>
        <v>6</v>
      </c>
      <c r="K53" s="22">
        <f>BW45</f>
        <v>8</v>
      </c>
      <c r="L53" s="22">
        <f>BX45</f>
        <v>6</v>
      </c>
      <c r="M53" s="22">
        <f>BY45</f>
        <v>3</v>
      </c>
      <c r="N53" s="22">
        <f>BZ45</f>
        <v>6</v>
      </c>
      <c r="O53" s="22">
        <f>CA45</f>
        <v>-1</v>
      </c>
      <c r="P53" s="22">
        <f>CB45</f>
        <v>2</v>
      </c>
      <c r="Q53" s="22">
        <f>CC45</f>
        <v>-1</v>
      </c>
      <c r="R53" s="22">
        <f>CD45</f>
        <v>-1</v>
      </c>
      <c r="S53" s="11">
        <f>ROUND((ROUND(CE45,0)+ROUND(CF45,0))/2,0)</f>
        <v>7</v>
      </c>
      <c r="T53" s="11">
        <f>ROUND((ROUND(CG45,0)+ROUND(CH45,0))/2,0)</f>
        <v>1</v>
      </c>
      <c r="U53" s="11">
        <f>ROUND((ROUND(CI45,0)+ROUND(CJ45,0))/2,0)</f>
        <v>4</v>
      </c>
      <c r="V53" s="11">
        <f>ROUND((ROUND(CK45,0)+ROUND(CL45,0))/2,0)</f>
        <v>6</v>
      </c>
      <c r="AQ53" s="14"/>
      <c r="AR53" s="14"/>
      <c r="AS53" s="14"/>
      <c r="AT53" s="14"/>
      <c r="AU53" s="14"/>
      <c r="AV53" s="14"/>
      <c r="AW53" s="14"/>
      <c r="AX53" s="14"/>
      <c r="AY53" s="14"/>
      <c r="AZ53" s="14"/>
      <c r="BA53" s="14"/>
      <c r="BB53" s="14"/>
      <c r="BC53" s="14"/>
      <c r="BD53" s="14"/>
      <c r="BE53" s="14"/>
      <c r="BF53" s="14"/>
      <c r="BG53" s="14"/>
    </row>
    <row r="55" spans="1:108" ht="10.5">
      <c r="A55" s="21"/>
      <c r="B55" s="12">
        <v>1</v>
      </c>
      <c r="C55" s="7" t="str">
        <f>IF(OR($C$9=編成コピペ全,B55=出撃ON),"I=D："&amp;I55,"")</f>
        <v>I=D：</v>
      </c>
      <c r="D55" s="15" t="s">
        <v>64</v>
      </c>
      <c r="I55" s="28"/>
      <c r="J55" s="45"/>
      <c r="K55" s="45"/>
      <c r="L55" s="45"/>
      <c r="M55" s="45"/>
      <c r="N55" s="45"/>
      <c r="O55" s="45"/>
      <c r="P55" s="45"/>
      <c r="Q55" s="45"/>
      <c r="R55" s="45"/>
      <c r="S55" s="11">
        <f>ROUND((AZ55+BA55)/2,0)</f>
        <v>0</v>
      </c>
      <c r="T55" s="11">
        <f>ROUND((BB55+BC55)/2,0)</f>
        <v>0</v>
      </c>
      <c r="U55" s="11">
        <f>ROUND((BD55+BE55)/2,0)</f>
        <v>0</v>
      </c>
      <c r="V55" s="11">
        <f>ROUND((BF55+BG55)/2,0)</f>
        <v>0</v>
      </c>
      <c r="X55" s="5" t="b">
        <f>IF(AND(COUNTBLANK(J55:R55)=9,COUNTBLANK(J57:R57)=9),FALSE,TRUE)</f>
        <v>0</v>
      </c>
      <c r="Y55" s="29">
        <f>IF($X55=TRUE,ROUND(POWER(1.5,BV55),1),0)</f>
        <v>0</v>
      </c>
      <c r="Z55" s="29">
        <f>IF($X55=TRUE,ROUND(POWER(1.5,BW55),1),0)</f>
        <v>0</v>
      </c>
      <c r="AA55" s="29">
        <f>IF($X55=TRUE,ROUND(POWER(1.5,BX55),1),0)</f>
        <v>0</v>
      </c>
      <c r="AB55" s="29">
        <f>IF($X55=TRUE,ROUND(POWER(1.5,BY55),1),0)</f>
        <v>0</v>
      </c>
      <c r="AC55" s="29">
        <f>IF($X55=TRUE,ROUND(POWER(1.5,BZ55),1),0)</f>
        <v>0</v>
      </c>
      <c r="AD55" s="29">
        <f>IF($X55=TRUE,ROUND(POWER(1.5,CA55),1),0)</f>
        <v>0</v>
      </c>
      <c r="AE55" s="29">
        <f>IF($X55=TRUE,ROUND(POWER(1.5,CB55),1),0)</f>
        <v>0</v>
      </c>
      <c r="AF55" s="29">
        <f>IF($X55=TRUE,ROUND(POWER(1.5,CC55),1),0)</f>
        <v>0</v>
      </c>
      <c r="AG55" s="29">
        <f>IF($X55=TRUE,ROUND(POWER(1.5,CD55),1),0)</f>
        <v>0</v>
      </c>
      <c r="AH55" s="29">
        <f>IF($X84=TRUE,ROUND(POWER(1.5,CE55),1),0)</f>
        <v>0</v>
      </c>
      <c r="AI55" s="29">
        <f>IF($X84=TRUE,ROUND(POWER(1.5,CF55),1),0)</f>
        <v>0</v>
      </c>
      <c r="AJ55" s="29">
        <f>IF($X84=TRUE,ROUND(POWER(1.5,CG55),1),0)</f>
        <v>0</v>
      </c>
      <c r="AK55" s="29">
        <f>IF($X84=TRUE,ROUND(POWER(1.5,CH55),1),0)</f>
        <v>0</v>
      </c>
      <c r="AL55" s="29">
        <f>IF($X84=TRUE,ROUND(POWER(1.5,CI55),1),0)</f>
        <v>0</v>
      </c>
      <c r="AM55" s="29">
        <f>IF($X84=TRUE,ROUND(POWER(1.5,CJ55),1),0)</f>
        <v>0</v>
      </c>
      <c r="AN55" s="29">
        <f>IF($X84=TRUE,ROUND(POWER(1.5,CK55),1),0)</f>
        <v>0</v>
      </c>
      <c r="AO55" s="29">
        <f>IF($X84=TRUE,ROUND(POWER(1.5,CL55),1),0)</f>
        <v>0</v>
      </c>
      <c r="AQ55" s="16">
        <f>J55+J56</f>
        <v>0</v>
      </c>
      <c r="AR55" s="16">
        <f>K55+K56</f>
        <v>0</v>
      </c>
      <c r="AS55" s="16">
        <f>L55+L56</f>
        <v>0</v>
      </c>
      <c r="AT55" s="16">
        <f>M55+M56</f>
        <v>0</v>
      </c>
      <c r="AU55" s="16">
        <f>N55+N56</f>
        <v>0</v>
      </c>
      <c r="AV55" s="16">
        <f>O55+O56</f>
        <v>0</v>
      </c>
      <c r="AW55" s="16">
        <f>P55+P56</f>
        <v>0</v>
      </c>
      <c r="AX55" s="16">
        <f>Q55+Q56</f>
        <v>0</v>
      </c>
      <c r="AY55" s="16">
        <f>R55+R56</f>
        <v>0</v>
      </c>
      <c r="AZ55" s="16">
        <f>AQ55+S56</f>
        <v>0</v>
      </c>
      <c r="BA55" s="16">
        <f>AR55+S56</f>
        <v>0</v>
      </c>
      <c r="BB55" s="16">
        <f>AW55+T56</f>
        <v>0</v>
      </c>
      <c r="BC55" s="16">
        <f>AX55+T56</f>
        <v>0</v>
      </c>
      <c r="BD55" s="16">
        <f>AU55+U56</f>
        <v>0</v>
      </c>
      <c r="BE55" s="16">
        <f>AW55+U56</f>
        <v>0</v>
      </c>
      <c r="BF55" s="16">
        <f>AQ55+V56</f>
        <v>0</v>
      </c>
      <c r="BG55" s="16">
        <f>AS55+V56</f>
        <v>0</v>
      </c>
      <c r="BI55" s="16">
        <f>MAX(AV57:AV63)</f>
        <v>0</v>
      </c>
      <c r="BJ55" s="16">
        <f>MAX(AW57:AW63)</f>
        <v>0</v>
      </c>
      <c r="BK55" s="16">
        <f>MAX(AX57:AX63)</f>
        <v>0</v>
      </c>
      <c r="BL55" s="16">
        <f>MAX(AY57:AY63)</f>
        <v>0</v>
      </c>
      <c r="BM55" s="44"/>
      <c r="BN55" s="44"/>
      <c r="BO55" s="16">
        <f>MAX(BB57:BB63)</f>
        <v>0</v>
      </c>
      <c r="BP55" s="16">
        <f>MAX(BC57:BC63)</f>
        <v>0</v>
      </c>
      <c r="BQ55" s="44"/>
      <c r="BR55" s="16">
        <f>MAX(BE57:BE63)</f>
        <v>0</v>
      </c>
      <c r="BS55" s="44"/>
      <c r="BT55" s="44"/>
      <c r="BV55" s="16">
        <f>AQ55</f>
        <v>0</v>
      </c>
      <c r="BW55" s="16">
        <f>AR55</f>
        <v>0</v>
      </c>
      <c r="BX55" s="16">
        <f>AS55</f>
        <v>0</v>
      </c>
      <c r="BY55" s="16">
        <f>AT55</f>
        <v>0</v>
      </c>
      <c r="BZ55" s="16">
        <f>AU55</f>
        <v>0</v>
      </c>
      <c r="CA55" s="16">
        <f>AV55+BI55</f>
        <v>0</v>
      </c>
      <c r="CB55" s="16">
        <f>AW55+BJ55</f>
        <v>0</v>
      </c>
      <c r="CC55" s="16">
        <f>AX55+BK55</f>
        <v>0</v>
      </c>
      <c r="CD55" s="16">
        <f>AY55+BL55</f>
        <v>0</v>
      </c>
      <c r="CE55" s="16">
        <f>AZ55</f>
        <v>0</v>
      </c>
      <c r="CF55" s="16">
        <f>BA55</f>
        <v>0</v>
      </c>
      <c r="CG55" s="16">
        <f>BB55+BO55</f>
        <v>0</v>
      </c>
      <c r="CH55" s="16">
        <f>BC55+BP55</f>
        <v>0</v>
      </c>
      <c r="CI55" s="16">
        <f>BD55</f>
        <v>0</v>
      </c>
      <c r="CJ55" s="16">
        <f>BE55+BR55</f>
        <v>0</v>
      </c>
      <c r="CK55" s="16">
        <f>BF55</f>
        <v>0</v>
      </c>
      <c r="CL55" s="16">
        <f>BG55</f>
        <v>0</v>
      </c>
      <c r="CN55" s="30">
        <f>IF($B55=出撃ON,Y55,0)</f>
        <v>0</v>
      </c>
      <c r="CO55" s="30">
        <f>IF($B55=出撃ON,Z55,0)</f>
        <v>0</v>
      </c>
      <c r="CP55" s="30">
        <f>IF($B55=出撃ON,AA55,0)</f>
        <v>0</v>
      </c>
      <c r="CQ55" s="30">
        <f>IF($B55=出撃ON,AB55,0)</f>
        <v>0</v>
      </c>
      <c r="CR55" s="30">
        <f>IF($B55=出撃ON,AC55,0)</f>
        <v>0</v>
      </c>
      <c r="CS55" s="30">
        <f>IF($B55=出撃ON,AD55,0)</f>
        <v>0</v>
      </c>
      <c r="CT55" s="30">
        <f>IF($B55=出撃ON,AE55,0)</f>
        <v>0</v>
      </c>
      <c r="CU55" s="30">
        <f>IF($B55=出撃ON,AF55,0)</f>
        <v>0</v>
      </c>
      <c r="CV55" s="30">
        <f>IF($B55=出撃ON,AG55,0)</f>
        <v>0</v>
      </c>
      <c r="CW55" s="30">
        <f>IF($B55=出撃ON,AH55,0)</f>
        <v>0</v>
      </c>
      <c r="CX55" s="30">
        <f>IF($B55=出撃ON,AI55,0)</f>
        <v>0</v>
      </c>
      <c r="CY55" s="30">
        <f>IF($B55=出撃ON,AJ55,0)</f>
        <v>0</v>
      </c>
      <c r="CZ55" s="30">
        <f>IF($B55=出撃ON,AK55,0)</f>
        <v>0</v>
      </c>
      <c r="DA55" s="30">
        <f>IF($B55=出撃ON,AL55,0)</f>
        <v>0</v>
      </c>
      <c r="DB55" s="30">
        <f>IF($B55=出撃ON,AM55,0)</f>
        <v>0</v>
      </c>
      <c r="DC55" s="30">
        <f>IF($B55=出撃ON,AN55,0)</f>
        <v>0</v>
      </c>
      <c r="DD55" s="30">
        <f>IF($B55=出撃ON,AO55,0)</f>
        <v>0</v>
      </c>
    </row>
    <row r="56" spans="1:124" ht="10.5">
      <c r="A56" s="21"/>
      <c r="B56" s="14"/>
      <c r="C56" s="7">
        <f>IF(AND(OR($C$9=編成コピペ全,B55=出撃ON),$C$10=編成コピペ補正あり,DF56=TRUE),"●補正："&amp;DT56&amp;"（"&amp;E56&amp;"／"&amp;F56&amp;"／"&amp;G56&amp;"／"&amp;H56&amp;"／"&amp;I56&amp;"）","")</f>
      </c>
      <c r="D56" s="15" t="s">
        <v>62</v>
      </c>
      <c r="E56" s="48"/>
      <c r="F56" s="48"/>
      <c r="G56" s="48"/>
      <c r="H56" s="48"/>
      <c r="I56" s="48"/>
      <c r="J56" s="4"/>
      <c r="K56" s="4"/>
      <c r="L56" s="4"/>
      <c r="M56" s="4"/>
      <c r="N56" s="4"/>
      <c r="O56" s="4"/>
      <c r="P56" s="4"/>
      <c r="Q56" s="4"/>
      <c r="R56" s="4"/>
      <c r="S56" s="18"/>
      <c r="T56" s="18"/>
      <c r="U56" s="18"/>
      <c r="V56" s="18"/>
      <c r="AQ56" s="14"/>
      <c r="AR56" s="14"/>
      <c r="AS56" s="14"/>
      <c r="AT56" s="14"/>
      <c r="AU56" s="14"/>
      <c r="AV56" s="14"/>
      <c r="AW56" s="14"/>
      <c r="AX56" s="14"/>
      <c r="AY56" s="14"/>
      <c r="AZ56" s="14"/>
      <c r="BA56" s="14"/>
      <c r="BB56" s="14"/>
      <c r="BC56" s="14"/>
      <c r="BD56" s="14"/>
      <c r="BE56" s="14"/>
      <c r="BF56" s="14"/>
      <c r="BG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DF56" s="16" t="b">
        <f>IF(OR(J56&lt;&gt;0,K56&lt;&gt;0,L56&lt;&gt;0,M56&lt;&gt;0,N56&lt;&gt;0,O56&lt;&gt;0,P56&lt;&gt;0,Q56&lt;&gt;0,R56&lt;&gt;0,S56&lt;&gt;0,T56&lt;&gt;0,U56&lt;&gt;0,V56&lt;&gt;0,),TRUE,FALSE)</f>
        <v>0</v>
      </c>
      <c r="DG56" s="26">
        <f>IF(J56&lt;&gt;0,J$10&amp;"："&amp;J56&amp;$DG$9,"")</f>
      </c>
      <c r="DH56" s="26">
        <f>IF(K56&lt;&gt;0,K$10&amp;"："&amp;K56&amp;$DG$9,"")</f>
      </c>
      <c r="DI56" s="26">
        <f>IF(L56&lt;&gt;0,L$10&amp;"："&amp;L56&amp;$DG$9,"")</f>
      </c>
      <c r="DJ56" s="26">
        <f>IF(M56&lt;&gt;0,M$10&amp;"："&amp;M56&amp;$DG$9,"")</f>
      </c>
      <c r="DK56" s="26">
        <f>IF(N56&lt;&gt;0,N$10&amp;"："&amp;N56&amp;$DG$9,"")</f>
      </c>
      <c r="DL56" s="26">
        <f>IF(O56&lt;&gt;0,O$10&amp;"："&amp;O56&amp;$DG$9,"")</f>
      </c>
      <c r="DM56" s="26">
        <f>IF(P56&lt;&gt;0,P$10&amp;"："&amp;P56&amp;$DG$9,"")</f>
      </c>
      <c r="DN56" s="26">
        <f>IF(Q56&lt;&gt;0,Q$10&amp;"："&amp;Q56&amp;$DG$9,"")</f>
      </c>
      <c r="DO56" s="26">
        <f>IF(R56&lt;&gt;0,R$10&amp;"："&amp;R56&amp;$DG$9,"")</f>
      </c>
      <c r="DP56" s="26">
        <f>IF(S56&lt;&gt;0,S$10&amp;"："&amp;S56&amp;$DG$9,"")</f>
      </c>
      <c r="DQ56" s="26">
        <f>IF(T56&lt;&gt;0,T$10&amp;"："&amp;T56&amp;$DG$9,"")</f>
      </c>
      <c r="DR56" s="26">
        <f>IF(U56&lt;&gt;0,U$10&amp;"："&amp;U56&amp;$DG$9,"")</f>
      </c>
      <c r="DS56" s="26">
        <f>IF(V56&lt;&gt;0,V$10&amp;"："&amp;V56&amp;$DG$9,"")</f>
      </c>
      <c r="DT56" s="26">
        <f>DG56&amp;DH56&amp;DI56&amp;DJ56&amp;DK56&amp;DL56&amp;DM56&amp;DN56&amp;DO56&amp;DP56&amp;DQ56&amp;DR56&amp;DS56</f>
      </c>
    </row>
    <row r="57" spans="1:90" ht="10.5">
      <c r="A57" s="21"/>
      <c r="B57" s="14"/>
      <c r="C57" s="7" t="str">
        <f>IF(OR($C$9=編成コピペ全,B55=出撃ON),E57&amp;"："&amp;G57&amp;"："&amp;H57&amp;"："&amp;I57&amp;"：パイロット","")</f>
        <v>：：：：パイロット</v>
      </c>
      <c r="D57" s="15" t="s">
        <v>65</v>
      </c>
      <c r="E57" s="48"/>
      <c r="F57" s="28"/>
      <c r="G57" s="28"/>
      <c r="H57" s="28"/>
      <c r="I57" s="28"/>
      <c r="J57" s="45"/>
      <c r="K57" s="45"/>
      <c r="L57" s="45"/>
      <c r="M57" s="45"/>
      <c r="N57" s="45"/>
      <c r="O57" s="45"/>
      <c r="P57" s="45"/>
      <c r="Q57" s="45"/>
      <c r="R57" s="45"/>
      <c r="S57" s="11">
        <f>ROUND((AZ57+BA57)/2,0)</f>
        <v>0</v>
      </c>
      <c r="T57" s="11">
        <f>ROUND((BB57+BC57)/2,0)</f>
        <v>0</v>
      </c>
      <c r="U57" s="11">
        <f>ROUND((BD57+BE57)/2,0)</f>
        <v>0</v>
      </c>
      <c r="V57" s="11">
        <f>ROUND((BF57+BG57)/2,0)</f>
        <v>0</v>
      </c>
      <c r="AQ57" s="16">
        <f>J57+J58</f>
        <v>0</v>
      </c>
      <c r="AR57" s="16">
        <f>K57+K58</f>
        <v>0</v>
      </c>
      <c r="AS57" s="16">
        <f>L57+L58</f>
        <v>0</v>
      </c>
      <c r="AT57" s="16">
        <f>M57+M58</f>
        <v>0</v>
      </c>
      <c r="AU57" s="16">
        <f>N57+N58</f>
        <v>0</v>
      </c>
      <c r="AV57" s="16">
        <f>O57+O58</f>
        <v>0</v>
      </c>
      <c r="AW57" s="16">
        <f>P57+P58</f>
        <v>0</v>
      </c>
      <c r="AX57" s="16">
        <f>Q57+Q58</f>
        <v>0</v>
      </c>
      <c r="AY57" s="16">
        <f>R57+R58</f>
        <v>0</v>
      </c>
      <c r="AZ57" s="16">
        <f>AQ57+S58</f>
        <v>0</v>
      </c>
      <c r="BA57" s="16">
        <f>AR57+S58</f>
        <v>0</v>
      </c>
      <c r="BB57" s="16">
        <f>AW57+T58</f>
        <v>0</v>
      </c>
      <c r="BC57" s="16">
        <f>AX57+T58</f>
        <v>0</v>
      </c>
      <c r="BD57" s="16">
        <f>AU57+U58</f>
        <v>0</v>
      </c>
      <c r="BE57" s="16">
        <f>AW57+U58</f>
        <v>0</v>
      </c>
      <c r="BF57" s="16">
        <f>AQ57+V58</f>
        <v>0</v>
      </c>
      <c r="BG57" s="16">
        <f>AS57+V58</f>
        <v>0</v>
      </c>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row>
    <row r="58" spans="1:124" ht="10.5">
      <c r="A58" s="21"/>
      <c r="B58" s="14"/>
      <c r="C58" s="7">
        <f>IF(AND(OR($C$9=編成コピペ全,B55=出撃ON),$C$10=編成コピペ補正あり,DF58=TRUE),"●補正："&amp;DT58&amp;"（"&amp;F58&amp;"："&amp;E58&amp;"＋１／"&amp;G58&amp;"／"&amp;H58&amp;"／"&amp;I58&amp;"）","")</f>
      </c>
      <c r="D58" s="15" t="s">
        <v>62</v>
      </c>
      <c r="E58" s="48"/>
      <c r="F58" s="48"/>
      <c r="G58" s="48"/>
      <c r="H58" s="48"/>
      <c r="I58" s="48"/>
      <c r="J58" s="4"/>
      <c r="K58" s="4"/>
      <c r="L58" s="4"/>
      <c r="M58" s="4"/>
      <c r="N58" s="4"/>
      <c r="O58" s="4"/>
      <c r="P58" s="4"/>
      <c r="Q58" s="4"/>
      <c r="R58" s="4"/>
      <c r="S58" s="18"/>
      <c r="T58" s="18"/>
      <c r="U58" s="18"/>
      <c r="V58" s="18"/>
      <c r="AQ58" s="14"/>
      <c r="AR58" s="14"/>
      <c r="AS58" s="14"/>
      <c r="AT58" s="14"/>
      <c r="AU58" s="14"/>
      <c r="AV58" s="14"/>
      <c r="AW58" s="14"/>
      <c r="AX58" s="14"/>
      <c r="AY58" s="14"/>
      <c r="AZ58" s="14"/>
      <c r="BA58" s="14"/>
      <c r="BB58" s="14"/>
      <c r="BC58" s="14"/>
      <c r="BD58" s="14"/>
      <c r="BE58" s="14"/>
      <c r="BF58" s="14"/>
      <c r="BG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DF58" s="16" t="b">
        <f>IF(OR(J58&lt;&gt;0,K58&lt;&gt;0,L58&lt;&gt;0,M58&lt;&gt;0,N58&lt;&gt;0,O58&lt;&gt;0,P58&lt;&gt;0,Q58&lt;&gt;0,R58&lt;&gt;0,S58&lt;&gt;0,T58&lt;&gt;0,U58&lt;&gt;0,V58&lt;&gt;0,),TRUE,FALSE)</f>
        <v>0</v>
      </c>
      <c r="DG58" s="26">
        <f>IF(J58&lt;&gt;0,J$10&amp;"："&amp;J58&amp;$DG$9,"")</f>
      </c>
      <c r="DH58" s="26">
        <f>IF(K58&lt;&gt;0,K$10&amp;"："&amp;K58&amp;$DG$9,"")</f>
      </c>
      <c r="DI58" s="26">
        <f>IF(L58&lt;&gt;0,L$10&amp;"："&amp;L58&amp;$DG$9,"")</f>
      </c>
      <c r="DJ58" s="26">
        <f>IF(M58&lt;&gt;0,M$10&amp;"："&amp;M58&amp;$DG$9,"")</f>
      </c>
      <c r="DK58" s="26">
        <f>IF(N58&lt;&gt;0,N$10&amp;"："&amp;N58&amp;$DG$9,"")</f>
      </c>
      <c r="DL58" s="26">
        <f>IF(O58&lt;&gt;0,O$10&amp;"："&amp;O58&amp;$DG$9,"")</f>
      </c>
      <c r="DM58" s="26">
        <f>IF(P58&lt;&gt;0,P$10&amp;"："&amp;P58&amp;$DG$9,"")</f>
      </c>
      <c r="DN58" s="26">
        <f>IF(Q58&lt;&gt;0,Q$10&amp;"："&amp;Q58&amp;$DG$9,"")</f>
      </c>
      <c r="DO58" s="26">
        <f>IF(R58&lt;&gt;0,R$10&amp;"："&amp;R58&amp;$DG$9,"")</f>
      </c>
      <c r="DP58" s="26">
        <f>IF(S58&lt;&gt;0,S$10&amp;"："&amp;S58&amp;$DG$9,"")</f>
      </c>
      <c r="DQ58" s="26">
        <f>IF(T58&lt;&gt;0,T$10&amp;"："&amp;T58&amp;$DG$9,"")</f>
      </c>
      <c r="DR58" s="26">
        <f>IF(U58&lt;&gt;0,U$10&amp;"："&amp;U58&amp;$DG$9,"")</f>
      </c>
      <c r="DS58" s="26">
        <f>IF(V58&lt;&gt;0,V$10&amp;"："&amp;V58&amp;$DG$9,"")</f>
      </c>
      <c r="DT58" s="26">
        <f>DG58&amp;DH58&amp;DI58&amp;DJ58&amp;DK58&amp;DL58&amp;DM58&amp;DN58&amp;DO58&amp;DP58&amp;DQ58&amp;DR58&amp;DS58</f>
      </c>
    </row>
    <row r="59" spans="1:90" ht="10.5">
      <c r="A59" s="21"/>
      <c r="B59" s="14"/>
      <c r="C59" s="7">
        <f>IF(COUNTBLANK(E59:I59)&gt;0,"",IF(OR($C$9=編成コピペ全,B55=出撃ON),E59&amp;"："&amp;G59&amp;"："&amp;H59&amp;"："&amp;I59&amp;"：コパイ",""))</f>
      </c>
      <c r="D59" s="15" t="s">
        <v>66</v>
      </c>
      <c r="E59" s="48"/>
      <c r="F59" s="28"/>
      <c r="G59" s="28"/>
      <c r="H59" s="28"/>
      <c r="I59" s="28"/>
      <c r="J59" s="45"/>
      <c r="K59" s="45"/>
      <c r="L59" s="45"/>
      <c r="M59" s="45"/>
      <c r="N59" s="45"/>
      <c r="O59" s="45"/>
      <c r="P59" s="45"/>
      <c r="Q59" s="45"/>
      <c r="R59" s="45"/>
      <c r="S59" s="11">
        <f>ROUND((AZ59+BA59)/2,0)</f>
        <v>0</v>
      </c>
      <c r="T59" s="11">
        <f>ROUND((BB59+BC59)/2,0)</f>
        <v>0</v>
      </c>
      <c r="U59" s="11">
        <f>ROUND((BD59+BE59)/2,0)</f>
        <v>0</v>
      </c>
      <c r="V59" s="11">
        <f>ROUND((BF59+BG59)/2,0)</f>
        <v>0</v>
      </c>
      <c r="AQ59" s="16">
        <f>J59+J60</f>
        <v>0</v>
      </c>
      <c r="AR59" s="16">
        <f>K59+K60</f>
        <v>0</v>
      </c>
      <c r="AS59" s="16">
        <f>L59+L60</f>
        <v>0</v>
      </c>
      <c r="AT59" s="16">
        <f>M59+M60</f>
        <v>0</v>
      </c>
      <c r="AU59" s="16">
        <f>N59+N60</f>
        <v>0</v>
      </c>
      <c r="AV59" s="16">
        <f>O59+O60</f>
        <v>0</v>
      </c>
      <c r="AW59" s="16">
        <f>P59+P60</f>
        <v>0</v>
      </c>
      <c r="AX59" s="16">
        <f>Q59+Q60</f>
        <v>0</v>
      </c>
      <c r="AY59" s="16">
        <f>R59+R60</f>
        <v>0</v>
      </c>
      <c r="AZ59" s="16">
        <f>AQ59+S60</f>
        <v>0</v>
      </c>
      <c r="BA59" s="16">
        <f>AR59+S60</f>
        <v>0</v>
      </c>
      <c r="BB59" s="16">
        <f>AW59+T60</f>
        <v>0</v>
      </c>
      <c r="BC59" s="16">
        <f>AX59+T60</f>
        <v>0</v>
      </c>
      <c r="BD59" s="16">
        <f>AU59+U60</f>
        <v>0</v>
      </c>
      <c r="BE59" s="16">
        <f>AW59+U60</f>
        <v>0</v>
      </c>
      <c r="BF59" s="16">
        <f>AQ59+V60</f>
        <v>0</v>
      </c>
      <c r="BG59" s="16">
        <f>AS59+V60</f>
        <v>0</v>
      </c>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row>
    <row r="60" spans="1:124" ht="10.5">
      <c r="A60" s="21"/>
      <c r="B60" s="14"/>
      <c r="C60" s="7">
        <f>IF(AND(OR($C$9=編成コピペ全,B55=出撃ON),$C$10=編成コピペ補正あり,DF60=TRUE),"●補正："&amp;DT60&amp;"（"&amp;F60&amp;"："&amp;E60&amp;"＋１／"&amp;G60&amp;"／"&amp;H60&amp;"／"&amp;I60&amp;"）","")</f>
      </c>
      <c r="D60" s="15" t="s">
        <v>62</v>
      </c>
      <c r="E60" s="48"/>
      <c r="F60" s="48"/>
      <c r="G60" s="48"/>
      <c r="H60" s="48"/>
      <c r="I60" s="48"/>
      <c r="J60" s="4"/>
      <c r="K60" s="4"/>
      <c r="L60" s="4"/>
      <c r="M60" s="4"/>
      <c r="N60" s="4"/>
      <c r="O60" s="4"/>
      <c r="P60" s="4"/>
      <c r="Q60" s="4"/>
      <c r="R60" s="4"/>
      <c r="S60" s="18"/>
      <c r="T60" s="18"/>
      <c r="U60" s="18"/>
      <c r="V60" s="18"/>
      <c r="AQ60" s="14"/>
      <c r="AR60" s="14"/>
      <c r="AS60" s="14"/>
      <c r="AT60" s="14"/>
      <c r="AU60" s="14"/>
      <c r="AV60" s="14"/>
      <c r="AW60" s="14"/>
      <c r="AX60" s="14"/>
      <c r="AY60" s="14"/>
      <c r="AZ60" s="14"/>
      <c r="BA60" s="14"/>
      <c r="BB60" s="14"/>
      <c r="BC60" s="14"/>
      <c r="BD60" s="14"/>
      <c r="BE60" s="14"/>
      <c r="BF60" s="14"/>
      <c r="BG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DF60" s="16" t="b">
        <f>IF(OR(J60&lt;&gt;0,K60&lt;&gt;0,L60&lt;&gt;0,M60&lt;&gt;0,N60&lt;&gt;0,O60&lt;&gt;0,P60&lt;&gt;0,Q60&lt;&gt;0,R60&lt;&gt;0,S60&lt;&gt;0,T60&lt;&gt;0,U60&lt;&gt;0,V60&lt;&gt;0,),TRUE,FALSE)</f>
        <v>0</v>
      </c>
      <c r="DG60" s="26">
        <f>IF(J60&lt;&gt;0,J$10&amp;"："&amp;J60&amp;$DG$9,"")</f>
      </c>
      <c r="DH60" s="26">
        <f>IF(K60&lt;&gt;0,K$10&amp;"："&amp;K60&amp;$DG$9,"")</f>
      </c>
      <c r="DI60" s="26">
        <f>IF(L60&lt;&gt;0,L$10&amp;"："&amp;L60&amp;$DG$9,"")</f>
      </c>
      <c r="DJ60" s="26">
        <f>IF(M60&lt;&gt;0,M$10&amp;"："&amp;M60&amp;$DG$9,"")</f>
      </c>
      <c r="DK60" s="26">
        <f>IF(N60&lt;&gt;0,N$10&amp;"："&amp;N60&amp;$DG$9,"")</f>
      </c>
      <c r="DL60" s="26">
        <f>IF(O60&lt;&gt;0,O$10&amp;"："&amp;O60&amp;$DG$9,"")</f>
      </c>
      <c r="DM60" s="26">
        <f>IF(P60&lt;&gt;0,P$10&amp;"："&amp;P60&amp;$DG$9,"")</f>
      </c>
      <c r="DN60" s="26">
        <f>IF(Q60&lt;&gt;0,Q$10&amp;"："&amp;Q60&amp;$DG$9,"")</f>
      </c>
      <c r="DO60" s="26">
        <f>IF(R60&lt;&gt;0,R$10&amp;"："&amp;R60&amp;$DG$9,"")</f>
      </c>
      <c r="DP60" s="26">
        <f>IF(S60&lt;&gt;0,S$10&amp;"："&amp;S60&amp;$DG$9,"")</f>
      </c>
      <c r="DQ60" s="26">
        <f>IF(T60&lt;&gt;0,T$10&amp;"："&amp;T60&amp;$DG$9,"")</f>
      </c>
      <c r="DR60" s="26">
        <f>IF(U60&lt;&gt;0,U$10&amp;"："&amp;U60&amp;$DG$9,"")</f>
      </c>
      <c r="DS60" s="26">
        <f>IF(V60&lt;&gt;0,V$10&amp;"："&amp;V60&amp;$DG$9,"")</f>
      </c>
      <c r="DT60" s="26">
        <f>DG60&amp;DH60&amp;DI60&amp;DJ60&amp;DK60&amp;DL60&amp;DM60&amp;DN60&amp;DO60&amp;DP60&amp;DQ60&amp;DR60&amp;DS60</f>
      </c>
    </row>
    <row r="61" spans="1:90" ht="10.5">
      <c r="A61" s="21"/>
      <c r="B61" s="14"/>
      <c r="C61" s="7">
        <f>IF(COUNTBLANK(E61:I61)&gt;0,"",IF(OR($C$9=編成コピペ全,B55=出撃ON),E61&amp;"："&amp;G61&amp;"："&amp;H61&amp;"："&amp;I61&amp;"：コパイ",""))</f>
      </c>
      <c r="D61" s="15" t="s">
        <v>67</v>
      </c>
      <c r="E61" s="48"/>
      <c r="F61" s="28"/>
      <c r="G61" s="28"/>
      <c r="H61" s="28"/>
      <c r="I61" s="28"/>
      <c r="J61" s="45"/>
      <c r="K61" s="45"/>
      <c r="L61" s="45"/>
      <c r="M61" s="45"/>
      <c r="N61" s="45"/>
      <c r="O61" s="45"/>
      <c r="P61" s="45"/>
      <c r="Q61" s="45"/>
      <c r="R61" s="45"/>
      <c r="S61" s="11">
        <f>ROUND((AZ61+BA61)/2,0)</f>
        <v>0</v>
      </c>
      <c r="T61" s="11">
        <f>ROUND((BB61+BC61)/2,0)</f>
        <v>0</v>
      </c>
      <c r="U61" s="11">
        <f>ROUND((BD61+BE61)/2,0)</f>
        <v>0</v>
      </c>
      <c r="V61" s="11">
        <f>ROUND((BF61+BG61)/2,0)</f>
        <v>0</v>
      </c>
      <c r="Y61" s="2"/>
      <c r="Z61" s="2"/>
      <c r="AA61" s="2"/>
      <c r="AB61" s="2"/>
      <c r="AC61" s="2"/>
      <c r="AD61" s="2"/>
      <c r="AE61" s="2"/>
      <c r="AF61" s="2"/>
      <c r="AG61" s="2"/>
      <c r="AH61" s="2"/>
      <c r="AQ61" s="16">
        <f>J61+J62</f>
        <v>0</v>
      </c>
      <c r="AR61" s="16">
        <f>K61+K62</f>
        <v>0</v>
      </c>
      <c r="AS61" s="16">
        <f>L61+L62</f>
        <v>0</v>
      </c>
      <c r="AT61" s="16">
        <f>M61+M62</f>
        <v>0</v>
      </c>
      <c r="AU61" s="16">
        <f>N61+N62</f>
        <v>0</v>
      </c>
      <c r="AV61" s="16">
        <f>O61+O62</f>
        <v>0</v>
      </c>
      <c r="AW61" s="16">
        <f>P61+P62</f>
        <v>0</v>
      </c>
      <c r="AX61" s="16">
        <f>Q61+Q62</f>
        <v>0</v>
      </c>
      <c r="AY61" s="16">
        <f>R61+R62</f>
        <v>0</v>
      </c>
      <c r="AZ61" s="16">
        <f>AQ61+S62</f>
        <v>0</v>
      </c>
      <c r="BA61" s="16">
        <f>AR61+S62</f>
        <v>0</v>
      </c>
      <c r="BB61" s="16">
        <f>AW61+T62</f>
        <v>0</v>
      </c>
      <c r="BC61" s="16">
        <f>AX61+T62</f>
        <v>0</v>
      </c>
      <c r="BD61" s="16">
        <f>AU61+U62</f>
        <v>0</v>
      </c>
      <c r="BE61" s="16">
        <f>AW61+U62</f>
        <v>0</v>
      </c>
      <c r="BF61" s="16">
        <f>AQ61+V62</f>
        <v>0</v>
      </c>
      <c r="BG61" s="16">
        <f>AS61+V62</f>
        <v>0</v>
      </c>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row>
    <row r="62" spans="1:90" ht="10.5">
      <c r="A62" s="21"/>
      <c r="B62" s="14"/>
      <c r="C62" s="7">
        <f>IF(AND(OR($C$9=編成コピペ全,B55=出撃ON),$C$10=編成コピペ補正あり,DF62=TRUE),"●補正："&amp;DT62&amp;"（"&amp;F62&amp;"："&amp;E62&amp;"＋１／"&amp;G62&amp;"／"&amp;H62&amp;"／"&amp;I62&amp;"）","")</f>
      </c>
      <c r="D62" s="15" t="s">
        <v>62</v>
      </c>
      <c r="E62" s="48"/>
      <c r="F62" s="48"/>
      <c r="G62" s="48"/>
      <c r="H62" s="48"/>
      <c r="I62" s="48"/>
      <c r="J62" s="4"/>
      <c r="K62" s="4"/>
      <c r="L62" s="4"/>
      <c r="M62" s="4"/>
      <c r="N62" s="4"/>
      <c r="O62" s="4"/>
      <c r="P62" s="4"/>
      <c r="Q62" s="4"/>
      <c r="R62" s="4"/>
      <c r="S62" s="18"/>
      <c r="T62" s="18"/>
      <c r="U62" s="18"/>
      <c r="V62" s="18"/>
      <c r="Y62" s="2"/>
      <c r="Z62" s="2"/>
      <c r="AA62" s="2"/>
      <c r="AB62" s="2"/>
      <c r="AC62" s="2"/>
      <c r="AD62" s="2"/>
      <c r="AE62" s="2"/>
      <c r="AF62" s="2"/>
      <c r="AG62" s="2"/>
      <c r="AH62" s="2"/>
      <c r="AI62" s="2"/>
      <c r="AJ62" s="2"/>
      <c r="AK62" s="2"/>
      <c r="AL62" s="2"/>
      <c r="AM62" s="2"/>
      <c r="AN62" s="2"/>
      <c r="AO62" s="2"/>
      <c r="AQ62" s="14"/>
      <c r="AR62" s="14"/>
      <c r="AS62" s="14"/>
      <c r="AT62" s="14"/>
      <c r="AU62" s="14"/>
      <c r="AV62" s="14"/>
      <c r="AW62" s="14"/>
      <c r="AX62" s="14"/>
      <c r="AY62" s="14"/>
      <c r="AZ62" s="14"/>
      <c r="BA62" s="14"/>
      <c r="BB62" s="14"/>
      <c r="BC62" s="14"/>
      <c r="BD62" s="14"/>
      <c r="BE62" s="14"/>
      <c r="BF62" s="14"/>
      <c r="BG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row>
    <row r="63" spans="1:59" ht="10.5">
      <c r="A63" s="21"/>
      <c r="B63" s="14"/>
      <c r="D63" s="15" t="s">
        <v>68</v>
      </c>
      <c r="J63" s="22">
        <f>BV55</f>
        <v>0</v>
      </c>
      <c r="K63" s="22">
        <f>BW55</f>
        <v>0</v>
      </c>
      <c r="L63" s="22">
        <f>BX55</f>
        <v>0</v>
      </c>
      <c r="M63" s="22">
        <f>BY55</f>
        <v>0</v>
      </c>
      <c r="N63" s="22">
        <f>BZ55</f>
        <v>0</v>
      </c>
      <c r="O63" s="22">
        <f>CA55</f>
        <v>0</v>
      </c>
      <c r="P63" s="22">
        <f>CB55</f>
        <v>0</v>
      </c>
      <c r="Q63" s="22">
        <f>CC55</f>
        <v>0</v>
      </c>
      <c r="R63" s="22">
        <f>CD55</f>
        <v>0</v>
      </c>
      <c r="S63" s="11">
        <f>ROUND((ROUND(CE55,0)+ROUND(CF55,0))/2,0)</f>
        <v>0</v>
      </c>
      <c r="T63" s="11">
        <f>ROUND((ROUND(CG55,0)+ROUND(CH55,0))/2,0)</f>
        <v>0</v>
      </c>
      <c r="U63" s="11">
        <f>ROUND((ROUND(CI55,0)+ROUND(CJ55,0))/2,0)</f>
        <v>0</v>
      </c>
      <c r="V63" s="11">
        <f>ROUND((ROUND(CK55,0)+ROUND(CL55,0))/2,0)</f>
        <v>0</v>
      </c>
      <c r="AQ63" s="14"/>
      <c r="AR63" s="14"/>
      <c r="AS63" s="14"/>
      <c r="AT63" s="14"/>
      <c r="AU63" s="14"/>
      <c r="AV63" s="14"/>
      <c r="AW63" s="14"/>
      <c r="AX63" s="14"/>
      <c r="AY63" s="14"/>
      <c r="AZ63" s="14"/>
      <c r="BA63" s="14"/>
      <c r="BB63" s="14"/>
      <c r="BC63" s="14"/>
      <c r="BD63" s="14"/>
      <c r="BE63" s="14"/>
      <c r="BF63" s="14"/>
      <c r="BG63" s="14"/>
    </row>
  </sheetData>
  <dataValidations count="3">
    <dataValidation type="list" allowBlank="1" showInputMessage="1" showErrorMessage="1" sqref="C9">
      <formula1>編成コピペフラグ</formula1>
    </dataValidation>
    <dataValidation type="list" allowBlank="1" showInputMessage="1" showErrorMessage="1" sqref="B24 B14 B12 B30 B41 B45 B55">
      <formula1>出撃ON・OFF</formula1>
    </dataValidation>
    <dataValidation type="list" allowBlank="1" showInputMessage="1" showErrorMessage="1" sqref="C10">
      <formula1>編成コピペフラグ補正</formula1>
    </dataValidation>
  </dataValidations>
  <printOptions/>
  <pageMargins left="0.75" right="0.75" top="1" bottom="1" header="0.512" footer="0.512"/>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2007-03-16T10:08:20Z</cp:lastPrinted>
  <dcterms:created xsi:type="dcterms:W3CDTF">2007-02-12T05:20:36Z</dcterms:created>
  <dcterms:modified xsi:type="dcterms:W3CDTF">2007-03-16T14:23:41Z</dcterms:modified>
  <cp:category/>
  <cp:version/>
  <cp:contentType/>
  <cp:contentStatus/>
</cp:coreProperties>
</file>