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80" windowWidth="20970" windowHeight="8820" tabRatio="835" activeTab="0"/>
  </bookViews>
  <sheets>
    <sheet name="daily-record" sheetId="1" r:id="rId1"/>
    <sheet name="スター為替" sheetId="2" r:id="rId2"/>
    <sheet name="MJ" sheetId="3" r:id="rId3"/>
    <sheet name="FXプライム" sheetId="4" r:id="rId4"/>
    <sheet name="Sheet2" sheetId="5" r:id="rId5"/>
    <sheet name="総合" sheetId="6" r:id="rId6"/>
    <sheet name="バーチャルFX" sheetId="7" r:id="rId7"/>
    <sheet name="年間取引合計" sheetId="8" r:id="rId8"/>
  </sheets>
  <definedNames>
    <definedName name="_xlnm._FilterDatabase" localSheetId="3" hidden="1">'FXプライム'!$A$1:$A$38</definedName>
    <definedName name="_xlnm._FilterDatabase" localSheetId="1" hidden="1">'スター為替'!$A$1:$A$132</definedName>
    <definedName name="_xlnm._FilterDatabase" localSheetId="5" hidden="1">'総合'!$C$1:$C$42</definedName>
  </definedNames>
  <calcPr fullCalcOnLoad="1"/>
</workbook>
</file>

<file path=xl/sharedStrings.xml><?xml version="1.0" encoding="utf-8"?>
<sst xmlns="http://schemas.openxmlformats.org/spreadsheetml/2006/main" count="3472" uniqueCount="646">
  <si>
    <t>強制ロスカット</t>
  </si>
  <si>
    <t>FX取引結果</t>
  </si>
  <si>
    <t>スター為替</t>
  </si>
  <si>
    <t>外為どっとコム</t>
  </si>
  <si>
    <t>合計</t>
  </si>
  <si>
    <t>累積</t>
  </si>
  <si>
    <t xml:space="preserve"> </t>
  </si>
  <si>
    <t>注文番号</t>
  </si>
  <si>
    <t>通貨ﾍﾟｱ</t>
  </si>
  <si>
    <t>取引</t>
  </si>
  <si>
    <t>ﾚﾊﾞﾚｯｼﾞ</t>
  </si>
  <si>
    <t>売買</t>
  </si>
  <si>
    <t>数量</t>
  </si>
  <si>
    <t>約定値</t>
  </si>
  <si>
    <t>約定日時</t>
  </si>
  <si>
    <t>建玉決済損益</t>
  </si>
  <si>
    <t>スワップ</t>
  </si>
  <si>
    <t>実損益</t>
  </si>
  <si>
    <t>合計</t>
  </si>
  <si>
    <t xml:space="preserve">   </t>
  </si>
  <si>
    <t>T000000038</t>
  </si>
  <si>
    <t>EUR/JPY</t>
  </si>
  <si>
    <t>決済</t>
  </si>
  <si>
    <t>売</t>
  </si>
  <si>
    <t>1LOT</t>
  </si>
  <si>
    <t>T000000037</t>
  </si>
  <si>
    <t>新規</t>
  </si>
  <si>
    <t>買</t>
  </si>
  <si>
    <t>T000000036</t>
  </si>
  <si>
    <t>GBP/JPY</t>
  </si>
  <si>
    <t>T000000035</t>
  </si>
  <si>
    <t>T000000034</t>
  </si>
  <si>
    <t>T000000033</t>
  </si>
  <si>
    <t>T000000032</t>
  </si>
  <si>
    <t>T000000030</t>
  </si>
  <si>
    <t>T000000029</t>
  </si>
  <si>
    <t>T000000028</t>
  </si>
  <si>
    <t>T000000027</t>
  </si>
  <si>
    <t>T000000026</t>
  </si>
  <si>
    <t>T000000025</t>
  </si>
  <si>
    <t>T000000024</t>
  </si>
  <si>
    <t>T000000023</t>
  </si>
  <si>
    <t>T000000022</t>
  </si>
  <si>
    <t>T000000021</t>
  </si>
  <si>
    <t>T000000020</t>
  </si>
  <si>
    <t>T000000019</t>
  </si>
  <si>
    <t>AUD/JPY</t>
  </si>
  <si>
    <t>T000000018</t>
  </si>
  <si>
    <t>T000000017</t>
  </si>
  <si>
    <t>T000000015</t>
  </si>
  <si>
    <t>T000000013</t>
  </si>
  <si>
    <t>T000000012</t>
  </si>
  <si>
    <t>T000000011</t>
  </si>
  <si>
    <t>T000000009</t>
  </si>
  <si>
    <t>T000000008</t>
  </si>
  <si>
    <t>T000000007</t>
  </si>
  <si>
    <t>T000000006</t>
  </si>
  <si>
    <t>T000000005</t>
  </si>
  <si>
    <t>T000000004</t>
  </si>
  <si>
    <t>T000000003</t>
  </si>
  <si>
    <t>T000000002</t>
  </si>
  <si>
    <t>USD/JPY</t>
  </si>
  <si>
    <t>T000000001</t>
  </si>
  <si>
    <t>通貨</t>
  </si>
  <si>
    <t>決済価格</t>
  </si>
  <si>
    <t xml:space="preserve">約定数量 </t>
  </si>
  <si>
    <t>約定価格</t>
  </si>
  <si>
    <t xml:space="preserve">損益 </t>
  </si>
  <si>
    <t xml:space="preserve">スワップポイント </t>
  </si>
  <si>
    <t>新規手数料</t>
  </si>
  <si>
    <t>決済手数料</t>
  </si>
  <si>
    <t>損益合計</t>
  </si>
  <si>
    <t>決済日</t>
  </si>
  <si>
    <t>約定日</t>
  </si>
  <si>
    <t>保留期間</t>
  </si>
  <si>
    <t xml:space="preserve">ﾄﾞﾙ/円 </t>
  </si>
  <si>
    <t xml:space="preserve">買 </t>
  </si>
  <si>
    <t xml:space="preserve">ﾕｰﾛ/円 </t>
  </si>
  <si>
    <t xml:space="preserve">売 </t>
  </si>
  <si>
    <t xml:space="preserve">ﾎﾟﾝﾄﾞ/円 </t>
  </si>
  <si>
    <t>決済</t>
  </si>
  <si>
    <t>T000000040</t>
  </si>
  <si>
    <t>T000000039</t>
  </si>
  <si>
    <t>通貨ペア</t>
  </si>
  <si>
    <t>ポンド／円</t>
  </si>
  <si>
    <t>－</t>
  </si>
  <si>
    <t>豪ドル／円</t>
  </si>
  <si>
    <t>JPY</t>
  </si>
  <si>
    <t>ユーロ／円</t>
  </si>
  <si>
    <t>米ドル／円</t>
  </si>
  <si>
    <t>ユーロ／ドル</t>
  </si>
  <si>
    <t>0.1 </t>
  </si>
  <si>
    <t>　 </t>
  </si>
  <si>
    <t>153.03 </t>
  </si>
  <si>
    <t>152.00 </t>
  </si>
  <si>
    <t>JPY </t>
  </si>
  <si>
    <t>-1,030 </t>
  </si>
  <si>
    <t>84.25 </t>
  </si>
  <si>
    <t>83.60 </t>
  </si>
  <si>
    <t>650 </t>
  </si>
  <si>
    <t>6 </t>
  </si>
  <si>
    <t>135.50 </t>
  </si>
  <si>
    <t>135.19 </t>
  </si>
  <si>
    <t>310 </t>
  </si>
  <si>
    <t>90.29 </t>
  </si>
  <si>
    <t>90.50 </t>
  </si>
  <si>
    <t>210 </t>
  </si>
  <si>
    <t>135.80 </t>
  </si>
  <si>
    <t>135.20 </t>
  </si>
  <si>
    <t>600 </t>
  </si>
  <si>
    <t>1.4920 </t>
  </si>
  <si>
    <t>USD </t>
  </si>
  <si>
    <t>-2.00 </t>
  </si>
  <si>
    <t>90.85 </t>
  </si>
  <si>
    <t>135.45 </t>
  </si>
  <si>
    <t>50 </t>
  </si>
  <si>
    <t>売買区分</t>
  </si>
  <si>
    <t>数量</t>
  </si>
  <si>
    <t>取引区分</t>
  </si>
  <si>
    <t>成立値段</t>
  </si>
  <si>
    <t>損益</t>
  </si>
  <si>
    <t>為替損益</t>
  </si>
  <si>
    <t>円レート</t>
  </si>
  <si>
    <t>成立日時</t>
  </si>
  <si>
    <t>スワップ</t>
  </si>
  <si>
    <t>T000000014</t>
  </si>
  <si>
    <t>T000000010</t>
  </si>
  <si>
    <t>T000000016</t>
  </si>
  <si>
    <t xml:space="preserve">豪ﾄﾞﾙ/円 </t>
  </si>
  <si>
    <t>1.4900 </t>
  </si>
  <si>
    <t>T000000031</t>
  </si>
  <si>
    <t>マネパ</t>
  </si>
  <si>
    <t>ユーロ</t>
  </si>
  <si>
    <t>ドル</t>
  </si>
  <si>
    <t>ドル</t>
  </si>
  <si>
    <t>ユーロ</t>
  </si>
  <si>
    <t>ポンド</t>
  </si>
  <si>
    <t>FXステージ</t>
  </si>
  <si>
    <t>みんなのFX</t>
  </si>
  <si>
    <t>DMM FX</t>
  </si>
  <si>
    <t>マネーパートナーズ</t>
  </si>
  <si>
    <t>ヒロセ通商</t>
  </si>
  <si>
    <t>サイバーエージェントFX</t>
  </si>
  <si>
    <t>エース交易</t>
  </si>
  <si>
    <t>EMCOM</t>
  </si>
  <si>
    <t>CMS</t>
  </si>
  <si>
    <t>MJ SpotBoard</t>
  </si>
  <si>
    <t>FXプライム</t>
  </si>
  <si>
    <t>2009年年間取引合計</t>
  </si>
  <si>
    <t>小計</t>
  </si>
  <si>
    <t>2008年年間取引合計</t>
  </si>
  <si>
    <t>ユーロ／円</t>
  </si>
  <si>
    <t xml:space="preserve">注文番号  </t>
  </si>
  <si>
    <t xml:space="preserve">通貨ペア  </t>
  </si>
  <si>
    <t xml:space="preserve">レバレッジ  </t>
  </si>
  <si>
    <t xml:space="preserve">売  </t>
  </si>
  <si>
    <t xml:space="preserve">買  </t>
  </si>
  <si>
    <t xml:space="preserve">受  </t>
  </si>
  <si>
    <t xml:space="preserve">取引  </t>
  </si>
  <si>
    <t xml:space="preserve">成立値  </t>
  </si>
  <si>
    <t xml:space="preserve">成立日時  </t>
  </si>
  <si>
    <t xml:space="preserve">手数料  </t>
  </si>
  <si>
    <t>取引損益</t>
  </si>
  <si>
    <t xml:space="preserve">T100000314 </t>
  </si>
  <si>
    <t xml:space="preserve">ユーロ・米ドル </t>
  </si>
  <si>
    <t xml:space="preserve">レバレッジ２０ </t>
  </si>
  <si>
    <t xml:space="preserve">決済 </t>
  </si>
  <si>
    <t xml:space="preserve">T100000316 </t>
  </si>
  <si>
    <t xml:space="preserve">米ドル・円 </t>
  </si>
  <si>
    <t xml:space="preserve">新規 </t>
  </si>
  <si>
    <t xml:space="preserve">T100000306 </t>
  </si>
  <si>
    <t xml:space="preserve">T100000313 </t>
  </si>
  <si>
    <t xml:space="preserve">T100000304 </t>
  </si>
  <si>
    <t xml:space="preserve">T100000307 </t>
  </si>
  <si>
    <t xml:space="preserve">豪ドル・円 </t>
  </si>
  <si>
    <t xml:space="preserve">T100000303 </t>
  </si>
  <si>
    <t xml:space="preserve">T100000300 </t>
  </si>
  <si>
    <t xml:space="preserve">ポンド・円 </t>
  </si>
  <si>
    <t>　</t>
  </si>
  <si>
    <t xml:space="preserve">T100000298 </t>
  </si>
  <si>
    <t xml:space="preserve">T100000301 </t>
  </si>
  <si>
    <t>MJ Spot Board</t>
  </si>
  <si>
    <t xml:space="preserve">T100000319  </t>
  </si>
  <si>
    <t xml:space="preserve">ユーロ・円  </t>
  </si>
  <si>
    <t xml:space="preserve">レバレッジ２０  </t>
  </si>
  <si>
    <t xml:space="preserve">T100000317 </t>
  </si>
  <si>
    <t xml:space="preserve">T100000330  </t>
  </si>
  <si>
    <t xml:space="preserve">豪ドル・円  </t>
  </si>
  <si>
    <t xml:space="preserve">T100000329 </t>
  </si>
  <si>
    <t xml:space="preserve">ユーロ・円 </t>
  </si>
  <si>
    <t xml:space="preserve">T100000323 </t>
  </si>
  <si>
    <t xml:space="preserve">T100000322 </t>
  </si>
  <si>
    <t>ﾕｰﾛ/ﾄﾞﾙ</t>
  </si>
  <si>
    <t>SBI証券</t>
  </si>
  <si>
    <t>T000000066</t>
  </si>
  <si>
    <t>T000000064</t>
  </si>
  <si>
    <t>T000000063</t>
  </si>
  <si>
    <t>T000000061</t>
  </si>
  <si>
    <t>T000000055</t>
  </si>
  <si>
    <t>T000000052</t>
  </si>
  <si>
    <t>T000000051</t>
  </si>
  <si>
    <t>T000000049</t>
  </si>
  <si>
    <t>T000000048</t>
  </si>
  <si>
    <t>T000000046</t>
  </si>
  <si>
    <t>T000000045</t>
  </si>
  <si>
    <t>T000000044</t>
  </si>
  <si>
    <t>T000000043</t>
  </si>
  <si>
    <t>T000000041</t>
  </si>
  <si>
    <t>T000000073</t>
  </si>
  <si>
    <t>T000000072</t>
  </si>
  <si>
    <t>T000000071</t>
  </si>
  <si>
    <t>T000000067</t>
  </si>
  <si>
    <t>Star</t>
  </si>
  <si>
    <t>MJ</t>
  </si>
  <si>
    <t>Hirose</t>
  </si>
  <si>
    <t>SBI</t>
  </si>
  <si>
    <t>USDJPY</t>
  </si>
  <si>
    <t>L</t>
  </si>
  <si>
    <t>AUDJPY</t>
  </si>
  <si>
    <t>EURJPY</t>
  </si>
  <si>
    <t>USDJPY</t>
  </si>
  <si>
    <t>GPBJPY</t>
  </si>
  <si>
    <t>S</t>
  </si>
  <si>
    <t>GBPJPY</t>
  </si>
  <si>
    <t>L</t>
  </si>
  <si>
    <t>EURUSD</t>
  </si>
  <si>
    <t>many trades</t>
  </si>
  <si>
    <t>L</t>
  </si>
  <si>
    <t xml:space="preserve">ﾕｰﾛ/豪ﾄﾞﾙ  </t>
  </si>
  <si>
    <t>EURJPY</t>
  </si>
  <si>
    <t>S</t>
  </si>
  <si>
    <t>USDJPY</t>
  </si>
  <si>
    <t>S</t>
  </si>
  <si>
    <t>USDJPY</t>
  </si>
  <si>
    <t>GBPJPY</t>
  </si>
  <si>
    <t>GBPJPY</t>
  </si>
  <si>
    <t>EURJPY</t>
  </si>
  <si>
    <t>T000000091</t>
  </si>
  <si>
    <t>T000000084</t>
  </si>
  <si>
    <t>T000000083</t>
  </si>
  <si>
    <t>T000000082</t>
  </si>
  <si>
    <t>T000000081</t>
  </si>
  <si>
    <t>T000000080</t>
  </si>
  <si>
    <t>T000000079</t>
  </si>
  <si>
    <t>T000000078</t>
  </si>
  <si>
    <t>T000000077</t>
  </si>
  <si>
    <t>T000000074</t>
  </si>
  <si>
    <t>EURAUD</t>
  </si>
  <si>
    <t>EURUSD</t>
  </si>
  <si>
    <t>EURAUD</t>
  </si>
  <si>
    <t>S</t>
  </si>
  <si>
    <t>EURUSD</t>
  </si>
  <si>
    <t>L</t>
  </si>
  <si>
    <t>GBPPY</t>
  </si>
  <si>
    <t>L</t>
  </si>
  <si>
    <t>L</t>
  </si>
  <si>
    <t>GBPJPY</t>
  </si>
  <si>
    <t>EURJPY</t>
  </si>
  <si>
    <t>EURJPY</t>
  </si>
  <si>
    <t>GBPJPY</t>
  </si>
  <si>
    <t>AUDJPY</t>
  </si>
  <si>
    <t>AUDJPY</t>
  </si>
  <si>
    <t>T000000101</t>
  </si>
  <si>
    <t>T000000100</t>
  </si>
  <si>
    <t>T000000099</t>
  </si>
  <si>
    <t>T000000098</t>
  </si>
  <si>
    <t>T000000097</t>
  </si>
  <si>
    <t>T000000096</t>
  </si>
  <si>
    <t>T000000095</t>
  </si>
  <si>
    <t>T000000094</t>
  </si>
  <si>
    <t>T000000093</t>
  </si>
  <si>
    <t>T000000092</t>
  </si>
  <si>
    <t>AUDJPY</t>
  </si>
  <si>
    <t>L</t>
  </si>
  <si>
    <t>USDJPY</t>
  </si>
  <si>
    <t>L</t>
  </si>
  <si>
    <t>EURUSD</t>
  </si>
  <si>
    <t>EURUSD</t>
  </si>
  <si>
    <t>T000000103</t>
  </si>
  <si>
    <t>T000000102</t>
  </si>
  <si>
    <t>EURJPY</t>
  </si>
  <si>
    <t>L</t>
  </si>
  <si>
    <t>GBPJPY</t>
  </si>
  <si>
    <t>GBPJPY</t>
  </si>
  <si>
    <t>T000000111</t>
  </si>
  <si>
    <t>T000000110</t>
  </si>
  <si>
    <t>T000000109</t>
  </si>
  <si>
    <t>T000000108</t>
  </si>
  <si>
    <t>T000000106</t>
  </si>
  <si>
    <t>T000000104</t>
  </si>
  <si>
    <t>T000000123</t>
  </si>
  <si>
    <t>T000000122</t>
  </si>
  <si>
    <t>EURUSD</t>
  </si>
  <si>
    <t>S</t>
  </si>
  <si>
    <t>T000000131</t>
  </si>
  <si>
    <t>T000000130</t>
  </si>
  <si>
    <t>T000000129</t>
  </si>
  <si>
    <t>EUR/USD</t>
  </si>
  <si>
    <t>T000000128</t>
  </si>
  <si>
    <t>EURUSD</t>
  </si>
  <si>
    <t>S</t>
  </si>
  <si>
    <t>T000000137</t>
  </si>
  <si>
    <t>T000000134</t>
  </si>
  <si>
    <t>T000000133</t>
  </si>
  <si>
    <t>T000000132</t>
  </si>
  <si>
    <t>T000000154</t>
  </si>
  <si>
    <t>T000000150</t>
  </si>
  <si>
    <t>T000000149</t>
  </si>
  <si>
    <t>T000000147</t>
  </si>
  <si>
    <t>T000000146</t>
  </si>
  <si>
    <t>T000000142</t>
  </si>
  <si>
    <t>T000000139</t>
  </si>
  <si>
    <t>T000000138</t>
  </si>
  <si>
    <t>T000000160</t>
  </si>
  <si>
    <t>T000000157</t>
  </si>
  <si>
    <t>L</t>
  </si>
  <si>
    <t>T000000168</t>
  </si>
  <si>
    <t>T000000165</t>
  </si>
  <si>
    <t>T000000164</t>
  </si>
  <si>
    <t>T000000163</t>
  </si>
  <si>
    <t>AUDJPY</t>
  </si>
  <si>
    <t>L</t>
  </si>
  <si>
    <t>EURAUD</t>
  </si>
  <si>
    <t>EURAUD</t>
  </si>
  <si>
    <t>T000000176</t>
  </si>
  <si>
    <t>T000000175</t>
  </si>
  <si>
    <t>T000000174</t>
  </si>
  <si>
    <t>T000000173</t>
  </si>
  <si>
    <t>T000000172</t>
  </si>
  <si>
    <t>T000000171</t>
  </si>
  <si>
    <t>USDJPY</t>
  </si>
  <si>
    <t>GBPJPY</t>
  </si>
  <si>
    <t>S</t>
  </si>
  <si>
    <t>AUDJPY</t>
  </si>
  <si>
    <t>12/31現在</t>
  </si>
  <si>
    <t>日付</t>
  </si>
  <si>
    <t>累積損益</t>
  </si>
  <si>
    <t>スワップ/日</t>
  </si>
  <si>
    <t>L</t>
  </si>
  <si>
    <t>S</t>
  </si>
  <si>
    <t>EURUSD</t>
  </si>
  <si>
    <t>L</t>
  </si>
  <si>
    <t>EURUSD</t>
  </si>
  <si>
    <t>L</t>
  </si>
  <si>
    <t xml:space="preserve">ﾕｰﾛ/ﾄﾞﾙ </t>
  </si>
  <si>
    <t>EURJPY</t>
  </si>
  <si>
    <t>USDJPY</t>
  </si>
  <si>
    <t>AUDUSD</t>
  </si>
  <si>
    <t>EURUSD</t>
  </si>
  <si>
    <t>USDJPY</t>
  </si>
  <si>
    <t>USDJPY</t>
  </si>
  <si>
    <t>L</t>
  </si>
  <si>
    <t>EURUSD</t>
  </si>
  <si>
    <t>EURUSD</t>
  </si>
  <si>
    <t>EURUSD</t>
  </si>
  <si>
    <t>L</t>
  </si>
  <si>
    <t>年間損益計算書基準</t>
  </si>
  <si>
    <t>CB分</t>
  </si>
  <si>
    <t>AUDJPY</t>
  </si>
  <si>
    <t>AUDJPY</t>
  </si>
  <si>
    <t>EURUSD</t>
  </si>
  <si>
    <t>EURJPY</t>
  </si>
  <si>
    <t>AUDJPY</t>
  </si>
  <si>
    <t>GBPJPY</t>
  </si>
  <si>
    <t>EURJPY</t>
  </si>
  <si>
    <t>AUDJPY</t>
  </si>
  <si>
    <t>L</t>
  </si>
  <si>
    <t>EURJPY</t>
  </si>
  <si>
    <t>GBPJPY</t>
  </si>
  <si>
    <t>EURJPY</t>
  </si>
  <si>
    <t>L</t>
  </si>
  <si>
    <t>S</t>
  </si>
  <si>
    <t>AUDJPY</t>
  </si>
  <si>
    <t xml:space="preserve">約定成立番号  </t>
  </si>
  <si>
    <t>約定成立</t>
  </si>
  <si>
    <t xml:space="preserve">日時 </t>
  </si>
  <si>
    <t>注文受付</t>
  </si>
  <si>
    <t xml:space="preserve">商品 </t>
  </si>
  <si>
    <t xml:space="preserve">売買 </t>
  </si>
  <si>
    <t>約定</t>
  </si>
  <si>
    <t xml:space="preserve">価格 </t>
  </si>
  <si>
    <t xml:space="preserve">数量 </t>
  </si>
  <si>
    <t xml:space="preserve">レバレッジ </t>
  </si>
  <si>
    <t>決済相手</t>
  </si>
  <si>
    <t xml:space="preserve">約定成立番号 </t>
  </si>
  <si>
    <t xml:space="preserve">約定価格 </t>
  </si>
  <si>
    <t>為替差</t>
  </si>
  <si>
    <t xml:space="preserve">ポイント </t>
  </si>
  <si>
    <t>手数料</t>
  </si>
  <si>
    <t>(税込)</t>
  </si>
  <si>
    <t xml:space="preserve">1007059901-1 </t>
  </si>
  <si>
    <t xml:space="preserve">- </t>
  </si>
  <si>
    <t xml:space="preserve">1007046149-1 </t>
  </si>
  <si>
    <t xml:space="preserve">取引所証拠金 </t>
  </si>
  <si>
    <t xml:space="preserve">1006930509-1 </t>
  </si>
  <si>
    <t xml:space="preserve">1006842379-1 </t>
  </si>
  <si>
    <t xml:space="preserve">1006463190-1 </t>
  </si>
  <si>
    <t xml:space="preserve">1006415502-1 </t>
  </si>
  <si>
    <t xml:space="preserve">1006736937-1 </t>
  </si>
  <si>
    <t xml:space="preserve">1006748082-1 </t>
  </si>
  <si>
    <t xml:space="preserve">1006463245-1 </t>
  </si>
  <si>
    <t xml:space="preserve">1006450870-1 </t>
  </si>
  <si>
    <t xml:space="preserve">1006467445-1 </t>
  </si>
  <si>
    <t xml:space="preserve">1006419015-1 </t>
  </si>
  <si>
    <t xml:space="preserve">1006417858-1 </t>
  </si>
  <si>
    <t xml:space="preserve">1006438433-1 </t>
  </si>
  <si>
    <t xml:space="preserve">1006419045-1 </t>
  </si>
  <si>
    <t xml:space="preserve">1006396348-1 </t>
  </si>
  <si>
    <t xml:space="preserve">1006415402-1 </t>
  </si>
  <si>
    <t xml:space="preserve">1006415400-1 </t>
  </si>
  <si>
    <t xml:space="preserve">1006380260-1 </t>
  </si>
  <si>
    <t xml:space="preserve">1006378722-1 </t>
  </si>
  <si>
    <t xml:space="preserve">1006396326-1 </t>
  </si>
  <si>
    <t xml:space="preserve">1006344302-1 </t>
  </si>
  <si>
    <t xml:space="preserve">1006370127-1 </t>
  </si>
  <si>
    <t xml:space="preserve">1006370112-1 </t>
  </si>
  <si>
    <t xml:space="preserve">1006351889-1 </t>
  </si>
  <si>
    <t xml:space="preserve">1006344309-1 </t>
  </si>
  <si>
    <t>GBPJPY</t>
  </si>
  <si>
    <t>EURJPY</t>
  </si>
  <si>
    <t>EURUSD</t>
  </si>
  <si>
    <t>CADJPY</t>
  </si>
  <si>
    <t>T000000184</t>
  </si>
  <si>
    <t>T000000183</t>
  </si>
  <si>
    <t>T000000182</t>
  </si>
  <si>
    <t>T000000181</t>
  </si>
  <si>
    <t>T000000180</t>
  </si>
  <si>
    <t>T000000179</t>
  </si>
  <si>
    <t>T000000178</t>
  </si>
  <si>
    <t>T000000177</t>
  </si>
  <si>
    <t>GBPJPY</t>
  </si>
  <si>
    <t>T000000198</t>
  </si>
  <si>
    <t>T000000197</t>
  </si>
  <si>
    <t>T000000195</t>
  </si>
  <si>
    <t>T000000194</t>
  </si>
  <si>
    <t>T000000192</t>
  </si>
  <si>
    <t>T000000191</t>
  </si>
  <si>
    <t>T000000189</t>
  </si>
  <si>
    <t>T000000188</t>
  </si>
  <si>
    <t>T000000186</t>
  </si>
  <si>
    <t>T000000185</t>
  </si>
  <si>
    <t>EURUSD</t>
  </si>
  <si>
    <t>L</t>
  </si>
  <si>
    <t>GBPJPY</t>
  </si>
  <si>
    <t>T000000212</t>
  </si>
  <si>
    <t>T000000209</t>
  </si>
  <si>
    <t>T000000207</t>
  </si>
  <si>
    <t>T000000206</t>
  </si>
  <si>
    <t>T000000204</t>
  </si>
  <si>
    <t>T000000203</t>
  </si>
  <si>
    <t>T000000202</t>
  </si>
  <si>
    <t>T000000200</t>
  </si>
  <si>
    <t>L</t>
  </si>
  <si>
    <t>T000000236</t>
  </si>
  <si>
    <t>T000000235</t>
  </si>
  <si>
    <t>T000000233</t>
  </si>
  <si>
    <t>T000000232</t>
  </si>
  <si>
    <t>T000000230</t>
  </si>
  <si>
    <t>T000000229</t>
  </si>
  <si>
    <t>T000000227</t>
  </si>
  <si>
    <t>T000000225</t>
  </si>
  <si>
    <t>T000000224</t>
  </si>
  <si>
    <t>T000000222</t>
  </si>
  <si>
    <t>T000000221</t>
  </si>
  <si>
    <t>T000000219</t>
  </si>
  <si>
    <t>T000000217</t>
  </si>
  <si>
    <t>T000000216</t>
  </si>
  <si>
    <t>T000000214</t>
  </si>
  <si>
    <t>T000000213</t>
  </si>
  <si>
    <t>T000000264</t>
  </si>
  <si>
    <t>T000000263</t>
  </si>
  <si>
    <t>T000000261</t>
  </si>
  <si>
    <t>T000000260</t>
  </si>
  <si>
    <t>T000000259</t>
  </si>
  <si>
    <t>T000000256</t>
  </si>
  <si>
    <t>T000000252</t>
  </si>
  <si>
    <t>T000000247</t>
  </si>
  <si>
    <t>T000000246</t>
  </si>
  <si>
    <t>T000000244</t>
  </si>
  <si>
    <t>T000000243</t>
  </si>
  <si>
    <t>T000000241</t>
  </si>
  <si>
    <t>T000000240</t>
  </si>
  <si>
    <t>T000000238</t>
  </si>
  <si>
    <t>T000000279</t>
  </si>
  <si>
    <t>T000000277</t>
  </si>
  <si>
    <t>T000000276</t>
  </si>
  <si>
    <t>T000000275</t>
  </si>
  <si>
    <t>T000000274</t>
  </si>
  <si>
    <t>T000000273</t>
  </si>
  <si>
    <t>T000000272</t>
  </si>
  <si>
    <t>T000000271</t>
  </si>
  <si>
    <t>T000000267</t>
  </si>
  <si>
    <t>T000000266</t>
  </si>
  <si>
    <t>GBPJPY</t>
  </si>
  <si>
    <t>AUDCAD</t>
  </si>
  <si>
    <t>S</t>
  </si>
  <si>
    <t>T000000290</t>
  </si>
  <si>
    <t>T000000288</t>
  </si>
  <si>
    <t>T000000287</t>
  </si>
  <si>
    <t>T000000285</t>
  </si>
  <si>
    <t>T000000284</t>
  </si>
  <si>
    <t>T000000282</t>
  </si>
  <si>
    <t>T000000324</t>
  </si>
  <si>
    <t>T000000323</t>
  </si>
  <si>
    <t>T000000322</t>
  </si>
  <si>
    <t>T000000320</t>
  </si>
  <si>
    <t>T000000318</t>
  </si>
  <si>
    <t>T000000317</t>
  </si>
  <si>
    <t>T000000315</t>
  </si>
  <si>
    <t>T000000313</t>
  </si>
  <si>
    <t>T000000310</t>
  </si>
  <si>
    <t>T000000304</t>
  </si>
  <si>
    <t>T000000303</t>
  </si>
  <si>
    <t>T000000301</t>
  </si>
  <si>
    <t>T000000300</t>
  </si>
  <si>
    <t>T000000299</t>
  </si>
  <si>
    <t>T000000298</t>
  </si>
  <si>
    <t>T000000297</t>
  </si>
  <si>
    <t>T000000296</t>
  </si>
  <si>
    <t>T000000295</t>
  </si>
  <si>
    <t>T000000294</t>
  </si>
  <si>
    <t>T000000293</t>
  </si>
  <si>
    <t>T000000292</t>
  </si>
  <si>
    <t>T000000291</t>
  </si>
  <si>
    <t>CADJPY</t>
  </si>
  <si>
    <t>CADJPY</t>
  </si>
  <si>
    <t>S</t>
  </si>
  <si>
    <t>AUDJPY</t>
  </si>
  <si>
    <t>L</t>
  </si>
  <si>
    <t>2,</t>
  </si>
  <si>
    <t>EURAUD</t>
  </si>
  <si>
    <t>EURAUD</t>
  </si>
  <si>
    <t>S</t>
  </si>
  <si>
    <t>T000000376</t>
  </si>
  <si>
    <t>T000000375</t>
  </si>
  <si>
    <t>T000000373</t>
  </si>
  <si>
    <t>T000000372</t>
  </si>
  <si>
    <t>T000000370</t>
  </si>
  <si>
    <t>T000000369</t>
  </si>
  <si>
    <t>T000000367</t>
  </si>
  <si>
    <t>T000000366</t>
  </si>
  <si>
    <t>T000000365</t>
  </si>
  <si>
    <t>T000000362</t>
  </si>
  <si>
    <t>T000000361</t>
  </si>
  <si>
    <t>T000000359</t>
  </si>
  <si>
    <t>T000000358</t>
  </si>
  <si>
    <t>T000000356</t>
  </si>
  <si>
    <t>T000000354</t>
  </si>
  <si>
    <t>T000000353</t>
  </si>
  <si>
    <t>T000000352</t>
  </si>
  <si>
    <t>T000000350</t>
  </si>
  <si>
    <t>T000000349</t>
  </si>
  <si>
    <t>T000000347</t>
  </si>
  <si>
    <t>T000000345</t>
  </si>
  <si>
    <t>T000000344</t>
  </si>
  <si>
    <t>T000000342</t>
  </si>
  <si>
    <t>T000000341</t>
  </si>
  <si>
    <t>T000000339</t>
  </si>
  <si>
    <t>T000000337</t>
  </si>
  <si>
    <t>T000000335</t>
  </si>
  <si>
    <t>T000000334</t>
  </si>
  <si>
    <t>T000000333</t>
  </si>
  <si>
    <t>T000000331</t>
  </si>
  <si>
    <t>T000000329</t>
  </si>
  <si>
    <t>T000000328</t>
  </si>
  <si>
    <t>T000000327</t>
  </si>
  <si>
    <t>T000000325</t>
  </si>
  <si>
    <t>T000000385</t>
  </si>
  <si>
    <t>T000000381</t>
  </si>
  <si>
    <t>T000000380</t>
  </si>
  <si>
    <t>T000000378</t>
  </si>
  <si>
    <t>T000000404</t>
  </si>
  <si>
    <t>T000000402</t>
  </si>
  <si>
    <t>T000000401</t>
  </si>
  <si>
    <t>T000000400</t>
  </si>
  <si>
    <t>T000000398</t>
  </si>
  <si>
    <t>T000000395</t>
  </si>
  <si>
    <t>T000000394</t>
  </si>
  <si>
    <t>T000000392</t>
  </si>
  <si>
    <t>T000000390</t>
  </si>
  <si>
    <t>T000000389</t>
  </si>
  <si>
    <t>T000000387</t>
  </si>
  <si>
    <t>T000000386</t>
  </si>
  <si>
    <t>EURUSD</t>
  </si>
  <si>
    <t>GBPJPY</t>
  </si>
  <si>
    <t>AUDCAD</t>
  </si>
  <si>
    <t>EURUSD</t>
  </si>
  <si>
    <t>AUDJPY</t>
  </si>
  <si>
    <t>T000000448</t>
  </si>
  <si>
    <t>T000000447</t>
  </si>
  <si>
    <t>T000000446</t>
  </si>
  <si>
    <t>T000000445</t>
  </si>
  <si>
    <t>T000000444</t>
  </si>
  <si>
    <t>T000000441</t>
  </si>
  <si>
    <t>T000000439</t>
  </si>
  <si>
    <t>T000000438</t>
  </si>
  <si>
    <t>T000000436</t>
  </si>
  <si>
    <t>T000000434</t>
  </si>
  <si>
    <t>T000000432</t>
  </si>
  <si>
    <t>T000000431</t>
  </si>
  <si>
    <t>T000000430</t>
  </si>
  <si>
    <t>T000000428</t>
  </si>
  <si>
    <t>T000000426</t>
  </si>
  <si>
    <t>T000000425</t>
  </si>
  <si>
    <t>T000000424</t>
  </si>
  <si>
    <t>T000000422</t>
  </si>
  <si>
    <t>T000000421</t>
  </si>
  <si>
    <t>T000000419</t>
  </si>
  <si>
    <t>T000000418</t>
  </si>
  <si>
    <t>T000000415</t>
  </si>
  <si>
    <t>T000000413</t>
  </si>
  <si>
    <t>T000000411</t>
  </si>
  <si>
    <t>T000000410</t>
  </si>
  <si>
    <t>T000000408</t>
  </si>
  <si>
    <t>T000000406</t>
  </si>
  <si>
    <t>T000000405</t>
  </si>
  <si>
    <t>T000000451</t>
  </si>
  <si>
    <t>T000000449</t>
  </si>
  <si>
    <t>GBPJPY</t>
  </si>
  <si>
    <t>AUDJPY</t>
  </si>
  <si>
    <t>T000000479</t>
  </si>
  <si>
    <t>T000000477</t>
  </si>
  <si>
    <t>T000000473</t>
  </si>
  <si>
    <t>T000000471</t>
  </si>
  <si>
    <t>T000000470</t>
  </si>
  <si>
    <t>T000000469</t>
  </si>
  <si>
    <t>T000000468</t>
  </si>
  <si>
    <t>T000000466</t>
  </si>
  <si>
    <t>T000000464</t>
  </si>
  <si>
    <t>T000000462</t>
  </si>
  <si>
    <t>T000000461</t>
  </si>
  <si>
    <t>T000000460</t>
  </si>
  <si>
    <t>T000000459</t>
  </si>
  <si>
    <t>AUDJPY</t>
  </si>
  <si>
    <t>L</t>
  </si>
  <si>
    <t>T000000497</t>
  </si>
  <si>
    <t>T000000494</t>
  </si>
  <si>
    <t>T000000493</t>
  </si>
  <si>
    <t>T000000492</t>
  </si>
  <si>
    <t>T000000491</t>
  </si>
  <si>
    <t>T000000488</t>
  </si>
  <si>
    <t>T000000487</t>
  </si>
  <si>
    <t>T000000486</t>
  </si>
  <si>
    <t>T000000484</t>
  </si>
  <si>
    <t>T000000482</t>
  </si>
  <si>
    <t>T000000475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</si>
</sst>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\$#,##0.00;\-\$#,##0.00"/>
    <numFmt numFmtId="181" formatCode="\$#,##0;\-\$#,##0"/>
    <numFmt numFmtId="182" formatCode="\$#,##0.0;\-\$#,##0.0"/>
    <numFmt numFmtId="183" formatCode="[$€-2]\ #,##0.00;[$€-2]\ \-#,##0.00"/>
    <numFmt numFmtId="184" formatCode="[$€-2]\ #,##0;[$€-2]\ \-#,##0"/>
    <numFmt numFmtId="185" formatCode="#,##0_ "/>
    <numFmt numFmtId="186" formatCode="#,##0_ ;[Red]\-#,##0\ "/>
    <numFmt numFmtId="187" formatCode="0.00_ "/>
    <numFmt numFmtId="188" formatCode="m/d;@"/>
    <numFmt numFmtId="189" formatCode="#,##0.0_ "/>
    <numFmt numFmtId="190" formatCode="&quot;\&quot;#,##0.0;[Red]&quot;\&quot;\-#,##0.0"/>
    <numFmt numFmtId="191" formatCode="[$€-2]\ #,##0.00_);[Red]\([$€-2]\ #,##0.00\)"/>
    <numFmt numFmtId="192" formatCode="0_);[Red]\(0\)"/>
    <numFmt numFmtId="193" formatCode="0_ ;[Red]\-0\ "/>
    <numFmt numFmtId="194" formatCode="d:h:mm"/>
    <numFmt numFmtId="195" formatCode="0.000_ "/>
    <numFmt numFmtId="196" formatCode="0.0000_ "/>
    <numFmt numFmtId="197" formatCode="d:hh:mm"/>
    <numFmt numFmtId="198" formatCode="mm\-dd"/>
    <numFmt numFmtId="199" formatCode="mm/dd"/>
    <numFmt numFmtId="200" formatCode="0.0_ "/>
    <numFmt numFmtId="201" formatCode="yyyy/mm/dd\ hh:mm"/>
    <numFmt numFmtId="202" formatCode="0.00000_ "/>
    <numFmt numFmtId="203" formatCode="0;_ࠀ"/>
    <numFmt numFmtId="204" formatCode="0;_Ⰰ"/>
    <numFmt numFmtId="205" formatCode="0.0;_Ⰰ"/>
    <numFmt numFmtId="206" formatCode="0.0_);[Red]\(0.0\)"/>
    <numFmt numFmtId="207" formatCode="0.0_ ;[Red]\-0.0\ "/>
    <numFmt numFmtId="208" formatCode="0.00_ ;[Red]\-0.00\ "/>
    <numFmt numFmtId="209" formatCode="0_ "/>
    <numFmt numFmtId="210" formatCode="0;[Red]0"/>
    <numFmt numFmtId="211" formatCode="#,##0.0"/>
    <numFmt numFmtId="212" formatCode="yyyy/mm/dd"/>
    <numFmt numFmtId="213" formatCode="0.000_ ;[Red]\-0.000\ "/>
    <numFmt numFmtId="214" formatCode="0.0000_ ;[Red]\-0.0000\ "/>
    <numFmt numFmtId="215" formatCode="aaa"/>
    <numFmt numFmtId="216" formatCode="aaaa"/>
    <numFmt numFmtId="217" formatCode="ddd"/>
    <numFmt numFmtId="218" formatCode="&quot;(&quot;ddd&quot;.)&quot;"/>
    <numFmt numFmtId="219" formatCode="0.0000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.25"/>
      <name val="ＭＳ Ｐゴシック"/>
      <family val="3"/>
    </font>
    <font>
      <sz val="10"/>
      <name val="MeiryoKe_UIGothic"/>
      <family val="3"/>
    </font>
    <font>
      <b/>
      <sz val="10"/>
      <name val="MeiryoKe_UIGothic"/>
      <family val="3"/>
    </font>
    <font>
      <b/>
      <sz val="12"/>
      <name val="MeiryoKe_UIGothic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MeiryoKe_UIGothic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22" applyFont="1">
      <alignment vertical="center"/>
      <protection/>
    </xf>
    <xf numFmtId="22" fontId="6" fillId="0" borderId="0" xfId="22" applyNumberFormat="1" applyFont="1">
      <alignment vertical="center"/>
      <protection/>
    </xf>
    <xf numFmtId="0" fontId="7" fillId="0" borderId="1" xfId="24" applyFont="1" applyBorder="1">
      <alignment vertical="center"/>
      <protection/>
    </xf>
    <xf numFmtId="187" fontId="7" fillId="0" borderId="1" xfId="24" applyNumberFormat="1" applyFont="1" applyBorder="1">
      <alignment vertical="center"/>
      <protection/>
    </xf>
    <xf numFmtId="0" fontId="7" fillId="0" borderId="0" xfId="24" applyFont="1" applyBorder="1">
      <alignment vertical="center"/>
      <protection/>
    </xf>
    <xf numFmtId="0" fontId="6" fillId="0" borderId="0" xfId="24" applyFont="1">
      <alignment vertical="center"/>
      <protection/>
    </xf>
    <xf numFmtId="187" fontId="6" fillId="0" borderId="0" xfId="24" applyNumberFormat="1" applyFont="1">
      <alignment vertical="center"/>
      <protection/>
    </xf>
    <xf numFmtId="14" fontId="6" fillId="0" borderId="0" xfId="24" applyNumberFormat="1" applyFont="1">
      <alignment vertical="center"/>
      <protection/>
    </xf>
    <xf numFmtId="192" fontId="6" fillId="0" borderId="0" xfId="24" applyNumberFormat="1" applyFont="1">
      <alignment vertical="center"/>
      <protection/>
    </xf>
    <xf numFmtId="0" fontId="6" fillId="0" borderId="1" xfId="24" applyFont="1" applyBorder="1">
      <alignment vertical="center"/>
      <protection/>
    </xf>
    <xf numFmtId="187" fontId="6" fillId="0" borderId="1" xfId="24" applyNumberFormat="1" applyFont="1" applyBorder="1">
      <alignment vertical="center"/>
      <protection/>
    </xf>
    <xf numFmtId="14" fontId="6" fillId="0" borderId="1" xfId="24" applyNumberFormat="1" applyFont="1" applyBorder="1">
      <alignment vertical="center"/>
      <protection/>
    </xf>
    <xf numFmtId="192" fontId="6" fillId="0" borderId="1" xfId="24" applyNumberFormat="1" applyFont="1" applyBorder="1">
      <alignment vertical="center"/>
      <protection/>
    </xf>
    <xf numFmtId="0" fontId="6" fillId="0" borderId="0" xfId="24" applyFont="1" applyBorder="1">
      <alignment vertical="center"/>
      <protection/>
    </xf>
    <xf numFmtId="0" fontId="7" fillId="0" borderId="0" xfId="24" applyFont="1">
      <alignment vertical="center"/>
      <protection/>
    </xf>
    <xf numFmtId="187" fontId="7" fillId="0" borderId="0" xfId="24" applyNumberFormat="1" applyFont="1">
      <alignment vertical="center"/>
      <protection/>
    </xf>
    <xf numFmtId="187" fontId="6" fillId="0" borderId="0" xfId="24" applyNumberFormat="1" applyFont="1" applyBorder="1">
      <alignment vertical="center"/>
      <protection/>
    </xf>
    <xf numFmtId="0" fontId="6" fillId="0" borderId="1" xfId="22" applyFont="1" applyBorder="1">
      <alignment vertical="center"/>
      <protection/>
    </xf>
    <xf numFmtId="0" fontId="6" fillId="0" borderId="2" xfId="22" applyFont="1" applyBorder="1">
      <alignment vertical="center"/>
      <protection/>
    </xf>
    <xf numFmtId="185" fontId="6" fillId="0" borderId="0" xfId="22" applyNumberFormat="1" applyFont="1">
      <alignment vertical="center"/>
      <protection/>
    </xf>
    <xf numFmtId="38" fontId="7" fillId="0" borderId="1" xfId="24" applyNumberFormat="1" applyFont="1" applyBorder="1">
      <alignment vertical="center"/>
      <protection/>
    </xf>
    <xf numFmtId="38" fontId="6" fillId="0" borderId="0" xfId="24" applyNumberFormat="1" applyFont="1">
      <alignment vertical="center"/>
      <protection/>
    </xf>
    <xf numFmtId="38" fontId="6" fillId="0" borderId="0" xfId="24" applyNumberFormat="1" applyFont="1" applyBorder="1">
      <alignment vertical="center"/>
      <protection/>
    </xf>
    <xf numFmtId="38" fontId="6" fillId="0" borderId="1" xfId="24" applyNumberFormat="1" applyFont="1" applyBorder="1">
      <alignment vertical="center"/>
      <protection/>
    </xf>
    <xf numFmtId="38" fontId="7" fillId="0" borderId="0" xfId="24" applyNumberFormat="1" applyFont="1">
      <alignment vertical="center"/>
      <protection/>
    </xf>
    <xf numFmtId="194" fontId="6" fillId="0" borderId="0" xfId="22" applyNumberFormat="1" applyFo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22" fontId="6" fillId="0" borderId="0" xfId="0" applyNumberFormat="1" applyFont="1" applyFill="1" applyAlignment="1">
      <alignment horizontal="right" wrapText="1"/>
    </xf>
    <xf numFmtId="6" fontId="6" fillId="0" borderId="0" xfId="0" applyNumberFormat="1" applyFont="1" applyFill="1" applyAlignment="1">
      <alignment horizontal="right" wrapText="1"/>
    </xf>
    <xf numFmtId="22" fontId="6" fillId="0" borderId="0" xfId="0" applyNumberFormat="1" applyFont="1" applyFill="1" applyAlignment="1">
      <alignment/>
    </xf>
    <xf numFmtId="193" fontId="6" fillId="0" borderId="0" xfId="0" applyNumberFormat="1" applyFont="1" applyFill="1" applyAlignment="1">
      <alignment horizontal="right" wrapText="1"/>
    </xf>
    <xf numFmtId="193" fontId="6" fillId="0" borderId="0" xfId="0" applyNumberFormat="1" applyFont="1" applyFill="1" applyAlignment="1">
      <alignment/>
    </xf>
    <xf numFmtId="187" fontId="6" fillId="0" borderId="0" xfId="0" applyNumberFormat="1" applyFont="1" applyFill="1" applyAlignment="1">
      <alignment horizontal="right" wrapText="1"/>
    </xf>
    <xf numFmtId="187" fontId="6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/>
    </xf>
    <xf numFmtId="187" fontId="6" fillId="0" borderId="3" xfId="0" applyNumberFormat="1" applyFont="1" applyFill="1" applyBorder="1" applyAlignment="1">
      <alignment horizontal="right" wrapText="1"/>
    </xf>
    <xf numFmtId="22" fontId="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wrapText="1"/>
    </xf>
    <xf numFmtId="193" fontId="6" fillId="0" borderId="3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/>
    </xf>
    <xf numFmtId="6" fontId="6" fillId="0" borderId="0" xfId="0" applyNumberFormat="1" applyFont="1" applyFill="1" applyAlignment="1">
      <alignment/>
    </xf>
    <xf numFmtId="0" fontId="6" fillId="0" borderId="3" xfId="0" applyFont="1" applyBorder="1" applyAlignment="1">
      <alignment/>
    </xf>
    <xf numFmtId="6" fontId="6" fillId="0" borderId="3" xfId="0" applyNumberFormat="1" applyFont="1" applyBorder="1" applyAlignment="1">
      <alignment/>
    </xf>
    <xf numFmtId="195" fontId="6" fillId="0" borderId="0" xfId="22" applyNumberFormat="1" applyFont="1">
      <alignment vertical="center"/>
      <protection/>
    </xf>
    <xf numFmtId="0" fontId="7" fillId="0" borderId="0" xfId="21" applyFont="1">
      <alignment vertical="center"/>
      <protection/>
    </xf>
    <xf numFmtId="0" fontId="6" fillId="0" borderId="0" xfId="21" applyFont="1">
      <alignment vertical="center"/>
      <protection/>
    </xf>
    <xf numFmtId="196" fontId="6" fillId="0" borderId="0" xfId="21" applyNumberFormat="1" applyFont="1">
      <alignment vertical="center"/>
      <protection/>
    </xf>
    <xf numFmtId="22" fontId="6" fillId="0" borderId="0" xfId="21" applyNumberFormat="1" applyFont="1">
      <alignment vertical="center"/>
      <protection/>
    </xf>
    <xf numFmtId="5" fontId="6" fillId="0" borderId="0" xfId="21" applyNumberFormat="1" applyFont="1">
      <alignment vertical="center"/>
      <protection/>
    </xf>
    <xf numFmtId="6" fontId="6" fillId="0" borderId="0" xfId="21" applyNumberFormat="1" applyFont="1">
      <alignment vertical="center"/>
      <protection/>
    </xf>
    <xf numFmtId="197" fontId="6" fillId="0" borderId="0" xfId="21" applyNumberFormat="1" applyFont="1">
      <alignment vertical="center"/>
      <protection/>
    </xf>
    <xf numFmtId="0" fontId="6" fillId="0" borderId="3" xfId="21" applyFont="1" applyBorder="1">
      <alignment vertical="center"/>
      <protection/>
    </xf>
    <xf numFmtId="196" fontId="6" fillId="0" borderId="3" xfId="21" applyNumberFormat="1" applyFont="1" applyBorder="1">
      <alignment vertical="center"/>
      <protection/>
    </xf>
    <xf numFmtId="22" fontId="6" fillId="0" borderId="3" xfId="21" applyNumberFormat="1" applyFont="1" applyBorder="1">
      <alignment vertical="center"/>
      <protection/>
    </xf>
    <xf numFmtId="5" fontId="6" fillId="0" borderId="3" xfId="21" applyNumberFormat="1" applyFont="1" applyBorder="1">
      <alignment vertical="center"/>
      <protection/>
    </xf>
    <xf numFmtId="6" fontId="6" fillId="0" borderId="3" xfId="21" applyNumberFormat="1" applyFont="1" applyBorder="1">
      <alignment vertical="center"/>
      <protection/>
    </xf>
    <xf numFmtId="0" fontId="7" fillId="0" borderId="1" xfId="21" applyFont="1" applyBorder="1">
      <alignment vertical="center"/>
      <protection/>
    </xf>
    <xf numFmtId="0" fontId="6" fillId="0" borderId="1" xfId="21" applyFont="1" applyBorder="1">
      <alignment vertical="center"/>
      <protection/>
    </xf>
    <xf numFmtId="0" fontId="7" fillId="0" borderId="1" xfId="0" applyFont="1" applyFill="1" applyBorder="1" applyAlignment="1">
      <alignment horizontal="center" wrapText="1"/>
    </xf>
    <xf numFmtId="187" fontId="7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22" applyFont="1">
      <alignment vertical="center"/>
      <protection/>
    </xf>
    <xf numFmtId="194" fontId="6" fillId="0" borderId="2" xfId="22" applyNumberFormat="1" applyFont="1" applyBorder="1">
      <alignment vertical="center"/>
      <protection/>
    </xf>
    <xf numFmtId="21" fontId="6" fillId="0" borderId="0" xfId="24" applyNumberFormat="1" applyFont="1">
      <alignment vertical="center"/>
      <protection/>
    </xf>
    <xf numFmtId="196" fontId="6" fillId="0" borderId="0" xfId="24" applyNumberFormat="1" applyFont="1" applyBorder="1">
      <alignment vertical="center"/>
      <protection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199" fontId="9" fillId="0" borderId="0" xfId="23" applyNumberFormat="1" applyFont="1">
      <alignment vertical="center"/>
      <protection/>
    </xf>
    <xf numFmtId="0" fontId="9" fillId="0" borderId="0" xfId="23" applyFont="1" applyAlignment="1">
      <alignment horizontal="left" vertical="center"/>
      <protection/>
    </xf>
    <xf numFmtId="0" fontId="9" fillId="0" borderId="0" xfId="23" applyFont="1">
      <alignment vertical="center"/>
      <protection/>
    </xf>
    <xf numFmtId="199" fontId="9" fillId="0" borderId="3" xfId="23" applyNumberFormat="1" applyFont="1" applyBorder="1" applyAlignment="1">
      <alignment vertical="center"/>
      <protection/>
    </xf>
    <xf numFmtId="0" fontId="9" fillId="0" borderId="3" xfId="23" applyFont="1" applyBorder="1" applyAlignment="1">
      <alignment horizontal="left" vertical="center"/>
      <protection/>
    </xf>
    <xf numFmtId="0" fontId="9" fillId="0" borderId="3" xfId="23" applyFont="1" applyBorder="1">
      <alignment vertical="center"/>
      <protection/>
    </xf>
    <xf numFmtId="196" fontId="9" fillId="0" borderId="3" xfId="23" applyNumberFormat="1" applyFont="1" applyBorder="1">
      <alignment vertical="center"/>
      <protection/>
    </xf>
    <xf numFmtId="186" fontId="9" fillId="0" borderId="3" xfId="23" applyNumberFormat="1" applyFont="1" applyBorder="1">
      <alignment vertical="center"/>
      <protection/>
    </xf>
    <xf numFmtId="0" fontId="11" fillId="0" borderId="3" xfId="23" applyFont="1" applyBorder="1">
      <alignment vertical="center"/>
      <protection/>
    </xf>
    <xf numFmtId="196" fontId="11" fillId="0" borderId="3" xfId="23" applyNumberFormat="1" applyFont="1" applyBorder="1">
      <alignment vertical="center"/>
      <protection/>
    </xf>
    <xf numFmtId="186" fontId="11" fillId="0" borderId="3" xfId="23" applyNumberFormat="1" applyFont="1" applyBorder="1">
      <alignment vertical="center"/>
      <protection/>
    </xf>
    <xf numFmtId="199" fontId="9" fillId="0" borderId="0" xfId="23" applyNumberFormat="1" applyFont="1" applyBorder="1" applyAlignment="1">
      <alignment vertical="center"/>
      <protection/>
    </xf>
    <xf numFmtId="0" fontId="11" fillId="0" borderId="0" xfId="23" applyFont="1" applyBorder="1">
      <alignment vertical="center"/>
      <protection/>
    </xf>
    <xf numFmtId="196" fontId="11" fillId="0" borderId="0" xfId="23" applyNumberFormat="1" applyFont="1" applyBorder="1">
      <alignment vertical="center"/>
      <protection/>
    </xf>
    <xf numFmtId="186" fontId="9" fillId="0" borderId="0" xfId="23" applyNumberFormat="1" applyFont="1" applyBorder="1">
      <alignment vertical="center"/>
      <protection/>
    </xf>
    <xf numFmtId="0" fontId="9" fillId="0" borderId="0" xfId="23" applyFont="1" applyBorder="1">
      <alignment vertical="center"/>
      <protection/>
    </xf>
    <xf numFmtId="196" fontId="9" fillId="0" borderId="0" xfId="23" applyNumberFormat="1" applyFont="1" applyBorder="1">
      <alignment vertical="center"/>
      <protection/>
    </xf>
    <xf numFmtId="186" fontId="11" fillId="0" borderId="0" xfId="23" applyNumberFormat="1" applyFont="1" applyBorder="1">
      <alignment vertical="center"/>
      <protection/>
    </xf>
    <xf numFmtId="199" fontId="12" fillId="0" borderId="0" xfId="23" applyNumberFormat="1" applyFont="1" applyBorder="1" applyAlignment="1">
      <alignment vertical="center"/>
      <protection/>
    </xf>
    <xf numFmtId="0" fontId="12" fillId="0" borderId="0" xfId="23" applyFont="1" applyAlignment="1">
      <alignment horizontal="left" vertical="center"/>
      <protection/>
    </xf>
    <xf numFmtId="0" fontId="9" fillId="0" borderId="0" xfId="23" applyFont="1" applyBorder="1" applyAlignment="1">
      <alignment horizontal="left" vertical="center"/>
      <protection/>
    </xf>
    <xf numFmtId="199" fontId="9" fillId="0" borderId="0" xfId="23" applyNumberFormat="1" applyFont="1" applyAlignment="1">
      <alignment vertical="center"/>
      <protection/>
    </xf>
    <xf numFmtId="0" fontId="11" fillId="0" borderId="0" xfId="23" applyFont="1">
      <alignment vertical="center"/>
      <protection/>
    </xf>
    <xf numFmtId="196" fontId="11" fillId="0" borderId="0" xfId="23" applyNumberFormat="1" applyFont="1">
      <alignment vertical="center"/>
      <protection/>
    </xf>
    <xf numFmtId="186" fontId="11" fillId="0" borderId="0" xfId="23" applyNumberFormat="1" applyFont="1">
      <alignment vertical="center"/>
      <protection/>
    </xf>
    <xf numFmtId="186" fontId="9" fillId="0" borderId="0" xfId="23" applyNumberFormat="1" applyFont="1">
      <alignment vertical="center"/>
      <protection/>
    </xf>
    <xf numFmtId="196" fontId="9" fillId="0" borderId="0" xfId="23" applyNumberFormat="1" applyFont="1">
      <alignment vertical="center"/>
      <protection/>
    </xf>
    <xf numFmtId="199" fontId="12" fillId="0" borderId="0" xfId="23" applyNumberFormat="1" applyFont="1" applyAlignment="1">
      <alignment vertical="center"/>
      <protection/>
    </xf>
    <xf numFmtId="199" fontId="9" fillId="0" borderId="3" xfId="23" applyNumberFormat="1" applyFont="1" applyBorder="1">
      <alignment vertical="center"/>
      <protection/>
    </xf>
    <xf numFmtId="38" fontId="6" fillId="0" borderId="0" xfId="22" applyNumberFormat="1" applyFont="1">
      <alignment vertical="center"/>
      <protection/>
    </xf>
    <xf numFmtId="38" fontId="6" fillId="0" borderId="1" xfId="22" applyNumberFormat="1" applyFont="1" applyBorder="1">
      <alignment vertical="center"/>
      <protection/>
    </xf>
    <xf numFmtId="38" fontId="6" fillId="0" borderId="2" xfId="22" applyNumberFormat="1" applyFont="1" applyBorder="1">
      <alignment vertical="center"/>
      <protection/>
    </xf>
    <xf numFmtId="38" fontId="6" fillId="0" borderId="0" xfId="22" applyNumberFormat="1" applyFont="1" applyBorder="1">
      <alignment vertical="center"/>
      <protection/>
    </xf>
    <xf numFmtId="199" fontId="9" fillId="0" borderId="1" xfId="23" applyNumberFormat="1" applyFont="1" applyBorder="1" applyAlignment="1">
      <alignment vertical="center"/>
      <protection/>
    </xf>
    <xf numFmtId="0" fontId="9" fillId="0" borderId="1" xfId="23" applyFont="1" applyBorder="1" applyAlignment="1">
      <alignment horizontal="left" vertical="center"/>
      <protection/>
    </xf>
    <xf numFmtId="0" fontId="9" fillId="0" borderId="1" xfId="23" applyFont="1" applyBorder="1">
      <alignment vertical="center"/>
      <protection/>
    </xf>
    <xf numFmtId="196" fontId="9" fillId="0" borderId="1" xfId="23" applyNumberFormat="1" applyFont="1" applyBorder="1">
      <alignment vertical="center"/>
      <protection/>
    </xf>
    <xf numFmtId="186" fontId="9" fillId="0" borderId="1" xfId="23" applyNumberFormat="1" applyFont="1" applyBorder="1">
      <alignment vertical="center"/>
      <protection/>
    </xf>
    <xf numFmtId="0" fontId="11" fillId="0" borderId="1" xfId="23" applyFont="1" applyBorder="1">
      <alignment vertical="center"/>
      <protection/>
    </xf>
    <xf numFmtId="199" fontId="9" fillId="0" borderId="4" xfId="23" applyNumberFormat="1" applyFont="1" applyBorder="1" applyAlignment="1">
      <alignment vertical="center"/>
      <protection/>
    </xf>
    <xf numFmtId="0" fontId="9" fillId="0" borderId="4" xfId="23" applyFont="1" applyBorder="1" applyAlignment="1">
      <alignment horizontal="left" vertical="center"/>
      <protection/>
    </xf>
    <xf numFmtId="0" fontId="11" fillId="0" borderId="4" xfId="23" applyFont="1" applyBorder="1">
      <alignment vertical="center"/>
      <protection/>
    </xf>
    <xf numFmtId="186" fontId="9" fillId="0" borderId="4" xfId="23" applyNumberFormat="1" applyFont="1" applyBorder="1">
      <alignment vertical="center"/>
      <protection/>
    </xf>
    <xf numFmtId="0" fontId="9" fillId="0" borderId="4" xfId="23" applyFont="1" applyBorder="1">
      <alignment vertical="center"/>
      <protection/>
    </xf>
    <xf numFmtId="196" fontId="9" fillId="0" borderId="4" xfId="23" applyNumberFormat="1" applyFont="1" applyBorder="1">
      <alignment vertical="center"/>
      <protection/>
    </xf>
    <xf numFmtId="195" fontId="11" fillId="0" borderId="3" xfId="23" applyNumberFormat="1" applyFont="1" applyBorder="1">
      <alignment vertical="center"/>
      <protection/>
    </xf>
    <xf numFmtId="195" fontId="9" fillId="0" borderId="0" xfId="23" applyNumberFormat="1" applyFont="1">
      <alignment vertical="center"/>
      <protection/>
    </xf>
    <xf numFmtId="195" fontId="11" fillId="0" borderId="0" xfId="23" applyNumberFormat="1" applyFont="1">
      <alignment vertical="center"/>
      <protection/>
    </xf>
    <xf numFmtId="195" fontId="9" fillId="0" borderId="3" xfId="23" applyNumberFormat="1" applyFont="1" applyBorder="1">
      <alignment vertical="center"/>
      <protection/>
    </xf>
    <xf numFmtId="187" fontId="11" fillId="0" borderId="0" xfId="23" applyNumberFormat="1" applyFont="1" applyBorder="1">
      <alignment vertical="center"/>
      <protection/>
    </xf>
    <xf numFmtId="187" fontId="11" fillId="0" borderId="3" xfId="23" applyNumberFormat="1" applyFont="1" applyBorder="1">
      <alignment vertical="center"/>
      <protection/>
    </xf>
    <xf numFmtId="187" fontId="9" fillId="0" borderId="0" xfId="23" applyNumberFormat="1" applyFont="1">
      <alignment vertical="center"/>
      <protection/>
    </xf>
    <xf numFmtId="187" fontId="11" fillId="0" borderId="0" xfId="23" applyNumberFormat="1" applyFont="1">
      <alignment vertical="center"/>
      <protection/>
    </xf>
    <xf numFmtId="187" fontId="9" fillId="0" borderId="3" xfId="23" applyNumberFormat="1" applyFont="1" applyBorder="1">
      <alignment vertical="center"/>
      <protection/>
    </xf>
    <xf numFmtId="195" fontId="9" fillId="0" borderId="4" xfId="23" applyNumberFormat="1" applyFont="1" applyBorder="1">
      <alignment vertical="center"/>
      <protection/>
    </xf>
    <xf numFmtId="187" fontId="9" fillId="0" borderId="0" xfId="23" applyNumberFormat="1" applyFont="1" applyBorder="1">
      <alignment vertical="center"/>
      <protection/>
    </xf>
    <xf numFmtId="187" fontId="11" fillId="0" borderId="4" xfId="23" applyNumberFormat="1" applyFont="1" applyBorder="1">
      <alignment vertical="center"/>
      <protection/>
    </xf>
    <xf numFmtId="195" fontId="11" fillId="0" borderId="0" xfId="23" applyNumberFormat="1" applyFont="1" applyBorder="1">
      <alignment vertical="center"/>
      <protection/>
    </xf>
    <xf numFmtId="201" fontId="6" fillId="0" borderId="0" xfId="22" applyNumberFormat="1" applyFont="1">
      <alignment vertical="center"/>
      <protection/>
    </xf>
    <xf numFmtId="0" fontId="6" fillId="0" borderId="0" xfId="22" applyFont="1" applyBorder="1">
      <alignment vertical="center"/>
      <protection/>
    </xf>
    <xf numFmtId="194" fontId="6" fillId="0" borderId="0" xfId="22" applyNumberFormat="1" applyFont="1" applyBorder="1">
      <alignment vertical="center"/>
      <protection/>
    </xf>
    <xf numFmtId="202" fontId="6" fillId="0" borderId="0" xfId="22" applyNumberFormat="1" applyFont="1">
      <alignment vertical="center"/>
      <protection/>
    </xf>
    <xf numFmtId="202" fontId="11" fillId="0" borderId="0" xfId="23" applyNumberFormat="1" applyFont="1">
      <alignment vertical="center"/>
      <protection/>
    </xf>
    <xf numFmtId="14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3" xfId="24" applyFont="1" applyBorder="1">
      <alignment vertical="center"/>
      <protection/>
    </xf>
    <xf numFmtId="187" fontId="6" fillId="0" borderId="3" xfId="24" applyNumberFormat="1" applyFont="1" applyBorder="1">
      <alignment vertical="center"/>
      <protection/>
    </xf>
    <xf numFmtId="38" fontId="6" fillId="0" borderId="3" xfId="24" applyNumberFormat="1" applyFont="1" applyBorder="1">
      <alignment vertical="center"/>
      <protection/>
    </xf>
    <xf numFmtId="14" fontId="6" fillId="0" borderId="3" xfId="24" applyNumberFormat="1" applyFont="1" applyBorder="1">
      <alignment vertical="center"/>
      <protection/>
    </xf>
    <xf numFmtId="192" fontId="6" fillId="0" borderId="3" xfId="24" applyNumberFormat="1" applyFont="1" applyBorder="1">
      <alignment vertical="center"/>
      <protection/>
    </xf>
    <xf numFmtId="207" fontId="7" fillId="0" borderId="1" xfId="24" applyNumberFormat="1" applyFont="1" applyBorder="1">
      <alignment vertical="center"/>
      <protection/>
    </xf>
    <xf numFmtId="207" fontId="7" fillId="0" borderId="0" xfId="24" applyNumberFormat="1" applyFont="1" applyBorder="1">
      <alignment vertical="center"/>
      <protection/>
    </xf>
    <xf numFmtId="207" fontId="6" fillId="0" borderId="0" xfId="24" applyNumberFormat="1" applyFont="1" applyBorder="1">
      <alignment vertical="center"/>
      <protection/>
    </xf>
    <xf numFmtId="207" fontId="6" fillId="0" borderId="0" xfId="24" applyNumberFormat="1" applyFont="1">
      <alignment vertical="center"/>
      <protection/>
    </xf>
    <xf numFmtId="207" fontId="7" fillId="0" borderId="0" xfId="24" applyNumberFormat="1" applyFont="1">
      <alignment vertical="center"/>
      <protection/>
    </xf>
    <xf numFmtId="207" fontId="6" fillId="0" borderId="3" xfId="24" applyNumberFormat="1" applyFont="1" applyBorder="1">
      <alignment vertical="center"/>
      <protection/>
    </xf>
    <xf numFmtId="207" fontId="6" fillId="0" borderId="1" xfId="24" applyNumberFormat="1" applyFont="1" applyBorder="1">
      <alignment vertical="center"/>
      <protection/>
    </xf>
    <xf numFmtId="199" fontId="9" fillId="0" borderId="1" xfId="23" applyNumberFormat="1" applyFont="1" applyBorder="1">
      <alignment vertical="center"/>
      <protection/>
    </xf>
    <xf numFmtId="0" fontId="14" fillId="0" borderId="0" xfId="23" applyFont="1">
      <alignment vertical="center"/>
      <protection/>
    </xf>
    <xf numFmtId="187" fontId="11" fillId="0" borderId="1" xfId="23" applyNumberFormat="1" applyFont="1" applyBorder="1">
      <alignment vertical="center"/>
      <protection/>
    </xf>
    <xf numFmtId="196" fontId="6" fillId="0" borderId="3" xfId="24" applyNumberFormat="1" applyFont="1" applyBorder="1">
      <alignment vertical="center"/>
      <protection/>
    </xf>
    <xf numFmtId="207" fontId="7" fillId="0" borderId="3" xfId="24" applyNumberFormat="1" applyFont="1" applyBorder="1">
      <alignment vertical="center"/>
      <protection/>
    </xf>
    <xf numFmtId="199" fontId="9" fillId="0" borderId="0" xfId="23" applyNumberFormat="1" applyFont="1" applyBorder="1">
      <alignment vertical="center"/>
      <protection/>
    </xf>
    <xf numFmtId="3" fontId="6" fillId="0" borderId="0" xfId="24" applyNumberFormat="1" applyFont="1">
      <alignment vertical="center"/>
      <protection/>
    </xf>
    <xf numFmtId="0" fontId="6" fillId="0" borderId="3" xfId="22" applyFont="1" applyBorder="1">
      <alignment vertical="center"/>
      <protection/>
    </xf>
    <xf numFmtId="195" fontId="6" fillId="0" borderId="3" xfId="22" applyNumberFormat="1" applyFont="1" applyBorder="1">
      <alignment vertical="center"/>
      <protection/>
    </xf>
    <xf numFmtId="201" fontId="6" fillId="0" borderId="3" xfId="22" applyNumberFormat="1" applyFont="1" applyBorder="1">
      <alignment vertical="center"/>
      <protection/>
    </xf>
    <xf numFmtId="38" fontId="6" fillId="0" borderId="3" xfId="22" applyNumberFormat="1" applyFont="1" applyBorder="1">
      <alignment vertical="center"/>
      <protection/>
    </xf>
    <xf numFmtId="185" fontId="6" fillId="0" borderId="3" xfId="22" applyNumberFormat="1" applyFont="1" applyBorder="1">
      <alignment vertical="center"/>
      <protection/>
    </xf>
    <xf numFmtId="194" fontId="6" fillId="0" borderId="3" xfId="22" applyNumberFormat="1" applyFont="1" applyBorder="1">
      <alignment vertical="center"/>
      <protection/>
    </xf>
    <xf numFmtId="0" fontId="10" fillId="0" borderId="0" xfId="23" applyFont="1" applyAlignment="1">
      <alignment horizontal="center" vertical="center"/>
      <protection/>
    </xf>
    <xf numFmtId="0" fontId="10" fillId="0" borderId="0" xfId="23" applyFont="1" applyAlignment="1">
      <alignment horizontal="center" vertical="center"/>
      <protection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FX取引履歴_MJ" xfId="22"/>
    <cellStyle name="標準_history" xfId="23"/>
    <cellStyle name="標準_スター為替履歴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累積損益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Sheet2!$B$2:$B$64</c:f>
              <c:strCache/>
            </c:strRef>
          </c:xVal>
          <c:yVal>
            <c:numRef>
              <c:f>Sheet2!$D$2:$D$64</c:f>
              <c:numCache/>
            </c:numRef>
          </c:yVal>
          <c:smooth val="0"/>
        </c:ser>
        <c:axId val="52986953"/>
        <c:axId val="7120530"/>
      </c:scatterChart>
      <c:valAx>
        <c:axId val="52986953"/>
        <c:scaling>
          <c:orientation val="minMax"/>
          <c:max val="40178"/>
          <c:min val="39814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120530"/>
        <c:crosses val="autoZero"/>
        <c:crossBetween val="midCat"/>
        <c:dispUnits/>
        <c:majorUnit val="30"/>
      </c:valAx>
      <c:valAx>
        <c:axId val="71205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9869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'総合'!$E$3</c:f>
              <c:strCache>
                <c:ptCount val="1"/>
                <c:pt idx="0">
                  <c:v>累積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'総合'!$B$4:$B$52</c:f>
              <c:strCache/>
            </c:strRef>
          </c:cat>
          <c:val>
            <c:numRef>
              <c:f>'総合'!$E$4:$E$52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'総合'!$B$4:$B$52</c:f>
              <c:strCache/>
            </c:strRef>
          </c:cat>
          <c:val>
            <c:numRef>
              <c:f>'総合'!$K$4:$K$52</c:f>
              <c:numCache/>
            </c:numRef>
          </c:val>
          <c:smooth val="0"/>
        </c:ser>
        <c:marker val="1"/>
        <c:axId val="64084771"/>
        <c:axId val="39892028"/>
      </c:lineChart>
      <c:dateAx>
        <c:axId val="6408477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892028"/>
        <c:crossesAt val="-100000"/>
        <c:auto val="0"/>
        <c:noMultiLvlLbl val="0"/>
      </c:dateAx>
      <c:valAx>
        <c:axId val="398920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8477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9525</xdr:colOff>
      <xdr:row>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9525</xdr:colOff>
      <xdr:row>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9525</xdr:colOff>
      <xdr:row>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9525</xdr:colOff>
      <xdr:row>23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676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9525</xdr:colOff>
      <xdr:row>25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9525</xdr:colOff>
      <xdr:row>25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12</xdr:col>
      <xdr:colOff>9525</xdr:colOff>
      <xdr:row>25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00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9525</xdr:colOff>
      <xdr:row>26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9525</xdr:colOff>
      <xdr:row>26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9525</xdr:colOff>
      <xdr:row>27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9525</xdr:colOff>
      <xdr:row>27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9525</xdr:colOff>
      <xdr:row>27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324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9525</xdr:colOff>
      <xdr:row>29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9525</xdr:colOff>
      <xdr:row>29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64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9525</xdr:colOff>
      <xdr:row>30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9525</xdr:colOff>
      <xdr:row>30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</xdr:colOff>
      <xdr:row>30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11</xdr:col>
      <xdr:colOff>9525</xdr:colOff>
      <xdr:row>30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9525</xdr:colOff>
      <xdr:row>31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9525</xdr:colOff>
      <xdr:row>31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9525</xdr:colOff>
      <xdr:row>31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</xdr:colOff>
      <xdr:row>31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</xdr:colOff>
      <xdr:row>31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9525</xdr:colOff>
      <xdr:row>31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97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19050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19050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19050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19050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19050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19050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9525</xdr:colOff>
      <xdr:row>32</xdr:row>
      <xdr:rowOff>19050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9525</xdr:colOff>
      <xdr:row>32</xdr:row>
      <xdr:rowOff>19050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19050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19050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19050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9525</xdr:colOff>
      <xdr:row>32</xdr:row>
      <xdr:rowOff>19050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19050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32</xdr:row>
      <xdr:rowOff>19050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9525</xdr:colOff>
      <xdr:row>32</xdr:row>
      <xdr:rowOff>19050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9525</xdr:colOff>
      <xdr:row>33</xdr:row>
      <xdr:rowOff>9525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9525</xdr:colOff>
      <xdr:row>33</xdr:row>
      <xdr:rowOff>9525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33</xdr:row>
      <xdr:rowOff>9525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33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9525</xdr:colOff>
      <xdr:row>33</xdr:row>
      <xdr:rowOff>9525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45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9525</xdr:colOff>
      <xdr:row>34</xdr:row>
      <xdr:rowOff>9525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9525</xdr:colOff>
      <xdr:row>34</xdr:row>
      <xdr:rowOff>9525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9525</xdr:colOff>
      <xdr:row>34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9525</xdr:colOff>
      <xdr:row>34</xdr:row>
      <xdr:rowOff>9525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9525</xdr:colOff>
      <xdr:row>34</xdr:row>
      <xdr:rowOff>9525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9525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9525</xdr:colOff>
      <xdr:row>35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35</xdr:row>
      <xdr:rowOff>9525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9525</xdr:colOff>
      <xdr:row>35</xdr:row>
      <xdr:rowOff>9525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9525</xdr:colOff>
      <xdr:row>35</xdr:row>
      <xdr:rowOff>9525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9525</xdr:colOff>
      <xdr:row>35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9525</xdr:colOff>
      <xdr:row>35</xdr:row>
      <xdr:rowOff>9525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781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47625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47625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47625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104775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104775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055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9525</xdr:colOff>
      <xdr:row>32</xdr:row>
      <xdr:rowOff>19050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133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9525</xdr:colOff>
      <xdr:row>30</xdr:row>
      <xdr:rowOff>9525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81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12</xdr:col>
      <xdr:colOff>9525</xdr:colOff>
      <xdr:row>26</xdr:row>
      <xdr:rowOff>9525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16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310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8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11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12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313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5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6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7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31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9525</xdr:rowOff>
    </xdr:to>
    <xdr:pic>
      <xdr:nvPicPr>
        <xdr:cNvPr id="31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0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32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32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352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32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2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2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3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33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6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33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4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34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4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35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5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35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35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5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35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8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36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86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36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36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36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6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6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6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6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7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7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7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37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37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pic>
      <xdr:nvPicPr>
        <xdr:cNvPr id="37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7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37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37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8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43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8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8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8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38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38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8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8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8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8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9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9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9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39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39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9525</xdr:colOff>
      <xdr:row>15</xdr:row>
      <xdr:rowOff>9525</xdr:rowOff>
    </xdr:to>
    <xdr:pic>
      <xdr:nvPicPr>
        <xdr:cNvPr id="39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9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39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39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40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40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41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41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4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1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5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41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05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41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05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1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41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41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2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42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2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42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42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2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2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2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2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2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3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3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3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3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3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</xdr:colOff>
      <xdr:row>11</xdr:row>
      <xdr:rowOff>9525</xdr:rowOff>
    </xdr:to>
    <xdr:pic>
      <xdr:nvPicPr>
        <xdr:cNvPr id="43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9525</xdr:colOff>
      <xdr:row>11</xdr:row>
      <xdr:rowOff>9525</xdr:rowOff>
    </xdr:to>
    <xdr:pic>
      <xdr:nvPicPr>
        <xdr:cNvPr id="43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43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44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44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5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45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5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45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5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5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0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95250</xdr:rowOff>
    </xdr:to>
    <xdr:pic>
      <xdr:nvPicPr>
        <xdr:cNvPr id="45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09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95250</xdr:rowOff>
    </xdr:to>
    <xdr:pic>
      <xdr:nvPicPr>
        <xdr:cNvPr id="45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097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5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9525</xdr:colOff>
      <xdr:row>20</xdr:row>
      <xdr:rowOff>9525</xdr:rowOff>
    </xdr:to>
    <xdr:pic>
      <xdr:nvPicPr>
        <xdr:cNvPr id="46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319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6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6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7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9525</xdr:colOff>
      <xdr:row>17</xdr:row>
      <xdr:rowOff>9525</xdr:rowOff>
    </xdr:to>
    <xdr:pic>
      <xdr:nvPicPr>
        <xdr:cNvPr id="48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705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8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8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8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8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49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50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50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50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9525</xdr:colOff>
      <xdr:row>15</xdr:row>
      <xdr:rowOff>9525</xdr:rowOff>
    </xdr:to>
    <xdr:pic>
      <xdr:nvPicPr>
        <xdr:cNvPr id="50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381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0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1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52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2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pic>
      <xdr:nvPicPr>
        <xdr:cNvPr id="53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73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4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9525</xdr:colOff>
      <xdr:row>10</xdr:row>
      <xdr:rowOff>9525</xdr:rowOff>
    </xdr:to>
    <xdr:pic>
      <xdr:nvPicPr>
        <xdr:cNvPr id="55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5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5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6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56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6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6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3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6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6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6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6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6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9525</xdr:rowOff>
    </xdr:to>
    <xdr:pic>
      <xdr:nvPicPr>
        <xdr:cNvPr id="57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57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5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8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pic>
      <xdr:nvPicPr>
        <xdr:cNvPr id="59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9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59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60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60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60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1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0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60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60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0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0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0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1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1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1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1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1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2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3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3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3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9525</xdr:colOff>
      <xdr:row>5</xdr:row>
      <xdr:rowOff>9525</xdr:rowOff>
    </xdr:to>
    <xdr:pic>
      <xdr:nvPicPr>
        <xdr:cNvPr id="63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3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63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63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63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3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64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07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64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64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4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64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4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64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4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4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9525</xdr:colOff>
      <xdr:row>3</xdr:row>
      <xdr:rowOff>9525</xdr:rowOff>
    </xdr:to>
    <xdr:pic>
      <xdr:nvPicPr>
        <xdr:cNvPr id="65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65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65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</xdr:colOff>
      <xdr:row>3</xdr:row>
      <xdr:rowOff>9525</xdr:rowOff>
    </xdr:to>
    <xdr:pic>
      <xdr:nvPicPr>
        <xdr:cNvPr id="65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5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6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pic>
      <xdr:nvPicPr>
        <xdr:cNvPr id="67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2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67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68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68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9525</xdr:colOff>
      <xdr:row>2</xdr:row>
      <xdr:rowOff>9525</xdr:rowOff>
    </xdr:to>
    <xdr:pic>
      <xdr:nvPicPr>
        <xdr:cNvPr id="68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9525</xdr:colOff>
      <xdr:row>2</xdr:row>
      <xdr:rowOff>9525</xdr:rowOff>
    </xdr:to>
    <xdr:pic>
      <xdr:nvPicPr>
        <xdr:cNvPr id="69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9525</xdr:colOff>
      <xdr:row>2</xdr:row>
      <xdr:rowOff>9525</xdr:rowOff>
    </xdr:to>
    <xdr:pic>
      <xdr:nvPicPr>
        <xdr:cNvPr id="69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69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9525</xdr:colOff>
      <xdr:row>2</xdr:row>
      <xdr:rowOff>9525</xdr:rowOff>
    </xdr:to>
    <xdr:pic>
      <xdr:nvPicPr>
        <xdr:cNvPr id="70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66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66675</xdr:rowOff>
    </xdr:from>
    <xdr:to>
      <xdr:col>12</xdr:col>
      <xdr:colOff>647700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914650" y="552450"/>
        <a:ext cx="57435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20</xdr:col>
      <xdr:colOff>561975</xdr:colOff>
      <xdr:row>46</xdr:row>
      <xdr:rowOff>76200</xdr:rowOff>
    </xdr:to>
    <xdr:graphicFrame>
      <xdr:nvGraphicFramePr>
        <xdr:cNvPr id="1" name="Chart 2"/>
        <xdr:cNvGraphicFramePr/>
      </xdr:nvGraphicFramePr>
      <xdr:xfrm>
        <a:off x="7419975" y="3752850"/>
        <a:ext cx="67341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2"/>
  <sheetViews>
    <sheetView tabSelected="1" workbookViewId="0" topLeftCell="A454">
      <selection activeCell="K491" sqref="K491"/>
    </sheetView>
  </sheetViews>
  <sheetFormatPr defaultColWidth="9.00390625" defaultRowHeight="13.5"/>
  <cols>
    <col min="1" max="1" width="2.875" style="79" customWidth="1"/>
    <col min="2" max="2" width="5.50390625" style="77" bestFit="1" customWidth="1"/>
    <col min="3" max="3" width="10.125" style="78" bestFit="1" customWidth="1"/>
    <col min="4" max="4" width="8.25390625" style="79" bestFit="1" customWidth="1"/>
    <col min="5" max="5" width="8.625" style="103" bestFit="1" customWidth="1"/>
    <col min="6" max="6" width="7.375" style="102" customWidth="1"/>
    <col min="7" max="7" width="8.25390625" style="79" bestFit="1" customWidth="1"/>
    <col min="8" max="8" width="8.625" style="103" bestFit="1" customWidth="1"/>
    <col min="9" max="9" width="7.375" style="102" customWidth="1"/>
    <col min="10" max="10" width="8.00390625" style="79" bestFit="1" customWidth="1"/>
    <col min="11" max="11" width="8.625" style="79" bestFit="1" customWidth="1"/>
    <col min="12" max="12" width="7.375" style="102" customWidth="1"/>
    <col min="13" max="13" width="7.875" style="79" bestFit="1" customWidth="1"/>
    <col min="14" max="16384" width="9.00390625" style="79" customWidth="1"/>
  </cols>
  <sheetData>
    <row r="2" spans="4:13" ht="12.75">
      <c r="D2" s="169" t="s">
        <v>212</v>
      </c>
      <c r="E2" s="169"/>
      <c r="F2" s="169"/>
      <c r="G2" s="169" t="s">
        <v>214</v>
      </c>
      <c r="H2" s="169"/>
      <c r="I2" s="169"/>
      <c r="J2" s="169" t="s">
        <v>213</v>
      </c>
      <c r="K2" s="169"/>
      <c r="L2" s="169"/>
      <c r="M2" s="168" t="s">
        <v>215</v>
      </c>
    </row>
    <row r="3" spans="2:13" ht="13.5" thickBot="1">
      <c r="B3" s="110">
        <v>40116</v>
      </c>
      <c r="C3" s="111" t="str">
        <f>TEXT(B3,"dddd")</f>
        <v>Friday</v>
      </c>
      <c r="D3" s="112"/>
      <c r="E3" s="113"/>
      <c r="F3" s="114"/>
      <c r="G3" s="112"/>
      <c r="H3" s="113"/>
      <c r="I3" s="114"/>
      <c r="J3" s="112"/>
      <c r="K3" s="112"/>
      <c r="L3" s="114"/>
      <c r="M3" s="115" t="s">
        <v>216</v>
      </c>
    </row>
    <row r="4" spans="2:13" ht="13.5" thickTop="1">
      <c r="B4" s="88">
        <v>40119</v>
      </c>
      <c r="C4" s="78" t="str">
        <f>TEXT(B4,"dddd")</f>
        <v>Monday</v>
      </c>
      <c r="D4" s="89" t="s">
        <v>218</v>
      </c>
      <c r="E4" s="126">
        <v>82</v>
      </c>
      <c r="F4" s="91">
        <v>5000</v>
      </c>
      <c r="G4" s="92"/>
      <c r="H4" s="93"/>
      <c r="I4" s="91"/>
      <c r="J4" s="92"/>
      <c r="K4" s="92"/>
      <c r="L4" s="91"/>
      <c r="M4" s="89"/>
    </row>
    <row r="5" spans="2:13" ht="12.75">
      <c r="B5" s="95">
        <v>40120</v>
      </c>
      <c r="C5" s="96" t="str">
        <f>TEXT(B5,"dddd")</f>
        <v>Tuesday</v>
      </c>
      <c r="D5" s="89" t="s">
        <v>219</v>
      </c>
      <c r="E5" s="126">
        <v>132.5</v>
      </c>
      <c r="F5" s="94" t="s">
        <v>217</v>
      </c>
      <c r="G5" s="92"/>
      <c r="H5" s="93"/>
      <c r="I5" s="91"/>
      <c r="J5" s="89" t="s">
        <v>218</v>
      </c>
      <c r="K5" s="90">
        <v>80.623</v>
      </c>
      <c r="L5" s="94" t="s">
        <v>217</v>
      </c>
      <c r="M5" s="89"/>
    </row>
    <row r="6" spans="2:13" ht="12.75">
      <c r="B6" s="88"/>
      <c r="D6" s="92"/>
      <c r="E6" s="132"/>
      <c r="F6" s="91"/>
      <c r="G6" s="92"/>
      <c r="H6" s="93"/>
      <c r="I6" s="91"/>
      <c r="J6" s="89" t="s">
        <v>218</v>
      </c>
      <c r="K6" s="90">
        <v>80.723</v>
      </c>
      <c r="L6" s="91">
        <v>1000</v>
      </c>
      <c r="M6" s="89"/>
    </row>
    <row r="7" spans="2:13" ht="12.75">
      <c r="B7" s="88"/>
      <c r="D7" s="92"/>
      <c r="E7" s="132"/>
      <c r="F7" s="91"/>
      <c r="G7" s="92"/>
      <c r="H7" s="93"/>
      <c r="I7" s="91"/>
      <c r="J7" s="89" t="s">
        <v>219</v>
      </c>
      <c r="K7" s="90">
        <v>132.043</v>
      </c>
      <c r="L7" s="94" t="s">
        <v>222</v>
      </c>
      <c r="M7" s="89"/>
    </row>
    <row r="8" spans="2:13" ht="12.75">
      <c r="B8" s="88"/>
      <c r="D8" s="92"/>
      <c r="E8" s="132"/>
      <c r="F8" s="91"/>
      <c r="G8" s="92"/>
      <c r="H8" s="93"/>
      <c r="I8" s="91"/>
      <c r="J8" s="89" t="s">
        <v>219</v>
      </c>
      <c r="K8" s="90">
        <v>131.943</v>
      </c>
      <c r="L8" s="91">
        <v>1000</v>
      </c>
      <c r="M8" s="89"/>
    </row>
    <row r="9" spans="2:13" ht="12.75">
      <c r="B9" s="88">
        <v>40121</v>
      </c>
      <c r="C9" s="78" t="str">
        <f>TEXT(B9,"dddd")</f>
        <v>Wednesday</v>
      </c>
      <c r="D9" s="89" t="s">
        <v>219</v>
      </c>
      <c r="E9" s="126">
        <v>134</v>
      </c>
      <c r="F9" s="91">
        <v>15000</v>
      </c>
      <c r="G9" s="92"/>
      <c r="H9" s="93"/>
      <c r="I9" s="91"/>
      <c r="J9" s="89"/>
      <c r="K9" s="90"/>
      <c r="L9" s="91"/>
      <c r="M9" s="89"/>
    </row>
    <row r="10" spans="2:13" ht="12.75">
      <c r="B10" s="88">
        <v>40122</v>
      </c>
      <c r="C10" s="78" t="str">
        <f>TEXT(B10,"dddd")</f>
        <v>Thursday</v>
      </c>
      <c r="D10" s="89"/>
      <c r="E10" s="126"/>
      <c r="F10" s="91"/>
      <c r="G10" s="92"/>
      <c r="H10" s="93"/>
      <c r="I10" s="91"/>
      <c r="J10" s="89" t="s">
        <v>223</v>
      </c>
      <c r="K10" s="90">
        <v>150.145</v>
      </c>
      <c r="L10" s="94" t="s">
        <v>217</v>
      </c>
      <c r="M10" s="89"/>
    </row>
    <row r="11" spans="2:13" ht="12.75">
      <c r="B11" s="88"/>
      <c r="D11" s="89"/>
      <c r="E11" s="126"/>
      <c r="F11" s="91"/>
      <c r="G11" s="92"/>
      <c r="H11" s="93"/>
      <c r="I11" s="91"/>
      <c r="J11" s="89" t="s">
        <v>223</v>
      </c>
      <c r="K11" s="90">
        <v>150.245</v>
      </c>
      <c r="L11" s="91">
        <v>1000</v>
      </c>
      <c r="M11" s="89"/>
    </row>
    <row r="12" spans="2:13" ht="12.75">
      <c r="B12" s="88"/>
      <c r="D12" s="89"/>
      <c r="E12" s="126"/>
      <c r="F12" s="91"/>
      <c r="G12" s="92"/>
      <c r="H12" s="93"/>
      <c r="I12" s="91"/>
      <c r="J12" s="89" t="s">
        <v>223</v>
      </c>
      <c r="K12" s="90">
        <v>150.148</v>
      </c>
      <c r="L12" s="94" t="s">
        <v>217</v>
      </c>
      <c r="M12" s="89"/>
    </row>
    <row r="13" spans="2:13" ht="12.75">
      <c r="B13" s="88"/>
      <c r="D13" s="89"/>
      <c r="E13" s="126"/>
      <c r="F13" s="91"/>
      <c r="G13" s="92"/>
      <c r="H13" s="93"/>
      <c r="I13" s="91"/>
      <c r="J13" s="89" t="s">
        <v>223</v>
      </c>
      <c r="K13" s="90">
        <v>150.248</v>
      </c>
      <c r="L13" s="91">
        <v>1000</v>
      </c>
      <c r="M13" s="89"/>
    </row>
    <row r="14" spans="2:13" ht="12.75">
      <c r="B14" s="88">
        <v>40123</v>
      </c>
      <c r="C14" s="78" t="str">
        <f>TEXT(B14,"dddd")</f>
        <v>Friday</v>
      </c>
      <c r="D14" s="89"/>
      <c r="E14" s="126"/>
      <c r="F14" s="91"/>
      <c r="G14" s="92"/>
      <c r="H14" s="93"/>
      <c r="I14" s="91"/>
      <c r="J14" s="89" t="s">
        <v>219</v>
      </c>
      <c r="K14" s="90">
        <v>133.87</v>
      </c>
      <c r="L14" s="94" t="s">
        <v>217</v>
      </c>
      <c r="M14" s="89"/>
    </row>
    <row r="15" spans="2:13" ht="12.75">
      <c r="B15" s="88"/>
      <c r="D15" s="89"/>
      <c r="E15" s="126"/>
      <c r="F15" s="91"/>
      <c r="G15" s="92"/>
      <c r="H15" s="93"/>
      <c r="I15" s="91"/>
      <c r="J15" s="89" t="s">
        <v>219</v>
      </c>
      <c r="K15" s="90">
        <v>134.078</v>
      </c>
      <c r="L15" s="91">
        <v>2080</v>
      </c>
      <c r="M15" s="89"/>
    </row>
    <row r="16" spans="2:13" ht="12.75">
      <c r="B16" s="88"/>
      <c r="D16" s="89"/>
      <c r="E16" s="126"/>
      <c r="F16" s="91"/>
      <c r="G16" s="92"/>
      <c r="H16" s="93"/>
      <c r="I16" s="91"/>
      <c r="J16" s="89" t="s">
        <v>219</v>
      </c>
      <c r="K16" s="90">
        <v>133.992</v>
      </c>
      <c r="L16" s="94" t="s">
        <v>217</v>
      </c>
      <c r="M16" s="89"/>
    </row>
    <row r="17" spans="2:13" ht="12.75">
      <c r="B17" s="80"/>
      <c r="C17" s="81"/>
      <c r="D17" s="85"/>
      <c r="E17" s="127"/>
      <c r="F17" s="84"/>
      <c r="G17" s="82"/>
      <c r="H17" s="83"/>
      <c r="I17" s="84"/>
      <c r="J17" s="85" t="s">
        <v>219</v>
      </c>
      <c r="K17" s="86">
        <v>134.092</v>
      </c>
      <c r="L17" s="84">
        <v>1000</v>
      </c>
      <c r="M17" s="85"/>
    </row>
    <row r="18" spans="2:13" ht="12.75">
      <c r="B18" s="88">
        <v>40126</v>
      </c>
      <c r="C18" s="78" t="str">
        <f>TEXT(B18,"dddd")</f>
        <v>Monday</v>
      </c>
      <c r="D18" s="89" t="s">
        <v>216</v>
      </c>
      <c r="E18" s="126">
        <v>89.85</v>
      </c>
      <c r="F18" s="94" t="s">
        <v>217</v>
      </c>
      <c r="G18" s="92"/>
      <c r="H18" s="93"/>
      <c r="I18" s="91"/>
      <c r="J18" s="89"/>
      <c r="K18" s="89"/>
      <c r="L18" s="91"/>
      <c r="M18" s="89"/>
    </row>
    <row r="19" spans="2:13" ht="12.75">
      <c r="B19" s="88"/>
      <c r="D19" s="89" t="s">
        <v>219</v>
      </c>
      <c r="E19" s="126">
        <v>133.5</v>
      </c>
      <c r="F19" s="94" t="s">
        <v>217</v>
      </c>
      <c r="G19" s="92"/>
      <c r="H19" s="93"/>
      <c r="I19" s="91"/>
      <c r="J19" s="89"/>
      <c r="K19" s="89"/>
      <c r="L19" s="91"/>
      <c r="M19" s="89"/>
    </row>
    <row r="20" spans="2:13" ht="12.75">
      <c r="B20" s="88"/>
      <c r="C20" s="97"/>
      <c r="D20" s="89"/>
      <c r="E20" s="126">
        <v>135</v>
      </c>
      <c r="F20" s="91">
        <v>15000</v>
      </c>
      <c r="G20" s="92"/>
      <c r="H20" s="93"/>
      <c r="I20" s="91"/>
      <c r="J20" s="89"/>
      <c r="K20" s="89"/>
      <c r="L20" s="91"/>
      <c r="M20" s="89"/>
    </row>
    <row r="21" spans="2:13" ht="12.75">
      <c r="B21" s="88"/>
      <c r="C21" s="97"/>
      <c r="D21" s="89" t="s">
        <v>216</v>
      </c>
      <c r="E21" s="126">
        <v>89.85</v>
      </c>
      <c r="F21" s="91">
        <v>0</v>
      </c>
      <c r="G21" s="92"/>
      <c r="H21" s="93"/>
      <c r="I21" s="91"/>
      <c r="J21" s="89"/>
      <c r="K21" s="89"/>
      <c r="L21" s="91"/>
      <c r="M21" s="89"/>
    </row>
    <row r="22" spans="2:13" ht="12.75">
      <c r="B22" s="88">
        <v>40127</v>
      </c>
      <c r="C22" s="78" t="str">
        <f>TEXT(B22,"dddd")</f>
        <v>Tuesday</v>
      </c>
      <c r="D22" s="89"/>
      <c r="E22" s="90"/>
      <c r="F22" s="91"/>
      <c r="G22" s="92" t="s">
        <v>226</v>
      </c>
      <c r="H22" s="93"/>
      <c r="I22" s="91"/>
      <c r="J22" s="89"/>
      <c r="K22" s="89"/>
      <c r="L22" s="91"/>
      <c r="M22" s="89"/>
    </row>
    <row r="23" spans="2:13" ht="12.75">
      <c r="B23" s="88">
        <v>40128</v>
      </c>
      <c r="C23" s="78" t="str">
        <f>TEXT(B23,"dddd")</f>
        <v>Wednesday</v>
      </c>
      <c r="D23" s="89"/>
      <c r="E23" s="90"/>
      <c r="F23" s="91"/>
      <c r="G23" s="89" t="s">
        <v>221</v>
      </c>
      <c r="H23" s="126">
        <v>150</v>
      </c>
      <c r="I23" s="94" t="s">
        <v>217</v>
      </c>
      <c r="J23" s="89"/>
      <c r="K23" s="89"/>
      <c r="L23" s="91"/>
      <c r="M23" s="89"/>
    </row>
    <row r="24" spans="2:13" ht="12.75">
      <c r="B24" s="88"/>
      <c r="D24" s="89"/>
      <c r="E24" s="90"/>
      <c r="F24" s="91"/>
      <c r="G24" s="89" t="s">
        <v>219</v>
      </c>
      <c r="H24" s="126">
        <v>135.22</v>
      </c>
      <c r="I24" s="94" t="s">
        <v>222</v>
      </c>
      <c r="J24" s="89"/>
      <c r="K24" s="89"/>
      <c r="L24" s="91"/>
      <c r="M24" s="89"/>
    </row>
    <row r="25" spans="2:13" ht="12.75">
      <c r="B25" s="88">
        <v>40129</v>
      </c>
      <c r="C25" s="78" t="str">
        <f>TEXT(B25,"dddd")</f>
        <v>Thursday</v>
      </c>
      <c r="D25" s="89"/>
      <c r="E25" s="90"/>
      <c r="F25" s="91"/>
      <c r="G25" s="89" t="s">
        <v>223</v>
      </c>
      <c r="H25" s="126">
        <v>149</v>
      </c>
      <c r="I25" s="91">
        <v>-1000</v>
      </c>
      <c r="J25" s="89"/>
      <c r="K25" s="89"/>
      <c r="L25" s="91"/>
      <c r="M25" s="89"/>
    </row>
    <row r="26" spans="2:13" ht="12.75">
      <c r="B26" s="88"/>
      <c r="D26" s="89"/>
      <c r="E26" s="90"/>
      <c r="F26" s="91"/>
      <c r="G26" s="89" t="s">
        <v>219</v>
      </c>
      <c r="H26" s="126">
        <v>134</v>
      </c>
      <c r="I26" s="91">
        <v>1220</v>
      </c>
      <c r="J26" s="89"/>
      <c r="K26" s="89"/>
      <c r="L26" s="91"/>
      <c r="M26" s="89"/>
    </row>
    <row r="27" spans="2:13" ht="12.75">
      <c r="B27" s="88"/>
      <c r="D27" s="89"/>
      <c r="E27" s="90"/>
      <c r="F27" s="91"/>
      <c r="G27" s="89" t="s">
        <v>219</v>
      </c>
      <c r="H27" s="126">
        <v>134.35</v>
      </c>
      <c r="I27" s="94" t="s">
        <v>217</v>
      </c>
      <c r="J27" s="89"/>
      <c r="K27" s="89"/>
      <c r="L27" s="91"/>
      <c r="M27" s="89"/>
    </row>
    <row r="28" spans="2:13" ht="12.75">
      <c r="B28" s="88">
        <v>40130</v>
      </c>
      <c r="C28" s="78" t="str">
        <f>TEXT(B28,"dddd")</f>
        <v>Friday</v>
      </c>
      <c r="D28" s="89" t="s">
        <v>216</v>
      </c>
      <c r="E28" s="126">
        <v>89.8</v>
      </c>
      <c r="F28" s="94" t="s">
        <v>217</v>
      </c>
      <c r="G28" s="89" t="s">
        <v>219</v>
      </c>
      <c r="H28" s="126">
        <v>134.35</v>
      </c>
      <c r="I28" s="91">
        <v>0</v>
      </c>
      <c r="J28" s="89"/>
      <c r="K28" s="89"/>
      <c r="L28" s="91"/>
      <c r="M28" s="89" t="s">
        <v>219</v>
      </c>
    </row>
    <row r="29" spans="2:13" ht="12.75">
      <c r="B29" s="88"/>
      <c r="D29" s="89"/>
      <c r="E29" s="126"/>
      <c r="F29" s="91"/>
      <c r="G29" s="89" t="s">
        <v>219</v>
      </c>
      <c r="H29" s="126">
        <v>133.5</v>
      </c>
      <c r="I29" s="94" t="s">
        <v>217</v>
      </c>
      <c r="J29" s="89"/>
      <c r="K29" s="89"/>
      <c r="L29" s="91"/>
      <c r="M29" s="89" t="s">
        <v>219</v>
      </c>
    </row>
    <row r="30" spans="2:13" ht="12.75">
      <c r="B30" s="88"/>
      <c r="D30" s="89"/>
      <c r="E30" s="126"/>
      <c r="F30" s="91"/>
      <c r="G30" s="89" t="s">
        <v>219</v>
      </c>
      <c r="H30" s="126">
        <v>133.16</v>
      </c>
      <c r="I30" s="91">
        <v>-340</v>
      </c>
      <c r="J30" s="89"/>
      <c r="K30" s="89"/>
      <c r="L30" s="91"/>
      <c r="M30" s="89"/>
    </row>
    <row r="31" spans="2:13" ht="12.75">
      <c r="B31" s="80"/>
      <c r="C31" s="81"/>
      <c r="D31" s="85"/>
      <c r="E31" s="127"/>
      <c r="F31" s="84"/>
      <c r="G31" s="85" t="s">
        <v>219</v>
      </c>
      <c r="H31" s="127">
        <v>133.16</v>
      </c>
      <c r="I31" s="87" t="s">
        <v>222</v>
      </c>
      <c r="J31" s="85"/>
      <c r="K31" s="85"/>
      <c r="L31" s="84"/>
      <c r="M31" s="85"/>
    </row>
    <row r="32" spans="2:6" ht="12.75">
      <c r="B32" s="98">
        <v>40133</v>
      </c>
      <c r="C32" s="78" t="str">
        <f>TEXT(B32,"dddd")</f>
        <v>Monday</v>
      </c>
      <c r="D32" s="99" t="s">
        <v>219</v>
      </c>
      <c r="E32" s="129">
        <v>134</v>
      </c>
      <c r="F32" s="101" t="s">
        <v>217</v>
      </c>
    </row>
    <row r="33" spans="2:13" ht="12.75">
      <c r="B33" s="98">
        <v>40134</v>
      </c>
      <c r="C33" s="78" t="str">
        <f>TEXT(B33,"dddd")</f>
        <v>Tuesday</v>
      </c>
      <c r="D33" s="99" t="s">
        <v>216</v>
      </c>
      <c r="E33" s="129">
        <v>89.3</v>
      </c>
      <c r="F33" s="102">
        <v>-5000</v>
      </c>
      <c r="G33" s="99" t="s">
        <v>323</v>
      </c>
      <c r="H33" s="100">
        <v>1.605</v>
      </c>
      <c r="I33" s="101" t="s">
        <v>230</v>
      </c>
      <c r="M33" s="99" t="s">
        <v>216</v>
      </c>
    </row>
    <row r="34" spans="2:9" ht="12.75">
      <c r="B34" s="98">
        <v>40135</v>
      </c>
      <c r="C34" s="78" t="str">
        <f>TEXT(B34,"dddd")</f>
        <v>Wednesday</v>
      </c>
      <c r="D34" s="99" t="s">
        <v>219</v>
      </c>
      <c r="E34" s="129">
        <v>134</v>
      </c>
      <c r="F34" s="102">
        <v>0</v>
      </c>
      <c r="G34" s="99" t="s">
        <v>219</v>
      </c>
      <c r="H34" s="129">
        <v>133.16</v>
      </c>
      <c r="I34" s="79">
        <v>0</v>
      </c>
    </row>
    <row r="35" spans="2:9" ht="12.75">
      <c r="B35" s="98"/>
      <c r="D35" s="99"/>
      <c r="E35" s="129"/>
      <c r="G35" s="99" t="s">
        <v>225</v>
      </c>
      <c r="H35" s="100">
        <v>1.495</v>
      </c>
      <c r="I35" s="101" t="s">
        <v>217</v>
      </c>
    </row>
    <row r="36" spans="2:9" ht="12.75">
      <c r="B36" s="98">
        <v>40136</v>
      </c>
      <c r="C36" s="78" t="str">
        <f>TEXT(B36,"dddd")</f>
        <v>Thursday</v>
      </c>
      <c r="D36" s="99" t="s">
        <v>261</v>
      </c>
      <c r="E36" s="129">
        <v>81.5</v>
      </c>
      <c r="F36" s="101" t="s">
        <v>254</v>
      </c>
      <c r="G36" s="99" t="s">
        <v>225</v>
      </c>
      <c r="H36" s="100">
        <v>1.49</v>
      </c>
      <c r="I36" s="102">
        <v>-500</v>
      </c>
    </row>
    <row r="37" spans="2:9" ht="12.75">
      <c r="B37" s="98"/>
      <c r="D37" s="99" t="s">
        <v>219</v>
      </c>
      <c r="E37" s="129">
        <v>132</v>
      </c>
      <c r="F37" s="101" t="s">
        <v>217</v>
      </c>
      <c r="G37" s="99" t="s">
        <v>219</v>
      </c>
      <c r="H37" s="129">
        <v>132.4</v>
      </c>
      <c r="I37" s="101" t="s">
        <v>222</v>
      </c>
    </row>
    <row r="38" spans="2:9" ht="12.75">
      <c r="B38" s="98"/>
      <c r="D38" s="99" t="s">
        <v>219</v>
      </c>
      <c r="E38" s="129">
        <v>132.13</v>
      </c>
      <c r="F38" s="102">
        <v>1300</v>
      </c>
      <c r="G38" s="99" t="s">
        <v>219</v>
      </c>
      <c r="H38" s="129">
        <v>131.9</v>
      </c>
      <c r="I38" s="102">
        <v>500</v>
      </c>
    </row>
    <row r="39" spans="2:9" ht="12.75">
      <c r="B39" s="98"/>
      <c r="D39" s="99" t="s">
        <v>219</v>
      </c>
      <c r="E39" s="129">
        <v>132.1</v>
      </c>
      <c r="F39" s="101" t="s">
        <v>222</v>
      </c>
      <c r="G39" s="99" t="s">
        <v>223</v>
      </c>
      <c r="H39" s="129">
        <v>147.85</v>
      </c>
      <c r="I39" s="101" t="s">
        <v>222</v>
      </c>
    </row>
    <row r="40" spans="2:9" ht="12.75">
      <c r="B40" s="98">
        <v>40137</v>
      </c>
      <c r="C40" s="78" t="str">
        <f>TEXT(B40,"dddd")</f>
        <v>Friday</v>
      </c>
      <c r="E40" s="128"/>
      <c r="G40" s="99" t="s">
        <v>223</v>
      </c>
      <c r="H40" s="129">
        <v>148.35</v>
      </c>
      <c r="I40" s="102">
        <v>-500</v>
      </c>
    </row>
    <row r="41" spans="2:13" ht="12.75">
      <c r="B41" s="80"/>
      <c r="C41" s="81"/>
      <c r="D41" s="82"/>
      <c r="E41" s="130"/>
      <c r="F41" s="84"/>
      <c r="G41" s="85" t="s">
        <v>223</v>
      </c>
      <c r="H41" s="127">
        <v>146.79</v>
      </c>
      <c r="I41" s="87" t="s">
        <v>222</v>
      </c>
      <c r="J41" s="82"/>
      <c r="K41" s="82"/>
      <c r="L41" s="84"/>
      <c r="M41" s="82"/>
    </row>
    <row r="42" spans="2:12" ht="12.75">
      <c r="B42" s="104">
        <v>40140</v>
      </c>
      <c r="C42" s="96" t="str">
        <f>TEXT(B42,"dddd")</f>
        <v>Monday</v>
      </c>
      <c r="E42" s="128"/>
      <c r="J42" s="99" t="s">
        <v>219</v>
      </c>
      <c r="K42" s="124">
        <v>132.614</v>
      </c>
      <c r="L42" s="101" t="s">
        <v>217</v>
      </c>
    </row>
    <row r="43" spans="2:11" ht="12.75">
      <c r="B43" s="98">
        <v>40141</v>
      </c>
      <c r="C43" s="78" t="str">
        <f>TEXT(B43,"dddd")</f>
        <v>Tuesday</v>
      </c>
      <c r="E43" s="128"/>
      <c r="G43" s="99" t="s">
        <v>223</v>
      </c>
      <c r="H43" s="129">
        <v>146.6</v>
      </c>
      <c r="I43" s="102">
        <v>190</v>
      </c>
      <c r="K43" s="123"/>
    </row>
    <row r="44" spans="2:11" ht="12.75">
      <c r="B44" s="98">
        <v>40142</v>
      </c>
      <c r="C44" s="78" t="str">
        <f>TEXT(B44,"dddd")</f>
        <v>Wednesday</v>
      </c>
      <c r="D44" s="99" t="s">
        <v>219</v>
      </c>
      <c r="E44" s="129">
        <v>131.89</v>
      </c>
      <c r="F44" s="102">
        <v>2100</v>
      </c>
      <c r="K44" s="123"/>
    </row>
    <row r="45" spans="2:13" ht="12.75">
      <c r="B45" s="98">
        <v>40143</v>
      </c>
      <c r="C45" s="78" t="str">
        <f>TEXT(B45,"dddd")</f>
        <v>Thursday</v>
      </c>
      <c r="D45" s="99" t="s">
        <v>225</v>
      </c>
      <c r="E45" s="100">
        <v>1.51</v>
      </c>
      <c r="F45" s="101" t="s">
        <v>222</v>
      </c>
      <c r="K45" s="123"/>
      <c r="M45" s="99" t="s">
        <v>216</v>
      </c>
    </row>
    <row r="46" spans="2:13" ht="12.75">
      <c r="B46" s="98"/>
      <c r="D46" s="99" t="s">
        <v>216</v>
      </c>
      <c r="E46" s="129">
        <v>86.7</v>
      </c>
      <c r="F46" s="101" t="s">
        <v>217</v>
      </c>
      <c r="K46" s="123"/>
      <c r="M46" s="99" t="s">
        <v>216</v>
      </c>
    </row>
    <row r="47" spans="2:13" ht="12.75">
      <c r="B47" s="80">
        <v>40144</v>
      </c>
      <c r="C47" s="81" t="str">
        <f aca="true" t="shared" si="0" ref="C47:C52">TEXT(B47,"dddd")</f>
        <v>Friday</v>
      </c>
      <c r="D47" s="82"/>
      <c r="E47" s="83"/>
      <c r="F47" s="84"/>
      <c r="G47" s="82"/>
      <c r="H47" s="83"/>
      <c r="I47" s="84"/>
      <c r="J47" s="82"/>
      <c r="K47" s="125"/>
      <c r="L47" s="84"/>
      <c r="M47" s="82"/>
    </row>
    <row r="48" spans="2:13" ht="13.5" thickBot="1">
      <c r="B48" s="116">
        <v>40147</v>
      </c>
      <c r="C48" s="117" t="str">
        <f t="shared" si="0"/>
        <v>Monday</v>
      </c>
      <c r="D48" s="118" t="s">
        <v>216</v>
      </c>
      <c r="E48" s="133">
        <v>86.3</v>
      </c>
      <c r="F48" s="119">
        <v>-4000</v>
      </c>
      <c r="G48" s="120"/>
      <c r="H48" s="121"/>
      <c r="I48" s="119"/>
      <c r="J48" s="120"/>
      <c r="K48" s="131"/>
      <c r="L48" s="119"/>
      <c r="M48" s="120"/>
    </row>
    <row r="49" spans="2:11" ht="13.5" thickTop="1">
      <c r="B49" s="98">
        <v>40148</v>
      </c>
      <c r="C49" s="78" t="str">
        <f t="shared" si="0"/>
        <v>Tuesday</v>
      </c>
      <c r="E49" s="128"/>
      <c r="K49" s="123"/>
    </row>
    <row r="50" spans="2:11" ht="12.75">
      <c r="B50" s="98">
        <v>40149</v>
      </c>
      <c r="C50" s="78" t="str">
        <f t="shared" si="0"/>
        <v>Wednesday</v>
      </c>
      <c r="E50" s="128"/>
      <c r="G50" s="99" t="s">
        <v>220</v>
      </c>
      <c r="H50" s="129">
        <v>87.12</v>
      </c>
      <c r="I50" s="101" t="s">
        <v>224</v>
      </c>
      <c r="K50" s="123"/>
    </row>
    <row r="51" spans="2:12" ht="12.75">
      <c r="B51" s="98">
        <v>40150</v>
      </c>
      <c r="C51" s="78" t="str">
        <f t="shared" si="0"/>
        <v>Thursday</v>
      </c>
      <c r="D51" s="99" t="s">
        <v>216</v>
      </c>
      <c r="E51" s="129">
        <v>88.19</v>
      </c>
      <c r="F51" s="101" t="s">
        <v>227</v>
      </c>
      <c r="G51" s="99" t="s">
        <v>220</v>
      </c>
      <c r="H51" s="129">
        <v>87.9</v>
      </c>
      <c r="I51" s="101" t="s">
        <v>224</v>
      </c>
      <c r="J51" s="99" t="s">
        <v>219</v>
      </c>
      <c r="K51" s="124">
        <v>132.714</v>
      </c>
      <c r="L51" s="102">
        <v>1000</v>
      </c>
    </row>
    <row r="52" spans="2:12" ht="12.75">
      <c r="B52" s="77">
        <v>40151</v>
      </c>
      <c r="C52" s="78" t="str">
        <f t="shared" si="0"/>
        <v>Friday</v>
      </c>
      <c r="D52" s="99" t="s">
        <v>216</v>
      </c>
      <c r="E52" s="129">
        <v>89.37</v>
      </c>
      <c r="F52" s="102">
        <v>11800</v>
      </c>
      <c r="G52" s="99" t="s">
        <v>216</v>
      </c>
      <c r="H52" s="129">
        <v>89</v>
      </c>
      <c r="I52" s="102">
        <v>1880</v>
      </c>
      <c r="J52" s="99" t="s">
        <v>219</v>
      </c>
      <c r="K52" s="124">
        <v>133.2</v>
      </c>
      <c r="L52" s="101" t="s">
        <v>217</v>
      </c>
    </row>
    <row r="53" spans="4:12" ht="12.75">
      <c r="D53" s="99" t="s">
        <v>225</v>
      </c>
      <c r="E53" s="100">
        <v>1.49</v>
      </c>
      <c r="F53" s="102">
        <v>18102</v>
      </c>
      <c r="G53" s="99" t="s">
        <v>216</v>
      </c>
      <c r="H53" s="129">
        <v>89</v>
      </c>
      <c r="I53" s="102">
        <v>1100</v>
      </c>
      <c r="J53" s="99" t="s">
        <v>219</v>
      </c>
      <c r="K53" s="124">
        <v>134.113</v>
      </c>
      <c r="L53" s="102">
        <v>9130</v>
      </c>
    </row>
    <row r="54" spans="10:12" ht="12.75">
      <c r="J54" s="99" t="s">
        <v>219</v>
      </c>
      <c r="K54" s="124">
        <v>133.98</v>
      </c>
      <c r="L54" s="101" t="s">
        <v>222</v>
      </c>
    </row>
    <row r="55" spans="2:13" ht="12.75">
      <c r="B55" s="105"/>
      <c r="C55" s="81"/>
      <c r="D55" s="82"/>
      <c r="E55" s="83"/>
      <c r="F55" s="84"/>
      <c r="G55" s="82"/>
      <c r="H55" s="83"/>
      <c r="I55" s="84"/>
      <c r="J55" s="85" t="s">
        <v>219</v>
      </c>
      <c r="K55" s="122">
        <v>133.936</v>
      </c>
      <c r="L55" s="84">
        <v>440</v>
      </c>
      <c r="M55" s="82"/>
    </row>
    <row r="56" spans="2:11" ht="12.75">
      <c r="B56" s="77">
        <v>40154</v>
      </c>
      <c r="C56" s="78" t="str">
        <f>TEXT(B56,"dddd")</f>
        <v>Monday</v>
      </c>
      <c r="D56" s="99" t="s">
        <v>216</v>
      </c>
      <c r="E56" s="129">
        <v>90.19</v>
      </c>
      <c r="F56" s="101" t="s">
        <v>217</v>
      </c>
      <c r="G56" s="99" t="s">
        <v>220</v>
      </c>
      <c r="H56" s="129">
        <v>90.19</v>
      </c>
      <c r="I56" s="101" t="s">
        <v>224</v>
      </c>
      <c r="K56" s="123"/>
    </row>
    <row r="57" spans="4:11" ht="12.75">
      <c r="D57" s="99" t="s">
        <v>249</v>
      </c>
      <c r="E57" s="100">
        <v>1.6251</v>
      </c>
      <c r="F57" s="101" t="s">
        <v>250</v>
      </c>
      <c r="G57" s="99" t="s">
        <v>225</v>
      </c>
      <c r="H57" s="100">
        <v>1.4845</v>
      </c>
      <c r="I57" s="101" t="s">
        <v>222</v>
      </c>
      <c r="K57" s="123"/>
    </row>
    <row r="58" spans="4:11" ht="12.75">
      <c r="D58" s="99" t="s">
        <v>251</v>
      </c>
      <c r="E58" s="100">
        <v>1.48</v>
      </c>
      <c r="F58" s="101" t="s">
        <v>252</v>
      </c>
      <c r="K58" s="123"/>
    </row>
    <row r="59" spans="2:11" ht="12.75">
      <c r="B59" s="77">
        <v>40155</v>
      </c>
      <c r="C59" s="78" t="str">
        <f>TEXT(B59,"dddd")</f>
        <v>Tuesday</v>
      </c>
      <c r="D59" s="99" t="s">
        <v>216</v>
      </c>
      <c r="E59" s="129">
        <v>88.4</v>
      </c>
      <c r="F59" s="102">
        <v>-17900</v>
      </c>
      <c r="G59" s="99" t="s">
        <v>216</v>
      </c>
      <c r="H59" s="129">
        <v>88.4</v>
      </c>
      <c r="I59" s="102">
        <v>-1790</v>
      </c>
      <c r="K59" s="123"/>
    </row>
    <row r="60" spans="4:11" ht="12.75">
      <c r="D60" s="99" t="s">
        <v>231</v>
      </c>
      <c r="E60" s="129">
        <v>88.3</v>
      </c>
      <c r="F60" s="101" t="s">
        <v>232</v>
      </c>
      <c r="G60" s="99" t="s">
        <v>229</v>
      </c>
      <c r="H60" s="129">
        <v>131</v>
      </c>
      <c r="I60" s="101" t="s">
        <v>230</v>
      </c>
      <c r="K60" s="123"/>
    </row>
    <row r="61" spans="5:11" ht="12.75">
      <c r="E61" s="128"/>
      <c r="G61" s="99" t="s">
        <v>229</v>
      </c>
      <c r="H61" s="129">
        <v>130.25</v>
      </c>
      <c r="I61" s="102">
        <v>750</v>
      </c>
      <c r="K61" s="123"/>
    </row>
    <row r="62" spans="5:11" ht="12.75">
      <c r="E62" s="128"/>
      <c r="G62" s="99" t="s">
        <v>225</v>
      </c>
      <c r="H62" s="100">
        <v>1.47</v>
      </c>
      <c r="I62" s="102">
        <v>-1280</v>
      </c>
      <c r="K62" s="123"/>
    </row>
    <row r="63" spans="2:12" ht="12.75">
      <c r="B63" s="77">
        <v>40156</v>
      </c>
      <c r="C63" s="78" t="str">
        <f>TEXT(B63,"dddd")</f>
        <v>Wednesday</v>
      </c>
      <c r="D63" s="99" t="s">
        <v>233</v>
      </c>
      <c r="E63" s="129">
        <v>88.2</v>
      </c>
      <c r="F63" s="102">
        <v>1000</v>
      </c>
      <c r="G63" s="99" t="s">
        <v>234</v>
      </c>
      <c r="H63" s="129">
        <v>142.7</v>
      </c>
      <c r="I63" s="101" t="s">
        <v>230</v>
      </c>
      <c r="J63" s="99" t="s">
        <v>219</v>
      </c>
      <c r="K63" s="124">
        <v>129.807</v>
      </c>
      <c r="L63" s="101" t="s">
        <v>217</v>
      </c>
    </row>
    <row r="64" spans="4:12" ht="12.75">
      <c r="D64" s="99" t="s">
        <v>219</v>
      </c>
      <c r="E64" s="129">
        <v>130</v>
      </c>
      <c r="F64" s="101" t="s">
        <v>217</v>
      </c>
      <c r="G64" s="99" t="s">
        <v>235</v>
      </c>
      <c r="H64" s="129">
        <v>142.8</v>
      </c>
      <c r="I64" s="102">
        <v>-100</v>
      </c>
      <c r="J64" s="99" t="s">
        <v>219</v>
      </c>
      <c r="K64" s="124">
        <v>129.932</v>
      </c>
      <c r="L64" s="102">
        <v>1250</v>
      </c>
    </row>
    <row r="65" spans="7:12" ht="12.75">
      <c r="G65" s="99" t="s">
        <v>223</v>
      </c>
      <c r="H65" s="129">
        <v>142.87</v>
      </c>
      <c r="I65" s="101" t="s">
        <v>217</v>
      </c>
      <c r="J65" s="99" t="s">
        <v>219</v>
      </c>
      <c r="K65" s="124">
        <v>129.732</v>
      </c>
      <c r="L65" s="101" t="s">
        <v>217</v>
      </c>
    </row>
    <row r="66" spans="7:12" ht="12.75">
      <c r="G66" s="99" t="s">
        <v>219</v>
      </c>
      <c r="H66" s="129">
        <v>129.51</v>
      </c>
      <c r="I66" s="101" t="s">
        <v>217</v>
      </c>
      <c r="J66" s="99" t="s">
        <v>219</v>
      </c>
      <c r="K66" s="124">
        <v>129.832</v>
      </c>
      <c r="L66" s="102">
        <v>1000</v>
      </c>
    </row>
    <row r="67" spans="8:12" ht="12.75">
      <c r="H67" s="128"/>
      <c r="J67" s="99" t="s">
        <v>219</v>
      </c>
      <c r="K67" s="124">
        <v>129.214</v>
      </c>
      <c r="L67" s="101" t="s">
        <v>217</v>
      </c>
    </row>
    <row r="68" spans="8:12" ht="12.75">
      <c r="H68" s="128"/>
      <c r="J68" s="99" t="s">
        <v>219</v>
      </c>
      <c r="K68" s="124">
        <v>129.314</v>
      </c>
      <c r="L68" s="102">
        <v>1000</v>
      </c>
    </row>
    <row r="69" spans="2:12" ht="12.75">
      <c r="B69" s="77">
        <v>40157</v>
      </c>
      <c r="C69" s="78" t="str">
        <f>TEXT(B69,"dddd")</f>
        <v>Thursday</v>
      </c>
      <c r="H69" s="128"/>
      <c r="J69" s="99" t="s">
        <v>236</v>
      </c>
      <c r="K69" s="124">
        <v>130.006</v>
      </c>
      <c r="L69" s="101" t="s">
        <v>232</v>
      </c>
    </row>
    <row r="70" spans="8:12" ht="12.75">
      <c r="H70" s="128"/>
      <c r="J70" s="99" t="s">
        <v>219</v>
      </c>
      <c r="K70" s="124">
        <v>129.906</v>
      </c>
      <c r="L70" s="102">
        <v>1000</v>
      </c>
    </row>
    <row r="71" spans="2:12" ht="12.75">
      <c r="B71" s="77">
        <v>40158</v>
      </c>
      <c r="C71" s="78" t="str">
        <f>TEXT(B71,"dddd")</f>
        <v>Friday</v>
      </c>
      <c r="G71" s="99" t="s">
        <v>223</v>
      </c>
      <c r="H71" s="129">
        <v>145.3</v>
      </c>
      <c r="I71" s="102">
        <v>2430</v>
      </c>
      <c r="J71" s="99" t="s">
        <v>219</v>
      </c>
      <c r="K71" s="124">
        <v>131.25</v>
      </c>
      <c r="L71" s="101" t="s">
        <v>217</v>
      </c>
    </row>
    <row r="72" spans="7:12" ht="12.75">
      <c r="G72" s="99" t="s">
        <v>219</v>
      </c>
      <c r="H72" s="129">
        <v>131.52</v>
      </c>
      <c r="I72" s="102">
        <v>2010</v>
      </c>
      <c r="J72" s="99" t="s">
        <v>219</v>
      </c>
      <c r="K72" s="124">
        <v>131.517</v>
      </c>
      <c r="L72" s="102">
        <v>2670</v>
      </c>
    </row>
    <row r="73" spans="7:11" ht="12.75">
      <c r="G73" s="99" t="s">
        <v>258</v>
      </c>
      <c r="H73" s="129">
        <v>131</v>
      </c>
      <c r="I73" s="101" t="s">
        <v>254</v>
      </c>
      <c r="K73" s="123"/>
    </row>
    <row r="74" spans="2:13" ht="12.75">
      <c r="B74" s="105"/>
      <c r="C74" s="81"/>
      <c r="D74" s="82"/>
      <c r="E74" s="83"/>
      <c r="F74" s="84"/>
      <c r="G74" s="85" t="s">
        <v>234</v>
      </c>
      <c r="H74" s="127">
        <v>145</v>
      </c>
      <c r="I74" s="87" t="s">
        <v>254</v>
      </c>
      <c r="J74" s="82"/>
      <c r="K74" s="125"/>
      <c r="L74" s="84"/>
      <c r="M74" s="82"/>
    </row>
    <row r="75" spans="2:11" ht="12.75">
      <c r="B75" s="77">
        <v>40161</v>
      </c>
      <c r="C75" s="78" t="str">
        <f>TEXT(B75,"dddd")</f>
        <v>Monday</v>
      </c>
      <c r="H75" s="128"/>
      <c r="K75" s="123"/>
    </row>
    <row r="76" spans="2:11" ht="12.75">
      <c r="B76" s="77">
        <v>40162</v>
      </c>
      <c r="C76" s="78" t="str">
        <f>TEXT(B76,"dddd")</f>
        <v>Tuesday</v>
      </c>
      <c r="D76" s="99" t="s">
        <v>247</v>
      </c>
      <c r="E76" s="100">
        <v>1.5999</v>
      </c>
      <c r="F76" s="102">
        <v>20465</v>
      </c>
      <c r="G76" s="99" t="s">
        <v>253</v>
      </c>
      <c r="H76" s="129">
        <v>145</v>
      </c>
      <c r="I76" s="102">
        <v>0</v>
      </c>
      <c r="K76" s="123"/>
    </row>
    <row r="77" spans="4:11" ht="12.75">
      <c r="D77" s="99" t="s">
        <v>248</v>
      </c>
      <c r="E77" s="100">
        <v>1.455</v>
      </c>
      <c r="F77" s="102">
        <v>-22393</v>
      </c>
      <c r="G77" s="99" t="s">
        <v>274</v>
      </c>
      <c r="H77" s="129">
        <v>89.5</v>
      </c>
      <c r="I77" s="101" t="s">
        <v>275</v>
      </c>
      <c r="K77" s="123"/>
    </row>
    <row r="78" spans="4:11" ht="12.75">
      <c r="D78" s="99" t="s">
        <v>219</v>
      </c>
      <c r="E78" s="129">
        <v>130.3</v>
      </c>
      <c r="F78" s="102">
        <v>3000</v>
      </c>
      <c r="G78" s="99" t="s">
        <v>276</v>
      </c>
      <c r="H78" s="100">
        <v>1.453</v>
      </c>
      <c r="I78" s="101" t="s">
        <v>230</v>
      </c>
      <c r="K78" s="123"/>
    </row>
    <row r="79" spans="4:11" ht="12.75">
      <c r="D79" s="99" t="s">
        <v>225</v>
      </c>
      <c r="E79" s="100">
        <v>1.455</v>
      </c>
      <c r="F79" s="101" t="s">
        <v>222</v>
      </c>
      <c r="K79" s="123"/>
    </row>
    <row r="80" spans="2:12" ht="12.75">
      <c r="B80" s="77">
        <v>40163</v>
      </c>
      <c r="C80" s="78" t="str">
        <f>TEXT(B80,"dddd")</f>
        <v>Wednesday</v>
      </c>
      <c r="G80" s="99" t="s">
        <v>347</v>
      </c>
      <c r="H80" s="100">
        <v>0.9</v>
      </c>
      <c r="I80" s="101" t="s">
        <v>217</v>
      </c>
      <c r="J80" s="99" t="s">
        <v>256</v>
      </c>
      <c r="K80" s="124">
        <v>146.499</v>
      </c>
      <c r="L80" s="101" t="s">
        <v>254</v>
      </c>
    </row>
    <row r="81" spans="7:12" ht="12.75">
      <c r="G81" s="99" t="s">
        <v>257</v>
      </c>
      <c r="H81" s="129">
        <v>130.64</v>
      </c>
      <c r="I81" s="102">
        <v>-360</v>
      </c>
      <c r="J81" s="99" t="s">
        <v>256</v>
      </c>
      <c r="K81" s="124">
        <v>146.599</v>
      </c>
      <c r="L81" s="102">
        <v>1000</v>
      </c>
    </row>
    <row r="82" spans="10:12" ht="12.75">
      <c r="J82" s="99" t="s">
        <v>259</v>
      </c>
      <c r="K82" s="124">
        <v>146.578</v>
      </c>
      <c r="L82" s="101" t="s">
        <v>230</v>
      </c>
    </row>
    <row r="83" spans="10:12" ht="12.75">
      <c r="J83" s="99" t="s">
        <v>259</v>
      </c>
      <c r="K83" s="124">
        <v>146.478</v>
      </c>
      <c r="L83" s="102">
        <v>1000</v>
      </c>
    </row>
    <row r="84" spans="2:12" ht="12.75">
      <c r="B84" s="77">
        <v>40164</v>
      </c>
      <c r="C84" s="78" t="str">
        <f>TEXT(B84,"dddd")</f>
        <v>Thursday</v>
      </c>
      <c r="D84" s="99" t="s">
        <v>225</v>
      </c>
      <c r="E84" s="100">
        <v>1.435</v>
      </c>
      <c r="F84" s="102">
        <v>17994</v>
      </c>
      <c r="J84" s="99" t="s">
        <v>219</v>
      </c>
      <c r="K84" s="124">
        <v>129.1</v>
      </c>
      <c r="L84" s="101" t="s">
        <v>222</v>
      </c>
    </row>
    <row r="85" spans="4:12" ht="12.75">
      <c r="D85" s="99" t="s">
        <v>261</v>
      </c>
      <c r="E85" s="129">
        <v>79.8</v>
      </c>
      <c r="F85" s="101" t="s">
        <v>254</v>
      </c>
      <c r="J85" s="99" t="s">
        <v>219</v>
      </c>
      <c r="K85" s="124">
        <v>129.214</v>
      </c>
      <c r="L85" s="101" t="s">
        <v>217</v>
      </c>
    </row>
    <row r="86" spans="4:12" ht="12.75">
      <c r="D86" s="99" t="s">
        <v>320</v>
      </c>
      <c r="E86" s="129">
        <v>79.82</v>
      </c>
      <c r="F86" s="101" t="s">
        <v>321</v>
      </c>
      <c r="J86" s="99" t="s">
        <v>219</v>
      </c>
      <c r="K86" s="124">
        <v>129.221</v>
      </c>
      <c r="L86" s="102">
        <v>70</v>
      </c>
    </row>
    <row r="87" spans="4:12" ht="12.75">
      <c r="D87" s="99" t="s">
        <v>260</v>
      </c>
      <c r="E87" s="129">
        <v>79.83</v>
      </c>
      <c r="F87" s="102">
        <v>300</v>
      </c>
      <c r="J87" s="99" t="s">
        <v>219</v>
      </c>
      <c r="K87" s="124">
        <v>129</v>
      </c>
      <c r="L87" s="102">
        <v>1000</v>
      </c>
    </row>
    <row r="88" spans="2:12" ht="12.75">
      <c r="B88" s="77">
        <v>40165</v>
      </c>
      <c r="C88" s="78" t="str">
        <f>TEXT(B88,"dddd")</f>
        <v>Friday</v>
      </c>
      <c r="E88" s="128"/>
      <c r="G88" s="99" t="s">
        <v>277</v>
      </c>
      <c r="H88" s="100">
        <v>1.4316</v>
      </c>
      <c r="I88" s="102">
        <v>1939</v>
      </c>
      <c r="J88" s="99" t="s">
        <v>218</v>
      </c>
      <c r="K88" s="124">
        <v>80.206</v>
      </c>
      <c r="L88" s="101" t="s">
        <v>217</v>
      </c>
    </row>
    <row r="89" spans="5:12" ht="12.75">
      <c r="E89" s="128"/>
      <c r="G89" s="99" t="s">
        <v>233</v>
      </c>
      <c r="H89" s="129">
        <v>90.65</v>
      </c>
      <c r="I89" s="102">
        <v>1150</v>
      </c>
      <c r="J89" s="99" t="s">
        <v>218</v>
      </c>
      <c r="K89" s="124">
        <v>80.306</v>
      </c>
      <c r="L89" s="102">
        <v>1000</v>
      </c>
    </row>
    <row r="90" spans="5:12" ht="12.75">
      <c r="E90" s="128"/>
      <c r="J90" s="99" t="s">
        <v>272</v>
      </c>
      <c r="K90" s="124">
        <v>80.26</v>
      </c>
      <c r="L90" s="101" t="s">
        <v>273</v>
      </c>
    </row>
    <row r="91" spans="2:13" ht="12.75">
      <c r="B91" s="105"/>
      <c r="C91" s="81"/>
      <c r="D91" s="82"/>
      <c r="E91" s="130"/>
      <c r="F91" s="84"/>
      <c r="G91" s="82"/>
      <c r="H91" s="83"/>
      <c r="I91" s="84"/>
      <c r="J91" s="85" t="s">
        <v>272</v>
      </c>
      <c r="K91" s="122">
        <v>80.36</v>
      </c>
      <c r="L91" s="84">
        <v>1000</v>
      </c>
      <c r="M91" s="82"/>
    </row>
    <row r="92" spans="2:12" ht="12.75">
      <c r="B92" s="77">
        <v>40168</v>
      </c>
      <c r="C92" s="78" t="str">
        <f>TEXT(B92,"dddd")</f>
        <v>Monday</v>
      </c>
      <c r="E92" s="128"/>
      <c r="G92" s="99" t="s">
        <v>282</v>
      </c>
      <c r="H92" s="129">
        <v>146</v>
      </c>
      <c r="I92" s="101" t="s">
        <v>232</v>
      </c>
      <c r="J92" s="99" t="s">
        <v>280</v>
      </c>
      <c r="K92" s="124">
        <v>129.954</v>
      </c>
      <c r="L92" s="101" t="s">
        <v>281</v>
      </c>
    </row>
    <row r="93" spans="5:12" ht="12.75">
      <c r="E93" s="128"/>
      <c r="G93" s="99" t="s">
        <v>292</v>
      </c>
      <c r="H93" s="100">
        <v>1.435</v>
      </c>
      <c r="I93" s="101" t="s">
        <v>293</v>
      </c>
      <c r="J93" s="89" t="s">
        <v>280</v>
      </c>
      <c r="K93" s="134">
        <v>130.054</v>
      </c>
      <c r="L93" s="91">
        <v>1000</v>
      </c>
    </row>
    <row r="94" spans="2:12" ht="12.75">
      <c r="B94" s="77">
        <v>40169</v>
      </c>
      <c r="C94" s="78" t="str">
        <f>TEXT(B94,"dddd")</f>
        <v>Tuesday</v>
      </c>
      <c r="E94" s="128"/>
      <c r="G94" s="99" t="s">
        <v>223</v>
      </c>
      <c r="H94" s="129">
        <v>147</v>
      </c>
      <c r="I94" s="102">
        <v>-1000</v>
      </c>
      <c r="J94" s="99" t="s">
        <v>283</v>
      </c>
      <c r="K94" s="124">
        <v>146.45</v>
      </c>
      <c r="L94" s="101" t="s">
        <v>281</v>
      </c>
    </row>
    <row r="95" spans="5:12" ht="12.75">
      <c r="E95" s="128"/>
      <c r="G95" s="99" t="s">
        <v>225</v>
      </c>
      <c r="H95" s="100">
        <v>1.422</v>
      </c>
      <c r="I95" s="102">
        <v>1193</v>
      </c>
      <c r="J95" s="99" t="s">
        <v>283</v>
      </c>
      <c r="K95" s="124">
        <v>146.55</v>
      </c>
      <c r="L95" s="102">
        <v>1000</v>
      </c>
    </row>
    <row r="96" spans="5:12" ht="12.75">
      <c r="E96" s="128"/>
      <c r="J96" s="99" t="s">
        <v>283</v>
      </c>
      <c r="K96" s="124">
        <v>146.45</v>
      </c>
      <c r="L96" s="101" t="s">
        <v>281</v>
      </c>
    </row>
    <row r="97" spans="5:12" ht="12.75">
      <c r="E97" s="128"/>
      <c r="J97" s="99" t="s">
        <v>283</v>
      </c>
      <c r="K97" s="124">
        <v>146.55</v>
      </c>
      <c r="L97" s="102">
        <v>1000</v>
      </c>
    </row>
    <row r="98" spans="5:12" ht="12.75">
      <c r="E98" s="128"/>
      <c r="H98" s="128"/>
      <c r="J98" s="99" t="s">
        <v>219</v>
      </c>
      <c r="K98" s="124">
        <v>130.833</v>
      </c>
      <c r="L98" s="101" t="s">
        <v>217</v>
      </c>
    </row>
    <row r="99" spans="5:12" ht="12.75">
      <c r="E99" s="128"/>
      <c r="H99" s="128"/>
      <c r="J99" s="99" t="s">
        <v>219</v>
      </c>
      <c r="K99" s="124">
        <v>130.936</v>
      </c>
      <c r="L99" s="102">
        <v>1030</v>
      </c>
    </row>
    <row r="100" spans="2:12" ht="12.75">
      <c r="B100" s="77">
        <v>40170</v>
      </c>
      <c r="C100" s="78" t="str">
        <f>TEXT(B100,"dddd")</f>
        <v>Wednesday</v>
      </c>
      <c r="E100" s="128"/>
      <c r="G100" s="99" t="s">
        <v>276</v>
      </c>
      <c r="H100" s="100">
        <v>1.43</v>
      </c>
      <c r="I100" s="101" t="s">
        <v>230</v>
      </c>
      <c r="J100" s="99" t="s">
        <v>299</v>
      </c>
      <c r="K100" s="139">
        <v>1.426</v>
      </c>
      <c r="L100" s="101" t="s">
        <v>300</v>
      </c>
    </row>
    <row r="101" spans="5:12" ht="12.75">
      <c r="E101" s="128"/>
      <c r="G101" s="99" t="s">
        <v>231</v>
      </c>
      <c r="H101" s="129">
        <v>91.5</v>
      </c>
      <c r="I101" s="101" t="s">
        <v>255</v>
      </c>
      <c r="J101" s="99" t="s">
        <v>225</v>
      </c>
      <c r="K101" s="139">
        <v>1.425</v>
      </c>
      <c r="L101" s="102">
        <v>917</v>
      </c>
    </row>
    <row r="102" spans="8:12" ht="12.75">
      <c r="H102" s="128"/>
      <c r="J102" s="99" t="s">
        <v>219</v>
      </c>
      <c r="K102" s="124">
        <v>130.802</v>
      </c>
      <c r="L102" s="101" t="s">
        <v>217</v>
      </c>
    </row>
    <row r="103" spans="8:12" ht="12.75">
      <c r="H103" s="128"/>
      <c r="J103" s="99" t="s">
        <v>219</v>
      </c>
      <c r="K103" s="124">
        <v>130.902</v>
      </c>
      <c r="L103" s="102">
        <v>1000</v>
      </c>
    </row>
    <row r="104" spans="2:12" ht="12.75">
      <c r="B104" s="77">
        <v>40171</v>
      </c>
      <c r="C104" s="78" t="str">
        <f>TEXT(B104,"dddd")</f>
        <v>Thursday</v>
      </c>
      <c r="D104" s="99" t="s">
        <v>276</v>
      </c>
      <c r="E104" s="100">
        <v>1.4365</v>
      </c>
      <c r="F104" s="101" t="s">
        <v>230</v>
      </c>
      <c r="H104" s="128"/>
      <c r="J104" s="99" t="s">
        <v>219</v>
      </c>
      <c r="K104" s="124">
        <v>131.802</v>
      </c>
      <c r="L104" s="101" t="s">
        <v>217</v>
      </c>
    </row>
    <row r="105" spans="8:12" ht="12.75">
      <c r="H105" s="128"/>
      <c r="J105" s="99" t="s">
        <v>219</v>
      </c>
      <c r="K105" s="124">
        <v>131.806</v>
      </c>
      <c r="L105" s="102">
        <v>40</v>
      </c>
    </row>
    <row r="106" spans="8:12" ht="12.75">
      <c r="H106" s="128"/>
      <c r="J106" s="99" t="s">
        <v>219</v>
      </c>
      <c r="K106" s="124">
        <v>131.747</v>
      </c>
      <c r="L106" s="101" t="s">
        <v>217</v>
      </c>
    </row>
    <row r="107" spans="8:12" ht="12.75">
      <c r="H107" s="128"/>
      <c r="J107" s="99" t="s">
        <v>219</v>
      </c>
      <c r="K107" s="124">
        <v>131.647</v>
      </c>
      <c r="L107" s="102">
        <v>-1000</v>
      </c>
    </row>
    <row r="108" spans="2:13" ht="12.75">
      <c r="B108" s="105">
        <v>40172</v>
      </c>
      <c r="C108" s="81" t="str">
        <f>TEXT(B108,"dddd")</f>
        <v>Friday</v>
      </c>
      <c r="D108" s="82"/>
      <c r="E108" s="83"/>
      <c r="F108" s="84"/>
      <c r="G108" s="82"/>
      <c r="H108" s="130"/>
      <c r="I108" s="84"/>
      <c r="J108" s="82"/>
      <c r="K108" s="82"/>
      <c r="L108" s="84"/>
      <c r="M108" s="82"/>
    </row>
    <row r="109" spans="2:12" ht="12.75">
      <c r="B109" s="77">
        <v>40175</v>
      </c>
      <c r="C109" s="78" t="str">
        <f>TEXT(B109,"dddd")</f>
        <v>Monday</v>
      </c>
      <c r="H109" s="128"/>
      <c r="J109" s="99" t="s">
        <v>219</v>
      </c>
      <c r="K109" s="124">
        <v>131.514</v>
      </c>
      <c r="L109" s="101" t="s">
        <v>217</v>
      </c>
    </row>
    <row r="110" spans="8:12" ht="12.75">
      <c r="H110" s="128"/>
      <c r="J110" s="99" t="s">
        <v>219</v>
      </c>
      <c r="K110" s="124">
        <v>131.614</v>
      </c>
      <c r="L110" s="102">
        <v>1000</v>
      </c>
    </row>
    <row r="111" spans="8:12" ht="12.75">
      <c r="H111" s="128"/>
      <c r="J111" s="99" t="s">
        <v>219</v>
      </c>
      <c r="K111" s="124">
        <v>131.63</v>
      </c>
      <c r="L111" s="101" t="s">
        <v>315</v>
      </c>
    </row>
    <row r="112" spans="10:12" ht="12.75">
      <c r="J112" s="99" t="s">
        <v>219</v>
      </c>
      <c r="K112" s="124">
        <v>131.689</v>
      </c>
      <c r="L112" s="102">
        <v>590</v>
      </c>
    </row>
    <row r="113" spans="10:12" ht="12.75">
      <c r="J113" s="99" t="s">
        <v>219</v>
      </c>
      <c r="K113" s="124">
        <v>131.698</v>
      </c>
      <c r="L113" s="101" t="s">
        <v>315</v>
      </c>
    </row>
    <row r="114" spans="10:12" ht="12.75">
      <c r="J114" s="99" t="s">
        <v>219</v>
      </c>
      <c r="K114" s="124">
        <v>131.709</v>
      </c>
      <c r="L114" s="102">
        <v>110</v>
      </c>
    </row>
    <row r="115" spans="10:12" ht="12.75">
      <c r="J115" s="99" t="s">
        <v>219</v>
      </c>
      <c r="K115" s="124">
        <v>131.645</v>
      </c>
      <c r="L115" s="101" t="s">
        <v>315</v>
      </c>
    </row>
    <row r="116" spans="10:12" ht="12.75">
      <c r="J116" s="99" t="s">
        <v>219</v>
      </c>
      <c r="K116" s="124">
        <v>131.731</v>
      </c>
      <c r="L116" s="102">
        <v>860</v>
      </c>
    </row>
    <row r="117" spans="10:12" ht="12.75">
      <c r="J117" s="99" t="s">
        <v>219</v>
      </c>
      <c r="K117" s="124">
        <v>131.832</v>
      </c>
      <c r="L117" s="101" t="s">
        <v>217</v>
      </c>
    </row>
    <row r="118" spans="10:12" ht="12.75">
      <c r="J118" s="99" t="s">
        <v>219</v>
      </c>
      <c r="K118" s="124">
        <v>131.845</v>
      </c>
      <c r="L118" s="102">
        <v>130</v>
      </c>
    </row>
    <row r="119" spans="2:12" ht="12.75">
      <c r="B119" s="77">
        <v>40176</v>
      </c>
      <c r="C119" s="78" t="str">
        <f>TEXT(B119,"dddd")</f>
        <v>Tuesday</v>
      </c>
      <c r="D119" s="99" t="s">
        <v>218</v>
      </c>
      <c r="E119" s="129">
        <v>82</v>
      </c>
      <c r="F119" s="102">
        <v>21800</v>
      </c>
      <c r="G119" s="99" t="s">
        <v>322</v>
      </c>
      <c r="H119" s="100">
        <v>1.61</v>
      </c>
      <c r="I119" s="102">
        <v>-410</v>
      </c>
      <c r="J119" s="99" t="s">
        <v>283</v>
      </c>
      <c r="K119" s="124">
        <v>146.75</v>
      </c>
      <c r="L119" s="101" t="s">
        <v>281</v>
      </c>
    </row>
    <row r="120" spans="10:12" ht="12.75">
      <c r="J120" s="99" t="s">
        <v>283</v>
      </c>
      <c r="K120" s="124">
        <v>146.85</v>
      </c>
      <c r="L120" s="102">
        <v>1000</v>
      </c>
    </row>
    <row r="121" spans="10:12" ht="12.75">
      <c r="J121" s="99" t="s">
        <v>283</v>
      </c>
      <c r="K121" s="124">
        <v>146.75</v>
      </c>
      <c r="L121" s="101" t="s">
        <v>281</v>
      </c>
    </row>
    <row r="122" spans="10:12" ht="12.75">
      <c r="J122" s="99" t="s">
        <v>283</v>
      </c>
      <c r="K122" s="124">
        <v>146.747</v>
      </c>
      <c r="L122" s="102">
        <v>-30</v>
      </c>
    </row>
    <row r="123" spans="10:12" ht="12.75">
      <c r="J123" s="99" t="s">
        <v>219</v>
      </c>
      <c r="K123" s="124">
        <v>131.703</v>
      </c>
      <c r="L123" s="101" t="s">
        <v>222</v>
      </c>
    </row>
    <row r="124" spans="10:12" ht="12.75">
      <c r="J124" s="99" t="s">
        <v>219</v>
      </c>
      <c r="K124" s="124">
        <v>131.933</v>
      </c>
      <c r="L124" s="101" t="s">
        <v>222</v>
      </c>
    </row>
    <row r="125" spans="10:12" ht="12.75">
      <c r="J125" s="99" t="s">
        <v>219</v>
      </c>
      <c r="K125" s="124">
        <v>132.4</v>
      </c>
      <c r="L125" s="101" t="s">
        <v>222</v>
      </c>
    </row>
    <row r="126" spans="10:12" ht="12.75">
      <c r="J126" s="99" t="s">
        <v>219</v>
      </c>
      <c r="K126" s="124">
        <v>132</v>
      </c>
      <c r="L126" s="102">
        <v>-2970</v>
      </c>
    </row>
    <row r="127" spans="10:12" ht="12.75">
      <c r="J127" s="99" t="s">
        <v>219</v>
      </c>
      <c r="K127" s="124">
        <v>132</v>
      </c>
      <c r="L127" s="102">
        <v>-670</v>
      </c>
    </row>
    <row r="128" spans="10:12" ht="12.75">
      <c r="J128" s="99" t="s">
        <v>219</v>
      </c>
      <c r="K128" s="124">
        <v>132</v>
      </c>
      <c r="L128" s="102">
        <v>4000</v>
      </c>
    </row>
    <row r="129" spans="2:9" ht="12.75">
      <c r="B129" s="77">
        <v>40177</v>
      </c>
      <c r="C129" s="78" t="str">
        <f>TEXT(B129,"dddd")</f>
        <v>Wednesday</v>
      </c>
      <c r="D129" s="99" t="s">
        <v>225</v>
      </c>
      <c r="E129" s="100">
        <v>1.43</v>
      </c>
      <c r="F129" s="102">
        <v>6007</v>
      </c>
      <c r="G129" s="99" t="s">
        <v>330</v>
      </c>
      <c r="H129" s="129">
        <v>92.2</v>
      </c>
      <c r="I129" s="102">
        <v>700</v>
      </c>
    </row>
    <row r="130" spans="7:9" ht="12.75">
      <c r="G130" s="99" t="s">
        <v>331</v>
      </c>
      <c r="H130" s="129">
        <v>146.22</v>
      </c>
      <c r="I130" s="101" t="s">
        <v>332</v>
      </c>
    </row>
    <row r="131" spans="7:9" ht="12.75">
      <c r="G131" s="99" t="s">
        <v>331</v>
      </c>
      <c r="H131" s="129">
        <v>146.37</v>
      </c>
      <c r="I131" s="102">
        <v>-150</v>
      </c>
    </row>
    <row r="132" spans="7:9" ht="12.75">
      <c r="G132" s="99" t="s">
        <v>225</v>
      </c>
      <c r="H132" s="100">
        <v>143</v>
      </c>
      <c r="I132" s="102">
        <v>0</v>
      </c>
    </row>
    <row r="133" spans="2:13" ht="13.5" thickBot="1">
      <c r="B133" s="155">
        <v>40178</v>
      </c>
      <c r="C133" s="111" t="str">
        <f>TEXT(B133,"dddd")</f>
        <v>Thursday</v>
      </c>
      <c r="D133" s="115" t="s">
        <v>333</v>
      </c>
      <c r="E133" s="157">
        <v>83</v>
      </c>
      <c r="F133" s="114">
        <v>15000</v>
      </c>
      <c r="G133" s="112"/>
      <c r="H133" s="113"/>
      <c r="I133" s="114"/>
      <c r="J133" s="112"/>
      <c r="K133" s="112"/>
      <c r="L133" s="114"/>
      <c r="M133" s="112"/>
    </row>
    <row r="134" spans="2:13" ht="13.5" thickTop="1">
      <c r="B134" s="105">
        <v>40179</v>
      </c>
      <c r="C134" s="81" t="str">
        <f>TEXT(B134,"dddd")</f>
        <v>Friday</v>
      </c>
      <c r="D134" s="82"/>
      <c r="E134" s="83"/>
      <c r="F134" s="84"/>
      <c r="G134" s="82"/>
      <c r="H134" s="83"/>
      <c r="I134" s="84"/>
      <c r="J134" s="82"/>
      <c r="K134" s="82"/>
      <c r="L134" s="84"/>
      <c r="M134" s="82"/>
    </row>
    <row r="135" spans="2:9" ht="12.75">
      <c r="B135" s="77">
        <v>40182</v>
      </c>
      <c r="C135" s="78" t="str">
        <f>TEXT(B135,"dddd")</f>
        <v>Monday</v>
      </c>
      <c r="D135" s="99" t="s">
        <v>342</v>
      </c>
      <c r="E135" s="100">
        <v>1.43</v>
      </c>
      <c r="F135" s="101" t="s">
        <v>254</v>
      </c>
      <c r="G135" s="99" t="s">
        <v>225</v>
      </c>
      <c r="H135" s="100">
        <v>1.4318</v>
      </c>
      <c r="I135" s="101" t="s">
        <v>217</v>
      </c>
    </row>
    <row r="136" spans="4:9" ht="12.75">
      <c r="D136" s="99" t="s">
        <v>342</v>
      </c>
      <c r="E136" s="100">
        <v>1.4418</v>
      </c>
      <c r="F136" s="102">
        <v>10919</v>
      </c>
      <c r="G136" s="99" t="s">
        <v>225</v>
      </c>
      <c r="H136" s="100">
        <v>1.4318</v>
      </c>
      <c r="I136" s="101" t="s">
        <v>217</v>
      </c>
    </row>
    <row r="137" spans="4:9" ht="12.75">
      <c r="D137" s="99" t="s">
        <v>216</v>
      </c>
      <c r="E137" s="129">
        <v>92.2</v>
      </c>
      <c r="F137" s="101" t="s">
        <v>217</v>
      </c>
      <c r="G137" s="99" t="s">
        <v>225</v>
      </c>
      <c r="H137" s="100">
        <v>1.431</v>
      </c>
      <c r="I137" s="101" t="s">
        <v>217</v>
      </c>
    </row>
    <row r="138" spans="7:9" ht="12.75">
      <c r="G138" s="99" t="s">
        <v>225</v>
      </c>
      <c r="H138" s="100">
        <v>1.433</v>
      </c>
      <c r="I138" s="102">
        <v>185</v>
      </c>
    </row>
    <row r="139" spans="7:9" ht="12.75">
      <c r="G139" s="99" t="s">
        <v>225</v>
      </c>
      <c r="H139" s="100">
        <v>1.4305</v>
      </c>
      <c r="I139" s="102">
        <v>-120</v>
      </c>
    </row>
    <row r="140" spans="7:9" ht="12.75">
      <c r="G140" s="99" t="s">
        <v>225</v>
      </c>
      <c r="H140" s="100">
        <v>1.43</v>
      </c>
      <c r="I140" s="101" t="s">
        <v>217</v>
      </c>
    </row>
    <row r="141" spans="7:9" ht="12.75">
      <c r="G141" s="99" t="s">
        <v>225</v>
      </c>
      <c r="H141" s="100">
        <v>1.432</v>
      </c>
      <c r="I141" s="102">
        <v>185</v>
      </c>
    </row>
    <row r="142" spans="7:9" ht="12.75">
      <c r="G142" s="99" t="s">
        <v>225</v>
      </c>
      <c r="H142" s="100">
        <v>1.4295</v>
      </c>
      <c r="I142" s="102">
        <v>-213</v>
      </c>
    </row>
    <row r="143" spans="7:9" ht="12.75">
      <c r="G143" s="99" t="s">
        <v>225</v>
      </c>
      <c r="H143" s="100">
        <v>1.43</v>
      </c>
      <c r="I143" s="101" t="s">
        <v>338</v>
      </c>
    </row>
    <row r="144" spans="7:9" ht="12.75">
      <c r="G144" s="99" t="s">
        <v>225</v>
      </c>
      <c r="H144" s="100">
        <v>1.429</v>
      </c>
      <c r="I144" s="101" t="s">
        <v>338</v>
      </c>
    </row>
    <row r="145" spans="7:9" ht="12.75">
      <c r="G145" s="99" t="s">
        <v>225</v>
      </c>
      <c r="H145" s="100">
        <v>1.4275</v>
      </c>
      <c r="I145" s="102">
        <v>-232</v>
      </c>
    </row>
    <row r="146" spans="7:9" ht="12.75">
      <c r="G146" s="99" t="s">
        <v>225</v>
      </c>
      <c r="H146" s="100">
        <v>1.4265</v>
      </c>
      <c r="I146" s="102">
        <v>-232</v>
      </c>
    </row>
    <row r="147" spans="7:9" ht="12.75">
      <c r="G147" s="99" t="s">
        <v>225</v>
      </c>
      <c r="H147" s="100">
        <v>1.4285</v>
      </c>
      <c r="I147" s="101" t="s">
        <v>339</v>
      </c>
    </row>
    <row r="148" spans="7:9" ht="12.75">
      <c r="G148" s="99" t="s">
        <v>225</v>
      </c>
      <c r="H148" s="100">
        <v>1.431</v>
      </c>
      <c r="I148" s="102">
        <v>-232</v>
      </c>
    </row>
    <row r="149" spans="7:9" ht="12.75">
      <c r="G149" s="99" t="s">
        <v>299</v>
      </c>
      <c r="H149" s="100">
        <v>1.4308</v>
      </c>
      <c r="I149" s="101" t="s">
        <v>217</v>
      </c>
    </row>
    <row r="150" spans="7:9" ht="12.75">
      <c r="G150" s="99" t="s">
        <v>299</v>
      </c>
      <c r="H150" s="100">
        <v>1.428</v>
      </c>
      <c r="I150" s="102">
        <v>-260</v>
      </c>
    </row>
    <row r="151" spans="7:9" ht="12.75">
      <c r="G151" s="99" t="s">
        <v>340</v>
      </c>
      <c r="H151" s="100">
        <v>1.43</v>
      </c>
      <c r="I151" s="101" t="s">
        <v>341</v>
      </c>
    </row>
    <row r="152" spans="7:9" ht="12.75">
      <c r="G152" s="99" t="s">
        <v>340</v>
      </c>
      <c r="H152" s="100">
        <v>1.4319</v>
      </c>
      <c r="I152" s="101" t="s">
        <v>341</v>
      </c>
    </row>
    <row r="153" spans="7:9" ht="12.75">
      <c r="G153" s="99" t="s">
        <v>225</v>
      </c>
      <c r="H153" s="100">
        <v>1.435</v>
      </c>
      <c r="I153" s="102">
        <v>463</v>
      </c>
    </row>
    <row r="154" spans="7:9" ht="12.75">
      <c r="G154" s="99" t="s">
        <v>225</v>
      </c>
      <c r="H154" s="100">
        <v>1.437</v>
      </c>
      <c r="I154" s="102">
        <v>473</v>
      </c>
    </row>
    <row r="155" spans="7:9" ht="12.75">
      <c r="G155" s="99" t="s">
        <v>225</v>
      </c>
      <c r="H155" s="100">
        <v>1.44</v>
      </c>
      <c r="I155" s="101" t="s">
        <v>217</v>
      </c>
    </row>
    <row r="156" spans="2:9" ht="12.75">
      <c r="B156" s="77">
        <v>40183</v>
      </c>
      <c r="C156" s="78" t="str">
        <f>TEXT(B156,"dddd")</f>
        <v>Tuesday</v>
      </c>
      <c r="D156" s="99" t="s">
        <v>225</v>
      </c>
      <c r="E156" s="100">
        <v>1.4395</v>
      </c>
      <c r="F156" s="101" t="s">
        <v>217</v>
      </c>
      <c r="G156" s="99" t="s">
        <v>225</v>
      </c>
      <c r="H156" s="100">
        <v>1.44</v>
      </c>
      <c r="I156" s="101" t="s">
        <v>343</v>
      </c>
    </row>
    <row r="157" spans="2:10" ht="12.75">
      <c r="B157" s="77">
        <v>40184</v>
      </c>
      <c r="C157" s="78" t="str">
        <f>TEXT(B157,"dddd")</f>
        <v>Wednesday</v>
      </c>
      <c r="D157" s="99" t="s">
        <v>225</v>
      </c>
      <c r="E157" s="100">
        <v>1.43</v>
      </c>
      <c r="F157" s="102">
        <v>-8775</v>
      </c>
      <c r="G157" s="99" t="s">
        <v>225</v>
      </c>
      <c r="H157" s="100">
        <v>1.43</v>
      </c>
      <c r="I157" s="102">
        <v>-921</v>
      </c>
      <c r="J157" s="156"/>
    </row>
    <row r="158" spans="4:9" ht="12.75">
      <c r="D158" s="99" t="s">
        <v>276</v>
      </c>
      <c r="E158" s="100">
        <v>1.435</v>
      </c>
      <c r="F158" s="101" t="s">
        <v>254</v>
      </c>
      <c r="G158" s="99" t="s">
        <v>225</v>
      </c>
      <c r="H158" s="100">
        <v>1.43</v>
      </c>
      <c r="I158" s="102">
        <v>-921</v>
      </c>
    </row>
    <row r="159" spans="7:10" ht="12.75">
      <c r="G159" s="99" t="s">
        <v>225</v>
      </c>
      <c r="H159" s="100">
        <v>1.4376</v>
      </c>
      <c r="I159" s="101" t="s">
        <v>217</v>
      </c>
      <c r="J159" s="156"/>
    </row>
    <row r="160" spans="7:9" ht="12.75">
      <c r="G160" s="99" t="s">
        <v>276</v>
      </c>
      <c r="H160" s="100">
        <v>1.435</v>
      </c>
      <c r="I160" s="101" t="s">
        <v>254</v>
      </c>
    </row>
    <row r="161" spans="2:6" ht="12.75">
      <c r="B161" s="77">
        <v>40185</v>
      </c>
      <c r="C161" s="78" t="str">
        <f>TEXT(B161,"dddd")</f>
        <v>Thursday</v>
      </c>
      <c r="D161" s="99" t="s">
        <v>220</v>
      </c>
      <c r="E161" s="129">
        <v>93.3</v>
      </c>
      <c r="F161" s="102">
        <v>10000</v>
      </c>
    </row>
    <row r="162" spans="2:9" ht="12.75">
      <c r="B162" s="77">
        <v>40186</v>
      </c>
      <c r="C162" s="78" t="str">
        <f>TEXT(B162,"dddd")</f>
        <v>Friday</v>
      </c>
      <c r="G162" s="99" t="s">
        <v>219</v>
      </c>
      <c r="H162" s="129">
        <v>133.32</v>
      </c>
      <c r="I162" s="101" t="s">
        <v>217</v>
      </c>
    </row>
    <row r="163" spans="7:9" ht="12.75">
      <c r="G163" s="99" t="s">
        <v>216</v>
      </c>
      <c r="H163" s="129">
        <v>93.4</v>
      </c>
      <c r="I163" s="101" t="s">
        <v>217</v>
      </c>
    </row>
    <row r="164" spans="7:9" ht="12.75">
      <c r="G164" s="99" t="s">
        <v>216</v>
      </c>
      <c r="H164" s="129">
        <v>92.4</v>
      </c>
      <c r="I164" s="102">
        <v>-1000</v>
      </c>
    </row>
    <row r="165" spans="2:13" ht="12.75">
      <c r="B165" s="160"/>
      <c r="C165" s="97"/>
      <c r="D165" s="92"/>
      <c r="E165" s="93"/>
      <c r="F165" s="91"/>
      <c r="G165" s="99" t="s">
        <v>345</v>
      </c>
      <c r="H165" s="129">
        <v>133.12</v>
      </c>
      <c r="I165" s="102">
        <v>-200</v>
      </c>
      <c r="J165" s="92"/>
      <c r="K165" s="92"/>
      <c r="L165" s="91"/>
      <c r="M165" s="92"/>
    </row>
    <row r="166" spans="2:13" ht="12.75">
      <c r="B166" s="105"/>
      <c r="C166" s="81"/>
      <c r="D166" s="82"/>
      <c r="E166" s="83"/>
      <c r="F166" s="84"/>
      <c r="G166" s="85" t="s">
        <v>330</v>
      </c>
      <c r="H166" s="127">
        <v>92.49</v>
      </c>
      <c r="I166" s="87" t="s">
        <v>351</v>
      </c>
      <c r="J166" s="82"/>
      <c r="K166" s="82"/>
      <c r="L166" s="84"/>
      <c r="M166" s="82"/>
    </row>
    <row r="167" spans="2:9" ht="12.75">
      <c r="B167" s="77">
        <v>40189</v>
      </c>
      <c r="C167" s="78" t="str">
        <f>TEXT(B167,"dddd")</f>
        <v>Monday</v>
      </c>
      <c r="D167" s="99" t="s">
        <v>346</v>
      </c>
      <c r="E167" s="129">
        <v>93.5</v>
      </c>
      <c r="F167" s="101" t="s">
        <v>254</v>
      </c>
      <c r="G167" s="99" t="s">
        <v>225</v>
      </c>
      <c r="H167" s="100">
        <v>1.445</v>
      </c>
      <c r="I167" s="102">
        <v>684</v>
      </c>
    </row>
    <row r="168" spans="4:9" ht="12.75">
      <c r="D168" s="99" t="s">
        <v>342</v>
      </c>
      <c r="E168" s="100">
        <v>1.445</v>
      </c>
      <c r="F168" s="102">
        <v>9235</v>
      </c>
      <c r="G168" s="99" t="s">
        <v>347</v>
      </c>
      <c r="H168" s="100">
        <v>0.93</v>
      </c>
      <c r="I168" s="102">
        <v>2772</v>
      </c>
    </row>
    <row r="169" spans="4:9" ht="12.75">
      <c r="D169" s="99" t="s">
        <v>225</v>
      </c>
      <c r="E169" s="100">
        <v>1.4452</v>
      </c>
      <c r="F169" s="101" t="s">
        <v>222</v>
      </c>
      <c r="G169" s="99" t="s">
        <v>276</v>
      </c>
      <c r="H169" s="100">
        <v>1.4499</v>
      </c>
      <c r="I169" s="101" t="s">
        <v>254</v>
      </c>
    </row>
    <row r="170" spans="4:9" ht="12.75">
      <c r="D170" s="99" t="s">
        <v>225</v>
      </c>
      <c r="E170" s="100">
        <v>1.45</v>
      </c>
      <c r="F170" s="102">
        <v>-4430</v>
      </c>
      <c r="G170" s="99" t="s">
        <v>348</v>
      </c>
      <c r="H170" s="100">
        <v>1.4499</v>
      </c>
      <c r="I170" s="102">
        <v>1380</v>
      </c>
    </row>
    <row r="171" spans="4:9" ht="12.75">
      <c r="D171" s="99" t="s">
        <v>353</v>
      </c>
      <c r="E171" s="100">
        <v>1.45</v>
      </c>
      <c r="F171" s="101" t="s">
        <v>351</v>
      </c>
      <c r="G171" s="99" t="s">
        <v>261</v>
      </c>
      <c r="H171" s="129">
        <v>85.5</v>
      </c>
      <c r="I171" s="101" t="s">
        <v>254</v>
      </c>
    </row>
    <row r="172" spans="2:9" ht="12.75">
      <c r="B172" s="77">
        <v>40190</v>
      </c>
      <c r="C172" s="78" t="str">
        <f>TEXT(B172,"dddd")</f>
        <v>Tuesday</v>
      </c>
      <c r="D172" s="99" t="s">
        <v>362</v>
      </c>
      <c r="E172" s="129">
        <v>85</v>
      </c>
      <c r="F172" s="101" t="s">
        <v>273</v>
      </c>
      <c r="G172" s="99" t="s">
        <v>261</v>
      </c>
      <c r="H172" s="129">
        <v>84</v>
      </c>
      <c r="I172" s="101" t="s">
        <v>254</v>
      </c>
    </row>
    <row r="173" spans="4:9" ht="12.75">
      <c r="D173" s="99" t="s">
        <v>349</v>
      </c>
      <c r="E173" s="129">
        <v>91.2</v>
      </c>
      <c r="F173" s="102">
        <v>-13000</v>
      </c>
      <c r="G173" s="99" t="s">
        <v>350</v>
      </c>
      <c r="H173" s="129">
        <v>90.8</v>
      </c>
      <c r="I173" s="102">
        <v>-1690</v>
      </c>
    </row>
    <row r="174" spans="2:9" ht="12.75">
      <c r="B174" s="77">
        <v>40191</v>
      </c>
      <c r="C174" s="78" t="str">
        <f>TEXT(B174,"dddd")</f>
        <v>Wednesday</v>
      </c>
      <c r="D174" s="99" t="s">
        <v>354</v>
      </c>
      <c r="E174" s="100">
        <v>1.45</v>
      </c>
      <c r="F174" s="102">
        <v>0</v>
      </c>
      <c r="G174" s="99" t="s">
        <v>352</v>
      </c>
      <c r="H174" s="100">
        <v>1.4499</v>
      </c>
      <c r="I174" s="102">
        <v>0</v>
      </c>
    </row>
    <row r="175" spans="4:9" ht="12.75">
      <c r="D175" s="99" t="s">
        <v>216</v>
      </c>
      <c r="E175" s="129">
        <v>91.2</v>
      </c>
      <c r="F175" s="101" t="s">
        <v>217</v>
      </c>
      <c r="G175" s="99" t="s">
        <v>346</v>
      </c>
      <c r="H175" s="129">
        <v>91.2</v>
      </c>
      <c r="I175" s="101" t="s">
        <v>355</v>
      </c>
    </row>
    <row r="176" spans="4:6" ht="12.75">
      <c r="D176" s="99" t="s">
        <v>218</v>
      </c>
      <c r="E176" s="129">
        <v>84</v>
      </c>
      <c r="F176" s="101" t="s">
        <v>217</v>
      </c>
    </row>
    <row r="177" spans="2:6" ht="12.75">
      <c r="B177" s="77">
        <v>40192</v>
      </c>
      <c r="C177" s="78" t="str">
        <f>TEXT(B177,"dddd")</f>
        <v>Thursday</v>
      </c>
      <c r="D177" s="79" t="s">
        <v>225</v>
      </c>
      <c r="E177" s="103">
        <v>1.445</v>
      </c>
      <c r="F177" s="102" t="s">
        <v>217</v>
      </c>
    </row>
    <row r="178" spans="2:13" ht="12.75">
      <c r="B178" s="105">
        <v>40193</v>
      </c>
      <c r="C178" s="81" t="str">
        <f>TEXT(B178,"dddd")</f>
        <v>Friday</v>
      </c>
      <c r="D178" s="82"/>
      <c r="E178" s="83"/>
      <c r="F178" s="84"/>
      <c r="G178" s="82"/>
      <c r="H178" s="83"/>
      <c r="I178" s="84"/>
      <c r="J178" s="82"/>
      <c r="K178" s="82"/>
      <c r="L178" s="84"/>
      <c r="M178" s="82"/>
    </row>
    <row r="179" spans="2:3" ht="12.75">
      <c r="B179" s="77">
        <v>40196</v>
      </c>
      <c r="C179" s="78" t="str">
        <f>TEXT(B179,"dddd")</f>
        <v>Monday</v>
      </c>
    </row>
    <row r="180" spans="2:3" ht="12.75">
      <c r="B180" s="77">
        <v>40197</v>
      </c>
      <c r="C180" s="78" t="str">
        <f>TEXT(B180,"dddd")</f>
        <v>Tuesday</v>
      </c>
    </row>
    <row r="181" spans="2:6" ht="12.75">
      <c r="B181" s="77">
        <v>40198</v>
      </c>
      <c r="C181" s="78" t="str">
        <f aca="true" t="shared" si="1" ref="C181:C193">TEXT(B181,"dddd")</f>
        <v>Wednesday</v>
      </c>
      <c r="D181" s="99" t="s">
        <v>216</v>
      </c>
      <c r="E181" s="129">
        <v>91.2</v>
      </c>
      <c r="F181" s="101">
        <v>0</v>
      </c>
    </row>
    <row r="182" spans="2:3" ht="12.75">
      <c r="B182" s="77">
        <v>40199</v>
      </c>
      <c r="C182" s="78" t="str">
        <f t="shared" si="1"/>
        <v>Thursday</v>
      </c>
    </row>
    <row r="183" spans="2:13" ht="12.75">
      <c r="B183" s="105">
        <v>40200</v>
      </c>
      <c r="C183" s="81" t="str">
        <f t="shared" si="1"/>
        <v>Friday</v>
      </c>
      <c r="D183" s="82"/>
      <c r="E183" s="83"/>
      <c r="F183" s="84"/>
      <c r="G183" s="82"/>
      <c r="H183" s="83"/>
      <c r="I183" s="84"/>
      <c r="J183" s="82"/>
      <c r="K183" s="82"/>
      <c r="L183" s="84"/>
      <c r="M183" s="82"/>
    </row>
    <row r="184" spans="2:3" ht="12.75">
      <c r="B184" s="77">
        <v>40203</v>
      </c>
      <c r="C184" s="78" t="str">
        <f t="shared" si="1"/>
        <v>Monday</v>
      </c>
    </row>
    <row r="185" spans="2:3" ht="12.75">
      <c r="B185" s="77">
        <v>40204</v>
      </c>
      <c r="C185" s="78" t="str">
        <f t="shared" si="1"/>
        <v>Tuesday</v>
      </c>
    </row>
    <row r="186" spans="2:3" ht="12.75">
      <c r="B186" s="77">
        <v>40205</v>
      </c>
      <c r="C186" s="78" t="str">
        <f t="shared" si="1"/>
        <v>Wednesday</v>
      </c>
    </row>
    <row r="187" spans="2:3" ht="12.75">
      <c r="B187" s="77">
        <v>40206</v>
      </c>
      <c r="C187" s="78" t="str">
        <f t="shared" si="1"/>
        <v>Thursday</v>
      </c>
    </row>
    <row r="188" spans="2:13" ht="13.5" thickBot="1">
      <c r="B188" s="155">
        <v>40207</v>
      </c>
      <c r="C188" s="111" t="str">
        <f t="shared" si="1"/>
        <v>Friday</v>
      </c>
      <c r="D188" s="112"/>
      <c r="E188" s="113"/>
      <c r="F188" s="114"/>
      <c r="G188" s="112"/>
      <c r="H188" s="113"/>
      <c r="I188" s="114"/>
      <c r="J188" s="112"/>
      <c r="K188" s="112"/>
      <c r="L188" s="114"/>
      <c r="M188" s="112"/>
    </row>
    <row r="189" spans="2:3" ht="13.5" thickTop="1">
      <c r="B189" s="77">
        <v>40210</v>
      </c>
      <c r="C189" s="78" t="str">
        <f t="shared" si="1"/>
        <v>Monday</v>
      </c>
    </row>
    <row r="190" spans="2:3" ht="12.75">
      <c r="B190" s="77">
        <v>40211</v>
      </c>
      <c r="C190" s="78" t="str">
        <f t="shared" si="1"/>
        <v>Tuesday</v>
      </c>
    </row>
    <row r="191" spans="2:9" ht="12.75">
      <c r="B191" s="77">
        <v>40212</v>
      </c>
      <c r="C191" s="78" t="str">
        <f t="shared" si="1"/>
        <v>Wednesday</v>
      </c>
      <c r="G191" s="99" t="s">
        <v>346</v>
      </c>
      <c r="H191" s="129">
        <v>91.2</v>
      </c>
      <c r="I191" s="102">
        <v>0</v>
      </c>
    </row>
    <row r="192" spans="2:3" ht="12.75">
      <c r="B192" s="77">
        <v>40213</v>
      </c>
      <c r="C192" s="78" t="str">
        <f t="shared" si="1"/>
        <v>Thursday</v>
      </c>
    </row>
    <row r="193" spans="2:13" ht="12.75">
      <c r="B193" s="160">
        <v>40214</v>
      </c>
      <c r="C193" s="97" t="str">
        <f t="shared" si="1"/>
        <v>Friday</v>
      </c>
      <c r="D193" s="92"/>
      <c r="E193" s="93"/>
      <c r="F193" s="91"/>
      <c r="G193" s="89" t="s">
        <v>261</v>
      </c>
      <c r="H193" s="126">
        <v>77</v>
      </c>
      <c r="I193" s="91">
        <v>-8500</v>
      </c>
      <c r="J193" s="92"/>
      <c r="K193" s="92"/>
      <c r="L193" s="91"/>
      <c r="M193" s="92"/>
    </row>
    <row r="194" spans="7:9" ht="12.75">
      <c r="G194" s="99" t="s">
        <v>359</v>
      </c>
      <c r="H194" s="129">
        <v>77.7</v>
      </c>
      <c r="I194" s="101" t="s">
        <v>351</v>
      </c>
    </row>
    <row r="195" spans="2:13" ht="12.75">
      <c r="B195" s="105"/>
      <c r="C195" s="81"/>
      <c r="D195" s="82"/>
      <c r="E195" s="83"/>
      <c r="F195" s="84"/>
      <c r="G195" s="85" t="s">
        <v>365</v>
      </c>
      <c r="H195" s="127">
        <v>77</v>
      </c>
      <c r="I195" s="87" t="s">
        <v>366</v>
      </c>
      <c r="J195" s="82"/>
      <c r="K195" s="82"/>
      <c r="L195" s="84"/>
      <c r="M195" s="82"/>
    </row>
    <row r="196" spans="2:3" ht="12.75">
      <c r="B196" s="77">
        <v>40217</v>
      </c>
      <c r="C196" s="78" t="str">
        <f aca="true" t="shared" si="2" ref="C196:C202">TEXT(B196,"dddd")</f>
        <v>Monday</v>
      </c>
    </row>
    <row r="197" spans="2:6" ht="12.75">
      <c r="B197" s="160">
        <v>40218</v>
      </c>
      <c r="C197" s="97" t="str">
        <f t="shared" si="2"/>
        <v>Tuesday</v>
      </c>
      <c r="D197" s="99" t="s">
        <v>276</v>
      </c>
      <c r="E197" s="100">
        <v>1.3649</v>
      </c>
      <c r="F197" s="101" t="s">
        <v>254</v>
      </c>
    </row>
    <row r="198" spans="2:3" ht="12.75">
      <c r="B198" s="77">
        <v>40219</v>
      </c>
      <c r="C198" s="97" t="str">
        <f t="shared" si="2"/>
        <v>Wednesday</v>
      </c>
    </row>
    <row r="199" spans="2:3" ht="12.75">
      <c r="B199" s="77">
        <v>40220</v>
      </c>
      <c r="C199" s="97" t="str">
        <f t="shared" si="2"/>
        <v>Thursday</v>
      </c>
    </row>
    <row r="200" spans="2:13" ht="12.75">
      <c r="B200" s="105">
        <v>40221</v>
      </c>
      <c r="C200" s="81" t="str">
        <f t="shared" si="2"/>
        <v>Friday</v>
      </c>
      <c r="D200" s="85" t="s">
        <v>218</v>
      </c>
      <c r="E200" s="127">
        <v>79</v>
      </c>
      <c r="F200" s="87" t="s">
        <v>217</v>
      </c>
      <c r="G200" s="82"/>
      <c r="H200" s="83"/>
      <c r="I200" s="84"/>
      <c r="J200" s="82"/>
      <c r="K200" s="82"/>
      <c r="L200" s="84"/>
      <c r="M200" s="82"/>
    </row>
    <row r="201" spans="2:3" ht="12.75">
      <c r="B201" s="77">
        <v>40224</v>
      </c>
      <c r="C201" s="78" t="str">
        <f t="shared" si="2"/>
        <v>Monday</v>
      </c>
    </row>
    <row r="202" spans="2:9" ht="12.75">
      <c r="B202" s="77">
        <v>40225</v>
      </c>
      <c r="C202" s="78" t="str">
        <f t="shared" si="2"/>
        <v>Tuesday</v>
      </c>
      <c r="G202" s="99" t="s">
        <v>358</v>
      </c>
      <c r="H202" s="129">
        <v>80.9</v>
      </c>
      <c r="I202" s="102">
        <v>3200</v>
      </c>
    </row>
    <row r="203" spans="7:9" ht="12.75">
      <c r="G203" s="99" t="s">
        <v>358</v>
      </c>
      <c r="H203" s="129">
        <v>80.9</v>
      </c>
      <c r="I203" s="102">
        <f>(H203-H172)*1000</f>
        <v>-3099.9999999999945</v>
      </c>
    </row>
    <row r="204" spans="2:9" ht="12.75">
      <c r="B204" s="77">
        <v>40226</v>
      </c>
      <c r="C204" s="78" t="str">
        <f aca="true" t="shared" si="3" ref="C204:C210">TEXT(B204,"dddd")</f>
        <v>Wednesday</v>
      </c>
      <c r="G204" s="99" t="s">
        <v>361</v>
      </c>
      <c r="H204" s="129">
        <v>124</v>
      </c>
      <c r="I204" s="101" t="s">
        <v>273</v>
      </c>
    </row>
    <row r="205" spans="2:3" ht="12.75">
      <c r="B205" s="77">
        <v>40227</v>
      </c>
      <c r="C205" s="78" t="str">
        <f t="shared" si="3"/>
        <v>Thursday</v>
      </c>
    </row>
    <row r="206" spans="2:13" ht="12.75">
      <c r="B206" s="105">
        <v>40228</v>
      </c>
      <c r="C206" s="81" t="str">
        <f t="shared" si="3"/>
        <v>Friday</v>
      </c>
      <c r="D206" s="82"/>
      <c r="E206" s="83"/>
      <c r="F206" s="84"/>
      <c r="G206" s="82"/>
      <c r="H206" s="83"/>
      <c r="I206" s="84"/>
      <c r="J206" s="82"/>
      <c r="K206" s="82"/>
      <c r="L206" s="84"/>
      <c r="M206" s="82"/>
    </row>
    <row r="207" spans="2:3" ht="12.75">
      <c r="B207" s="77">
        <v>40231</v>
      </c>
      <c r="C207" s="78" t="str">
        <f t="shared" si="3"/>
        <v>Monday</v>
      </c>
    </row>
    <row r="208" spans="2:3" ht="12.75">
      <c r="B208" s="77">
        <v>40232</v>
      </c>
      <c r="C208" s="78" t="str">
        <f t="shared" si="3"/>
        <v>Tuesday</v>
      </c>
    </row>
    <row r="209" spans="2:6" ht="12.75">
      <c r="B209" s="77">
        <v>40233</v>
      </c>
      <c r="C209" s="78" t="str">
        <f t="shared" si="3"/>
        <v>Wednesday</v>
      </c>
      <c r="D209" s="99" t="s">
        <v>261</v>
      </c>
      <c r="E209" s="129">
        <v>80</v>
      </c>
      <c r="F209" s="101" t="s">
        <v>254</v>
      </c>
    </row>
    <row r="210" spans="2:9" ht="12.75">
      <c r="B210" s="77">
        <v>40234</v>
      </c>
      <c r="C210" s="78" t="str">
        <f t="shared" si="3"/>
        <v>Thursday</v>
      </c>
      <c r="G210" s="99" t="s">
        <v>364</v>
      </c>
      <c r="H210" s="129">
        <v>120</v>
      </c>
      <c r="I210" s="101" t="s">
        <v>338</v>
      </c>
    </row>
    <row r="211" spans="7:9" ht="12.75">
      <c r="G211" s="99" t="s">
        <v>261</v>
      </c>
      <c r="H211" s="129">
        <v>79</v>
      </c>
      <c r="I211" s="101" t="s">
        <v>254</v>
      </c>
    </row>
    <row r="212" spans="2:13" ht="13.5" thickBot="1">
      <c r="B212" s="155">
        <v>40235</v>
      </c>
      <c r="C212" s="111" t="str">
        <f>TEXT(B212,"dddd")</f>
        <v>Friday</v>
      </c>
      <c r="D212" s="112"/>
      <c r="E212" s="113"/>
      <c r="F212" s="114"/>
      <c r="G212" s="112"/>
      <c r="H212" s="113"/>
      <c r="I212" s="114"/>
      <c r="J212" s="112"/>
      <c r="K212" s="112"/>
      <c r="L212" s="114"/>
      <c r="M212" s="112"/>
    </row>
    <row r="213" spans="2:9" ht="13.5" thickTop="1">
      <c r="B213" s="77">
        <v>40238</v>
      </c>
      <c r="C213" s="78" t="str">
        <f>TEXT(B213,"dddd")</f>
        <v>Monday</v>
      </c>
      <c r="G213" s="99" t="s">
        <v>225</v>
      </c>
      <c r="H213" s="100">
        <v>1.355</v>
      </c>
      <c r="I213" s="101" t="s">
        <v>217</v>
      </c>
    </row>
    <row r="214" spans="7:9" ht="12.75">
      <c r="G214" s="99" t="s">
        <v>234</v>
      </c>
      <c r="H214" s="129">
        <v>133</v>
      </c>
      <c r="I214" s="101" t="s">
        <v>254</v>
      </c>
    </row>
    <row r="215" spans="2:9" ht="12.75">
      <c r="B215" s="77">
        <v>40239</v>
      </c>
      <c r="C215" s="78" t="str">
        <f>TEXT(B215,"dddd")</f>
        <v>Tuesday</v>
      </c>
      <c r="G215" s="99" t="s">
        <v>225</v>
      </c>
      <c r="H215" s="100">
        <v>1.345</v>
      </c>
      <c r="I215" s="101" t="s">
        <v>217</v>
      </c>
    </row>
    <row r="216" spans="2:9" ht="12.75">
      <c r="B216" s="77">
        <v>40240</v>
      </c>
      <c r="C216" s="78" t="str">
        <f>TEXT(B216,"dddd")</f>
        <v>Wednesday</v>
      </c>
      <c r="G216" s="99" t="s">
        <v>360</v>
      </c>
      <c r="H216" s="100">
        <v>1.365</v>
      </c>
      <c r="I216" s="102">
        <v>885</v>
      </c>
    </row>
    <row r="217" spans="7:9" ht="12.75">
      <c r="G217" s="99" t="s">
        <v>360</v>
      </c>
      <c r="H217" s="100">
        <v>1.365</v>
      </c>
      <c r="I217" s="102">
        <v>1770</v>
      </c>
    </row>
    <row r="218" spans="2:3" ht="12.75">
      <c r="B218" s="77">
        <v>40241</v>
      </c>
      <c r="C218" s="78" t="str">
        <f>TEXT(B218,"dddd")</f>
        <v>Thursday</v>
      </c>
    </row>
    <row r="219" spans="2:9" ht="12.75">
      <c r="B219" s="77">
        <v>40242</v>
      </c>
      <c r="C219" s="78" t="str">
        <f>TEXT(B219,"dddd")</f>
        <v>Friday</v>
      </c>
      <c r="G219" s="99" t="s">
        <v>219</v>
      </c>
      <c r="H219" s="129">
        <v>122.2</v>
      </c>
      <c r="I219" s="102">
        <v>-1800</v>
      </c>
    </row>
    <row r="220" spans="2:13" ht="12.75">
      <c r="B220" s="105"/>
      <c r="C220" s="81"/>
      <c r="D220" s="82"/>
      <c r="E220" s="83"/>
      <c r="F220" s="84"/>
      <c r="G220" s="85" t="s">
        <v>218</v>
      </c>
      <c r="H220" s="127">
        <v>82</v>
      </c>
      <c r="I220" s="84">
        <v>3000</v>
      </c>
      <c r="J220" s="82"/>
      <c r="K220" s="82"/>
      <c r="L220" s="84"/>
      <c r="M220" s="82"/>
    </row>
    <row r="221" spans="2:9" ht="12.75">
      <c r="B221" s="77">
        <v>40245</v>
      </c>
      <c r="C221" s="78" t="str">
        <f>TEXT(B221,"dddd")</f>
        <v>Monday</v>
      </c>
      <c r="D221" s="99" t="s">
        <v>218</v>
      </c>
      <c r="E221" s="129">
        <v>82.5</v>
      </c>
      <c r="F221" s="102">
        <v>-25000</v>
      </c>
      <c r="G221" s="99" t="s">
        <v>363</v>
      </c>
      <c r="H221" s="129">
        <v>137</v>
      </c>
      <c r="I221" s="102">
        <v>4000</v>
      </c>
    </row>
    <row r="222" spans="4:6" ht="12.75">
      <c r="D222" s="99" t="s">
        <v>218</v>
      </c>
      <c r="E222" s="129">
        <v>82.5</v>
      </c>
      <c r="F222" s="102">
        <v>25000</v>
      </c>
    </row>
    <row r="223" spans="2:9" ht="12.75">
      <c r="B223" s="77">
        <v>40246</v>
      </c>
      <c r="C223" s="78" t="str">
        <f>TEXT(B223,"dddd")</f>
        <v>Tuesday</v>
      </c>
      <c r="D223" s="99" t="s">
        <v>369</v>
      </c>
      <c r="E223" s="129">
        <v>122</v>
      </c>
      <c r="F223" s="101" t="s">
        <v>370</v>
      </c>
      <c r="G223" s="99" t="s">
        <v>223</v>
      </c>
      <c r="H223" s="129">
        <v>134</v>
      </c>
      <c r="I223" s="101" t="s">
        <v>217</v>
      </c>
    </row>
    <row r="224" spans="7:9" ht="12.75">
      <c r="G224" s="99" t="s">
        <v>219</v>
      </c>
      <c r="H224" s="129">
        <v>121.75</v>
      </c>
      <c r="I224" s="101" t="s">
        <v>217</v>
      </c>
    </row>
    <row r="225" spans="2:9" ht="12.75">
      <c r="B225" s="77">
        <v>40247</v>
      </c>
      <c r="C225" s="78" t="str">
        <f>TEXT(B225,"dddd")</f>
        <v>Wednesday</v>
      </c>
      <c r="G225" s="99" t="s">
        <v>367</v>
      </c>
      <c r="H225" s="129">
        <v>123.25</v>
      </c>
      <c r="I225" s="102">
        <v>1500</v>
      </c>
    </row>
    <row r="226" spans="7:9" ht="12.75">
      <c r="G226" s="99" t="s">
        <v>358</v>
      </c>
      <c r="H226" s="129">
        <v>83</v>
      </c>
      <c r="I226" s="102">
        <v>6000</v>
      </c>
    </row>
    <row r="227" spans="7:9" ht="12.75">
      <c r="G227" s="99" t="s">
        <v>367</v>
      </c>
      <c r="H227" s="129">
        <v>124</v>
      </c>
      <c r="I227" s="102">
        <v>4000</v>
      </c>
    </row>
    <row r="228" spans="2:3" ht="12.75">
      <c r="B228" s="77">
        <v>40248</v>
      </c>
      <c r="C228" s="78" t="str">
        <f>TEXT(B228,"dddd")</f>
        <v>Thursday</v>
      </c>
    </row>
    <row r="229" spans="2:9" ht="12.75">
      <c r="B229" s="77">
        <v>40249</v>
      </c>
      <c r="C229" s="78" t="str">
        <f>TEXT(B229,"dddd")</f>
        <v>Friday</v>
      </c>
      <c r="D229" s="99" t="s">
        <v>369</v>
      </c>
      <c r="E229" s="129">
        <v>124</v>
      </c>
      <c r="F229" s="102">
        <v>20000</v>
      </c>
      <c r="G229" s="99" t="s">
        <v>368</v>
      </c>
      <c r="H229" s="129">
        <v>137</v>
      </c>
      <c r="I229" s="102">
        <v>3000</v>
      </c>
    </row>
    <row r="230" spans="7:9" ht="12.75">
      <c r="G230" s="99" t="s">
        <v>525</v>
      </c>
      <c r="H230" s="129">
        <v>88.9</v>
      </c>
      <c r="I230" s="101" t="s">
        <v>526</v>
      </c>
    </row>
    <row r="231" spans="2:13" ht="12.75">
      <c r="B231" s="105"/>
      <c r="C231" s="81"/>
      <c r="D231" s="82"/>
      <c r="E231" s="83"/>
      <c r="F231" s="84" t="s">
        <v>529</v>
      </c>
      <c r="G231" s="85" t="s">
        <v>527</v>
      </c>
      <c r="H231" s="127">
        <v>83.06</v>
      </c>
      <c r="I231" s="87" t="s">
        <v>528</v>
      </c>
      <c r="J231" s="82"/>
      <c r="K231" s="82"/>
      <c r="L231" s="84"/>
      <c r="M231" s="82"/>
    </row>
    <row r="232" spans="2:9" ht="12.75">
      <c r="B232" s="77">
        <v>40252</v>
      </c>
      <c r="C232" s="78" t="str">
        <f>TEXT(B232,"dddd")</f>
        <v>Monday</v>
      </c>
      <c r="G232" s="99" t="s">
        <v>418</v>
      </c>
      <c r="H232" s="129">
        <v>136</v>
      </c>
      <c r="I232" s="101" t="s">
        <v>254</v>
      </c>
    </row>
    <row r="233" spans="2:9" ht="12.75">
      <c r="B233" s="77">
        <v>40253</v>
      </c>
      <c r="C233" s="78" t="str">
        <f>TEXT(B233,"dddd")</f>
        <v>Tuesday</v>
      </c>
      <c r="G233" s="99" t="s">
        <v>418</v>
      </c>
      <c r="H233" s="129">
        <v>137</v>
      </c>
      <c r="I233" s="102">
        <v>1000</v>
      </c>
    </row>
    <row r="234" spans="2:9" ht="12.75">
      <c r="B234" s="77">
        <v>40254</v>
      </c>
      <c r="C234" s="78" t="str">
        <f>TEXT(B234,"dddd")</f>
        <v>Wednesday</v>
      </c>
      <c r="D234" s="99" t="s">
        <v>342</v>
      </c>
      <c r="E234" s="100">
        <v>1.38</v>
      </c>
      <c r="F234" s="102">
        <v>13682</v>
      </c>
      <c r="G234" s="99" t="s">
        <v>368</v>
      </c>
      <c r="H234" s="129">
        <v>139.05</v>
      </c>
      <c r="I234" s="101" t="s">
        <v>371</v>
      </c>
    </row>
    <row r="235" spans="2:9" ht="12.75">
      <c r="B235" s="77">
        <v>40255</v>
      </c>
      <c r="C235" s="78" t="str">
        <f>TEXT(B235,"dddd")</f>
        <v>Thursday</v>
      </c>
      <c r="D235" s="99" t="s">
        <v>219</v>
      </c>
      <c r="E235" s="129">
        <v>123.5</v>
      </c>
      <c r="F235" s="101" t="s">
        <v>217</v>
      </c>
      <c r="G235" s="99" t="s">
        <v>223</v>
      </c>
      <c r="H235" s="129">
        <v>138</v>
      </c>
      <c r="I235" s="102">
        <v>1050</v>
      </c>
    </row>
    <row r="236" spans="4:6" ht="12.75">
      <c r="D236" s="79" t="s">
        <v>420</v>
      </c>
      <c r="E236" s="103">
        <v>1.37</v>
      </c>
      <c r="F236" s="102" t="s">
        <v>224</v>
      </c>
    </row>
    <row r="237" spans="2:13" ht="12.75">
      <c r="B237" s="105">
        <v>40256</v>
      </c>
      <c r="C237" s="81" t="str">
        <f>TEXT(B237,"dddd")</f>
        <v>Friday</v>
      </c>
      <c r="D237" s="82"/>
      <c r="E237" s="83"/>
      <c r="F237" s="84"/>
      <c r="G237" s="85" t="s">
        <v>443</v>
      </c>
      <c r="H237" s="127">
        <v>136</v>
      </c>
      <c r="I237" s="87" t="s">
        <v>273</v>
      </c>
      <c r="J237" s="82"/>
      <c r="K237" s="82"/>
      <c r="L237" s="84"/>
      <c r="M237" s="82"/>
    </row>
    <row r="238" spans="2:12" ht="12.75">
      <c r="B238" s="77">
        <v>40259</v>
      </c>
      <c r="C238" s="78" t="str">
        <f>TEXT(B238,"dddd")</f>
        <v>Monday</v>
      </c>
      <c r="G238" s="99" t="s">
        <v>225</v>
      </c>
      <c r="H238" s="100">
        <v>1.35</v>
      </c>
      <c r="I238" s="101" t="s">
        <v>217</v>
      </c>
      <c r="J238" s="99" t="s">
        <v>419</v>
      </c>
      <c r="K238" s="124">
        <v>122.249</v>
      </c>
      <c r="L238" s="101" t="s">
        <v>217</v>
      </c>
    </row>
    <row r="239" spans="7:12" ht="12.75">
      <c r="G239" s="99" t="s">
        <v>223</v>
      </c>
      <c r="H239" s="129">
        <v>135</v>
      </c>
      <c r="I239" s="101" t="s">
        <v>217</v>
      </c>
      <c r="J239" s="99" t="s">
        <v>419</v>
      </c>
      <c r="K239" s="124">
        <v>121.334</v>
      </c>
      <c r="L239" s="101" t="s">
        <v>217</v>
      </c>
    </row>
    <row r="240" spans="7:12" ht="12.75">
      <c r="G240" s="99" t="s">
        <v>430</v>
      </c>
      <c r="H240" s="129">
        <v>136</v>
      </c>
      <c r="I240" s="102">
        <v>1000</v>
      </c>
      <c r="J240" s="99" t="s">
        <v>419</v>
      </c>
      <c r="K240" s="124">
        <v>121.534</v>
      </c>
      <c r="L240" s="102">
        <v>2000</v>
      </c>
    </row>
    <row r="241" spans="10:12" ht="12.75">
      <c r="J241" s="99" t="s">
        <v>419</v>
      </c>
      <c r="K241" s="124">
        <v>121.754</v>
      </c>
      <c r="L241" s="101" t="s">
        <v>217</v>
      </c>
    </row>
    <row r="242" spans="10:12" ht="12.75">
      <c r="J242" s="99" t="s">
        <v>419</v>
      </c>
      <c r="K242" s="124">
        <v>121.954</v>
      </c>
      <c r="L242" s="102">
        <v>2000</v>
      </c>
    </row>
    <row r="243" spans="10:11" ht="12.75">
      <c r="J243" s="99" t="s">
        <v>419</v>
      </c>
      <c r="K243" s="124">
        <v>121.9</v>
      </c>
    </row>
    <row r="244" spans="10:12" ht="12.75">
      <c r="J244" s="99" t="s">
        <v>419</v>
      </c>
      <c r="K244" s="124">
        <v>120.074</v>
      </c>
      <c r="L244" s="102">
        <v>-1750</v>
      </c>
    </row>
    <row r="245" spans="10:12" ht="12.75">
      <c r="J245" s="99" t="s">
        <v>419</v>
      </c>
      <c r="K245" s="124">
        <v>120.074</v>
      </c>
      <c r="L245" s="102">
        <v>1740</v>
      </c>
    </row>
    <row r="246" spans="2:3" ht="12.75">
      <c r="B246" s="77">
        <v>40260</v>
      </c>
      <c r="C246" s="78" t="str">
        <f>TEXT(B246,"dddd")</f>
        <v>Tuesday</v>
      </c>
    </row>
    <row r="247" spans="2:12" ht="12.75">
      <c r="B247" s="77">
        <v>40261</v>
      </c>
      <c r="C247" s="78" t="str">
        <f>TEXT(B247,"dddd")</f>
        <v>Wednesday</v>
      </c>
      <c r="D247" s="99" t="s">
        <v>225</v>
      </c>
      <c r="E247" s="100">
        <v>1.345</v>
      </c>
      <c r="F247" s="101" t="s">
        <v>217</v>
      </c>
      <c r="G247" s="99" t="s">
        <v>441</v>
      </c>
      <c r="H247" s="100">
        <v>1.335</v>
      </c>
      <c r="I247" s="101" t="s">
        <v>442</v>
      </c>
      <c r="J247" s="99" t="s">
        <v>223</v>
      </c>
      <c r="K247" s="124">
        <v>136.996</v>
      </c>
      <c r="L247" s="101" t="s">
        <v>217</v>
      </c>
    </row>
    <row r="248" spans="7:12" ht="12.75">
      <c r="G248" s="99" t="s">
        <v>219</v>
      </c>
      <c r="H248" s="129">
        <v>137</v>
      </c>
      <c r="I248" s="102">
        <v>1000</v>
      </c>
      <c r="J248" s="99" t="s">
        <v>223</v>
      </c>
      <c r="K248" s="124">
        <v>137.106</v>
      </c>
      <c r="L248" s="102">
        <v>1100</v>
      </c>
    </row>
    <row r="249" spans="10:12" ht="12.75">
      <c r="J249" s="99" t="s">
        <v>223</v>
      </c>
      <c r="K249" s="124">
        <v>136.907</v>
      </c>
      <c r="L249" s="101" t="s">
        <v>217</v>
      </c>
    </row>
    <row r="250" spans="10:12" ht="12.75">
      <c r="J250" s="99" t="s">
        <v>223</v>
      </c>
      <c r="K250" s="124">
        <v>137.007</v>
      </c>
      <c r="L250" s="102">
        <v>1000</v>
      </c>
    </row>
    <row r="251" spans="10:12" ht="12.75">
      <c r="J251" s="99" t="s">
        <v>223</v>
      </c>
      <c r="K251" s="124">
        <v>136.85</v>
      </c>
      <c r="L251" s="101" t="s">
        <v>217</v>
      </c>
    </row>
    <row r="252" spans="10:12" ht="12.75">
      <c r="J252" s="99" t="s">
        <v>223</v>
      </c>
      <c r="K252" s="124">
        <v>136.95</v>
      </c>
      <c r="L252" s="102">
        <v>1000</v>
      </c>
    </row>
    <row r="253" spans="2:11" ht="12.75">
      <c r="B253" s="77">
        <v>40262</v>
      </c>
      <c r="C253" s="78" t="str">
        <f>TEXT(B253,"dddd")</f>
        <v>Thursday</v>
      </c>
      <c r="D253" s="99" t="s">
        <v>372</v>
      </c>
      <c r="E253" s="129">
        <v>84</v>
      </c>
      <c r="F253" s="102">
        <v>0</v>
      </c>
      <c r="K253" s="124"/>
    </row>
    <row r="254" spans="4:11" ht="12.75">
      <c r="D254" s="99" t="s">
        <v>372</v>
      </c>
      <c r="E254" s="129">
        <v>84</v>
      </c>
      <c r="F254" s="102">
        <v>50000</v>
      </c>
      <c r="K254" s="124"/>
    </row>
    <row r="255" spans="2:12" ht="12.75">
      <c r="B255" s="77">
        <v>40263</v>
      </c>
      <c r="C255" s="78" t="str">
        <f>TEXT(B255,"dddd")</f>
        <v>Friday</v>
      </c>
      <c r="J255" s="99" t="s">
        <v>219</v>
      </c>
      <c r="K255" s="124">
        <v>124</v>
      </c>
      <c r="L255" s="101" t="s">
        <v>452</v>
      </c>
    </row>
    <row r="256" spans="10:12" ht="12.75">
      <c r="J256" s="99" t="s">
        <v>219</v>
      </c>
      <c r="K256" s="124">
        <v>124.101</v>
      </c>
      <c r="L256" s="102">
        <v>1010</v>
      </c>
    </row>
    <row r="257" spans="10:12" ht="12.75">
      <c r="J257" s="99" t="s">
        <v>219</v>
      </c>
      <c r="K257" s="124">
        <v>123.977</v>
      </c>
      <c r="L257" s="101" t="s">
        <v>452</v>
      </c>
    </row>
    <row r="258" spans="2:13" ht="12.75">
      <c r="B258" s="105"/>
      <c r="C258" s="81"/>
      <c r="D258" s="82"/>
      <c r="E258" s="83"/>
      <c r="F258" s="84"/>
      <c r="G258" s="82"/>
      <c r="H258" s="83"/>
      <c r="I258" s="84"/>
      <c r="J258" s="85" t="s">
        <v>219</v>
      </c>
      <c r="K258" s="122">
        <v>124.067</v>
      </c>
      <c r="L258" s="84">
        <v>900</v>
      </c>
      <c r="M258" s="82"/>
    </row>
    <row r="259" spans="2:12" ht="12.75">
      <c r="B259" s="77">
        <v>40266</v>
      </c>
      <c r="C259" s="78" t="str">
        <f>TEXT(B259,"dddd")</f>
        <v>Monday</v>
      </c>
      <c r="D259" s="99" t="s">
        <v>419</v>
      </c>
      <c r="E259" s="129">
        <v>124.5</v>
      </c>
      <c r="F259" s="102">
        <v>10000</v>
      </c>
      <c r="G259" s="99" t="s">
        <v>225</v>
      </c>
      <c r="H259" s="100">
        <v>1.35</v>
      </c>
      <c r="I259" s="102">
        <v>1389</v>
      </c>
      <c r="J259" s="99" t="s">
        <v>223</v>
      </c>
      <c r="K259" s="124">
        <v>138.495</v>
      </c>
      <c r="L259" s="101" t="s">
        <v>452</v>
      </c>
    </row>
    <row r="260" spans="10:12" ht="12.75">
      <c r="J260" s="99" t="s">
        <v>223</v>
      </c>
      <c r="K260" s="124">
        <v>138.394</v>
      </c>
      <c r="L260" s="102">
        <v>-1010</v>
      </c>
    </row>
    <row r="261" spans="10:12" ht="12.75">
      <c r="J261" s="99" t="s">
        <v>223</v>
      </c>
      <c r="K261" s="124">
        <v>138.495</v>
      </c>
      <c r="L261" s="101" t="s">
        <v>452</v>
      </c>
    </row>
    <row r="262" spans="10:12" ht="12.75">
      <c r="J262" s="99" t="s">
        <v>223</v>
      </c>
      <c r="K262" s="124">
        <v>138.595</v>
      </c>
      <c r="L262" s="102">
        <v>1000</v>
      </c>
    </row>
    <row r="263" spans="10:12" ht="12.75">
      <c r="J263" s="99" t="s">
        <v>223</v>
      </c>
      <c r="K263" s="124">
        <v>138.605</v>
      </c>
      <c r="L263" s="101" t="s">
        <v>452</v>
      </c>
    </row>
    <row r="264" spans="10:12" ht="12.75">
      <c r="J264" s="99" t="s">
        <v>223</v>
      </c>
      <c r="K264" s="124">
        <v>138.705</v>
      </c>
      <c r="L264" s="102">
        <v>1000</v>
      </c>
    </row>
    <row r="265" spans="10:12" ht="12.75">
      <c r="J265" s="99" t="s">
        <v>223</v>
      </c>
      <c r="K265" s="124">
        <v>138.632</v>
      </c>
      <c r="L265" s="101" t="s">
        <v>452</v>
      </c>
    </row>
    <row r="266" spans="10:12" ht="12.75">
      <c r="J266" s="99" t="s">
        <v>223</v>
      </c>
      <c r="K266" s="124">
        <v>138.738</v>
      </c>
      <c r="L266" s="102">
        <v>1060</v>
      </c>
    </row>
    <row r="267" spans="2:12" ht="12.75">
      <c r="B267" s="77">
        <v>40267</v>
      </c>
      <c r="C267" s="78" t="str">
        <f>TEXT(B267,"dddd")</f>
        <v>Tuesday</v>
      </c>
      <c r="D267" s="99" t="s">
        <v>223</v>
      </c>
      <c r="E267" s="129">
        <v>140.25</v>
      </c>
      <c r="F267" s="101" t="s">
        <v>222</v>
      </c>
      <c r="J267" s="99" t="s">
        <v>223</v>
      </c>
      <c r="K267" s="124">
        <v>140.096</v>
      </c>
      <c r="L267" s="101" t="s">
        <v>452</v>
      </c>
    </row>
    <row r="268" spans="10:12" ht="12.75">
      <c r="J268" s="99" t="s">
        <v>223</v>
      </c>
      <c r="K268" s="124">
        <v>140.196</v>
      </c>
      <c r="L268" s="102">
        <v>1000</v>
      </c>
    </row>
    <row r="269" spans="10:12" ht="12.75">
      <c r="J269" s="99" t="s">
        <v>223</v>
      </c>
      <c r="K269" s="124">
        <v>140.201</v>
      </c>
      <c r="L269" s="101" t="s">
        <v>452</v>
      </c>
    </row>
    <row r="270" spans="10:12" ht="12.75">
      <c r="J270" s="99" t="s">
        <v>223</v>
      </c>
      <c r="K270" s="124">
        <v>140.301</v>
      </c>
      <c r="L270" s="102">
        <v>1000</v>
      </c>
    </row>
    <row r="271" spans="10:12" ht="12.75">
      <c r="J271" s="99" t="s">
        <v>223</v>
      </c>
      <c r="K271" s="124">
        <v>140.232</v>
      </c>
      <c r="L271" s="101" t="s">
        <v>452</v>
      </c>
    </row>
    <row r="272" spans="10:12" ht="12.75">
      <c r="J272" s="99" t="s">
        <v>223</v>
      </c>
      <c r="K272" s="124">
        <v>140.126</v>
      </c>
      <c r="L272" s="102">
        <v>-1060</v>
      </c>
    </row>
    <row r="273" spans="10:12" ht="12.75">
      <c r="J273" s="99" t="s">
        <v>223</v>
      </c>
      <c r="K273" s="124">
        <v>140.27</v>
      </c>
      <c r="L273" s="101" t="s">
        <v>222</v>
      </c>
    </row>
    <row r="274" spans="10:12" ht="12.75">
      <c r="J274" s="99" t="s">
        <v>223</v>
      </c>
      <c r="K274" s="124">
        <v>140.373</v>
      </c>
      <c r="L274" s="102">
        <v>-1030</v>
      </c>
    </row>
    <row r="275" spans="2:12" ht="12.75">
      <c r="B275" s="77">
        <v>40268</v>
      </c>
      <c r="C275" s="78" t="str">
        <f>TEXT(B275,"dddd")</f>
        <v>Wednesday</v>
      </c>
      <c r="D275" s="99" t="s">
        <v>223</v>
      </c>
      <c r="E275" s="129">
        <v>141</v>
      </c>
      <c r="F275" s="102">
        <v>-7500</v>
      </c>
      <c r="G275" s="99" t="s">
        <v>225</v>
      </c>
      <c r="H275" s="100">
        <v>1.35</v>
      </c>
      <c r="I275" s="102">
        <v>0</v>
      </c>
      <c r="J275" s="99" t="s">
        <v>223</v>
      </c>
      <c r="K275" s="124">
        <v>141.491</v>
      </c>
      <c r="L275" s="101" t="s">
        <v>452</v>
      </c>
    </row>
    <row r="276" spans="10:12" ht="12.75">
      <c r="J276" s="99" t="s">
        <v>223</v>
      </c>
      <c r="K276" s="124">
        <v>141.591</v>
      </c>
      <c r="L276" s="102">
        <v>1000</v>
      </c>
    </row>
    <row r="277" spans="10:12" ht="12.75">
      <c r="J277" s="99" t="s">
        <v>223</v>
      </c>
      <c r="K277" s="124">
        <v>141.157</v>
      </c>
      <c r="L277" s="101" t="s">
        <v>452</v>
      </c>
    </row>
    <row r="278" spans="10:12" ht="12.75">
      <c r="J278" s="99" t="s">
        <v>223</v>
      </c>
      <c r="K278" s="124">
        <v>141.257</v>
      </c>
      <c r="L278" s="102">
        <v>1000</v>
      </c>
    </row>
    <row r="279" spans="10:12" ht="12.75">
      <c r="J279" s="99" t="s">
        <v>223</v>
      </c>
      <c r="K279" s="124">
        <v>141.2</v>
      </c>
      <c r="L279" s="101" t="s">
        <v>452</v>
      </c>
    </row>
    <row r="280" spans="10:12" ht="12.75">
      <c r="J280" s="99" t="s">
        <v>223</v>
      </c>
      <c r="K280" s="124">
        <v>141.3</v>
      </c>
      <c r="L280" s="102">
        <v>1000</v>
      </c>
    </row>
    <row r="281" spans="10:12" ht="12.75">
      <c r="J281" s="99" t="s">
        <v>223</v>
      </c>
      <c r="K281" s="124">
        <v>141.047</v>
      </c>
      <c r="L281" s="101" t="s">
        <v>452</v>
      </c>
    </row>
    <row r="282" spans="10:12" ht="12.75">
      <c r="J282" s="99" t="s">
        <v>223</v>
      </c>
      <c r="K282" s="124">
        <v>141.147</v>
      </c>
      <c r="L282" s="102">
        <v>1000</v>
      </c>
    </row>
    <row r="283" spans="2:12" ht="12.75">
      <c r="B283" s="77">
        <v>40269</v>
      </c>
      <c r="C283" s="78" t="str">
        <f>TEXT(B283,"dddd")</f>
        <v>Thursday</v>
      </c>
      <c r="G283" s="99" t="s">
        <v>493</v>
      </c>
      <c r="H283" s="129">
        <v>143.27</v>
      </c>
      <c r="I283" s="102" t="s">
        <v>224</v>
      </c>
      <c r="J283" s="99" t="s">
        <v>223</v>
      </c>
      <c r="K283" s="124">
        <v>142.799</v>
      </c>
      <c r="L283" s="101" t="s">
        <v>452</v>
      </c>
    </row>
    <row r="284" spans="7:12" ht="12.75">
      <c r="G284" s="99" t="s">
        <v>493</v>
      </c>
      <c r="H284" s="129">
        <v>142.95</v>
      </c>
      <c r="I284" s="102">
        <v>-320</v>
      </c>
      <c r="J284" s="99" t="s">
        <v>223</v>
      </c>
      <c r="K284" s="124">
        <v>142.698</v>
      </c>
      <c r="L284" s="102">
        <v>-1010</v>
      </c>
    </row>
    <row r="285" spans="10:12" ht="12.75">
      <c r="J285" s="99" t="s">
        <v>223</v>
      </c>
      <c r="K285" s="124">
        <v>142.79</v>
      </c>
      <c r="L285" s="101" t="s">
        <v>452</v>
      </c>
    </row>
    <row r="286" spans="10:12" ht="12.75">
      <c r="J286" s="99" t="s">
        <v>223</v>
      </c>
      <c r="K286" s="124">
        <v>142.681</v>
      </c>
      <c r="L286" s="102">
        <v>-1090</v>
      </c>
    </row>
    <row r="287" spans="10:12" ht="12.75">
      <c r="J287" s="99" t="s">
        <v>223</v>
      </c>
      <c r="K287" s="124">
        <v>142.69</v>
      </c>
      <c r="L287" s="101" t="s">
        <v>452</v>
      </c>
    </row>
    <row r="288" spans="10:12" ht="12.75">
      <c r="J288" s="99" t="s">
        <v>223</v>
      </c>
      <c r="K288" s="124">
        <v>142.786</v>
      </c>
      <c r="L288" s="102">
        <v>960</v>
      </c>
    </row>
    <row r="289" spans="10:12" ht="12.75">
      <c r="J289" s="99" t="s">
        <v>223</v>
      </c>
      <c r="K289" s="124">
        <v>142.897</v>
      </c>
      <c r="L289" s="101" t="s">
        <v>452</v>
      </c>
    </row>
    <row r="290" spans="10:12" ht="12.75">
      <c r="J290" s="99" t="s">
        <v>223</v>
      </c>
      <c r="K290" s="124">
        <v>143.012</v>
      </c>
      <c r="L290" s="102">
        <v>1150</v>
      </c>
    </row>
    <row r="291" spans="10:12" ht="12.75">
      <c r="J291" s="99" t="s">
        <v>223</v>
      </c>
      <c r="K291" s="124">
        <v>143.198</v>
      </c>
      <c r="L291" s="101" t="s">
        <v>452</v>
      </c>
    </row>
    <row r="292" spans="10:12" ht="12.75">
      <c r="J292" s="99" t="s">
        <v>223</v>
      </c>
      <c r="K292" s="124">
        <v>143.203</v>
      </c>
      <c r="L292" s="102">
        <v>50</v>
      </c>
    </row>
    <row r="293" spans="10:12" ht="12.75">
      <c r="J293" s="99" t="s">
        <v>223</v>
      </c>
      <c r="K293" s="124">
        <v>143.097</v>
      </c>
      <c r="L293" s="101" t="s">
        <v>452</v>
      </c>
    </row>
    <row r="294" spans="10:12" ht="12.75">
      <c r="J294" s="99" t="s">
        <v>223</v>
      </c>
      <c r="K294" s="124">
        <v>143.097</v>
      </c>
      <c r="L294" s="102">
        <v>0</v>
      </c>
    </row>
    <row r="295" spans="10:12" ht="12.75">
      <c r="J295" s="99" t="s">
        <v>223</v>
      </c>
      <c r="K295" s="124">
        <v>143</v>
      </c>
      <c r="L295" s="101" t="s">
        <v>452</v>
      </c>
    </row>
    <row r="296" spans="10:12" ht="12.75">
      <c r="J296" s="99" t="s">
        <v>223</v>
      </c>
      <c r="K296" s="124">
        <v>143.1</v>
      </c>
      <c r="L296" s="102">
        <v>1000</v>
      </c>
    </row>
    <row r="297" spans="2:12" ht="12.75">
      <c r="B297" s="77">
        <v>40270</v>
      </c>
      <c r="C297" s="78" t="str">
        <f>TEXT(B297,"dddd")</f>
        <v>Friday</v>
      </c>
      <c r="J297" s="99" t="s">
        <v>223</v>
      </c>
      <c r="K297" s="124">
        <v>143.248</v>
      </c>
      <c r="L297" s="101" t="s">
        <v>254</v>
      </c>
    </row>
    <row r="298" spans="10:12" ht="12.75">
      <c r="J298" s="99" t="s">
        <v>223</v>
      </c>
      <c r="K298" s="124">
        <v>143.348</v>
      </c>
      <c r="L298" s="102">
        <v>1000</v>
      </c>
    </row>
    <row r="299" spans="10:12" ht="12.75">
      <c r="J299" s="99" t="s">
        <v>223</v>
      </c>
      <c r="K299" s="124">
        <v>143.044</v>
      </c>
      <c r="L299" s="101" t="s">
        <v>222</v>
      </c>
    </row>
    <row r="300" spans="10:12" ht="12.75">
      <c r="J300" s="99" t="s">
        <v>223</v>
      </c>
      <c r="K300" s="124">
        <v>143.784</v>
      </c>
      <c r="L300" s="101" t="s">
        <v>222</v>
      </c>
    </row>
    <row r="301" spans="10:12" ht="12.75">
      <c r="J301" s="99" t="s">
        <v>223</v>
      </c>
      <c r="K301" s="124">
        <v>143.644</v>
      </c>
      <c r="L301" s="102">
        <v>1400</v>
      </c>
    </row>
    <row r="302" spans="10:12" ht="12.75">
      <c r="J302" s="99" t="s">
        <v>223</v>
      </c>
      <c r="K302" s="124">
        <v>143.575</v>
      </c>
      <c r="L302" s="101" t="s">
        <v>222</v>
      </c>
    </row>
    <row r="303" spans="10:12" ht="12.75">
      <c r="J303" s="99" t="s">
        <v>223</v>
      </c>
      <c r="K303" s="124">
        <v>143.475</v>
      </c>
      <c r="L303" s="102">
        <v>1000</v>
      </c>
    </row>
    <row r="304" spans="10:12" ht="12.75">
      <c r="J304" s="99" t="s">
        <v>223</v>
      </c>
      <c r="K304" s="124">
        <v>143.684</v>
      </c>
      <c r="L304" s="101" t="s">
        <v>222</v>
      </c>
    </row>
    <row r="305" spans="10:12" ht="12.75">
      <c r="J305" s="99" t="s">
        <v>223</v>
      </c>
      <c r="K305" s="124">
        <v>143.584</v>
      </c>
      <c r="L305" s="102">
        <v>1000</v>
      </c>
    </row>
    <row r="306" spans="2:13" ht="12.75">
      <c r="B306" s="105"/>
      <c r="C306" s="81"/>
      <c r="D306" s="82"/>
      <c r="E306" s="83"/>
      <c r="F306" s="84"/>
      <c r="G306" s="82"/>
      <c r="H306" s="83"/>
      <c r="I306" s="84"/>
      <c r="J306" s="85" t="s">
        <v>223</v>
      </c>
      <c r="K306" s="122">
        <v>143.7</v>
      </c>
      <c r="L306" s="87" t="s">
        <v>222</v>
      </c>
      <c r="M306" s="82"/>
    </row>
    <row r="307" spans="2:12" ht="12.75">
      <c r="B307" s="77">
        <v>40273</v>
      </c>
      <c r="C307" s="78" t="str">
        <f>TEXT(B307,"dddd")</f>
        <v>Monday</v>
      </c>
      <c r="G307" s="99" t="s">
        <v>421</v>
      </c>
      <c r="H307" s="129">
        <v>95.15</v>
      </c>
      <c r="I307" s="101" t="s">
        <v>222</v>
      </c>
      <c r="J307" s="99" t="s">
        <v>223</v>
      </c>
      <c r="K307" s="124">
        <v>144.401</v>
      </c>
      <c r="L307" s="102">
        <v>-13570</v>
      </c>
    </row>
    <row r="308" spans="7:12" ht="12.75">
      <c r="G308" s="99" t="s">
        <v>218</v>
      </c>
      <c r="H308" s="129">
        <v>87</v>
      </c>
      <c r="I308" s="101" t="s">
        <v>217</v>
      </c>
      <c r="J308" s="99" t="s">
        <v>223</v>
      </c>
      <c r="K308" s="124">
        <v>144.401</v>
      </c>
      <c r="L308" s="102">
        <v>-7010</v>
      </c>
    </row>
    <row r="309" spans="2:12" ht="12.75">
      <c r="B309" s="77">
        <v>40274</v>
      </c>
      <c r="C309" s="78" t="str">
        <f>TEXT(B309,"dddd")</f>
        <v>Tuesday</v>
      </c>
      <c r="D309" s="99" t="s">
        <v>368</v>
      </c>
      <c r="E309" s="129">
        <v>144.9</v>
      </c>
      <c r="F309" s="101" t="s">
        <v>217</v>
      </c>
      <c r="G309" s="99" t="s">
        <v>223</v>
      </c>
      <c r="H309" s="129">
        <v>142.5</v>
      </c>
      <c r="I309" s="101" t="s">
        <v>217</v>
      </c>
      <c r="J309" s="99" t="s">
        <v>223</v>
      </c>
      <c r="K309" s="124">
        <v>142.601</v>
      </c>
      <c r="L309" s="101" t="s">
        <v>254</v>
      </c>
    </row>
    <row r="310" spans="4:12" ht="12.75">
      <c r="D310" s="99" t="s">
        <v>368</v>
      </c>
      <c r="E310" s="129">
        <v>144.6</v>
      </c>
      <c r="F310" s="102">
        <v>-3000</v>
      </c>
      <c r="J310" s="99" t="s">
        <v>223</v>
      </c>
      <c r="K310" s="124">
        <v>142.401</v>
      </c>
      <c r="L310" s="102">
        <v>-2000</v>
      </c>
    </row>
    <row r="311" spans="10:12" ht="12.75">
      <c r="J311" s="99" t="s">
        <v>223</v>
      </c>
      <c r="K311" s="124">
        <v>142.599</v>
      </c>
      <c r="L311" s="101" t="s">
        <v>217</v>
      </c>
    </row>
    <row r="312" spans="10:12" ht="12.75">
      <c r="J312" s="99" t="s">
        <v>223</v>
      </c>
      <c r="K312" s="124">
        <v>142.399</v>
      </c>
      <c r="L312" s="102">
        <v>-2000</v>
      </c>
    </row>
    <row r="313" spans="2:12" ht="12.75">
      <c r="B313" s="77">
        <v>40275</v>
      </c>
      <c r="C313" s="78" t="str">
        <f>TEXT(B313,"dddd")</f>
        <v>Wednesday</v>
      </c>
      <c r="G313" s="99" t="s">
        <v>223</v>
      </c>
      <c r="H313" s="129">
        <v>142.5</v>
      </c>
      <c r="I313" s="102">
        <v>0</v>
      </c>
      <c r="J313" s="99" t="s">
        <v>223</v>
      </c>
      <c r="K313" s="124">
        <v>142.087</v>
      </c>
      <c r="L313" s="101" t="s">
        <v>222</v>
      </c>
    </row>
    <row r="314" spans="10:12" ht="12.75">
      <c r="J314" s="99" t="s">
        <v>223</v>
      </c>
      <c r="K314" s="124">
        <v>141.987</v>
      </c>
      <c r="L314" s="102">
        <v>1000</v>
      </c>
    </row>
    <row r="315" spans="10:12" ht="12.75">
      <c r="J315" s="99" t="s">
        <v>223</v>
      </c>
      <c r="K315" s="124">
        <v>142.303</v>
      </c>
      <c r="L315" s="101" t="s">
        <v>222</v>
      </c>
    </row>
    <row r="316" spans="10:12" ht="12.75">
      <c r="J316" s="99" t="s">
        <v>223</v>
      </c>
      <c r="K316" s="124">
        <v>142.203</v>
      </c>
      <c r="L316" s="102">
        <v>1000</v>
      </c>
    </row>
    <row r="317" spans="10:12" ht="12.75">
      <c r="J317" s="99" t="s">
        <v>223</v>
      </c>
      <c r="K317" s="124">
        <v>142.102</v>
      </c>
      <c r="L317" s="101" t="s">
        <v>222</v>
      </c>
    </row>
    <row r="318" spans="10:12" ht="12.75">
      <c r="J318" s="99" t="s">
        <v>223</v>
      </c>
      <c r="K318" s="124">
        <v>142.316</v>
      </c>
      <c r="L318" s="101" t="s">
        <v>222</v>
      </c>
    </row>
    <row r="319" spans="10:12" ht="12.75">
      <c r="J319" s="99" t="s">
        <v>223</v>
      </c>
      <c r="K319" s="124">
        <v>142.513</v>
      </c>
      <c r="L319" s="101" t="s">
        <v>222</v>
      </c>
    </row>
    <row r="320" spans="10:12" ht="12.75">
      <c r="J320" s="99" t="s">
        <v>223</v>
      </c>
      <c r="K320" s="124">
        <v>142.413</v>
      </c>
      <c r="L320" s="102">
        <v>1000</v>
      </c>
    </row>
    <row r="321" spans="10:12" ht="12.75">
      <c r="J321" s="99" t="s">
        <v>223</v>
      </c>
      <c r="K321" s="124">
        <v>142.209</v>
      </c>
      <c r="L321" s="102">
        <v>-1070</v>
      </c>
    </row>
    <row r="322" spans="10:12" ht="12.75">
      <c r="J322" s="99" t="s">
        <v>223</v>
      </c>
      <c r="K322" s="124">
        <v>142.209</v>
      </c>
      <c r="L322" s="102">
        <v>1070</v>
      </c>
    </row>
    <row r="323" spans="2:12" ht="12.75">
      <c r="B323" s="77">
        <v>40276</v>
      </c>
      <c r="C323" s="78" t="str">
        <f>TEXT(B323,"dddd")</f>
        <v>Thursday</v>
      </c>
      <c r="G323" s="99" t="s">
        <v>223</v>
      </c>
      <c r="H323" s="129">
        <v>141.5</v>
      </c>
      <c r="I323" s="101" t="s">
        <v>222</v>
      </c>
      <c r="J323" s="99" t="s">
        <v>218</v>
      </c>
      <c r="K323" s="124">
        <v>86</v>
      </c>
      <c r="L323" s="101" t="s">
        <v>222</v>
      </c>
    </row>
    <row r="324" spans="7:12" ht="12.75">
      <c r="G324" s="99" t="s">
        <v>223</v>
      </c>
      <c r="H324" s="129">
        <v>142.5</v>
      </c>
      <c r="I324" s="102">
        <v>-1000</v>
      </c>
      <c r="J324" s="99" t="s">
        <v>225</v>
      </c>
      <c r="K324" s="139">
        <v>1.333</v>
      </c>
      <c r="L324" s="101" t="s">
        <v>222</v>
      </c>
    </row>
    <row r="325" spans="10:12" ht="12.75">
      <c r="J325" s="99" t="s">
        <v>225</v>
      </c>
      <c r="K325" s="139">
        <v>1.33122</v>
      </c>
      <c r="L325" s="102">
        <v>1655</v>
      </c>
    </row>
    <row r="326" spans="10:12" ht="12.75">
      <c r="J326" s="99" t="s">
        <v>218</v>
      </c>
      <c r="K326" s="124">
        <v>86.306</v>
      </c>
      <c r="L326" s="102">
        <v>-3060</v>
      </c>
    </row>
    <row r="327" spans="10:12" ht="12.75">
      <c r="J327" s="99" t="s">
        <v>223</v>
      </c>
      <c r="K327" s="124">
        <v>141.25</v>
      </c>
      <c r="L327" s="101" t="s">
        <v>222</v>
      </c>
    </row>
    <row r="328" spans="10:12" ht="12.75">
      <c r="J328" s="99" t="s">
        <v>223</v>
      </c>
      <c r="K328" s="124">
        <v>141.405</v>
      </c>
      <c r="L328" s="101" t="s">
        <v>222</v>
      </c>
    </row>
    <row r="329" spans="10:12" ht="12.75">
      <c r="J329" s="99" t="s">
        <v>223</v>
      </c>
      <c r="K329" s="124">
        <v>141.637</v>
      </c>
      <c r="L329" s="101" t="s">
        <v>222</v>
      </c>
    </row>
    <row r="330" spans="10:12" ht="12.75">
      <c r="J330" s="99" t="s">
        <v>223</v>
      </c>
      <c r="K330" s="124">
        <v>142.013</v>
      </c>
      <c r="L330" s="101" t="s">
        <v>222</v>
      </c>
    </row>
    <row r="331" spans="10:12" ht="12.75">
      <c r="J331" s="99" t="s">
        <v>223</v>
      </c>
      <c r="K331" s="124">
        <v>142.504</v>
      </c>
      <c r="L331" s="102">
        <v>-4910</v>
      </c>
    </row>
    <row r="332" spans="2:12" ht="12.75">
      <c r="B332" s="77">
        <v>40277</v>
      </c>
      <c r="C332" s="78" t="str">
        <f>TEXT(B332,"dddd")</f>
        <v>Friday</v>
      </c>
      <c r="J332" s="99" t="s">
        <v>223</v>
      </c>
      <c r="K332" s="124">
        <v>143.938</v>
      </c>
      <c r="L332" s="102">
        <v>-23010</v>
      </c>
    </row>
    <row r="333" spans="10:12" ht="12.75">
      <c r="J333" s="99" t="s">
        <v>223</v>
      </c>
      <c r="K333" s="124">
        <v>143.938</v>
      </c>
      <c r="L333" s="102">
        <v>-25330</v>
      </c>
    </row>
    <row r="334" spans="2:13" ht="12.75">
      <c r="B334" s="105"/>
      <c r="C334" s="81"/>
      <c r="D334" s="82"/>
      <c r="E334" s="83"/>
      <c r="F334" s="84"/>
      <c r="G334" s="82"/>
      <c r="H334" s="83"/>
      <c r="I334" s="84"/>
      <c r="J334" s="85" t="s">
        <v>223</v>
      </c>
      <c r="K334" s="122">
        <v>143.938</v>
      </c>
      <c r="L334" s="84">
        <v>-26880</v>
      </c>
      <c r="M334" s="82"/>
    </row>
    <row r="335" spans="2:11" ht="12.75">
      <c r="B335" s="77">
        <v>40280</v>
      </c>
      <c r="C335" s="78" t="str">
        <f>TEXT(B335,"dddd")</f>
        <v>Monday</v>
      </c>
      <c r="D335" s="99" t="s">
        <v>420</v>
      </c>
      <c r="E335" s="100">
        <v>1.3616</v>
      </c>
      <c r="F335" s="102">
        <v>15523</v>
      </c>
      <c r="K335" s="124"/>
    </row>
    <row r="336" spans="2:9" ht="12.75">
      <c r="B336" s="77">
        <v>40281</v>
      </c>
      <c r="C336" s="78" t="str">
        <f>TEXT(B336,"dddd")</f>
        <v>Tuesday</v>
      </c>
      <c r="G336" s="99" t="s">
        <v>531</v>
      </c>
      <c r="H336" s="100">
        <v>1.47</v>
      </c>
      <c r="I336" s="101" t="s">
        <v>222</v>
      </c>
    </row>
    <row r="337" spans="2:6" ht="12.75">
      <c r="B337" s="77">
        <v>40282</v>
      </c>
      <c r="C337" s="78" t="str">
        <f>TEXT(B337,"dddd")</f>
        <v>Wednesday</v>
      </c>
      <c r="D337" s="99" t="s">
        <v>220</v>
      </c>
      <c r="E337" s="129">
        <v>93.5</v>
      </c>
      <c r="F337" s="101" t="s">
        <v>224</v>
      </c>
    </row>
    <row r="338" spans="2:3" ht="12.75">
      <c r="B338" s="77">
        <v>40283</v>
      </c>
      <c r="C338" s="78" t="str">
        <f>TEXT(B338,"dddd")</f>
        <v>Thursday</v>
      </c>
    </row>
    <row r="339" spans="2:9" ht="12.75">
      <c r="B339" s="77">
        <v>40284</v>
      </c>
      <c r="C339" s="78" t="str">
        <f>TEXT(B339,"dddd")</f>
        <v>Friday</v>
      </c>
      <c r="D339" s="99" t="s">
        <v>216</v>
      </c>
      <c r="E339" s="129">
        <v>92.5</v>
      </c>
      <c r="F339" s="102">
        <v>-10000</v>
      </c>
      <c r="G339" s="99" t="s">
        <v>333</v>
      </c>
      <c r="H339" s="100">
        <v>86.01</v>
      </c>
      <c r="I339" s="102">
        <v>2950</v>
      </c>
    </row>
    <row r="340" spans="2:13" ht="12.75">
      <c r="B340" s="105"/>
      <c r="C340" s="81"/>
      <c r="D340" s="82"/>
      <c r="E340" s="83"/>
      <c r="F340" s="84"/>
      <c r="G340" s="85" t="s">
        <v>524</v>
      </c>
      <c r="H340" s="86">
        <v>91.75</v>
      </c>
      <c r="I340" s="84">
        <v>-2850</v>
      </c>
      <c r="J340" s="82"/>
      <c r="K340" s="82"/>
      <c r="L340" s="84"/>
      <c r="M340" s="82"/>
    </row>
    <row r="341" spans="2:9" ht="12.75">
      <c r="B341" s="77">
        <v>40287</v>
      </c>
      <c r="C341" s="78" t="str">
        <f>TEXT(B341,"dddd")</f>
        <v>Monday</v>
      </c>
      <c r="D341" s="99" t="s">
        <v>218</v>
      </c>
      <c r="E341" s="129">
        <v>84</v>
      </c>
      <c r="F341" s="101" t="s">
        <v>217</v>
      </c>
      <c r="G341" s="99" t="s">
        <v>364</v>
      </c>
      <c r="H341" s="129">
        <v>123.79</v>
      </c>
      <c r="I341" s="101" t="s">
        <v>338</v>
      </c>
    </row>
    <row r="342" spans="7:9" ht="12.75">
      <c r="G342" s="99" t="s">
        <v>216</v>
      </c>
      <c r="H342" s="129">
        <v>92.1</v>
      </c>
      <c r="I342" s="101" t="s">
        <v>222</v>
      </c>
    </row>
    <row r="343" spans="7:9" ht="12.75">
      <c r="G343" s="99" t="s">
        <v>364</v>
      </c>
      <c r="H343" s="129">
        <v>123.5</v>
      </c>
      <c r="I343" s="102">
        <v>-290</v>
      </c>
    </row>
    <row r="344" spans="7:9" ht="12.75">
      <c r="G344" s="99" t="s">
        <v>225</v>
      </c>
      <c r="H344" s="100">
        <v>1.345</v>
      </c>
      <c r="I344" s="101" t="s">
        <v>222</v>
      </c>
    </row>
    <row r="345" spans="7:9" ht="12.75">
      <c r="G345" s="99" t="s">
        <v>219</v>
      </c>
      <c r="H345" s="129">
        <v>124</v>
      </c>
      <c r="I345" s="101" t="s">
        <v>217</v>
      </c>
    </row>
    <row r="346" spans="7:9" ht="12.75">
      <c r="G346" s="99" t="s">
        <v>216</v>
      </c>
      <c r="H346" s="129">
        <v>92.21</v>
      </c>
      <c r="I346" s="102">
        <v>-110</v>
      </c>
    </row>
    <row r="347" spans="2:9" ht="12.75">
      <c r="B347" s="77">
        <v>40288</v>
      </c>
      <c r="C347" s="78" t="str">
        <f>TEXT(B347,"dddd")</f>
        <v>Tuesday</v>
      </c>
      <c r="D347" s="99" t="s">
        <v>218</v>
      </c>
      <c r="E347" s="129">
        <v>86</v>
      </c>
      <c r="F347" s="102">
        <v>20000</v>
      </c>
      <c r="G347" s="99" t="s">
        <v>530</v>
      </c>
      <c r="H347" s="100">
        <v>1.45</v>
      </c>
      <c r="I347" s="102">
        <v>1721</v>
      </c>
    </row>
    <row r="348" spans="7:9" ht="12.75">
      <c r="G348" s="99" t="s">
        <v>585</v>
      </c>
      <c r="H348" s="100">
        <v>0.935</v>
      </c>
      <c r="I348" s="101" t="s">
        <v>224</v>
      </c>
    </row>
    <row r="349" spans="7:9" ht="12.75">
      <c r="G349" s="99" t="s">
        <v>419</v>
      </c>
      <c r="H349" s="129">
        <v>125.5</v>
      </c>
      <c r="I349" s="102">
        <v>1500</v>
      </c>
    </row>
    <row r="350" spans="2:9" ht="12.75">
      <c r="B350" s="77">
        <v>40289</v>
      </c>
      <c r="C350" s="78" t="str">
        <f>TEXT(B350,"dddd")</f>
        <v>Wednesday</v>
      </c>
      <c r="D350" s="99" t="s">
        <v>225</v>
      </c>
      <c r="E350" s="100">
        <v>1.3399</v>
      </c>
      <c r="F350" s="101" t="s">
        <v>217</v>
      </c>
      <c r="G350" s="99" t="s">
        <v>219</v>
      </c>
      <c r="H350" s="129">
        <v>124.49</v>
      </c>
      <c r="I350" s="101" t="s">
        <v>222</v>
      </c>
    </row>
    <row r="351" spans="7:9" ht="12.75">
      <c r="G351" s="99" t="s">
        <v>420</v>
      </c>
      <c r="H351" s="100">
        <v>1.34</v>
      </c>
      <c r="I351" s="102">
        <v>466</v>
      </c>
    </row>
    <row r="352" spans="7:9" ht="12.75">
      <c r="G352" s="99" t="s">
        <v>219</v>
      </c>
      <c r="H352" s="129">
        <v>124.99</v>
      </c>
      <c r="I352" s="102">
        <v>-500</v>
      </c>
    </row>
    <row r="353" spans="2:9" ht="12.75">
      <c r="B353" s="77">
        <v>40290</v>
      </c>
      <c r="C353" s="78" t="str">
        <f>TEXT(B353,"dddd")</f>
        <v>Thursday</v>
      </c>
      <c r="D353" s="99" t="s">
        <v>420</v>
      </c>
      <c r="E353" s="100">
        <v>1.33</v>
      </c>
      <c r="F353" s="102">
        <v>-9197</v>
      </c>
      <c r="G353" s="99" t="s">
        <v>225</v>
      </c>
      <c r="H353" s="100">
        <v>1.335</v>
      </c>
      <c r="I353" s="101" t="s">
        <v>217</v>
      </c>
    </row>
    <row r="354" spans="7:9" ht="12.75">
      <c r="G354" s="99" t="s">
        <v>225</v>
      </c>
      <c r="H354" s="100">
        <v>1.33</v>
      </c>
      <c r="I354" s="102">
        <v>-445</v>
      </c>
    </row>
    <row r="355" spans="2:9" ht="12.75">
      <c r="B355" s="77">
        <v>40291</v>
      </c>
      <c r="C355" s="78" t="str">
        <f>TEXT(B355,"dddd")</f>
        <v>Friday</v>
      </c>
      <c r="D355" s="99" t="s">
        <v>225</v>
      </c>
      <c r="E355" s="100">
        <v>1.3299</v>
      </c>
      <c r="F355" s="101" t="s">
        <v>217</v>
      </c>
      <c r="G355" s="99" t="s">
        <v>420</v>
      </c>
      <c r="H355" s="100">
        <v>1.325</v>
      </c>
      <c r="I355" s="101" t="s">
        <v>224</v>
      </c>
    </row>
    <row r="356" spans="7:9" ht="12.75">
      <c r="G356" s="99" t="s">
        <v>420</v>
      </c>
      <c r="H356" s="100">
        <v>1.33</v>
      </c>
      <c r="I356" s="101" t="s">
        <v>224</v>
      </c>
    </row>
    <row r="357" spans="2:13" ht="12.75">
      <c r="B357" s="105"/>
      <c r="C357" s="81"/>
      <c r="D357" s="82"/>
      <c r="E357" s="83"/>
      <c r="F357" s="84"/>
      <c r="G357" s="85" t="s">
        <v>219</v>
      </c>
      <c r="H357" s="127">
        <v>125</v>
      </c>
      <c r="I357" s="87" t="s">
        <v>217</v>
      </c>
      <c r="J357" s="82"/>
      <c r="K357" s="82"/>
      <c r="L357" s="84"/>
      <c r="M357" s="82"/>
    </row>
    <row r="358" spans="2:12" ht="12.75">
      <c r="B358" s="77">
        <v>40294</v>
      </c>
      <c r="C358" s="78" t="str">
        <f>TEXT(B358,"dddd")</f>
        <v>Monday</v>
      </c>
      <c r="D358" s="99" t="s">
        <v>225</v>
      </c>
      <c r="E358" s="100">
        <v>1.33</v>
      </c>
      <c r="F358" s="102">
        <v>94</v>
      </c>
      <c r="G358" s="99" t="s">
        <v>276</v>
      </c>
      <c r="H358" s="100">
        <v>1.33</v>
      </c>
      <c r="I358" s="102">
        <v>470</v>
      </c>
      <c r="J358" s="99" t="s">
        <v>368</v>
      </c>
      <c r="K358" s="124">
        <v>145.316</v>
      </c>
      <c r="L358" s="101" t="s">
        <v>495</v>
      </c>
    </row>
    <row r="359" spans="4:12" ht="12.75">
      <c r="D359" s="99" t="s">
        <v>223</v>
      </c>
      <c r="E359" s="129">
        <v>145.5</v>
      </c>
      <c r="F359" s="101" t="s">
        <v>217</v>
      </c>
      <c r="G359" s="99" t="s">
        <v>276</v>
      </c>
      <c r="H359" s="100">
        <v>1.33</v>
      </c>
      <c r="I359" s="102">
        <v>0</v>
      </c>
      <c r="J359" s="99" t="s">
        <v>368</v>
      </c>
      <c r="K359" s="124">
        <v>145.428</v>
      </c>
      <c r="L359" s="102">
        <v>-1120</v>
      </c>
    </row>
    <row r="360" spans="10:12" ht="12.75">
      <c r="J360" s="99" t="s">
        <v>223</v>
      </c>
      <c r="K360" s="124">
        <v>145.635</v>
      </c>
      <c r="L360" s="101" t="s">
        <v>222</v>
      </c>
    </row>
    <row r="361" spans="10:12" ht="12.75">
      <c r="J361" s="99" t="s">
        <v>223</v>
      </c>
      <c r="K361" s="124">
        <v>145.535</v>
      </c>
      <c r="L361" s="102">
        <v>1000</v>
      </c>
    </row>
    <row r="362" spans="10:12" ht="12.75">
      <c r="J362" s="99" t="s">
        <v>223</v>
      </c>
      <c r="K362" s="124">
        <v>145.598</v>
      </c>
      <c r="L362" s="101" t="s">
        <v>217</v>
      </c>
    </row>
    <row r="363" spans="10:12" ht="12.75">
      <c r="J363" s="99" t="s">
        <v>223</v>
      </c>
      <c r="K363" s="124">
        <v>145.498</v>
      </c>
      <c r="L363" s="102">
        <v>-1000</v>
      </c>
    </row>
    <row r="364" spans="10:12" ht="12.75">
      <c r="J364" s="99" t="s">
        <v>223</v>
      </c>
      <c r="K364" s="124">
        <v>145.499</v>
      </c>
      <c r="L364" s="101" t="s">
        <v>217</v>
      </c>
    </row>
    <row r="365" spans="10:12" ht="12.75">
      <c r="J365" s="99" t="s">
        <v>223</v>
      </c>
      <c r="K365" s="124">
        <v>145.599</v>
      </c>
      <c r="L365" s="102">
        <v>1000</v>
      </c>
    </row>
    <row r="366" spans="10:12" ht="12.75">
      <c r="J366" s="99" t="s">
        <v>223</v>
      </c>
      <c r="K366" s="124">
        <v>145.645</v>
      </c>
      <c r="L366" s="101" t="s">
        <v>217</v>
      </c>
    </row>
    <row r="367" spans="10:12" ht="12.75">
      <c r="J367" s="99" t="s">
        <v>223</v>
      </c>
      <c r="K367" s="124">
        <v>145.541</v>
      </c>
      <c r="L367" s="102">
        <v>-1040</v>
      </c>
    </row>
    <row r="368" spans="10:12" ht="12.75">
      <c r="J368" s="99" t="s">
        <v>223</v>
      </c>
      <c r="K368" s="124">
        <v>145.656</v>
      </c>
      <c r="L368" s="101" t="s">
        <v>217</v>
      </c>
    </row>
    <row r="369" spans="10:12" ht="12.75">
      <c r="J369" s="99" t="s">
        <v>223</v>
      </c>
      <c r="K369" s="124">
        <v>145.756</v>
      </c>
      <c r="L369" s="102">
        <v>1000</v>
      </c>
    </row>
    <row r="370" spans="10:12" ht="12.75">
      <c r="J370" s="99" t="s">
        <v>223</v>
      </c>
      <c r="K370" s="124">
        <v>145.65</v>
      </c>
      <c r="L370" s="101" t="s">
        <v>217</v>
      </c>
    </row>
    <row r="371" spans="10:12" ht="12.75">
      <c r="J371" s="99" t="s">
        <v>223</v>
      </c>
      <c r="K371" s="124">
        <v>145.75</v>
      </c>
      <c r="L371" s="102">
        <v>1000</v>
      </c>
    </row>
    <row r="372" spans="10:12" ht="12.75">
      <c r="J372" s="99" t="s">
        <v>223</v>
      </c>
      <c r="K372" s="124">
        <v>145.703</v>
      </c>
      <c r="L372" s="101" t="s">
        <v>217</v>
      </c>
    </row>
    <row r="373" spans="10:12" ht="12.75">
      <c r="J373" s="99" t="s">
        <v>223</v>
      </c>
      <c r="K373" s="124">
        <v>145.562</v>
      </c>
      <c r="L373" s="102">
        <v>-1410</v>
      </c>
    </row>
    <row r="374" spans="10:12" ht="12.75">
      <c r="J374" s="99" t="s">
        <v>223</v>
      </c>
      <c r="K374" s="124">
        <v>145.499</v>
      </c>
      <c r="L374" s="101" t="s">
        <v>217</v>
      </c>
    </row>
    <row r="375" spans="10:12" ht="12.75">
      <c r="J375" s="99" t="s">
        <v>223</v>
      </c>
      <c r="K375" s="124">
        <v>145.385</v>
      </c>
      <c r="L375" s="102">
        <v>-1140</v>
      </c>
    </row>
    <row r="376" spans="10:12" ht="12.75">
      <c r="J376" s="99" t="s">
        <v>223</v>
      </c>
      <c r="K376" s="124">
        <v>145.496</v>
      </c>
      <c r="L376" s="101" t="s">
        <v>217</v>
      </c>
    </row>
    <row r="377" spans="10:12" ht="12.75">
      <c r="J377" s="99" t="s">
        <v>223</v>
      </c>
      <c r="K377" s="124">
        <v>145.596</v>
      </c>
      <c r="L377" s="102">
        <v>1000</v>
      </c>
    </row>
    <row r="378" spans="10:12" ht="12.75">
      <c r="J378" s="99" t="s">
        <v>223</v>
      </c>
      <c r="K378" s="124">
        <v>145.6</v>
      </c>
      <c r="L378" s="101" t="s">
        <v>217</v>
      </c>
    </row>
    <row r="379" spans="10:12" ht="12.75">
      <c r="J379" s="99" t="s">
        <v>223</v>
      </c>
      <c r="K379" s="124">
        <v>145.498</v>
      </c>
      <c r="L379" s="102">
        <v>-1020</v>
      </c>
    </row>
    <row r="380" spans="10:12" ht="12.75">
      <c r="J380" s="99" t="s">
        <v>223</v>
      </c>
      <c r="K380" s="124">
        <v>145.5</v>
      </c>
      <c r="L380" s="101" t="s">
        <v>217</v>
      </c>
    </row>
    <row r="381" spans="10:12" ht="12.75">
      <c r="J381" s="99" t="s">
        <v>223</v>
      </c>
      <c r="K381" s="124">
        <v>145.295</v>
      </c>
      <c r="L381" s="102">
        <v>-2050</v>
      </c>
    </row>
    <row r="382" spans="10:12" ht="12.75">
      <c r="J382" s="99" t="s">
        <v>283</v>
      </c>
      <c r="K382" s="124">
        <v>145.607</v>
      </c>
      <c r="L382" s="101" t="s">
        <v>532</v>
      </c>
    </row>
    <row r="383" spans="10:12" ht="12.75">
      <c r="J383" s="99" t="s">
        <v>283</v>
      </c>
      <c r="K383" s="124">
        <v>145.607</v>
      </c>
      <c r="L383" s="102">
        <v>0</v>
      </c>
    </row>
    <row r="384" spans="10:12" ht="12.75">
      <c r="J384" s="99" t="s">
        <v>283</v>
      </c>
      <c r="K384" s="124">
        <v>145.591</v>
      </c>
      <c r="L384" s="101" t="s">
        <v>281</v>
      </c>
    </row>
    <row r="385" spans="10:12" ht="12.75">
      <c r="J385" s="99" t="s">
        <v>283</v>
      </c>
      <c r="K385" s="124">
        <v>145.691</v>
      </c>
      <c r="L385" s="102">
        <v>1000</v>
      </c>
    </row>
    <row r="386" spans="10:12" ht="12.75">
      <c r="J386" s="99" t="s">
        <v>223</v>
      </c>
      <c r="K386" s="124">
        <v>145.53</v>
      </c>
      <c r="L386" s="101" t="s">
        <v>217</v>
      </c>
    </row>
    <row r="387" spans="10:12" ht="12.75">
      <c r="J387" s="99" t="s">
        <v>223</v>
      </c>
      <c r="K387" s="124">
        <v>145.63</v>
      </c>
      <c r="L387" s="102">
        <v>1000</v>
      </c>
    </row>
    <row r="388" spans="10:12" ht="12.75">
      <c r="J388" s="99" t="s">
        <v>223</v>
      </c>
      <c r="K388" s="124">
        <v>145.589</v>
      </c>
      <c r="L388" s="101" t="s">
        <v>217</v>
      </c>
    </row>
    <row r="389" spans="10:12" ht="12.75">
      <c r="J389" s="99" t="s">
        <v>223</v>
      </c>
      <c r="K389" s="124">
        <v>145.698</v>
      </c>
      <c r="L389" s="102">
        <v>1000</v>
      </c>
    </row>
    <row r="390" spans="10:12" ht="12.75">
      <c r="J390" s="99" t="s">
        <v>223</v>
      </c>
      <c r="K390" s="124">
        <v>145.8</v>
      </c>
      <c r="L390" s="101" t="s">
        <v>222</v>
      </c>
    </row>
    <row r="391" spans="10:12" ht="12.75">
      <c r="J391" s="99" t="s">
        <v>223</v>
      </c>
      <c r="K391" s="124">
        <v>145.7</v>
      </c>
      <c r="L391" s="102">
        <v>1000</v>
      </c>
    </row>
    <row r="392" spans="2:12" ht="12.75">
      <c r="B392" s="77">
        <v>40295</v>
      </c>
      <c r="C392" s="78" t="str">
        <f>TEXT(B392,"dddd")</f>
        <v>Tuesday</v>
      </c>
      <c r="D392" s="99" t="s">
        <v>493</v>
      </c>
      <c r="E392" s="129">
        <v>144.5</v>
      </c>
      <c r="F392" s="102">
        <v>-10000</v>
      </c>
      <c r="G392" s="99" t="s">
        <v>225</v>
      </c>
      <c r="H392" s="100">
        <v>1.33</v>
      </c>
      <c r="I392" s="101" t="s">
        <v>217</v>
      </c>
      <c r="J392" s="99" t="s">
        <v>223</v>
      </c>
      <c r="K392" s="124">
        <v>143.801</v>
      </c>
      <c r="L392" s="101" t="s">
        <v>217</v>
      </c>
    </row>
    <row r="393" spans="4:12" ht="12.75">
      <c r="D393" s="99" t="s">
        <v>223</v>
      </c>
      <c r="E393" s="129">
        <v>143.5</v>
      </c>
      <c r="F393" s="101" t="s">
        <v>217</v>
      </c>
      <c r="G393" s="99" t="s">
        <v>219</v>
      </c>
      <c r="H393" s="129">
        <v>125</v>
      </c>
      <c r="I393" s="102">
        <v>0</v>
      </c>
      <c r="J393" s="99" t="s">
        <v>223</v>
      </c>
      <c r="K393" s="124">
        <v>143.499</v>
      </c>
      <c r="L393" s="102">
        <v>-3020</v>
      </c>
    </row>
    <row r="394" spans="4:12" ht="12.75">
      <c r="D394" s="99" t="s">
        <v>223</v>
      </c>
      <c r="E394" s="129">
        <v>142</v>
      </c>
      <c r="F394" s="102">
        <v>-15000</v>
      </c>
      <c r="G394" s="99" t="s">
        <v>583</v>
      </c>
      <c r="H394" s="100">
        <v>1.3195</v>
      </c>
      <c r="I394" s="102">
        <v>-978</v>
      </c>
      <c r="J394" s="99" t="s">
        <v>223</v>
      </c>
      <c r="K394" s="124">
        <v>143.4</v>
      </c>
      <c r="L394" s="101" t="s">
        <v>222</v>
      </c>
    </row>
    <row r="395" spans="4:12" ht="12.75">
      <c r="D395" s="99" t="s">
        <v>225</v>
      </c>
      <c r="E395" s="100">
        <v>1.325</v>
      </c>
      <c r="F395" s="101" t="s">
        <v>217</v>
      </c>
      <c r="J395" s="99" t="s">
        <v>223</v>
      </c>
      <c r="K395" s="124">
        <v>143.299</v>
      </c>
      <c r="L395" s="102">
        <v>1010</v>
      </c>
    </row>
    <row r="396" spans="10:12" ht="12.75">
      <c r="J396" s="99" t="s">
        <v>223</v>
      </c>
      <c r="K396" s="124">
        <v>143.319</v>
      </c>
      <c r="L396" s="101" t="s">
        <v>222</v>
      </c>
    </row>
    <row r="397" spans="10:12" ht="12.75">
      <c r="J397" s="99" t="s">
        <v>223</v>
      </c>
      <c r="K397" s="124">
        <v>143.219</v>
      </c>
      <c r="L397" s="102">
        <v>1000</v>
      </c>
    </row>
    <row r="398" spans="10:12" ht="12.75">
      <c r="J398" s="99" t="s">
        <v>283</v>
      </c>
      <c r="K398" s="124">
        <v>143.588</v>
      </c>
      <c r="L398" s="101" t="s">
        <v>495</v>
      </c>
    </row>
    <row r="399" spans="10:12" ht="12.75">
      <c r="J399" s="99" t="s">
        <v>283</v>
      </c>
      <c r="K399" s="124">
        <v>143.488</v>
      </c>
      <c r="L399" s="102">
        <v>1000</v>
      </c>
    </row>
    <row r="400" spans="10:12" ht="12.75">
      <c r="J400" s="99" t="s">
        <v>283</v>
      </c>
      <c r="K400" s="124">
        <v>143.69</v>
      </c>
      <c r="L400" s="101" t="s">
        <v>281</v>
      </c>
    </row>
    <row r="401" spans="10:12" ht="12.75">
      <c r="J401" s="99" t="s">
        <v>283</v>
      </c>
      <c r="K401" s="124">
        <v>143.585</v>
      </c>
      <c r="L401" s="102">
        <v>-1050</v>
      </c>
    </row>
    <row r="402" spans="10:12" ht="12.75">
      <c r="J402" s="99" t="s">
        <v>223</v>
      </c>
      <c r="K402" s="124">
        <v>143.586</v>
      </c>
      <c r="L402" s="101" t="s">
        <v>217</v>
      </c>
    </row>
    <row r="403" spans="10:12" ht="12.75">
      <c r="J403" s="99" t="s">
        <v>223</v>
      </c>
      <c r="K403" s="124">
        <v>143.474</v>
      </c>
      <c r="L403" s="102">
        <v>-1120</v>
      </c>
    </row>
    <row r="404" spans="2:12" ht="12.75">
      <c r="B404" s="77">
        <v>40296</v>
      </c>
      <c r="C404" s="78" t="str">
        <f>TEXT(B404,"dddd")</f>
        <v>Wednesday</v>
      </c>
      <c r="D404" s="99" t="s">
        <v>223</v>
      </c>
      <c r="E404" s="129">
        <v>143</v>
      </c>
      <c r="F404" s="101" t="s">
        <v>217</v>
      </c>
      <c r="G404" s="99" t="s">
        <v>225</v>
      </c>
      <c r="H404" s="100">
        <v>1.3197</v>
      </c>
      <c r="I404" s="101" t="s">
        <v>217</v>
      </c>
      <c r="J404" s="99" t="s">
        <v>223</v>
      </c>
      <c r="K404" s="124">
        <v>142.353</v>
      </c>
      <c r="L404" s="101" t="s">
        <v>217</v>
      </c>
    </row>
    <row r="405" spans="4:12" ht="12.75">
      <c r="D405" s="99" t="s">
        <v>223</v>
      </c>
      <c r="E405" s="129">
        <v>142.5</v>
      </c>
      <c r="F405" s="101" t="s">
        <v>217</v>
      </c>
      <c r="G405" s="99" t="s">
        <v>283</v>
      </c>
      <c r="H405" s="129">
        <v>142.93</v>
      </c>
      <c r="I405" s="101" t="s">
        <v>281</v>
      </c>
      <c r="J405" s="99" t="s">
        <v>223</v>
      </c>
      <c r="K405" s="124">
        <v>142.653</v>
      </c>
      <c r="L405" s="102">
        <v>3000</v>
      </c>
    </row>
    <row r="406" spans="10:12" ht="12.75">
      <c r="J406" s="99" t="s">
        <v>223</v>
      </c>
      <c r="K406" s="124">
        <v>142.507</v>
      </c>
      <c r="L406" s="101" t="s">
        <v>217</v>
      </c>
    </row>
    <row r="407" spans="10:12" ht="12.75">
      <c r="J407" s="99" t="s">
        <v>223</v>
      </c>
      <c r="K407" s="124">
        <v>143.019</v>
      </c>
      <c r="L407" s="102">
        <v>5120</v>
      </c>
    </row>
    <row r="408" spans="2:6" ht="12.75">
      <c r="B408" s="77">
        <v>40297</v>
      </c>
      <c r="C408" s="78" t="str">
        <f>TEXT(B408,"dddd")</f>
        <v>Thursday</v>
      </c>
      <c r="D408" s="99" t="s">
        <v>223</v>
      </c>
      <c r="E408" s="129">
        <v>143.5</v>
      </c>
      <c r="F408" s="102">
        <v>10000</v>
      </c>
    </row>
    <row r="409" spans="2:9" ht="12.75">
      <c r="B409" s="77">
        <v>40298</v>
      </c>
      <c r="C409" s="78" t="str">
        <f>TEXT(B409,"dddd")</f>
        <v>Friday</v>
      </c>
      <c r="D409" s="99" t="s">
        <v>223</v>
      </c>
      <c r="E409" s="129">
        <v>144.51</v>
      </c>
      <c r="F409" s="102">
        <v>15100</v>
      </c>
      <c r="G409" s="99" t="s">
        <v>584</v>
      </c>
      <c r="H409" s="129">
        <v>144.27</v>
      </c>
      <c r="I409" s="102">
        <v>1340</v>
      </c>
    </row>
    <row r="410" spans="7:9" ht="12.75">
      <c r="G410" s="99" t="s">
        <v>223</v>
      </c>
      <c r="H410" s="129">
        <v>145</v>
      </c>
      <c r="I410" s="101" t="s">
        <v>222</v>
      </c>
    </row>
    <row r="411" spans="7:9" ht="12.75">
      <c r="G411" s="99" t="s">
        <v>218</v>
      </c>
      <c r="H411" s="129">
        <v>87.92</v>
      </c>
      <c r="I411" s="102">
        <v>920</v>
      </c>
    </row>
    <row r="412" spans="7:9" ht="12.75">
      <c r="G412" s="99" t="s">
        <v>421</v>
      </c>
      <c r="H412" s="129">
        <v>93.79</v>
      </c>
      <c r="I412" s="102">
        <v>360</v>
      </c>
    </row>
    <row r="413" spans="7:9" ht="12.75">
      <c r="G413" s="99" t="s">
        <v>494</v>
      </c>
      <c r="H413" s="100">
        <v>0.9374</v>
      </c>
      <c r="I413" s="102">
        <v>225</v>
      </c>
    </row>
    <row r="414" spans="2:12" ht="12.75">
      <c r="B414" s="105"/>
      <c r="C414" s="81"/>
      <c r="D414" s="82"/>
      <c r="E414" s="83"/>
      <c r="F414" s="84"/>
      <c r="G414" s="85" t="s">
        <v>223</v>
      </c>
      <c r="H414" s="127">
        <v>144</v>
      </c>
      <c r="I414" s="84">
        <v>1000</v>
      </c>
      <c r="J414" s="82"/>
      <c r="K414" s="82"/>
      <c r="L414" s="84"/>
    </row>
    <row r="415" spans="2:9" ht="12.75">
      <c r="B415" s="77">
        <v>40301</v>
      </c>
      <c r="C415" s="78" t="str">
        <f>TEXT(B415,"dddd")</f>
        <v>Monday</v>
      </c>
      <c r="D415" s="99" t="s">
        <v>420</v>
      </c>
      <c r="E415" s="100">
        <v>1.325</v>
      </c>
      <c r="F415" s="102">
        <v>0</v>
      </c>
      <c r="G415" s="99" t="s">
        <v>586</v>
      </c>
      <c r="H415" s="100">
        <v>1.32</v>
      </c>
      <c r="I415" s="102">
        <v>28</v>
      </c>
    </row>
    <row r="416" spans="4:6" ht="12.75">
      <c r="D416" s="99" t="s">
        <v>225</v>
      </c>
      <c r="E416" s="100">
        <v>1.32</v>
      </c>
      <c r="F416" s="102" t="s">
        <v>255</v>
      </c>
    </row>
    <row r="417" spans="2:3" ht="12.75">
      <c r="B417" s="77">
        <v>40302</v>
      </c>
      <c r="C417" s="78" t="str">
        <f>TEXT(B417,"dddd")</f>
        <v>Tuesday</v>
      </c>
    </row>
    <row r="418" spans="2:3" ht="12.75">
      <c r="B418" s="77">
        <v>40303</v>
      </c>
      <c r="C418" s="78" t="str">
        <f>TEXT(B418,"dddd")</f>
        <v>Wednesday</v>
      </c>
    </row>
    <row r="419" spans="2:9" ht="12.75">
      <c r="B419" s="77">
        <v>40304</v>
      </c>
      <c r="C419" s="78" t="str">
        <f>TEXT(B419,"dddd")</f>
        <v>Thursday</v>
      </c>
      <c r="G419" s="99" t="s">
        <v>219</v>
      </c>
      <c r="H419" s="129">
        <v>119</v>
      </c>
      <c r="I419" s="101" t="s">
        <v>217</v>
      </c>
    </row>
    <row r="420" spans="7:9" ht="12.75">
      <c r="G420" s="99" t="s">
        <v>372</v>
      </c>
      <c r="H420" s="129">
        <v>84</v>
      </c>
      <c r="I420" s="101" t="s">
        <v>224</v>
      </c>
    </row>
    <row r="421" spans="7:9" ht="12.75">
      <c r="G421" s="99" t="s">
        <v>219</v>
      </c>
      <c r="H421" s="129">
        <v>117.97</v>
      </c>
      <c r="I421" s="102">
        <v>-1030</v>
      </c>
    </row>
    <row r="422" spans="2:9" ht="12.75">
      <c r="B422" s="77">
        <v>40305</v>
      </c>
      <c r="C422" s="78" t="str">
        <f>TEXT(B422,"dddd")</f>
        <v>Friday</v>
      </c>
      <c r="G422" s="99" t="s">
        <v>218</v>
      </c>
      <c r="H422" s="129">
        <v>81.85</v>
      </c>
      <c r="I422" s="101" t="s">
        <v>217</v>
      </c>
    </row>
    <row r="423" spans="7:9" ht="12.75">
      <c r="G423" s="99" t="s">
        <v>223</v>
      </c>
      <c r="H423" s="129">
        <v>136.06</v>
      </c>
      <c r="I423" s="101" t="s">
        <v>217</v>
      </c>
    </row>
    <row r="424" spans="7:9" ht="12.75">
      <c r="G424" s="99" t="s">
        <v>223</v>
      </c>
      <c r="H424" s="129">
        <v>135.63</v>
      </c>
      <c r="I424" s="102">
        <v>-430</v>
      </c>
    </row>
    <row r="425" spans="7:9" ht="12.75">
      <c r="G425" s="99" t="s">
        <v>223</v>
      </c>
      <c r="H425" s="129">
        <v>136</v>
      </c>
      <c r="I425" s="101" t="s">
        <v>217</v>
      </c>
    </row>
    <row r="426" spans="7:9" ht="12.75">
      <c r="G426" s="99" t="s">
        <v>223</v>
      </c>
      <c r="H426" s="129">
        <v>136</v>
      </c>
      <c r="I426" s="102">
        <v>0</v>
      </c>
    </row>
    <row r="427" spans="7:9" ht="12.75">
      <c r="G427" s="99" t="s">
        <v>223</v>
      </c>
      <c r="H427" s="129">
        <v>135.76</v>
      </c>
      <c r="I427" s="101" t="s">
        <v>217</v>
      </c>
    </row>
    <row r="428" spans="7:9" ht="12.75">
      <c r="G428" s="99" t="s">
        <v>225</v>
      </c>
      <c r="H428" s="100">
        <v>1.27</v>
      </c>
      <c r="I428" s="101" t="s">
        <v>217</v>
      </c>
    </row>
    <row r="429" spans="7:9" ht="12.75">
      <c r="G429" s="99" t="s">
        <v>223</v>
      </c>
      <c r="H429" s="129">
        <v>134.98</v>
      </c>
      <c r="I429" s="102">
        <v>-780</v>
      </c>
    </row>
    <row r="430" spans="2:12" ht="12.75">
      <c r="B430" s="105"/>
      <c r="C430" s="81"/>
      <c r="D430" s="82"/>
      <c r="E430" s="83"/>
      <c r="F430" s="84"/>
      <c r="G430" s="85" t="s">
        <v>223</v>
      </c>
      <c r="H430" s="127">
        <v>134</v>
      </c>
      <c r="I430" s="84" t="s">
        <v>217</v>
      </c>
      <c r="J430" s="82"/>
      <c r="K430" s="82"/>
      <c r="L430" s="84"/>
    </row>
    <row r="431" spans="2:9" ht="12.75">
      <c r="B431" s="77">
        <v>40308</v>
      </c>
      <c r="C431" s="78" t="str">
        <f>TEXT(B431,"dddd")</f>
        <v>Monday</v>
      </c>
      <c r="G431" s="99" t="s">
        <v>420</v>
      </c>
      <c r="H431" s="100">
        <v>1.2916</v>
      </c>
      <c r="I431" s="102">
        <v>1995</v>
      </c>
    </row>
    <row r="432" spans="7:9" ht="12.75">
      <c r="G432" s="99" t="s">
        <v>493</v>
      </c>
      <c r="H432" s="129">
        <v>138</v>
      </c>
      <c r="I432" s="102">
        <v>4000</v>
      </c>
    </row>
    <row r="433" spans="7:9" ht="12.75">
      <c r="G433" s="99" t="s">
        <v>587</v>
      </c>
      <c r="H433" s="129">
        <v>84</v>
      </c>
      <c r="I433" s="102">
        <v>0</v>
      </c>
    </row>
    <row r="434" spans="7:9" ht="12.75">
      <c r="G434" s="99" t="s">
        <v>587</v>
      </c>
      <c r="H434" s="129">
        <v>84</v>
      </c>
      <c r="I434" s="102">
        <v>2150</v>
      </c>
    </row>
    <row r="435" spans="2:3" ht="12.75">
      <c r="B435" s="77">
        <v>40309</v>
      </c>
      <c r="C435" s="78" t="str">
        <f>TEXT(B435,"dddd")</f>
        <v>Tuesday</v>
      </c>
    </row>
    <row r="436" spans="2:12" ht="12.75">
      <c r="B436" s="77">
        <v>40310</v>
      </c>
      <c r="C436" s="78" t="str">
        <f>TEXT(B436,"dddd")</f>
        <v>Wednesday</v>
      </c>
      <c r="J436" s="99" t="s">
        <v>368</v>
      </c>
      <c r="K436" s="124">
        <v>139.07</v>
      </c>
      <c r="L436" s="102" t="s">
        <v>224</v>
      </c>
    </row>
    <row r="437" spans="10:12" ht="12.75">
      <c r="J437" s="99" t="s">
        <v>368</v>
      </c>
      <c r="K437" s="124">
        <v>139.17</v>
      </c>
      <c r="L437" s="102">
        <v>1000</v>
      </c>
    </row>
    <row r="438" spans="4:12" ht="12.75">
      <c r="D438" s="92"/>
      <c r="E438" s="93"/>
      <c r="F438" s="91"/>
      <c r="G438" s="92"/>
      <c r="H438" s="93"/>
      <c r="I438" s="91"/>
      <c r="J438" s="99" t="s">
        <v>368</v>
      </c>
      <c r="K438" s="134">
        <v>139.058</v>
      </c>
      <c r="L438" s="91" t="s">
        <v>224</v>
      </c>
    </row>
    <row r="439" spans="10:12" ht="12.75">
      <c r="J439" s="99" t="s">
        <v>368</v>
      </c>
      <c r="K439" s="124">
        <v>138.857</v>
      </c>
      <c r="L439" s="102">
        <v>-2010</v>
      </c>
    </row>
    <row r="440" spans="10:12" ht="12.75">
      <c r="J440" s="99" t="s">
        <v>368</v>
      </c>
      <c r="K440" s="124">
        <v>138.948</v>
      </c>
      <c r="L440" s="102" t="s">
        <v>224</v>
      </c>
    </row>
    <row r="441" spans="10:12" ht="12.75">
      <c r="J441" s="99" t="s">
        <v>368</v>
      </c>
      <c r="K441" s="124">
        <v>138.741</v>
      </c>
      <c r="L441" s="102">
        <v>-2070</v>
      </c>
    </row>
    <row r="442" spans="10:12" ht="12.75">
      <c r="J442" s="99" t="s">
        <v>368</v>
      </c>
      <c r="K442" s="124">
        <v>138.503</v>
      </c>
      <c r="L442" s="102" t="s">
        <v>224</v>
      </c>
    </row>
    <row r="443" spans="10:12" ht="12.75">
      <c r="J443" s="99" t="s">
        <v>368</v>
      </c>
      <c r="K443" s="124">
        <v>138.822</v>
      </c>
      <c r="L443" s="102">
        <v>3190</v>
      </c>
    </row>
    <row r="444" spans="10:12" ht="12.75">
      <c r="J444" s="99" t="s">
        <v>368</v>
      </c>
      <c r="K444" s="124">
        <v>138.395</v>
      </c>
      <c r="L444" s="102" t="s">
        <v>371</v>
      </c>
    </row>
    <row r="445" spans="10:12" ht="12.75">
      <c r="J445" s="99" t="s">
        <v>368</v>
      </c>
      <c r="K445" s="124">
        <v>138.499</v>
      </c>
      <c r="L445" s="102">
        <v>-1040</v>
      </c>
    </row>
    <row r="446" spans="10:12" ht="12.75">
      <c r="J446" s="99" t="s">
        <v>368</v>
      </c>
      <c r="K446" s="124">
        <v>138.356</v>
      </c>
      <c r="L446" s="102" t="s">
        <v>224</v>
      </c>
    </row>
    <row r="447" spans="10:12" ht="12.75">
      <c r="J447" s="99" t="s">
        <v>368</v>
      </c>
      <c r="K447" s="124">
        <v>137.999</v>
      </c>
      <c r="L447" s="102">
        <v>-3570</v>
      </c>
    </row>
    <row r="448" spans="2:12" ht="12.75">
      <c r="B448" s="77">
        <v>40311</v>
      </c>
      <c r="C448" s="78" t="str">
        <f>TEXT(B448,"dddd")</f>
        <v>Thursday</v>
      </c>
      <c r="J448" s="99" t="s">
        <v>368</v>
      </c>
      <c r="K448" s="124">
        <v>136.5</v>
      </c>
      <c r="L448" s="102" t="s">
        <v>371</v>
      </c>
    </row>
    <row r="449" spans="10:12" ht="12.75">
      <c r="J449" s="99" t="s">
        <v>368</v>
      </c>
      <c r="K449" s="124">
        <v>136.4</v>
      </c>
      <c r="L449" s="102">
        <v>1000</v>
      </c>
    </row>
    <row r="450" spans="10:12" ht="12.75">
      <c r="J450" s="99" t="s">
        <v>368</v>
      </c>
      <c r="K450" s="124">
        <v>136.435</v>
      </c>
      <c r="L450" s="102" t="s">
        <v>371</v>
      </c>
    </row>
    <row r="451" spans="10:12" ht="12.75">
      <c r="J451" s="99" t="s">
        <v>368</v>
      </c>
      <c r="K451" s="124">
        <v>136.653</v>
      </c>
      <c r="L451" s="102">
        <v>-2180</v>
      </c>
    </row>
    <row r="452" spans="10:12" ht="12.75">
      <c r="J452" s="99" t="s">
        <v>368</v>
      </c>
      <c r="K452" s="124">
        <v>136.647</v>
      </c>
      <c r="L452" s="102" t="s">
        <v>371</v>
      </c>
    </row>
    <row r="453" spans="10:12" ht="12.75">
      <c r="J453" s="99" t="s">
        <v>368</v>
      </c>
      <c r="K453" s="124">
        <v>136.547</v>
      </c>
      <c r="L453" s="102">
        <v>1000</v>
      </c>
    </row>
    <row r="454" spans="10:12" ht="12.75">
      <c r="J454" s="99" t="s">
        <v>368</v>
      </c>
      <c r="K454" s="124">
        <v>136.493</v>
      </c>
      <c r="L454" s="102" t="s">
        <v>224</v>
      </c>
    </row>
    <row r="455" spans="10:12" ht="12.75">
      <c r="J455" s="99" t="s">
        <v>368</v>
      </c>
      <c r="K455" s="124">
        <v>136.593</v>
      </c>
      <c r="L455" s="102">
        <v>1000</v>
      </c>
    </row>
    <row r="456" spans="10:12" ht="12.75">
      <c r="J456" s="99" t="s">
        <v>368</v>
      </c>
      <c r="K456" s="124">
        <v>136.501</v>
      </c>
      <c r="L456" s="102" t="s">
        <v>224</v>
      </c>
    </row>
    <row r="457" spans="10:12" ht="12.75">
      <c r="J457" s="99" t="s">
        <v>368</v>
      </c>
      <c r="K457" s="124">
        <v>136.601</v>
      </c>
      <c r="L457" s="102">
        <v>1000</v>
      </c>
    </row>
    <row r="458" spans="2:12" ht="12.75">
      <c r="B458" s="160">
        <v>40312</v>
      </c>
      <c r="C458" s="97" t="str">
        <f>TEXT(B458,"dddd")</f>
        <v>Friday</v>
      </c>
      <c r="J458" s="99" t="s">
        <v>368</v>
      </c>
      <c r="K458" s="124">
        <v>134.902</v>
      </c>
      <c r="L458" s="102" t="s">
        <v>224</v>
      </c>
    </row>
    <row r="459" spans="10:12" ht="12.75">
      <c r="J459" s="99" t="s">
        <v>368</v>
      </c>
      <c r="K459" s="124">
        <v>135.008</v>
      </c>
      <c r="L459" s="102">
        <v>1060</v>
      </c>
    </row>
    <row r="460" spans="10:12" ht="12.75">
      <c r="J460" s="99" t="s">
        <v>368</v>
      </c>
      <c r="K460" s="124">
        <v>134.977</v>
      </c>
      <c r="L460" s="102" t="s">
        <v>224</v>
      </c>
    </row>
    <row r="461" spans="10:12" ht="12.75">
      <c r="J461" s="99" t="s">
        <v>368</v>
      </c>
      <c r="K461" s="124">
        <v>135.077</v>
      </c>
      <c r="L461" s="102">
        <v>1000</v>
      </c>
    </row>
    <row r="462" spans="10:12" ht="12.75">
      <c r="J462" s="99" t="s">
        <v>368</v>
      </c>
      <c r="K462" s="124">
        <v>134.799</v>
      </c>
      <c r="L462" s="102" t="s">
        <v>224</v>
      </c>
    </row>
    <row r="463" spans="10:12" ht="12.75">
      <c r="J463" s="99" t="s">
        <v>368</v>
      </c>
      <c r="K463" s="124">
        <v>134.899</v>
      </c>
      <c r="L463" s="102">
        <v>1000</v>
      </c>
    </row>
    <row r="464" spans="10:12" ht="12.75">
      <c r="J464" s="79" t="s">
        <v>223</v>
      </c>
      <c r="K464" s="123">
        <v>135.39</v>
      </c>
      <c r="L464" s="102" t="s">
        <v>224</v>
      </c>
    </row>
    <row r="465" spans="2:12" ht="12.75">
      <c r="B465" s="105"/>
      <c r="C465" s="81"/>
      <c r="D465" s="82"/>
      <c r="E465" s="83"/>
      <c r="F465" s="84"/>
      <c r="G465" s="82"/>
      <c r="H465" s="83"/>
      <c r="I465" s="84"/>
      <c r="J465" s="85" t="s">
        <v>368</v>
      </c>
      <c r="K465" s="122">
        <v>134.731</v>
      </c>
      <c r="L465" s="84" t="s">
        <v>224</v>
      </c>
    </row>
    <row r="466" spans="2:12" ht="12.75">
      <c r="B466" s="160">
        <v>40315</v>
      </c>
      <c r="C466" s="97" t="str">
        <f>TEXT(B466,"dddd")</f>
        <v>Monday</v>
      </c>
      <c r="G466" s="99" t="s">
        <v>618</v>
      </c>
      <c r="H466" s="129">
        <v>133.94</v>
      </c>
      <c r="I466" s="103" t="s">
        <v>255</v>
      </c>
      <c r="J466" s="99" t="s">
        <v>223</v>
      </c>
      <c r="K466" s="124">
        <v>133.999</v>
      </c>
      <c r="L466" s="102">
        <v>-7320</v>
      </c>
    </row>
    <row r="467" spans="7:12" ht="12.75">
      <c r="G467" s="99" t="s">
        <v>272</v>
      </c>
      <c r="H467" s="129">
        <v>81.5</v>
      </c>
      <c r="I467" s="103" t="s">
        <v>255</v>
      </c>
      <c r="J467" s="99" t="s">
        <v>223</v>
      </c>
      <c r="K467" s="124">
        <v>133.764</v>
      </c>
      <c r="L467" s="102" t="s">
        <v>217</v>
      </c>
    </row>
    <row r="468" spans="7:12" ht="12.75">
      <c r="G468" s="99" t="s">
        <v>618</v>
      </c>
      <c r="H468" s="129">
        <v>133</v>
      </c>
      <c r="I468" s="102">
        <v>-940</v>
      </c>
      <c r="J468" s="99" t="s">
        <v>223</v>
      </c>
      <c r="K468" s="124">
        <v>134</v>
      </c>
      <c r="L468" s="102">
        <v>2360</v>
      </c>
    </row>
    <row r="469" spans="7:12" ht="12.75">
      <c r="G469" s="99" t="s">
        <v>225</v>
      </c>
      <c r="H469" s="100">
        <v>1.24</v>
      </c>
      <c r="I469" s="102" t="s">
        <v>495</v>
      </c>
      <c r="J469" s="99" t="s">
        <v>283</v>
      </c>
      <c r="K469" s="124">
        <v>134.001</v>
      </c>
      <c r="L469" s="102" t="s">
        <v>217</v>
      </c>
    </row>
    <row r="470" spans="2:12" ht="12.75">
      <c r="B470" s="77">
        <v>40316</v>
      </c>
      <c r="C470" s="97" t="str">
        <f>TEXT(B470,"dddd")</f>
        <v>Tuesday</v>
      </c>
      <c r="G470" s="99" t="s">
        <v>619</v>
      </c>
      <c r="H470" s="129">
        <v>80</v>
      </c>
      <c r="I470" s="102">
        <v>-1500</v>
      </c>
      <c r="J470" s="99" t="s">
        <v>283</v>
      </c>
      <c r="K470" s="124">
        <v>134.14</v>
      </c>
      <c r="L470" s="102">
        <v>1390</v>
      </c>
    </row>
    <row r="471" spans="7:12" ht="12.75">
      <c r="G471" s="99" t="s">
        <v>225</v>
      </c>
      <c r="H471" s="100">
        <v>1.24</v>
      </c>
      <c r="I471" s="102">
        <v>0</v>
      </c>
      <c r="J471" s="99" t="s">
        <v>283</v>
      </c>
      <c r="K471" s="124">
        <v>134.301</v>
      </c>
      <c r="L471" s="102" t="s">
        <v>255</v>
      </c>
    </row>
    <row r="472" spans="10:12" ht="12.75">
      <c r="J472" s="99" t="s">
        <v>283</v>
      </c>
      <c r="K472" s="124">
        <v>134.401</v>
      </c>
      <c r="L472" s="102">
        <v>1000</v>
      </c>
    </row>
    <row r="473" spans="10:12" ht="12.75">
      <c r="J473" s="99" t="s">
        <v>223</v>
      </c>
      <c r="K473" s="124">
        <v>134.501</v>
      </c>
      <c r="L473" s="102" t="s">
        <v>224</v>
      </c>
    </row>
    <row r="474" spans="2:12" ht="12.75">
      <c r="B474" s="77">
        <v>40317</v>
      </c>
      <c r="C474" s="97" t="str">
        <f>TEXT(B474,"dddd")</f>
        <v>Wednesday</v>
      </c>
      <c r="D474" s="99" t="s">
        <v>276</v>
      </c>
      <c r="E474" s="100">
        <v>1.2207</v>
      </c>
      <c r="F474" s="102">
        <v>-90591</v>
      </c>
      <c r="G474" s="99" t="s">
        <v>584</v>
      </c>
      <c r="H474" s="129">
        <v>133</v>
      </c>
      <c r="I474" s="102" t="s">
        <v>217</v>
      </c>
      <c r="J474" s="99" t="s">
        <v>218</v>
      </c>
      <c r="K474" s="124">
        <v>80</v>
      </c>
      <c r="L474" s="102" t="s">
        <v>224</v>
      </c>
    </row>
    <row r="475" spans="4:12" ht="12.75">
      <c r="D475" s="99" t="s">
        <v>420</v>
      </c>
      <c r="E475" s="100">
        <v>1.22</v>
      </c>
      <c r="F475" s="102" t="s">
        <v>255</v>
      </c>
      <c r="G475" s="79" t="s">
        <v>218</v>
      </c>
      <c r="H475" s="103">
        <v>80</v>
      </c>
      <c r="I475" s="102" t="s">
        <v>217</v>
      </c>
      <c r="J475" s="99" t="s">
        <v>218</v>
      </c>
      <c r="K475" s="124">
        <v>79</v>
      </c>
      <c r="L475" s="102">
        <v>-10000</v>
      </c>
    </row>
    <row r="476" spans="7:12" ht="12.75">
      <c r="G476" s="99" t="s">
        <v>584</v>
      </c>
      <c r="H476" s="129">
        <v>131</v>
      </c>
      <c r="I476" s="102">
        <v>-2000</v>
      </c>
      <c r="J476" s="99" t="s">
        <v>633</v>
      </c>
      <c r="K476" s="124">
        <v>77</v>
      </c>
      <c r="L476" s="102" t="s">
        <v>634</v>
      </c>
    </row>
    <row r="477" spans="7:12" ht="12.75">
      <c r="G477" s="79" t="s">
        <v>531</v>
      </c>
      <c r="H477" s="103">
        <v>1.44</v>
      </c>
      <c r="I477" s="102" t="s">
        <v>222</v>
      </c>
      <c r="J477" s="99" t="s">
        <v>223</v>
      </c>
      <c r="K477" s="124">
        <v>129.996</v>
      </c>
      <c r="L477" s="102">
        <v>-45050</v>
      </c>
    </row>
    <row r="478" spans="7:12" ht="12.75">
      <c r="G478" s="79" t="s">
        <v>218</v>
      </c>
      <c r="H478" s="103">
        <v>77</v>
      </c>
      <c r="I478" s="102" t="s">
        <v>217</v>
      </c>
      <c r="J478" s="99" t="s">
        <v>584</v>
      </c>
      <c r="K478" s="124">
        <v>129.894</v>
      </c>
      <c r="L478" s="102" t="s">
        <v>634</v>
      </c>
    </row>
    <row r="479" spans="10:12" ht="12.75">
      <c r="J479" s="99" t="s">
        <v>223</v>
      </c>
      <c r="K479" s="124">
        <v>131.031</v>
      </c>
      <c r="L479" s="102">
        <v>11370</v>
      </c>
    </row>
    <row r="480" spans="10:12" ht="12.75">
      <c r="J480" s="99" t="s">
        <v>223</v>
      </c>
      <c r="K480" s="124">
        <v>131.582</v>
      </c>
      <c r="L480" s="102" t="s">
        <v>217</v>
      </c>
    </row>
    <row r="481" spans="2:12" ht="12.75">
      <c r="B481" s="77">
        <v>40318</v>
      </c>
      <c r="C481" s="97" t="str">
        <f>TEXT(B481,"dddd")</f>
        <v>Thursday</v>
      </c>
      <c r="D481" s="99" t="s">
        <v>225</v>
      </c>
      <c r="E481" s="100">
        <v>1.2427</v>
      </c>
      <c r="F481" s="102">
        <v>20260</v>
      </c>
      <c r="J481" s="99" t="s">
        <v>223</v>
      </c>
      <c r="K481" s="124">
        <v>129.981</v>
      </c>
      <c r="L481" s="102">
        <v>-16010</v>
      </c>
    </row>
    <row r="482" spans="2:12" ht="12.75">
      <c r="B482" s="79"/>
      <c r="C482" s="79"/>
      <c r="E482" s="79"/>
      <c r="F482" s="79"/>
      <c r="J482" s="99" t="s">
        <v>633</v>
      </c>
      <c r="K482" s="124">
        <v>74.999</v>
      </c>
      <c r="L482" s="102">
        <v>-20010</v>
      </c>
    </row>
    <row r="483" spans="2:12" ht="12.75">
      <c r="B483" s="79"/>
      <c r="C483" s="79"/>
      <c r="E483" s="79"/>
      <c r="F483" s="79"/>
      <c r="J483" s="99" t="s">
        <v>223</v>
      </c>
      <c r="K483" s="124">
        <v>129.997</v>
      </c>
      <c r="L483" s="102" t="s">
        <v>217</v>
      </c>
    </row>
    <row r="484" spans="3:12" ht="12.75">
      <c r="C484" s="97"/>
      <c r="D484" s="99"/>
      <c r="E484" s="100"/>
      <c r="J484" s="99" t="s">
        <v>633</v>
      </c>
      <c r="K484" s="124">
        <v>75</v>
      </c>
      <c r="L484" s="102" t="s">
        <v>634</v>
      </c>
    </row>
    <row r="485" spans="3:12" ht="12.75">
      <c r="C485" s="97"/>
      <c r="D485" s="99"/>
      <c r="E485" s="100"/>
      <c r="J485" s="89" t="s">
        <v>633</v>
      </c>
      <c r="K485" s="134">
        <v>73</v>
      </c>
      <c r="L485" s="91">
        <v>-20000</v>
      </c>
    </row>
    <row r="486" spans="2:12" ht="12.75">
      <c r="B486" s="105">
        <v>40319</v>
      </c>
      <c r="C486" s="81" t="str">
        <f aca="true" t="shared" si="4" ref="C486:C491">TEXT(B486,"dddd")</f>
        <v>Friday</v>
      </c>
      <c r="D486" s="85" t="s">
        <v>225</v>
      </c>
      <c r="E486" s="86">
        <v>1.25</v>
      </c>
      <c r="F486" s="84" t="s">
        <v>255</v>
      </c>
      <c r="G486" s="82"/>
      <c r="H486" s="83"/>
      <c r="I486" s="84"/>
      <c r="J486" s="82" t="s">
        <v>372</v>
      </c>
      <c r="K486" s="125">
        <v>74.881</v>
      </c>
      <c r="L486" s="84" t="s">
        <v>224</v>
      </c>
    </row>
    <row r="487" spans="2:11" ht="12.75">
      <c r="B487" s="77">
        <v>40322</v>
      </c>
      <c r="C487" s="97" t="str">
        <f t="shared" si="4"/>
        <v>Monday</v>
      </c>
      <c r="K487" s="123"/>
    </row>
    <row r="488" spans="2:6" ht="12.75">
      <c r="B488" s="77">
        <v>40323</v>
      </c>
      <c r="C488" s="97" t="str">
        <f t="shared" si="4"/>
        <v>Tuesday</v>
      </c>
      <c r="D488" s="99" t="s">
        <v>225</v>
      </c>
      <c r="E488" s="100">
        <v>1.2301</v>
      </c>
      <c r="F488" s="102">
        <v>-17946</v>
      </c>
    </row>
    <row r="489" spans="2:3" ht="12.75">
      <c r="B489" s="77">
        <v>40324</v>
      </c>
      <c r="C489" s="97" t="str">
        <f t="shared" si="4"/>
        <v>Wednesday</v>
      </c>
    </row>
    <row r="490" spans="2:12" ht="12.75">
      <c r="B490" s="77">
        <v>40325</v>
      </c>
      <c r="C490" s="97" t="str">
        <f t="shared" si="4"/>
        <v>Thursday</v>
      </c>
      <c r="J490" s="99" t="s">
        <v>584</v>
      </c>
      <c r="K490" s="124">
        <v>132</v>
      </c>
      <c r="L490" s="102">
        <v>20030</v>
      </c>
    </row>
    <row r="491" spans="2:12" ht="12.75">
      <c r="B491" s="77">
        <v>40326</v>
      </c>
      <c r="C491" s="97" t="str">
        <f t="shared" si="4"/>
        <v>Friday</v>
      </c>
      <c r="J491" s="99" t="s">
        <v>633</v>
      </c>
      <c r="K491" s="124">
        <v>77</v>
      </c>
      <c r="L491" s="102" t="s">
        <v>634</v>
      </c>
    </row>
    <row r="492" spans="2:12" ht="12.75">
      <c r="B492" s="105"/>
      <c r="C492" s="81"/>
      <c r="D492" s="82"/>
      <c r="E492" s="83"/>
      <c r="F492" s="84"/>
      <c r="G492" s="82"/>
      <c r="H492" s="83"/>
      <c r="I492" s="84"/>
      <c r="J492" s="85" t="s">
        <v>633</v>
      </c>
      <c r="K492" s="122">
        <v>77.08</v>
      </c>
      <c r="L492" s="84">
        <v>800</v>
      </c>
    </row>
  </sheetData>
  <mergeCells count="3">
    <mergeCell ref="D2:F2"/>
    <mergeCell ref="J2:L2"/>
    <mergeCell ref="G2:I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97"/>
  <sheetViews>
    <sheetView workbookViewId="0" topLeftCell="A1">
      <selection activeCell="B45" sqref="B45"/>
    </sheetView>
  </sheetViews>
  <sheetFormatPr defaultColWidth="9.00390625" defaultRowHeight="13.5"/>
  <cols>
    <col min="1" max="1" width="8.375" style="6" bestFit="1" customWidth="1"/>
    <col min="2" max="2" width="4.75390625" style="6" bestFit="1" customWidth="1"/>
    <col min="3" max="3" width="9.125" style="7" bestFit="1" customWidth="1"/>
    <col min="4" max="4" width="8.625" style="6" bestFit="1" customWidth="1"/>
    <col min="5" max="5" width="9.125" style="7" bestFit="1" customWidth="1"/>
    <col min="6" max="10" width="9.125" style="22" bestFit="1" customWidth="1"/>
    <col min="11" max="12" width="11.625" style="6" bestFit="1" customWidth="1"/>
    <col min="13" max="13" width="9.00390625" style="6" customWidth="1"/>
    <col min="14" max="14" width="9.00390625" style="151" customWidth="1"/>
    <col min="15" max="16384" width="9.00390625" style="6" customWidth="1"/>
  </cols>
  <sheetData>
    <row r="1" spans="1:14" s="5" customFormat="1" ht="13.5" thickBot="1">
      <c r="A1" s="3" t="s">
        <v>63</v>
      </c>
      <c r="B1" s="3" t="s">
        <v>80</v>
      </c>
      <c r="C1" s="4" t="s">
        <v>64</v>
      </c>
      <c r="D1" s="3" t="s">
        <v>65</v>
      </c>
      <c r="E1" s="4" t="s">
        <v>66</v>
      </c>
      <c r="F1" s="21" t="s">
        <v>67</v>
      </c>
      <c r="G1" s="21" t="s">
        <v>68</v>
      </c>
      <c r="H1" s="21" t="s">
        <v>69</v>
      </c>
      <c r="I1" s="21" t="s">
        <v>70</v>
      </c>
      <c r="J1" s="21" t="s">
        <v>71</v>
      </c>
      <c r="K1" s="3" t="s">
        <v>72</v>
      </c>
      <c r="L1" s="3" t="s">
        <v>73</v>
      </c>
      <c r="M1" s="3" t="s">
        <v>74</v>
      </c>
      <c r="N1" s="148" t="s">
        <v>337</v>
      </c>
    </row>
    <row r="2" spans="1:14" s="5" customFormat="1" ht="13.5" thickTop="1">
      <c r="A2" s="6"/>
      <c r="B2" s="6"/>
      <c r="C2" s="74"/>
      <c r="D2" s="6"/>
      <c r="E2" s="74"/>
      <c r="F2" s="22"/>
      <c r="G2" s="22"/>
      <c r="H2" s="22"/>
      <c r="I2" s="22"/>
      <c r="J2" s="23"/>
      <c r="K2" s="8"/>
      <c r="L2" s="8"/>
      <c r="M2" s="9"/>
      <c r="N2" s="150"/>
    </row>
    <row r="3" spans="1:14" s="5" customFormat="1" ht="12.75">
      <c r="A3" s="6" t="s">
        <v>192</v>
      </c>
      <c r="B3" s="6" t="s">
        <v>78</v>
      </c>
      <c r="C3" s="74">
        <v>1.2301</v>
      </c>
      <c r="D3" s="6">
        <v>1</v>
      </c>
      <c r="E3" s="74">
        <v>1.25</v>
      </c>
      <c r="F3" s="22">
        <v>-17946</v>
      </c>
      <c r="G3" s="22">
        <v>-14</v>
      </c>
      <c r="H3" s="22">
        <v>147</v>
      </c>
      <c r="I3" s="22">
        <v>147</v>
      </c>
      <c r="J3" s="23">
        <f aca="true" t="shared" si="0" ref="J3:J8">F3+G3-H3-I3</f>
        <v>-18254</v>
      </c>
      <c r="K3" s="8">
        <v>40323</v>
      </c>
      <c r="L3" s="8">
        <v>40319</v>
      </c>
      <c r="M3" s="9">
        <f aca="true" t="shared" si="1" ref="M3:M17">K3-L3</f>
        <v>4</v>
      </c>
      <c r="N3" s="150"/>
    </row>
    <row r="4" spans="1:14" s="5" customFormat="1" ht="12.75">
      <c r="A4" s="6" t="s">
        <v>192</v>
      </c>
      <c r="B4" s="6" t="s">
        <v>78</v>
      </c>
      <c r="C4" s="74">
        <v>1.2427</v>
      </c>
      <c r="D4" s="6">
        <v>1</v>
      </c>
      <c r="E4" s="74">
        <v>1.22</v>
      </c>
      <c r="F4" s="22">
        <v>20360</v>
      </c>
      <c r="G4" s="22">
        <v>-15</v>
      </c>
      <c r="H4" s="22">
        <v>147</v>
      </c>
      <c r="I4" s="22">
        <v>147</v>
      </c>
      <c r="J4" s="23">
        <f t="shared" si="0"/>
        <v>20051</v>
      </c>
      <c r="K4" s="8">
        <v>40318</v>
      </c>
      <c r="L4" s="8">
        <v>40317</v>
      </c>
      <c r="M4" s="9">
        <f t="shared" si="1"/>
        <v>1</v>
      </c>
      <c r="N4" s="150"/>
    </row>
    <row r="5" spans="1:14" s="5" customFormat="1" ht="12.75">
      <c r="A5" s="6" t="s">
        <v>192</v>
      </c>
      <c r="B5" s="6" t="s">
        <v>78</v>
      </c>
      <c r="C5" s="74">
        <v>1.2207</v>
      </c>
      <c r="D5" s="6">
        <v>1</v>
      </c>
      <c r="E5" s="74">
        <v>1.32</v>
      </c>
      <c r="F5" s="22">
        <v>-91058</v>
      </c>
      <c r="G5" s="22">
        <v>-82</v>
      </c>
      <c r="H5" s="22">
        <v>147</v>
      </c>
      <c r="I5" s="22">
        <v>147</v>
      </c>
      <c r="J5" s="23">
        <f t="shared" si="0"/>
        <v>-91434</v>
      </c>
      <c r="K5" s="8">
        <v>40317</v>
      </c>
      <c r="L5" s="8">
        <v>40301</v>
      </c>
      <c r="M5" s="9">
        <f t="shared" si="1"/>
        <v>16</v>
      </c>
      <c r="N5" s="150"/>
    </row>
    <row r="6" spans="1:14" s="5" customFormat="1" ht="12.75">
      <c r="A6" s="6" t="s">
        <v>79</v>
      </c>
      <c r="B6" s="6" t="s">
        <v>78</v>
      </c>
      <c r="C6" s="17">
        <v>143.5</v>
      </c>
      <c r="D6" s="6">
        <v>1</v>
      </c>
      <c r="E6" s="17">
        <v>142.5</v>
      </c>
      <c r="F6" s="22">
        <v>10000</v>
      </c>
      <c r="G6" s="22">
        <v>0</v>
      </c>
      <c r="H6" s="22">
        <v>147</v>
      </c>
      <c r="I6" s="22">
        <v>147</v>
      </c>
      <c r="J6" s="23">
        <f t="shared" si="0"/>
        <v>9706</v>
      </c>
      <c r="K6" s="8">
        <v>40297</v>
      </c>
      <c r="L6" s="8">
        <v>40296</v>
      </c>
      <c r="M6" s="9">
        <f t="shared" si="1"/>
        <v>1</v>
      </c>
      <c r="N6" s="150"/>
    </row>
    <row r="7" spans="1:14" s="5" customFormat="1" ht="12.75">
      <c r="A7" s="6" t="s">
        <v>79</v>
      </c>
      <c r="B7" s="6" t="s">
        <v>78</v>
      </c>
      <c r="C7" s="17">
        <v>144.5</v>
      </c>
      <c r="D7" s="6">
        <v>1</v>
      </c>
      <c r="E7" s="17">
        <v>143</v>
      </c>
      <c r="F7" s="22">
        <v>15100</v>
      </c>
      <c r="G7" s="22">
        <v>11</v>
      </c>
      <c r="H7" s="22">
        <v>147</v>
      </c>
      <c r="I7" s="22">
        <v>147</v>
      </c>
      <c r="J7" s="23">
        <f t="shared" si="0"/>
        <v>14817</v>
      </c>
      <c r="K7" s="8">
        <v>40298</v>
      </c>
      <c r="L7" s="8">
        <v>40296</v>
      </c>
      <c r="M7" s="9">
        <f t="shared" si="1"/>
        <v>2</v>
      </c>
      <c r="N7" s="150"/>
    </row>
    <row r="8" spans="1:14" s="5" customFormat="1" ht="12.75">
      <c r="A8" s="6" t="s">
        <v>192</v>
      </c>
      <c r="B8" s="6" t="s">
        <v>78</v>
      </c>
      <c r="C8" s="74">
        <v>1.325</v>
      </c>
      <c r="D8" s="6">
        <v>1</v>
      </c>
      <c r="E8" s="74">
        <v>1.325</v>
      </c>
      <c r="F8" s="22">
        <v>0</v>
      </c>
      <c r="G8" s="22">
        <v>-23</v>
      </c>
      <c r="H8" s="22">
        <v>147</v>
      </c>
      <c r="I8" s="22">
        <v>147</v>
      </c>
      <c r="J8" s="23">
        <f t="shared" si="0"/>
        <v>-317</v>
      </c>
      <c r="K8" s="8">
        <v>40301</v>
      </c>
      <c r="L8" s="8">
        <v>40296</v>
      </c>
      <c r="M8" s="9">
        <f t="shared" si="1"/>
        <v>5</v>
      </c>
      <c r="N8" s="150"/>
    </row>
    <row r="9" spans="1:14" s="5" customFormat="1" ht="12.75">
      <c r="A9" s="6" t="s">
        <v>79</v>
      </c>
      <c r="B9" s="6" t="s">
        <v>78</v>
      </c>
      <c r="C9" s="17">
        <v>142</v>
      </c>
      <c r="D9" s="6">
        <v>1</v>
      </c>
      <c r="E9" s="17">
        <v>143.5</v>
      </c>
      <c r="F9" s="22">
        <v>-15000</v>
      </c>
      <c r="G9" s="22">
        <v>0</v>
      </c>
      <c r="H9" s="22">
        <v>147</v>
      </c>
      <c r="I9" s="22">
        <v>147</v>
      </c>
      <c r="J9" s="23">
        <f aca="true" t="shared" si="2" ref="J9:J17">F9+G9-H9-I9</f>
        <v>-15294</v>
      </c>
      <c r="K9" s="8">
        <v>40296</v>
      </c>
      <c r="L9" s="8">
        <v>40295</v>
      </c>
      <c r="M9" s="9">
        <f t="shared" si="1"/>
        <v>1</v>
      </c>
      <c r="N9" s="150"/>
    </row>
    <row r="10" spans="1:14" s="5" customFormat="1" ht="12.75">
      <c r="A10" s="6" t="s">
        <v>79</v>
      </c>
      <c r="B10" s="6" t="s">
        <v>78</v>
      </c>
      <c r="C10" s="17">
        <v>144.5</v>
      </c>
      <c r="D10" s="6">
        <v>1</v>
      </c>
      <c r="E10" s="17">
        <v>145.5</v>
      </c>
      <c r="F10" s="22">
        <v>-10000</v>
      </c>
      <c r="G10" s="22">
        <v>19</v>
      </c>
      <c r="H10" s="22">
        <v>147</v>
      </c>
      <c r="I10" s="22">
        <v>147</v>
      </c>
      <c r="J10" s="23">
        <f t="shared" si="2"/>
        <v>-10275</v>
      </c>
      <c r="K10" s="8">
        <v>40295</v>
      </c>
      <c r="L10" s="8">
        <v>40294</v>
      </c>
      <c r="M10" s="9">
        <f t="shared" si="1"/>
        <v>1</v>
      </c>
      <c r="N10" s="150"/>
    </row>
    <row r="11" spans="1:14" s="5" customFormat="1" ht="12.75">
      <c r="A11" s="6" t="s">
        <v>192</v>
      </c>
      <c r="B11" s="6" t="s">
        <v>78</v>
      </c>
      <c r="C11" s="74">
        <v>1.33</v>
      </c>
      <c r="D11" s="6">
        <v>1</v>
      </c>
      <c r="E11" s="74">
        <v>1.3299</v>
      </c>
      <c r="F11" s="22">
        <v>94</v>
      </c>
      <c r="G11" s="22">
        <v>-3</v>
      </c>
      <c r="H11" s="22">
        <v>147</v>
      </c>
      <c r="I11" s="22">
        <v>147</v>
      </c>
      <c r="J11" s="23">
        <f t="shared" si="2"/>
        <v>-203</v>
      </c>
      <c r="K11" s="8">
        <v>40294</v>
      </c>
      <c r="L11" s="8">
        <v>40291</v>
      </c>
      <c r="M11" s="9">
        <f t="shared" si="1"/>
        <v>3</v>
      </c>
      <c r="N11" s="150"/>
    </row>
    <row r="12" spans="1:14" s="5" customFormat="1" ht="12.75">
      <c r="A12" s="6" t="s">
        <v>192</v>
      </c>
      <c r="B12" s="6" t="s">
        <v>78</v>
      </c>
      <c r="C12" s="74">
        <v>1.33</v>
      </c>
      <c r="D12" s="6">
        <v>1</v>
      </c>
      <c r="E12" s="74">
        <v>1.3399</v>
      </c>
      <c r="F12" s="22">
        <v>-9256</v>
      </c>
      <c r="G12" s="22">
        <v>-6</v>
      </c>
      <c r="H12" s="22">
        <v>147</v>
      </c>
      <c r="I12" s="22">
        <v>147</v>
      </c>
      <c r="J12" s="23">
        <f t="shared" si="2"/>
        <v>-9556</v>
      </c>
      <c r="K12" s="8">
        <v>40290</v>
      </c>
      <c r="L12" s="8">
        <v>40289</v>
      </c>
      <c r="M12" s="9">
        <f t="shared" si="1"/>
        <v>1</v>
      </c>
      <c r="N12" s="150"/>
    </row>
    <row r="13" spans="1:14" s="5" customFormat="1" ht="12.75">
      <c r="A13" s="6" t="s">
        <v>128</v>
      </c>
      <c r="B13" s="6" t="s">
        <v>78</v>
      </c>
      <c r="C13" s="17">
        <v>86</v>
      </c>
      <c r="D13" s="6">
        <v>1</v>
      </c>
      <c r="E13" s="17">
        <v>84</v>
      </c>
      <c r="F13" s="22">
        <v>20000</v>
      </c>
      <c r="G13" s="22">
        <v>95</v>
      </c>
      <c r="H13" s="22">
        <v>147</v>
      </c>
      <c r="I13" s="22">
        <v>147</v>
      </c>
      <c r="J13" s="23">
        <f t="shared" si="2"/>
        <v>19801</v>
      </c>
      <c r="K13" s="8">
        <v>40288</v>
      </c>
      <c r="L13" s="8">
        <v>40287</v>
      </c>
      <c r="M13" s="9">
        <f t="shared" si="1"/>
        <v>1</v>
      </c>
      <c r="N13" s="150"/>
    </row>
    <row r="14" spans="1:14" s="5" customFormat="1" ht="12.75">
      <c r="A14" s="6" t="s">
        <v>75</v>
      </c>
      <c r="B14" s="6" t="s">
        <v>78</v>
      </c>
      <c r="C14" s="17">
        <v>92.5</v>
      </c>
      <c r="D14" s="6">
        <v>1</v>
      </c>
      <c r="E14" s="17">
        <v>93.5</v>
      </c>
      <c r="F14" s="22">
        <v>-10000</v>
      </c>
      <c r="G14" s="22">
        <v>35</v>
      </c>
      <c r="H14" s="22">
        <v>84</v>
      </c>
      <c r="I14" s="22">
        <v>84</v>
      </c>
      <c r="J14" s="23">
        <f t="shared" si="2"/>
        <v>-10133</v>
      </c>
      <c r="K14" s="8">
        <v>40284</v>
      </c>
      <c r="L14" s="8">
        <v>40282</v>
      </c>
      <c r="M14" s="9">
        <f t="shared" si="1"/>
        <v>2</v>
      </c>
      <c r="N14" s="150"/>
    </row>
    <row r="15" spans="1:14" s="5" customFormat="1" ht="12.75">
      <c r="A15" s="6" t="s">
        <v>79</v>
      </c>
      <c r="B15" s="6" t="s">
        <v>78</v>
      </c>
      <c r="C15" s="17">
        <v>142.6</v>
      </c>
      <c r="D15" s="6">
        <v>1</v>
      </c>
      <c r="E15" s="17">
        <v>142.9</v>
      </c>
      <c r="F15" s="22">
        <v>-3000</v>
      </c>
      <c r="G15" s="22">
        <v>0</v>
      </c>
      <c r="H15" s="22">
        <v>147</v>
      </c>
      <c r="I15" s="22">
        <v>147</v>
      </c>
      <c r="J15" s="23">
        <f t="shared" si="2"/>
        <v>-3294</v>
      </c>
      <c r="K15" s="8">
        <v>40274</v>
      </c>
      <c r="L15" s="8">
        <v>40274</v>
      </c>
      <c r="M15" s="9">
        <f t="shared" si="1"/>
        <v>0</v>
      </c>
      <c r="N15" s="150"/>
    </row>
    <row r="16" spans="1:14" s="5" customFormat="1" ht="12.75">
      <c r="A16" s="6" t="s">
        <v>79</v>
      </c>
      <c r="B16" s="6" t="s">
        <v>78</v>
      </c>
      <c r="C16" s="17">
        <v>141</v>
      </c>
      <c r="D16" s="6">
        <v>1</v>
      </c>
      <c r="E16" s="17">
        <v>140.25</v>
      </c>
      <c r="F16" s="22">
        <v>-7500</v>
      </c>
      <c r="G16" s="22">
        <v>-53</v>
      </c>
      <c r="H16" s="22">
        <v>147</v>
      </c>
      <c r="I16" s="22">
        <v>147</v>
      </c>
      <c r="J16" s="23">
        <f t="shared" si="2"/>
        <v>-7847</v>
      </c>
      <c r="K16" s="8">
        <v>40268</v>
      </c>
      <c r="L16" s="8">
        <v>40267</v>
      </c>
      <c r="M16" s="9">
        <f t="shared" si="1"/>
        <v>1</v>
      </c>
      <c r="N16" s="150"/>
    </row>
    <row r="17" spans="1:14" s="5" customFormat="1" ht="12.75">
      <c r="A17" s="6" t="s">
        <v>192</v>
      </c>
      <c r="B17" s="6" t="s">
        <v>78</v>
      </c>
      <c r="C17" s="74">
        <v>1.3616</v>
      </c>
      <c r="D17" s="6">
        <v>1</v>
      </c>
      <c r="E17" s="74">
        <v>1.345</v>
      </c>
      <c r="F17" s="22">
        <v>15481</v>
      </c>
      <c r="G17" s="22">
        <v>-43</v>
      </c>
      <c r="H17" s="22">
        <v>147</v>
      </c>
      <c r="I17" s="22">
        <v>147</v>
      </c>
      <c r="J17" s="23">
        <f t="shared" si="2"/>
        <v>15144</v>
      </c>
      <c r="K17" s="8">
        <v>40280</v>
      </c>
      <c r="L17" s="8">
        <v>40261</v>
      </c>
      <c r="M17" s="9">
        <f t="shared" si="1"/>
        <v>19</v>
      </c>
      <c r="N17" s="150">
        <f>G17/M17</f>
        <v>-2.263157894736842</v>
      </c>
    </row>
    <row r="18" spans="1:14" s="5" customFormat="1" ht="12.75">
      <c r="A18" s="6" t="s">
        <v>192</v>
      </c>
      <c r="B18" s="6" t="s">
        <v>78</v>
      </c>
      <c r="C18" s="74"/>
      <c r="D18" s="6">
        <v>1</v>
      </c>
      <c r="E18" s="74">
        <v>1.37</v>
      </c>
      <c r="F18" s="22"/>
      <c r="G18" s="22"/>
      <c r="H18" s="22">
        <v>147</v>
      </c>
      <c r="I18" s="22"/>
      <c r="J18" s="23"/>
      <c r="K18" s="8"/>
      <c r="L18" s="8">
        <v>40255</v>
      </c>
      <c r="M18" s="9"/>
      <c r="N18" s="150"/>
    </row>
    <row r="19" spans="1:14" s="5" customFormat="1" ht="12.75">
      <c r="A19" s="6" t="s">
        <v>77</v>
      </c>
      <c r="B19" s="6" t="s">
        <v>78</v>
      </c>
      <c r="C19" s="17">
        <v>124.5</v>
      </c>
      <c r="D19" s="6">
        <v>1</v>
      </c>
      <c r="E19" s="17">
        <v>123.5</v>
      </c>
      <c r="F19" s="22">
        <v>10000</v>
      </c>
      <c r="G19" s="22">
        <v>2</v>
      </c>
      <c r="H19" s="22">
        <v>147</v>
      </c>
      <c r="I19" s="22">
        <v>147</v>
      </c>
      <c r="J19" s="23">
        <f>F19+G19-H19-I19</f>
        <v>9708</v>
      </c>
      <c r="K19" s="8">
        <v>40266</v>
      </c>
      <c r="L19" s="8">
        <v>40255</v>
      </c>
      <c r="M19" s="9">
        <f>K19-L19</f>
        <v>11</v>
      </c>
      <c r="N19" s="150">
        <f>G19/M19</f>
        <v>0.18181818181818182</v>
      </c>
    </row>
    <row r="20" spans="1:14" s="5" customFormat="1" ht="12.75">
      <c r="A20" s="6" t="s">
        <v>77</v>
      </c>
      <c r="B20" s="6" t="s">
        <v>78</v>
      </c>
      <c r="C20" s="17">
        <v>124</v>
      </c>
      <c r="D20" s="6">
        <v>1</v>
      </c>
      <c r="E20" s="17">
        <v>122</v>
      </c>
      <c r="F20" s="22">
        <v>20000</v>
      </c>
      <c r="G20" s="22">
        <v>12</v>
      </c>
      <c r="H20" s="22">
        <v>147</v>
      </c>
      <c r="I20" s="22">
        <v>147</v>
      </c>
      <c r="J20" s="23">
        <f>F20+G20-H20-I20</f>
        <v>19718</v>
      </c>
      <c r="K20" s="8">
        <v>40249</v>
      </c>
      <c r="L20" s="8">
        <v>40247</v>
      </c>
      <c r="M20" s="9">
        <f>K20-L20</f>
        <v>2</v>
      </c>
      <c r="N20" s="150">
        <f>G20/M20</f>
        <v>6</v>
      </c>
    </row>
    <row r="21" spans="1:14" s="5" customFormat="1" ht="12.75">
      <c r="A21" s="6" t="s">
        <v>128</v>
      </c>
      <c r="B21" s="6" t="s">
        <v>78</v>
      </c>
      <c r="C21" s="17">
        <v>82.5</v>
      </c>
      <c r="D21" s="6">
        <v>1</v>
      </c>
      <c r="E21" s="17">
        <v>80</v>
      </c>
      <c r="F21" s="22">
        <v>25000</v>
      </c>
      <c r="G21" s="22">
        <v>1039</v>
      </c>
      <c r="H21" s="22">
        <v>147</v>
      </c>
      <c r="I21" s="22">
        <v>147</v>
      </c>
      <c r="J21" s="23">
        <f>F21+G21-H21-I21</f>
        <v>25745</v>
      </c>
      <c r="K21" s="8">
        <v>40245</v>
      </c>
      <c r="L21" s="8">
        <v>40233</v>
      </c>
      <c r="M21" s="9">
        <f>K21-L21</f>
        <v>12</v>
      </c>
      <c r="N21" s="150">
        <f>G21/M21</f>
        <v>86.58333333333333</v>
      </c>
    </row>
    <row r="22" spans="1:14" s="5" customFormat="1" ht="12.75">
      <c r="A22" s="6" t="s">
        <v>128</v>
      </c>
      <c r="B22" s="6" t="s">
        <v>78</v>
      </c>
      <c r="C22" s="17">
        <v>84</v>
      </c>
      <c r="D22" s="6">
        <v>1</v>
      </c>
      <c r="E22" s="17">
        <v>79</v>
      </c>
      <c r="F22" s="22">
        <v>50000</v>
      </c>
      <c r="G22" s="22">
        <v>3367</v>
      </c>
      <c r="H22" s="22">
        <v>147</v>
      </c>
      <c r="I22" s="22">
        <v>147</v>
      </c>
      <c r="J22" s="23">
        <f>F22+G22-H22-I22</f>
        <v>53073</v>
      </c>
      <c r="K22" s="8">
        <v>40262</v>
      </c>
      <c r="L22" s="8">
        <v>40221</v>
      </c>
      <c r="M22" s="9">
        <f>K22-L22</f>
        <v>41</v>
      </c>
      <c r="N22" s="150">
        <f>G22/M22</f>
        <v>82.1219512195122</v>
      </c>
    </row>
    <row r="23" spans="1:14" s="5" customFormat="1" ht="12.75">
      <c r="A23" s="6" t="s">
        <v>192</v>
      </c>
      <c r="B23" s="6" t="s">
        <v>78</v>
      </c>
      <c r="C23" s="74">
        <v>1.38</v>
      </c>
      <c r="D23" s="6">
        <v>1</v>
      </c>
      <c r="E23" s="74">
        <v>1.3649</v>
      </c>
      <c r="F23" s="22">
        <v>13682</v>
      </c>
      <c r="G23" s="22">
        <v>27</v>
      </c>
      <c r="H23" s="22">
        <v>147</v>
      </c>
      <c r="I23" s="22">
        <v>147</v>
      </c>
      <c r="J23" s="23">
        <f>F23+G23-H23-I23</f>
        <v>13415</v>
      </c>
      <c r="K23" s="8">
        <v>40254</v>
      </c>
      <c r="L23" s="8">
        <v>40218</v>
      </c>
      <c r="M23" s="9">
        <f>K23-L23</f>
        <v>36</v>
      </c>
      <c r="N23" s="150">
        <f>G23/M23</f>
        <v>0.75</v>
      </c>
    </row>
    <row r="24" spans="1:14" s="5" customFormat="1" ht="12.75">
      <c r="A24" s="6" t="s">
        <v>192</v>
      </c>
      <c r="B24" s="6" t="s">
        <v>78</v>
      </c>
      <c r="C24" s="74"/>
      <c r="D24" s="6">
        <v>1</v>
      </c>
      <c r="E24" s="74">
        <v>1.445</v>
      </c>
      <c r="F24" s="22"/>
      <c r="G24" s="22"/>
      <c r="H24" s="22">
        <v>147</v>
      </c>
      <c r="I24" s="22"/>
      <c r="J24" s="23"/>
      <c r="K24" s="8"/>
      <c r="L24" s="8">
        <v>40193</v>
      </c>
      <c r="M24" s="9"/>
      <c r="N24" s="150"/>
    </row>
    <row r="25" spans="1:14" s="5" customFormat="1" ht="12.75">
      <c r="A25" s="6" t="s">
        <v>128</v>
      </c>
      <c r="B25" s="6" t="s">
        <v>78</v>
      </c>
      <c r="C25" s="17">
        <v>84</v>
      </c>
      <c r="D25" s="6">
        <v>1</v>
      </c>
      <c r="E25" s="17">
        <v>84</v>
      </c>
      <c r="F25" s="22">
        <v>0</v>
      </c>
      <c r="G25" s="22">
        <v>5965</v>
      </c>
      <c r="H25" s="22">
        <v>147</v>
      </c>
      <c r="I25" s="22">
        <v>147</v>
      </c>
      <c r="J25" s="23">
        <f aca="true" t="shared" si="3" ref="J25:J33">F25+G25-H25-I25</f>
        <v>5671</v>
      </c>
      <c r="K25" s="8">
        <v>40262</v>
      </c>
      <c r="L25" s="8">
        <v>40192</v>
      </c>
      <c r="M25" s="9">
        <f aca="true" t="shared" si="4" ref="M25:M37">K25-L25</f>
        <v>70</v>
      </c>
      <c r="N25" s="150">
        <f>G25/M25</f>
        <v>85.21428571428571</v>
      </c>
    </row>
    <row r="26" spans="1:14" s="5" customFormat="1" ht="12.75">
      <c r="A26" s="6" t="s">
        <v>75</v>
      </c>
      <c r="B26" s="6" t="s">
        <v>78</v>
      </c>
      <c r="C26" s="17">
        <v>91.2</v>
      </c>
      <c r="D26" s="6">
        <v>1</v>
      </c>
      <c r="E26" s="17">
        <v>91.2</v>
      </c>
      <c r="F26" s="22">
        <v>0</v>
      </c>
      <c r="G26" s="22">
        <v>40</v>
      </c>
      <c r="H26" s="22">
        <v>84</v>
      </c>
      <c r="I26" s="22">
        <v>84</v>
      </c>
      <c r="J26" s="23">
        <f t="shared" si="3"/>
        <v>-128</v>
      </c>
      <c r="K26" s="8">
        <v>40198</v>
      </c>
      <c r="L26" s="8">
        <v>40192</v>
      </c>
      <c r="M26" s="9">
        <f t="shared" si="4"/>
        <v>6</v>
      </c>
      <c r="N26" s="150"/>
    </row>
    <row r="27" spans="1:14" s="5" customFormat="1" ht="12.75">
      <c r="A27" s="6" t="s">
        <v>128</v>
      </c>
      <c r="B27" s="6" t="s">
        <v>78</v>
      </c>
      <c r="C27" s="17">
        <v>82.5</v>
      </c>
      <c r="D27" s="6">
        <v>1</v>
      </c>
      <c r="E27" s="17">
        <v>85</v>
      </c>
      <c r="F27" s="22">
        <v>-25000</v>
      </c>
      <c r="G27" s="22">
        <v>4455</v>
      </c>
      <c r="H27" s="22">
        <v>147</v>
      </c>
      <c r="I27" s="22">
        <v>147</v>
      </c>
      <c r="J27" s="23">
        <f t="shared" si="3"/>
        <v>-20839</v>
      </c>
      <c r="K27" s="8">
        <v>40245</v>
      </c>
      <c r="L27" s="8">
        <v>40190</v>
      </c>
      <c r="M27" s="9">
        <f t="shared" si="4"/>
        <v>55</v>
      </c>
      <c r="N27" s="150">
        <f>G27/M27</f>
        <v>81</v>
      </c>
    </row>
    <row r="28" spans="1:14" s="5" customFormat="1" ht="12.75">
      <c r="A28" s="6" t="s">
        <v>192</v>
      </c>
      <c r="B28" s="6" t="s">
        <v>78</v>
      </c>
      <c r="C28" s="74">
        <v>1.45</v>
      </c>
      <c r="D28" s="6">
        <v>1</v>
      </c>
      <c r="E28" s="74">
        <v>1.45</v>
      </c>
      <c r="F28" s="22">
        <v>0</v>
      </c>
      <c r="G28" s="22">
        <v>-2</v>
      </c>
      <c r="H28" s="22">
        <v>147</v>
      </c>
      <c r="I28" s="22">
        <v>147</v>
      </c>
      <c r="J28" s="23">
        <f t="shared" si="3"/>
        <v>-296</v>
      </c>
      <c r="K28" s="8">
        <v>40192</v>
      </c>
      <c r="L28" s="8">
        <v>40189</v>
      </c>
      <c r="M28" s="9">
        <f t="shared" si="4"/>
        <v>3</v>
      </c>
      <c r="N28" s="150">
        <f>G28/M28</f>
        <v>-0.6666666666666666</v>
      </c>
    </row>
    <row r="29" spans="1:14" s="5" customFormat="1" ht="12.75">
      <c r="A29" s="6" t="s">
        <v>192</v>
      </c>
      <c r="B29" s="6" t="s">
        <v>76</v>
      </c>
      <c r="C29" s="74">
        <v>1.45</v>
      </c>
      <c r="D29" s="6">
        <v>1</v>
      </c>
      <c r="E29" s="74">
        <v>1.4452</v>
      </c>
      <c r="F29" s="22">
        <v>-4422</v>
      </c>
      <c r="G29" s="22">
        <v>0</v>
      </c>
      <c r="H29" s="22">
        <v>147</v>
      </c>
      <c r="I29" s="22">
        <v>147</v>
      </c>
      <c r="J29" s="23">
        <f t="shared" si="3"/>
        <v>-4716</v>
      </c>
      <c r="K29" s="8">
        <v>40189</v>
      </c>
      <c r="L29" s="8">
        <v>40189</v>
      </c>
      <c r="M29" s="9">
        <f t="shared" si="4"/>
        <v>0</v>
      </c>
      <c r="N29" s="150"/>
    </row>
    <row r="30" spans="1:14" s="5" customFormat="1" ht="12.75">
      <c r="A30" s="6" t="s">
        <v>75</v>
      </c>
      <c r="B30" s="6" t="s">
        <v>78</v>
      </c>
      <c r="C30" s="17">
        <v>91.2</v>
      </c>
      <c r="D30" s="6">
        <v>1</v>
      </c>
      <c r="E30" s="17">
        <v>92.5</v>
      </c>
      <c r="F30" s="22">
        <v>-13000</v>
      </c>
      <c r="G30" s="22">
        <v>-7</v>
      </c>
      <c r="H30" s="22">
        <v>84</v>
      </c>
      <c r="I30" s="22">
        <v>84</v>
      </c>
      <c r="J30" s="23">
        <f t="shared" si="3"/>
        <v>-13175</v>
      </c>
      <c r="K30" s="8">
        <v>40190</v>
      </c>
      <c r="L30" s="8">
        <v>40189</v>
      </c>
      <c r="M30" s="9">
        <f t="shared" si="4"/>
        <v>1</v>
      </c>
      <c r="N30" s="150"/>
    </row>
    <row r="31" spans="1:14" s="5" customFormat="1" ht="12.75">
      <c r="A31" s="6" t="s">
        <v>192</v>
      </c>
      <c r="B31" s="6" t="s">
        <v>78</v>
      </c>
      <c r="C31" s="74">
        <v>1.445</v>
      </c>
      <c r="D31" s="6">
        <v>1</v>
      </c>
      <c r="E31" s="74">
        <v>1.435</v>
      </c>
      <c r="F31" s="22">
        <v>9213</v>
      </c>
      <c r="G31" s="22">
        <v>-3</v>
      </c>
      <c r="H31" s="22">
        <v>147</v>
      </c>
      <c r="I31" s="22">
        <v>147</v>
      </c>
      <c r="J31" s="23">
        <f t="shared" si="3"/>
        <v>8916</v>
      </c>
      <c r="K31" s="8">
        <v>40189</v>
      </c>
      <c r="L31" s="8">
        <v>40184</v>
      </c>
      <c r="M31" s="9">
        <f t="shared" si="4"/>
        <v>5</v>
      </c>
      <c r="N31" s="150">
        <f>G31/M31</f>
        <v>-0.6</v>
      </c>
    </row>
    <row r="32" spans="1:14" s="5" customFormat="1" ht="12.75">
      <c r="A32" s="6" t="s">
        <v>75</v>
      </c>
      <c r="B32" s="6" t="s">
        <v>78</v>
      </c>
      <c r="C32" s="17">
        <v>93.3</v>
      </c>
      <c r="D32" s="6">
        <v>1</v>
      </c>
      <c r="E32" s="17">
        <v>92.2</v>
      </c>
      <c r="F32" s="22">
        <v>10000</v>
      </c>
      <c r="G32" s="22">
        <v>39</v>
      </c>
      <c r="H32" s="22">
        <v>84</v>
      </c>
      <c r="I32" s="22">
        <v>84</v>
      </c>
      <c r="J32" s="23">
        <f t="shared" si="3"/>
        <v>9871</v>
      </c>
      <c r="K32" s="8">
        <v>40185</v>
      </c>
      <c r="L32" s="8">
        <v>40183</v>
      </c>
      <c r="M32" s="9">
        <f t="shared" si="4"/>
        <v>2</v>
      </c>
      <c r="N32" s="150">
        <f>G32/M32</f>
        <v>19.5</v>
      </c>
    </row>
    <row r="33" spans="1:14" s="5" customFormat="1" ht="12.75">
      <c r="A33" s="6" t="s">
        <v>192</v>
      </c>
      <c r="B33" s="6" t="s">
        <v>78</v>
      </c>
      <c r="C33" s="74">
        <v>1.43</v>
      </c>
      <c r="D33" s="6">
        <v>1</v>
      </c>
      <c r="E33" s="74">
        <v>1.44</v>
      </c>
      <c r="F33" s="22">
        <v>-8769</v>
      </c>
      <c r="G33" s="22">
        <v>-4</v>
      </c>
      <c r="H33" s="14">
        <v>147</v>
      </c>
      <c r="I33" s="14">
        <v>147</v>
      </c>
      <c r="J33" s="23">
        <f t="shared" si="3"/>
        <v>-9067</v>
      </c>
      <c r="K33" s="8">
        <v>40184</v>
      </c>
      <c r="L33" s="8">
        <v>40183</v>
      </c>
      <c r="M33" s="9">
        <f t="shared" si="4"/>
        <v>1</v>
      </c>
      <c r="N33" s="150"/>
    </row>
    <row r="34" spans="1:14" s="5" customFormat="1" ht="12.75">
      <c r="A34" s="143" t="s">
        <v>344</v>
      </c>
      <c r="B34" s="144" t="s">
        <v>78</v>
      </c>
      <c r="C34" s="158">
        <v>1.4418</v>
      </c>
      <c r="D34" s="145">
        <v>1</v>
      </c>
      <c r="E34" s="158">
        <v>1.43</v>
      </c>
      <c r="F34" s="145">
        <v>10919</v>
      </c>
      <c r="G34" s="145">
        <v>0</v>
      </c>
      <c r="H34" s="143">
        <v>147</v>
      </c>
      <c r="I34" s="143">
        <v>147</v>
      </c>
      <c r="J34" s="145">
        <f aca="true" t="shared" si="5" ref="J34:J39">F34+G34-H34-I34</f>
        <v>10625</v>
      </c>
      <c r="K34" s="146">
        <v>40182</v>
      </c>
      <c r="L34" s="146">
        <v>40182</v>
      </c>
      <c r="M34" s="147">
        <f t="shared" si="4"/>
        <v>0</v>
      </c>
      <c r="N34" s="159"/>
    </row>
    <row r="35" spans="1:14" s="5" customFormat="1" ht="12.75">
      <c r="A35" s="6" t="s">
        <v>128</v>
      </c>
      <c r="B35" s="6" t="s">
        <v>78</v>
      </c>
      <c r="C35" s="7">
        <v>83</v>
      </c>
      <c r="D35" s="6">
        <v>1</v>
      </c>
      <c r="E35" s="17">
        <v>81.5</v>
      </c>
      <c r="F35" s="22">
        <v>15000</v>
      </c>
      <c r="G35" s="22">
        <v>3351</v>
      </c>
      <c r="H35" s="22">
        <v>210</v>
      </c>
      <c r="I35" s="22">
        <v>210</v>
      </c>
      <c r="J35" s="23">
        <f t="shared" si="5"/>
        <v>17931</v>
      </c>
      <c r="K35" s="8">
        <v>40178</v>
      </c>
      <c r="L35" s="8">
        <v>40136</v>
      </c>
      <c r="M35" s="9">
        <f t="shared" si="4"/>
        <v>42</v>
      </c>
      <c r="N35" s="150">
        <f>G35/M35</f>
        <v>79.78571428571429</v>
      </c>
    </row>
    <row r="36" spans="1:14" s="5" customFormat="1" ht="12.75">
      <c r="A36" s="6" t="s">
        <v>192</v>
      </c>
      <c r="B36" s="6" t="s">
        <v>76</v>
      </c>
      <c r="C36" s="74">
        <v>1.43</v>
      </c>
      <c r="D36" s="6">
        <v>1</v>
      </c>
      <c r="E36" s="74">
        <v>1.4365</v>
      </c>
      <c r="F36" s="22">
        <v>6007</v>
      </c>
      <c r="G36" s="22">
        <v>25</v>
      </c>
      <c r="H36" s="22">
        <v>210</v>
      </c>
      <c r="I36" s="22">
        <v>210</v>
      </c>
      <c r="J36" s="23">
        <f t="shared" si="5"/>
        <v>5612</v>
      </c>
      <c r="K36" s="8">
        <v>40177</v>
      </c>
      <c r="L36" s="8">
        <v>40171</v>
      </c>
      <c r="M36" s="9">
        <f t="shared" si="4"/>
        <v>6</v>
      </c>
      <c r="N36" s="150">
        <f>G36/M36</f>
        <v>4.166666666666667</v>
      </c>
    </row>
    <row r="37" spans="1:14" s="5" customFormat="1" ht="12.75">
      <c r="A37" s="6" t="s">
        <v>128</v>
      </c>
      <c r="B37" s="6" t="s">
        <v>78</v>
      </c>
      <c r="C37" s="7">
        <v>82</v>
      </c>
      <c r="D37" s="6">
        <v>1</v>
      </c>
      <c r="E37" s="17">
        <v>79.82</v>
      </c>
      <c r="F37" s="22">
        <v>21800</v>
      </c>
      <c r="G37" s="22">
        <v>1162</v>
      </c>
      <c r="H37" s="22">
        <v>210</v>
      </c>
      <c r="I37" s="22">
        <v>210</v>
      </c>
      <c r="J37" s="23">
        <f t="shared" si="5"/>
        <v>22542</v>
      </c>
      <c r="K37" s="8">
        <v>40176</v>
      </c>
      <c r="L37" s="8">
        <v>40164</v>
      </c>
      <c r="M37" s="9">
        <f t="shared" si="4"/>
        <v>12</v>
      </c>
      <c r="N37" s="150">
        <f>G37/M37</f>
        <v>96.83333333333333</v>
      </c>
    </row>
    <row r="38" spans="1:14" s="5" customFormat="1" ht="12.75">
      <c r="A38" s="6" t="s">
        <v>128</v>
      </c>
      <c r="B38" s="6" t="s">
        <v>78</v>
      </c>
      <c r="C38" s="7">
        <v>79.83</v>
      </c>
      <c r="D38" s="6">
        <v>1</v>
      </c>
      <c r="E38" s="17">
        <v>79.8</v>
      </c>
      <c r="F38" s="22">
        <v>300</v>
      </c>
      <c r="G38" s="22">
        <v>0</v>
      </c>
      <c r="H38" s="22">
        <v>210</v>
      </c>
      <c r="I38" s="22">
        <v>105</v>
      </c>
      <c r="J38" s="23">
        <f t="shared" si="5"/>
        <v>-15</v>
      </c>
      <c r="K38" s="8">
        <v>40164</v>
      </c>
      <c r="L38" s="8">
        <v>40164</v>
      </c>
      <c r="M38" s="9">
        <f aca="true" t="shared" si="6" ref="M38:M48">K38-L38</f>
        <v>0</v>
      </c>
      <c r="N38" s="149"/>
    </row>
    <row r="39" spans="1:14" s="5" customFormat="1" ht="12.75">
      <c r="A39" s="6" t="s">
        <v>192</v>
      </c>
      <c r="B39" s="6" t="s">
        <v>76</v>
      </c>
      <c r="C39" s="74">
        <v>1.435</v>
      </c>
      <c r="D39" s="6">
        <v>1</v>
      </c>
      <c r="E39" s="74">
        <v>1.455</v>
      </c>
      <c r="F39" s="22">
        <v>17988</v>
      </c>
      <c r="G39" s="22">
        <v>-6</v>
      </c>
      <c r="H39" s="22">
        <v>210</v>
      </c>
      <c r="I39" s="22">
        <v>210</v>
      </c>
      <c r="J39" s="23">
        <f t="shared" si="5"/>
        <v>17562</v>
      </c>
      <c r="K39" s="8">
        <v>40162</v>
      </c>
      <c r="L39" s="8">
        <v>40162</v>
      </c>
      <c r="M39" s="9">
        <f t="shared" si="6"/>
        <v>0</v>
      </c>
      <c r="N39" s="149"/>
    </row>
    <row r="40" spans="1:14" s="5" customFormat="1" ht="12.75">
      <c r="A40" s="6" t="s">
        <v>77</v>
      </c>
      <c r="B40" s="6" t="s">
        <v>78</v>
      </c>
      <c r="C40" s="7">
        <v>130.3</v>
      </c>
      <c r="D40" s="6">
        <v>1</v>
      </c>
      <c r="E40" s="17">
        <v>130.01</v>
      </c>
      <c r="F40" s="22">
        <v>2900</v>
      </c>
      <c r="G40" s="22">
        <v>25</v>
      </c>
      <c r="H40" s="22">
        <v>210</v>
      </c>
      <c r="I40" s="22">
        <v>210</v>
      </c>
      <c r="J40" s="23">
        <f aca="true" t="shared" si="7" ref="J40:J56">F40+G40-H40-I40</f>
        <v>2505</v>
      </c>
      <c r="K40" s="8">
        <v>40162</v>
      </c>
      <c r="L40" s="8">
        <v>40156</v>
      </c>
      <c r="M40" s="9">
        <f t="shared" si="6"/>
        <v>6</v>
      </c>
      <c r="N40" s="150">
        <f>G40/M40</f>
        <v>4.166666666666667</v>
      </c>
    </row>
    <row r="41" spans="1:14" s="5" customFormat="1" ht="12.75">
      <c r="A41" s="6" t="s">
        <v>192</v>
      </c>
      <c r="B41" s="6" t="s">
        <v>78</v>
      </c>
      <c r="C41" s="74">
        <v>1.455</v>
      </c>
      <c r="D41" s="6">
        <v>1</v>
      </c>
      <c r="E41" s="74">
        <v>1.48</v>
      </c>
      <c r="F41" s="22">
        <v>-22418</v>
      </c>
      <c r="G41" s="22">
        <v>29</v>
      </c>
      <c r="H41" s="22">
        <v>210</v>
      </c>
      <c r="I41" s="22">
        <v>210</v>
      </c>
      <c r="J41" s="23">
        <f t="shared" si="7"/>
        <v>-22809</v>
      </c>
      <c r="K41" s="8">
        <v>40160</v>
      </c>
      <c r="L41" s="8">
        <v>40154</v>
      </c>
      <c r="M41" s="9">
        <f t="shared" si="6"/>
        <v>6</v>
      </c>
      <c r="N41" s="150">
        <f>G41/M41</f>
        <v>4.833333333333333</v>
      </c>
    </row>
    <row r="42" spans="1:14" s="5" customFormat="1" ht="12.75">
      <c r="A42" s="6" t="s">
        <v>228</v>
      </c>
      <c r="B42" s="6" t="s">
        <v>76</v>
      </c>
      <c r="C42" s="74">
        <v>1.5999</v>
      </c>
      <c r="D42" s="6">
        <v>1</v>
      </c>
      <c r="E42" s="74">
        <v>1.6251</v>
      </c>
      <c r="F42" s="22">
        <v>20465</v>
      </c>
      <c r="G42" s="22">
        <v>856</v>
      </c>
      <c r="H42" s="22">
        <v>0</v>
      </c>
      <c r="I42" s="22">
        <v>0</v>
      </c>
      <c r="J42" s="23">
        <f t="shared" si="7"/>
        <v>21321</v>
      </c>
      <c r="K42" s="8">
        <v>40159</v>
      </c>
      <c r="L42" s="8">
        <v>40154</v>
      </c>
      <c r="M42" s="9">
        <f t="shared" si="6"/>
        <v>5</v>
      </c>
      <c r="N42" s="150">
        <f>G42/M42</f>
        <v>171.2</v>
      </c>
    </row>
    <row r="43" spans="1:14" s="5" customFormat="1" ht="12.75">
      <c r="A43" s="6" t="s">
        <v>75</v>
      </c>
      <c r="B43" s="6" t="s">
        <v>76</v>
      </c>
      <c r="C43" s="7">
        <v>88.2</v>
      </c>
      <c r="D43" s="6">
        <v>1</v>
      </c>
      <c r="E43" s="17">
        <v>88.3</v>
      </c>
      <c r="F43" s="22">
        <v>1000</v>
      </c>
      <c r="G43" s="22">
        <v>-5</v>
      </c>
      <c r="H43" s="22">
        <v>0</v>
      </c>
      <c r="I43" s="22">
        <v>0</v>
      </c>
      <c r="J43" s="23">
        <f t="shared" si="7"/>
        <v>995</v>
      </c>
      <c r="K43" s="8">
        <v>40155</v>
      </c>
      <c r="L43" s="8">
        <v>40155</v>
      </c>
      <c r="M43" s="9">
        <f t="shared" si="6"/>
        <v>0</v>
      </c>
      <c r="N43" s="149"/>
    </row>
    <row r="44" spans="1:14" s="5" customFormat="1" ht="12.75">
      <c r="A44" s="6" t="s">
        <v>75</v>
      </c>
      <c r="B44" s="7" t="s">
        <v>78</v>
      </c>
      <c r="C44" s="7">
        <v>88.4</v>
      </c>
      <c r="D44" s="6">
        <v>1</v>
      </c>
      <c r="E44" s="17">
        <v>90.19</v>
      </c>
      <c r="F44" s="22">
        <v>-17900</v>
      </c>
      <c r="G44" s="22">
        <v>6</v>
      </c>
      <c r="H44" s="22">
        <v>0</v>
      </c>
      <c r="I44" s="22">
        <v>0</v>
      </c>
      <c r="J44" s="23">
        <f t="shared" si="7"/>
        <v>-17894</v>
      </c>
      <c r="K44" s="8">
        <v>40155</v>
      </c>
      <c r="L44" s="8">
        <v>40154</v>
      </c>
      <c r="M44" s="9">
        <f t="shared" si="6"/>
        <v>1</v>
      </c>
      <c r="N44" s="150">
        <f>G44/M44</f>
        <v>6</v>
      </c>
    </row>
    <row r="45" spans="1:14" s="5" customFormat="1" ht="12.75">
      <c r="A45" s="6" t="s">
        <v>75</v>
      </c>
      <c r="B45" s="7" t="s">
        <v>78</v>
      </c>
      <c r="C45" s="7">
        <v>89.37</v>
      </c>
      <c r="D45" s="6">
        <v>1</v>
      </c>
      <c r="E45" s="17">
        <v>88.19</v>
      </c>
      <c r="F45" s="22">
        <v>11800</v>
      </c>
      <c r="G45" s="22">
        <v>5</v>
      </c>
      <c r="H45" s="22">
        <v>0</v>
      </c>
      <c r="I45" s="22">
        <v>0</v>
      </c>
      <c r="J45" s="23">
        <f t="shared" si="7"/>
        <v>11805</v>
      </c>
      <c r="K45" s="8">
        <v>40150</v>
      </c>
      <c r="L45" s="8">
        <v>40150</v>
      </c>
      <c r="M45" s="9">
        <f t="shared" si="6"/>
        <v>0</v>
      </c>
      <c r="N45" s="149"/>
    </row>
    <row r="46" spans="1:14" s="5" customFormat="1" ht="12.75">
      <c r="A46" s="6" t="s">
        <v>192</v>
      </c>
      <c r="B46" s="6" t="s">
        <v>76</v>
      </c>
      <c r="C46" s="74">
        <v>1.49</v>
      </c>
      <c r="D46" s="6">
        <v>1</v>
      </c>
      <c r="E46" s="74">
        <v>1.51</v>
      </c>
      <c r="F46" s="22">
        <v>18102</v>
      </c>
      <c r="G46" s="22">
        <v>-54</v>
      </c>
      <c r="H46" s="22">
        <v>210</v>
      </c>
      <c r="I46" s="22">
        <v>210</v>
      </c>
      <c r="J46" s="23">
        <f t="shared" si="7"/>
        <v>17628</v>
      </c>
      <c r="K46" s="8">
        <v>40150</v>
      </c>
      <c r="L46" s="8">
        <v>40143</v>
      </c>
      <c r="M46" s="9">
        <f t="shared" si="6"/>
        <v>7</v>
      </c>
      <c r="N46" s="150">
        <f>G46/M46</f>
        <v>-7.714285714285714</v>
      </c>
    </row>
    <row r="47" spans="1:14" s="5" customFormat="1" ht="12.75">
      <c r="A47" s="6" t="s">
        <v>75</v>
      </c>
      <c r="B47" s="7" t="s">
        <v>78</v>
      </c>
      <c r="C47" s="7">
        <v>86.3</v>
      </c>
      <c r="D47" s="6">
        <v>1</v>
      </c>
      <c r="E47" s="17">
        <v>86.7</v>
      </c>
      <c r="F47" s="22">
        <v>-4000</v>
      </c>
      <c r="G47" s="22">
        <v>-2</v>
      </c>
      <c r="H47" s="22">
        <v>0</v>
      </c>
      <c r="I47" s="22">
        <v>0</v>
      </c>
      <c r="J47" s="23">
        <f>F47+G47-H47-I47</f>
        <v>-4002</v>
      </c>
      <c r="K47" s="8">
        <v>40147</v>
      </c>
      <c r="L47" s="8">
        <v>40143</v>
      </c>
      <c r="M47" s="9">
        <f t="shared" si="6"/>
        <v>4</v>
      </c>
      <c r="N47" s="150">
        <f>G47/M47</f>
        <v>-0.5</v>
      </c>
    </row>
    <row r="48" spans="1:14" s="5" customFormat="1" ht="12.75">
      <c r="A48" s="6" t="s">
        <v>77</v>
      </c>
      <c r="B48" s="6" t="s">
        <v>76</v>
      </c>
      <c r="C48" s="7">
        <v>131.89</v>
      </c>
      <c r="D48" s="6">
        <v>1</v>
      </c>
      <c r="E48" s="17">
        <v>132.1</v>
      </c>
      <c r="F48" s="22">
        <v>2100</v>
      </c>
      <c r="G48" s="22">
        <v>-19</v>
      </c>
      <c r="H48" s="22">
        <v>210</v>
      </c>
      <c r="I48" s="22">
        <v>210</v>
      </c>
      <c r="J48" s="23">
        <f t="shared" si="7"/>
        <v>1661</v>
      </c>
      <c r="K48" s="8">
        <v>40142</v>
      </c>
      <c r="L48" s="8">
        <v>40136</v>
      </c>
      <c r="M48" s="9">
        <f t="shared" si="6"/>
        <v>6</v>
      </c>
      <c r="N48" s="150">
        <f>G48/M48</f>
        <v>-3.1666666666666665</v>
      </c>
    </row>
    <row r="49" spans="1:14" s="5" customFormat="1" ht="12.75">
      <c r="A49" s="6" t="s">
        <v>77</v>
      </c>
      <c r="B49" s="6" t="s">
        <v>78</v>
      </c>
      <c r="C49" s="7">
        <v>132</v>
      </c>
      <c r="D49" s="6">
        <v>1</v>
      </c>
      <c r="E49" s="17">
        <v>132.13</v>
      </c>
      <c r="F49" s="22">
        <v>1300</v>
      </c>
      <c r="G49" s="22">
        <v>0</v>
      </c>
      <c r="H49" s="22">
        <v>210</v>
      </c>
      <c r="I49" s="22">
        <v>105</v>
      </c>
      <c r="J49" s="23">
        <f t="shared" si="7"/>
        <v>985</v>
      </c>
      <c r="K49" s="8">
        <v>40136</v>
      </c>
      <c r="L49" s="8">
        <v>40136</v>
      </c>
      <c r="M49" s="9">
        <f aca="true" t="shared" si="8" ref="M49:M81">K49-L49</f>
        <v>0</v>
      </c>
      <c r="N49" s="149"/>
    </row>
    <row r="50" spans="1:14" s="5" customFormat="1" ht="12.75">
      <c r="A50" s="6" t="s">
        <v>77</v>
      </c>
      <c r="B50" s="6" t="s">
        <v>76</v>
      </c>
      <c r="C50" s="7">
        <v>134</v>
      </c>
      <c r="D50" s="6">
        <v>1</v>
      </c>
      <c r="E50" s="17">
        <v>134</v>
      </c>
      <c r="F50" s="22">
        <v>0</v>
      </c>
      <c r="G50" s="22">
        <v>-12</v>
      </c>
      <c r="H50" s="22">
        <v>210</v>
      </c>
      <c r="I50" s="22">
        <v>210</v>
      </c>
      <c r="J50" s="23">
        <f t="shared" si="7"/>
        <v>-432</v>
      </c>
      <c r="K50" s="8">
        <v>40136</v>
      </c>
      <c r="L50" s="8">
        <v>40133</v>
      </c>
      <c r="M50" s="9">
        <f t="shared" si="8"/>
        <v>3</v>
      </c>
      <c r="N50" s="150">
        <f>G50/M50</f>
        <v>-4</v>
      </c>
    </row>
    <row r="51" spans="1:14" s="5" customFormat="1" ht="12.75">
      <c r="A51" s="6" t="s">
        <v>75</v>
      </c>
      <c r="B51" s="7" t="s">
        <v>78</v>
      </c>
      <c r="C51" s="7">
        <v>89.8</v>
      </c>
      <c r="D51" s="6">
        <v>1</v>
      </c>
      <c r="E51" s="17">
        <v>89.3</v>
      </c>
      <c r="F51" s="22">
        <v>-5000</v>
      </c>
      <c r="G51" s="22">
        <v>6</v>
      </c>
      <c r="H51" s="22">
        <v>0</v>
      </c>
      <c r="I51" s="22">
        <v>0</v>
      </c>
      <c r="J51" s="23">
        <f t="shared" si="7"/>
        <v>-4994</v>
      </c>
      <c r="K51" s="8">
        <v>40134</v>
      </c>
      <c r="L51" s="8">
        <v>40130</v>
      </c>
      <c r="M51" s="9">
        <f t="shared" si="8"/>
        <v>4</v>
      </c>
      <c r="N51" s="150">
        <f>G51/M51</f>
        <v>1.5</v>
      </c>
    </row>
    <row r="52" spans="1:14" s="5" customFormat="1" ht="12.75">
      <c r="A52" s="6" t="s">
        <v>75</v>
      </c>
      <c r="B52" s="7" t="s">
        <v>78</v>
      </c>
      <c r="C52" s="7">
        <v>89.85</v>
      </c>
      <c r="D52" s="6">
        <v>1</v>
      </c>
      <c r="E52" s="7">
        <v>89.85</v>
      </c>
      <c r="F52" s="22">
        <v>0</v>
      </c>
      <c r="G52" s="22">
        <v>0</v>
      </c>
      <c r="H52" s="22">
        <v>0</v>
      </c>
      <c r="I52" s="22">
        <v>0</v>
      </c>
      <c r="J52" s="23">
        <f t="shared" si="7"/>
        <v>0</v>
      </c>
      <c r="K52" s="8">
        <v>40127</v>
      </c>
      <c r="L52" s="8">
        <v>40126</v>
      </c>
      <c r="M52" s="9">
        <f t="shared" si="8"/>
        <v>1</v>
      </c>
      <c r="N52" s="150">
        <f>G52/M52</f>
        <v>0</v>
      </c>
    </row>
    <row r="53" spans="1:14" s="5" customFormat="1" ht="12.75">
      <c r="A53" s="6" t="s">
        <v>77</v>
      </c>
      <c r="B53" s="6" t="s">
        <v>78</v>
      </c>
      <c r="C53" s="7">
        <v>135</v>
      </c>
      <c r="D53" s="6">
        <v>1</v>
      </c>
      <c r="E53" s="17">
        <v>133.5</v>
      </c>
      <c r="F53" s="22">
        <v>15000</v>
      </c>
      <c r="G53" s="22">
        <v>0</v>
      </c>
      <c r="H53" s="22">
        <v>210</v>
      </c>
      <c r="I53" s="22">
        <v>105</v>
      </c>
      <c r="J53" s="23">
        <f>F53+G53-H53-I53</f>
        <v>14685</v>
      </c>
      <c r="K53" s="8">
        <v>40491</v>
      </c>
      <c r="L53" s="8">
        <v>40491</v>
      </c>
      <c r="M53" s="9">
        <f>K53-L53</f>
        <v>0</v>
      </c>
      <c r="N53" s="149"/>
    </row>
    <row r="54" spans="1:14" s="5" customFormat="1" ht="12.75">
      <c r="A54" s="6" t="s">
        <v>77</v>
      </c>
      <c r="B54" s="6" t="s">
        <v>78</v>
      </c>
      <c r="C54" s="7">
        <v>134</v>
      </c>
      <c r="D54" s="6">
        <v>1</v>
      </c>
      <c r="E54" s="17">
        <v>132.5</v>
      </c>
      <c r="F54" s="22">
        <v>15000</v>
      </c>
      <c r="G54" s="22">
        <v>0</v>
      </c>
      <c r="H54" s="22">
        <v>210</v>
      </c>
      <c r="I54" s="22">
        <v>210</v>
      </c>
      <c r="J54" s="23">
        <f t="shared" si="7"/>
        <v>14580</v>
      </c>
      <c r="K54" s="8">
        <v>40121</v>
      </c>
      <c r="L54" s="8">
        <v>40121</v>
      </c>
      <c r="M54" s="9">
        <f t="shared" si="8"/>
        <v>0</v>
      </c>
      <c r="N54" s="149"/>
    </row>
    <row r="55" spans="1:14" s="5" customFormat="1" ht="12.75">
      <c r="A55" s="6" t="s">
        <v>128</v>
      </c>
      <c r="B55" s="6" t="s">
        <v>78</v>
      </c>
      <c r="C55" s="7">
        <v>82.02</v>
      </c>
      <c r="D55" s="6">
        <v>1</v>
      </c>
      <c r="E55" s="17">
        <v>81.5</v>
      </c>
      <c r="F55" s="22">
        <v>5200</v>
      </c>
      <c r="G55" s="22">
        <v>70</v>
      </c>
      <c r="H55" s="22">
        <v>210</v>
      </c>
      <c r="I55" s="22">
        <v>210</v>
      </c>
      <c r="J55" s="23">
        <f t="shared" si="7"/>
        <v>4850</v>
      </c>
      <c r="K55" s="8">
        <v>40120</v>
      </c>
      <c r="L55" s="8">
        <v>40117</v>
      </c>
      <c r="M55" s="9">
        <f t="shared" si="8"/>
        <v>3</v>
      </c>
      <c r="N55" s="150">
        <f>G55/M55</f>
        <v>23.333333333333332</v>
      </c>
    </row>
    <row r="56" spans="1:14" s="5" customFormat="1" ht="12.75">
      <c r="A56" s="6" t="s">
        <v>75</v>
      </c>
      <c r="B56" s="6" t="s">
        <v>78</v>
      </c>
      <c r="C56" s="7">
        <v>92.08</v>
      </c>
      <c r="D56" s="6">
        <v>1</v>
      </c>
      <c r="E56" s="17">
        <v>92.11</v>
      </c>
      <c r="F56" s="22">
        <v>-300</v>
      </c>
      <c r="G56" s="22">
        <v>0</v>
      </c>
      <c r="H56" s="22">
        <v>0</v>
      </c>
      <c r="I56" s="22">
        <v>0</v>
      </c>
      <c r="J56" s="23">
        <f t="shared" si="7"/>
        <v>-300</v>
      </c>
      <c r="K56" s="8">
        <v>40113</v>
      </c>
      <c r="L56" s="8">
        <v>40113</v>
      </c>
      <c r="M56" s="9">
        <f t="shared" si="8"/>
        <v>0</v>
      </c>
      <c r="N56" s="149"/>
    </row>
    <row r="57" spans="1:14" s="14" customFormat="1" ht="12.75">
      <c r="A57" s="6" t="s">
        <v>75</v>
      </c>
      <c r="B57" s="6" t="s">
        <v>78</v>
      </c>
      <c r="C57" s="7">
        <v>92.1</v>
      </c>
      <c r="D57" s="6">
        <v>1</v>
      </c>
      <c r="E57" s="17">
        <v>92.06</v>
      </c>
      <c r="F57" s="22">
        <v>400</v>
      </c>
      <c r="G57" s="22">
        <v>0</v>
      </c>
      <c r="H57" s="22">
        <v>0</v>
      </c>
      <c r="I57" s="22">
        <v>0</v>
      </c>
      <c r="J57" s="23">
        <f aca="true" t="shared" si="9" ref="J57:J74">F57+G57-H57-I57</f>
        <v>400</v>
      </c>
      <c r="K57" s="8">
        <v>40113</v>
      </c>
      <c r="L57" s="8">
        <v>40113</v>
      </c>
      <c r="M57" s="9">
        <f t="shared" si="8"/>
        <v>0</v>
      </c>
      <c r="N57" s="150"/>
    </row>
    <row r="58" spans="1:15" s="5" customFormat="1" ht="12.75">
      <c r="A58" s="6" t="s">
        <v>79</v>
      </c>
      <c r="B58" s="6" t="s">
        <v>78</v>
      </c>
      <c r="C58" s="7">
        <v>148.08</v>
      </c>
      <c r="D58" s="6">
        <v>1</v>
      </c>
      <c r="E58" s="17">
        <v>148</v>
      </c>
      <c r="F58" s="22">
        <v>800</v>
      </c>
      <c r="G58" s="22">
        <v>301</v>
      </c>
      <c r="H58" s="22">
        <v>210</v>
      </c>
      <c r="I58" s="22">
        <v>210</v>
      </c>
      <c r="J58" s="23">
        <f t="shared" si="9"/>
        <v>681</v>
      </c>
      <c r="K58" s="8">
        <v>40102</v>
      </c>
      <c r="L58" s="8">
        <v>40080</v>
      </c>
      <c r="M58" s="9">
        <f t="shared" si="8"/>
        <v>22</v>
      </c>
      <c r="N58" s="150">
        <f>G58/M58</f>
        <v>13.681818181818182</v>
      </c>
      <c r="O58" s="6"/>
    </row>
    <row r="59" spans="1:15" s="5" customFormat="1" ht="12.75">
      <c r="A59" s="6" t="s">
        <v>79</v>
      </c>
      <c r="B59" s="6" t="s">
        <v>78</v>
      </c>
      <c r="C59" s="7">
        <v>148.08</v>
      </c>
      <c r="D59" s="6">
        <v>1</v>
      </c>
      <c r="E59" s="17">
        <v>150</v>
      </c>
      <c r="F59" s="22">
        <v>-19200</v>
      </c>
      <c r="G59" s="22">
        <v>443</v>
      </c>
      <c r="H59" s="22">
        <v>210</v>
      </c>
      <c r="I59" s="23">
        <v>210</v>
      </c>
      <c r="J59" s="23">
        <f t="shared" si="9"/>
        <v>-19177</v>
      </c>
      <c r="K59" s="8">
        <v>40102</v>
      </c>
      <c r="L59" s="8">
        <v>40071</v>
      </c>
      <c r="M59" s="9">
        <f>K59-L59</f>
        <v>31</v>
      </c>
      <c r="N59" s="150">
        <f>G59/M59</f>
        <v>14.290322580645162</v>
      </c>
      <c r="O59" s="14"/>
    </row>
    <row r="60" spans="1:14" s="14" customFormat="1" ht="12.75">
      <c r="A60" s="6" t="s">
        <v>79</v>
      </c>
      <c r="B60" s="6" t="s">
        <v>78</v>
      </c>
      <c r="C60" s="17">
        <v>143.04</v>
      </c>
      <c r="D60" s="6">
        <v>1</v>
      </c>
      <c r="E60" s="17">
        <v>142</v>
      </c>
      <c r="F60" s="22">
        <v>10400</v>
      </c>
      <c r="G60" s="23">
        <v>12</v>
      </c>
      <c r="H60" s="23">
        <v>210</v>
      </c>
      <c r="I60" s="23">
        <v>210</v>
      </c>
      <c r="J60" s="23">
        <f t="shared" si="9"/>
        <v>9992</v>
      </c>
      <c r="K60" s="8">
        <v>40100</v>
      </c>
      <c r="L60" s="8">
        <v>40098</v>
      </c>
      <c r="M60" s="9">
        <f>K60-L60</f>
        <v>2</v>
      </c>
      <c r="N60" s="150">
        <f>G60/M60</f>
        <v>6</v>
      </c>
    </row>
    <row r="61" spans="1:15" s="5" customFormat="1" ht="12.75">
      <c r="A61" s="6" t="s">
        <v>79</v>
      </c>
      <c r="B61" s="6" t="s">
        <v>78</v>
      </c>
      <c r="C61" s="17">
        <v>143</v>
      </c>
      <c r="D61" s="6">
        <v>1</v>
      </c>
      <c r="E61" s="17">
        <v>141.5</v>
      </c>
      <c r="F61" s="22">
        <v>15000</v>
      </c>
      <c r="G61" s="22">
        <v>84</v>
      </c>
      <c r="H61" s="22">
        <v>210</v>
      </c>
      <c r="I61" s="23">
        <v>210</v>
      </c>
      <c r="J61" s="23">
        <f t="shared" si="9"/>
        <v>14664</v>
      </c>
      <c r="K61" s="8">
        <v>40092</v>
      </c>
      <c r="L61" s="8">
        <v>40092</v>
      </c>
      <c r="M61" s="9">
        <f>K61-L61</f>
        <v>0</v>
      </c>
      <c r="N61" s="149"/>
      <c r="O61" s="14"/>
    </row>
    <row r="62" spans="1:13" ht="12.75">
      <c r="A62" s="6" t="s">
        <v>75</v>
      </c>
      <c r="B62" s="6" t="s">
        <v>76</v>
      </c>
      <c r="C62" s="7">
        <v>91</v>
      </c>
      <c r="D62" s="6">
        <v>1</v>
      </c>
      <c r="E62" s="7">
        <v>90.6</v>
      </c>
      <c r="F62" s="22">
        <v>-4000</v>
      </c>
      <c r="G62" s="22">
        <v>0</v>
      </c>
      <c r="H62" s="22">
        <v>210</v>
      </c>
      <c r="I62" s="22">
        <v>105</v>
      </c>
      <c r="J62" s="23">
        <f t="shared" si="9"/>
        <v>-4315</v>
      </c>
      <c r="K62" s="8">
        <v>40070</v>
      </c>
      <c r="L62" s="8">
        <v>40070</v>
      </c>
      <c r="M62" s="9">
        <f t="shared" si="8"/>
        <v>0</v>
      </c>
    </row>
    <row r="63" spans="1:14" ht="12.75">
      <c r="A63" s="6" t="s">
        <v>77</v>
      </c>
      <c r="B63" s="6" t="s">
        <v>76</v>
      </c>
      <c r="C63" s="7">
        <v>133.1</v>
      </c>
      <c r="D63" s="6">
        <v>1</v>
      </c>
      <c r="E63" s="7">
        <v>133.12</v>
      </c>
      <c r="F63" s="22">
        <v>200</v>
      </c>
      <c r="G63" s="22">
        <v>-4</v>
      </c>
      <c r="H63" s="22">
        <v>210</v>
      </c>
      <c r="I63" s="22">
        <v>210</v>
      </c>
      <c r="J63" s="23">
        <f t="shared" si="9"/>
        <v>-224</v>
      </c>
      <c r="K63" s="8">
        <v>40064</v>
      </c>
      <c r="L63" s="8">
        <v>40063</v>
      </c>
      <c r="M63" s="9">
        <f t="shared" si="8"/>
        <v>1</v>
      </c>
      <c r="N63" s="150">
        <f>G63/M63</f>
        <v>-4</v>
      </c>
    </row>
    <row r="64" spans="1:14" ht="12.75">
      <c r="A64" s="6" t="s">
        <v>77</v>
      </c>
      <c r="B64" s="6" t="s">
        <v>78</v>
      </c>
      <c r="C64" s="7">
        <v>131.99</v>
      </c>
      <c r="D64" s="6">
        <v>1</v>
      </c>
      <c r="E64" s="7">
        <v>131.98</v>
      </c>
      <c r="F64" s="22">
        <v>100</v>
      </c>
      <c r="G64" s="22">
        <v>0</v>
      </c>
      <c r="H64" s="22">
        <v>210</v>
      </c>
      <c r="I64" s="22">
        <v>210</v>
      </c>
      <c r="J64" s="23">
        <f t="shared" si="9"/>
        <v>-320</v>
      </c>
      <c r="K64" s="8">
        <v>40060</v>
      </c>
      <c r="L64" s="8">
        <v>40059</v>
      </c>
      <c r="M64" s="9">
        <f t="shared" si="8"/>
        <v>1</v>
      </c>
      <c r="N64" s="150">
        <f>G64/M64</f>
        <v>0</v>
      </c>
    </row>
    <row r="65" spans="1:13" ht="12.75">
      <c r="A65" s="6" t="s">
        <v>79</v>
      </c>
      <c r="B65" s="6" t="s">
        <v>78</v>
      </c>
      <c r="C65" s="7">
        <v>150.04</v>
      </c>
      <c r="D65" s="6">
        <v>1</v>
      </c>
      <c r="E65" s="7">
        <v>150</v>
      </c>
      <c r="F65" s="22">
        <v>400</v>
      </c>
      <c r="G65" s="22">
        <v>14</v>
      </c>
      <c r="H65" s="22">
        <v>210</v>
      </c>
      <c r="I65" s="22">
        <v>210</v>
      </c>
      <c r="J65" s="23">
        <f t="shared" si="9"/>
        <v>-6</v>
      </c>
      <c r="K65" s="8">
        <v>40058</v>
      </c>
      <c r="L65" s="8">
        <v>40058</v>
      </c>
      <c r="M65" s="9">
        <f t="shared" si="8"/>
        <v>0</v>
      </c>
    </row>
    <row r="66" spans="1:13" ht="12.75">
      <c r="A66" s="6" t="s">
        <v>77</v>
      </c>
      <c r="B66" s="6" t="s">
        <v>76</v>
      </c>
      <c r="C66" s="7">
        <v>136</v>
      </c>
      <c r="D66" s="6">
        <v>1</v>
      </c>
      <c r="E66" s="7">
        <v>135.5</v>
      </c>
      <c r="F66" s="22">
        <v>-5000</v>
      </c>
      <c r="G66" s="22">
        <v>0</v>
      </c>
      <c r="H66" s="22">
        <v>210</v>
      </c>
      <c r="I66" s="22">
        <v>105</v>
      </c>
      <c r="J66" s="23">
        <f t="shared" si="9"/>
        <v>-5315</v>
      </c>
      <c r="K66" s="8">
        <v>40049</v>
      </c>
      <c r="L66" s="8">
        <v>40049</v>
      </c>
      <c r="M66" s="9">
        <f t="shared" si="8"/>
        <v>0</v>
      </c>
    </row>
    <row r="67" spans="1:14" ht="12.75">
      <c r="A67" s="6" t="s">
        <v>77</v>
      </c>
      <c r="B67" s="6" t="s">
        <v>78</v>
      </c>
      <c r="C67" s="7">
        <v>135.5</v>
      </c>
      <c r="D67" s="6">
        <v>1</v>
      </c>
      <c r="E67" s="7">
        <v>134</v>
      </c>
      <c r="F67" s="22">
        <v>15000</v>
      </c>
      <c r="G67" s="22">
        <v>33</v>
      </c>
      <c r="H67" s="22">
        <v>210</v>
      </c>
      <c r="I67" s="22">
        <v>210</v>
      </c>
      <c r="J67" s="23">
        <f t="shared" si="9"/>
        <v>14613</v>
      </c>
      <c r="K67" s="8">
        <v>40049</v>
      </c>
      <c r="L67" s="8">
        <v>40043</v>
      </c>
      <c r="M67" s="9">
        <f t="shared" si="8"/>
        <v>6</v>
      </c>
      <c r="N67" s="150">
        <f aca="true" t="shared" si="10" ref="N67:N75">G67/M67</f>
        <v>5.5</v>
      </c>
    </row>
    <row r="68" spans="1:14" ht="12.75">
      <c r="A68" s="6" t="s">
        <v>75</v>
      </c>
      <c r="B68" s="6" t="s">
        <v>78</v>
      </c>
      <c r="C68" s="7">
        <v>94.25</v>
      </c>
      <c r="D68" s="6">
        <v>1</v>
      </c>
      <c r="E68" s="7">
        <v>95.75</v>
      </c>
      <c r="F68" s="22">
        <v>-15000</v>
      </c>
      <c r="G68" s="22">
        <v>15</v>
      </c>
      <c r="H68" s="22">
        <v>210</v>
      </c>
      <c r="I68" s="22">
        <v>210</v>
      </c>
      <c r="J68" s="23">
        <f t="shared" si="9"/>
        <v>-15405</v>
      </c>
      <c r="K68" s="8">
        <v>40043</v>
      </c>
      <c r="L68" s="8">
        <v>40038</v>
      </c>
      <c r="M68" s="9">
        <f t="shared" si="8"/>
        <v>5</v>
      </c>
      <c r="N68" s="150">
        <f t="shared" si="10"/>
        <v>3</v>
      </c>
    </row>
    <row r="69" spans="1:14" ht="12.75">
      <c r="A69" s="6" t="s">
        <v>77</v>
      </c>
      <c r="B69" s="6" t="s">
        <v>78</v>
      </c>
      <c r="C69" s="7">
        <v>133</v>
      </c>
      <c r="D69" s="6">
        <v>1</v>
      </c>
      <c r="E69" s="7">
        <v>133.95</v>
      </c>
      <c r="F69" s="22">
        <v>-9500</v>
      </c>
      <c r="G69" s="22">
        <v>0</v>
      </c>
      <c r="H69" s="22">
        <v>210</v>
      </c>
      <c r="I69" s="22">
        <v>105</v>
      </c>
      <c r="J69" s="23">
        <f t="shared" si="9"/>
        <v>-9815</v>
      </c>
      <c r="K69" s="8">
        <v>40023</v>
      </c>
      <c r="L69" s="8">
        <v>40022</v>
      </c>
      <c r="M69" s="9">
        <f t="shared" si="8"/>
        <v>1</v>
      </c>
      <c r="N69" s="150">
        <f t="shared" si="10"/>
        <v>0</v>
      </c>
    </row>
    <row r="70" spans="1:14" ht="12.75">
      <c r="A70" s="6" t="s">
        <v>77</v>
      </c>
      <c r="B70" s="6" t="s">
        <v>78</v>
      </c>
      <c r="C70" s="7">
        <v>134.22</v>
      </c>
      <c r="D70" s="6">
        <v>1</v>
      </c>
      <c r="E70" s="7">
        <v>137</v>
      </c>
      <c r="F70" s="22">
        <v>-27800</v>
      </c>
      <c r="G70" s="22">
        <v>438</v>
      </c>
      <c r="H70" s="22">
        <v>210</v>
      </c>
      <c r="I70" s="22">
        <v>210</v>
      </c>
      <c r="J70" s="23">
        <f t="shared" si="9"/>
        <v>-27782</v>
      </c>
      <c r="K70" s="8">
        <v>40014</v>
      </c>
      <c r="L70" s="8">
        <v>39979</v>
      </c>
      <c r="M70" s="9">
        <f t="shared" si="8"/>
        <v>35</v>
      </c>
      <c r="N70" s="150">
        <f t="shared" si="10"/>
        <v>12.514285714285714</v>
      </c>
    </row>
    <row r="71" spans="1:14" ht="12.75">
      <c r="A71" s="6" t="s">
        <v>79</v>
      </c>
      <c r="B71" s="6" t="s">
        <v>78</v>
      </c>
      <c r="C71" s="7">
        <v>154.5</v>
      </c>
      <c r="D71" s="6">
        <v>1</v>
      </c>
      <c r="E71" s="7">
        <v>153.5</v>
      </c>
      <c r="F71" s="22">
        <v>10000</v>
      </c>
      <c r="G71" s="22">
        <v>99</v>
      </c>
      <c r="H71" s="22">
        <v>210</v>
      </c>
      <c r="I71" s="22">
        <v>210</v>
      </c>
      <c r="J71" s="23">
        <f t="shared" si="9"/>
        <v>9679</v>
      </c>
      <c r="K71" s="8">
        <v>40009</v>
      </c>
      <c r="L71" s="8">
        <v>40001</v>
      </c>
      <c r="M71" s="9">
        <f t="shared" si="8"/>
        <v>8</v>
      </c>
      <c r="N71" s="150">
        <f t="shared" si="10"/>
        <v>12.375</v>
      </c>
    </row>
    <row r="72" spans="1:14" ht="12.75">
      <c r="A72" s="6" t="s">
        <v>77</v>
      </c>
      <c r="B72" s="6" t="s">
        <v>78</v>
      </c>
      <c r="C72" s="7">
        <v>132</v>
      </c>
      <c r="D72" s="6">
        <v>1</v>
      </c>
      <c r="E72" s="7">
        <v>130</v>
      </c>
      <c r="F72" s="22">
        <v>20000</v>
      </c>
      <c r="G72" s="22">
        <v>41</v>
      </c>
      <c r="H72" s="22">
        <v>210</v>
      </c>
      <c r="I72" s="22">
        <v>210</v>
      </c>
      <c r="J72" s="23">
        <f t="shared" si="9"/>
        <v>19621</v>
      </c>
      <c r="K72" s="8">
        <v>40009</v>
      </c>
      <c r="L72" s="8">
        <v>40003</v>
      </c>
      <c r="M72" s="9">
        <f t="shared" si="8"/>
        <v>6</v>
      </c>
      <c r="N72" s="150">
        <f t="shared" si="10"/>
        <v>6.833333333333333</v>
      </c>
    </row>
    <row r="73" spans="1:14" ht="12.75">
      <c r="A73" s="6" t="s">
        <v>77</v>
      </c>
      <c r="B73" s="6" t="s">
        <v>78</v>
      </c>
      <c r="C73" s="7">
        <v>133</v>
      </c>
      <c r="D73" s="6">
        <v>1</v>
      </c>
      <c r="E73" s="7">
        <v>132</v>
      </c>
      <c r="F73" s="22">
        <v>10000</v>
      </c>
      <c r="G73" s="22">
        <v>10</v>
      </c>
      <c r="H73" s="22">
        <v>210</v>
      </c>
      <c r="I73" s="22">
        <v>210</v>
      </c>
      <c r="J73" s="23">
        <f t="shared" si="9"/>
        <v>9590</v>
      </c>
      <c r="K73" s="8">
        <v>40001</v>
      </c>
      <c r="L73" s="8">
        <v>40000</v>
      </c>
      <c r="M73" s="9">
        <f t="shared" si="8"/>
        <v>1</v>
      </c>
      <c r="N73" s="150">
        <f t="shared" si="10"/>
        <v>10</v>
      </c>
    </row>
    <row r="74" spans="1:14" ht="12.75">
      <c r="A74" s="6" t="s">
        <v>77</v>
      </c>
      <c r="B74" s="6" t="s">
        <v>78</v>
      </c>
      <c r="C74" s="7">
        <v>135</v>
      </c>
      <c r="D74" s="6">
        <v>1</v>
      </c>
      <c r="E74" s="7">
        <v>134</v>
      </c>
      <c r="F74" s="22">
        <v>10000</v>
      </c>
      <c r="G74" s="22">
        <v>136</v>
      </c>
      <c r="H74" s="22">
        <v>210</v>
      </c>
      <c r="I74" s="22">
        <v>210</v>
      </c>
      <c r="J74" s="23">
        <f t="shared" si="9"/>
        <v>9716</v>
      </c>
      <c r="K74" s="8">
        <v>39994</v>
      </c>
      <c r="L74" s="8">
        <v>39986</v>
      </c>
      <c r="M74" s="9">
        <f t="shared" si="8"/>
        <v>8</v>
      </c>
      <c r="N74" s="150">
        <f t="shared" si="10"/>
        <v>17</v>
      </c>
    </row>
    <row r="75" spans="1:14" ht="12.75">
      <c r="A75" s="6" t="s">
        <v>77</v>
      </c>
      <c r="B75" s="6" t="s">
        <v>78</v>
      </c>
      <c r="C75" s="7">
        <v>134.02</v>
      </c>
      <c r="D75" s="6">
        <v>1</v>
      </c>
      <c r="E75" s="7">
        <v>132.98</v>
      </c>
      <c r="F75" s="22">
        <v>10400</v>
      </c>
      <c r="G75" s="22">
        <v>74</v>
      </c>
      <c r="H75" s="22">
        <v>210</v>
      </c>
      <c r="I75" s="22">
        <v>210</v>
      </c>
      <c r="J75" s="23">
        <f aca="true" t="shared" si="11" ref="J75:J104">F75+G75-H75-I75</f>
        <v>10054</v>
      </c>
      <c r="K75" s="8">
        <v>39982</v>
      </c>
      <c r="L75" s="8">
        <v>39981</v>
      </c>
      <c r="M75" s="9">
        <f t="shared" si="8"/>
        <v>1</v>
      </c>
      <c r="N75" s="150">
        <f t="shared" si="10"/>
        <v>74</v>
      </c>
    </row>
    <row r="76" spans="1:13" ht="12.75">
      <c r="A76" s="6" t="s">
        <v>79</v>
      </c>
      <c r="B76" s="6" t="s">
        <v>78</v>
      </c>
      <c r="C76" s="7">
        <v>161</v>
      </c>
      <c r="D76" s="6">
        <v>1</v>
      </c>
      <c r="E76" s="7">
        <v>160.5</v>
      </c>
      <c r="F76" s="22">
        <v>5000</v>
      </c>
      <c r="G76" s="22">
        <v>0</v>
      </c>
      <c r="H76" s="22">
        <v>210</v>
      </c>
      <c r="I76" s="22">
        <v>105</v>
      </c>
      <c r="J76" s="23">
        <f t="shared" si="11"/>
        <v>4685</v>
      </c>
      <c r="K76" s="8">
        <v>39979</v>
      </c>
      <c r="L76" s="8">
        <v>39979</v>
      </c>
      <c r="M76" s="9">
        <f t="shared" si="8"/>
        <v>0</v>
      </c>
    </row>
    <row r="77" spans="1:13" ht="12.75">
      <c r="A77" s="6" t="s">
        <v>79</v>
      </c>
      <c r="B77" s="6" t="s">
        <v>76</v>
      </c>
      <c r="C77" s="7">
        <v>160.5</v>
      </c>
      <c r="D77" s="6">
        <v>1</v>
      </c>
      <c r="E77" s="7">
        <v>161.57</v>
      </c>
      <c r="F77" s="22">
        <v>10700</v>
      </c>
      <c r="G77" s="22">
        <v>0</v>
      </c>
      <c r="H77" s="22">
        <v>210</v>
      </c>
      <c r="I77" s="22">
        <v>105</v>
      </c>
      <c r="J77" s="23">
        <f t="shared" si="11"/>
        <v>10385</v>
      </c>
      <c r="K77" s="8">
        <v>39979</v>
      </c>
      <c r="L77" s="8">
        <v>39979</v>
      </c>
      <c r="M77" s="9">
        <f t="shared" si="8"/>
        <v>0</v>
      </c>
    </row>
    <row r="78" spans="1:14" ht="12.75">
      <c r="A78" s="6" t="s">
        <v>79</v>
      </c>
      <c r="B78" s="6" t="s">
        <v>78</v>
      </c>
      <c r="C78" s="7">
        <v>158.01</v>
      </c>
      <c r="D78" s="6">
        <v>1</v>
      </c>
      <c r="E78" s="7">
        <v>157.5</v>
      </c>
      <c r="F78" s="22">
        <v>5100</v>
      </c>
      <c r="G78" s="22">
        <v>162</v>
      </c>
      <c r="H78" s="22">
        <v>210</v>
      </c>
      <c r="I78" s="22">
        <v>210</v>
      </c>
      <c r="J78" s="23">
        <f t="shared" si="11"/>
        <v>4842</v>
      </c>
      <c r="K78" s="8">
        <v>39973</v>
      </c>
      <c r="L78" s="8">
        <v>39967</v>
      </c>
      <c r="M78" s="9">
        <f t="shared" si="8"/>
        <v>6</v>
      </c>
      <c r="N78" s="150">
        <f aca="true" t="shared" si="12" ref="N78:N83">G78/M78</f>
        <v>27</v>
      </c>
    </row>
    <row r="79" spans="1:14" ht="12.75">
      <c r="A79" s="6" t="s">
        <v>77</v>
      </c>
      <c r="B79" s="6" t="s">
        <v>78</v>
      </c>
      <c r="C79" s="7">
        <v>132.04</v>
      </c>
      <c r="D79" s="6">
        <v>1</v>
      </c>
      <c r="E79" s="7">
        <v>130</v>
      </c>
      <c r="F79" s="22">
        <v>20400</v>
      </c>
      <c r="G79" s="22">
        <v>409</v>
      </c>
      <c r="H79" s="22">
        <v>210</v>
      </c>
      <c r="I79" s="22">
        <v>210</v>
      </c>
      <c r="J79" s="23">
        <f t="shared" si="11"/>
        <v>20389</v>
      </c>
      <c r="K79" s="8">
        <v>39934</v>
      </c>
      <c r="L79" s="8">
        <v>39918</v>
      </c>
      <c r="M79" s="9">
        <f t="shared" si="8"/>
        <v>16</v>
      </c>
      <c r="N79" s="150">
        <f t="shared" si="12"/>
        <v>25.5625</v>
      </c>
    </row>
    <row r="80" spans="1:14" ht="12.75">
      <c r="A80" s="6" t="s">
        <v>77</v>
      </c>
      <c r="B80" s="6" t="s">
        <v>78</v>
      </c>
      <c r="C80" s="7">
        <v>131</v>
      </c>
      <c r="D80" s="6">
        <v>1</v>
      </c>
      <c r="E80" s="7">
        <v>129</v>
      </c>
      <c r="F80" s="22">
        <v>20000</v>
      </c>
      <c r="G80" s="22">
        <v>293</v>
      </c>
      <c r="H80" s="22">
        <v>210</v>
      </c>
      <c r="I80" s="22">
        <v>210</v>
      </c>
      <c r="J80" s="23">
        <f t="shared" si="11"/>
        <v>19873</v>
      </c>
      <c r="K80" s="8">
        <v>39934</v>
      </c>
      <c r="L80" s="8">
        <v>39923</v>
      </c>
      <c r="M80" s="9">
        <f t="shared" si="8"/>
        <v>11</v>
      </c>
      <c r="N80" s="150">
        <f t="shared" si="12"/>
        <v>26.636363636363637</v>
      </c>
    </row>
    <row r="81" spans="1:14" ht="12.75">
      <c r="A81" s="6" t="s">
        <v>75</v>
      </c>
      <c r="B81" s="6" t="s">
        <v>78</v>
      </c>
      <c r="C81" s="7">
        <v>96.25</v>
      </c>
      <c r="D81" s="6">
        <v>1</v>
      </c>
      <c r="E81" s="7">
        <v>96.92</v>
      </c>
      <c r="F81" s="22">
        <v>-6700</v>
      </c>
      <c r="G81" s="22">
        <v>-11</v>
      </c>
      <c r="H81" s="22">
        <v>210</v>
      </c>
      <c r="I81" s="22">
        <v>210</v>
      </c>
      <c r="J81" s="23">
        <f t="shared" si="11"/>
        <v>-7131</v>
      </c>
      <c r="K81" s="8">
        <v>39893</v>
      </c>
      <c r="L81" s="8">
        <v>39891</v>
      </c>
      <c r="M81" s="9">
        <f t="shared" si="8"/>
        <v>2</v>
      </c>
      <c r="N81" s="150">
        <f t="shared" si="12"/>
        <v>-5.5</v>
      </c>
    </row>
    <row r="82" spans="1:14" ht="12.75">
      <c r="A82" s="6" t="s">
        <v>75</v>
      </c>
      <c r="B82" s="6" t="s">
        <v>78</v>
      </c>
      <c r="C82" s="7">
        <v>96.25</v>
      </c>
      <c r="D82" s="6">
        <v>1</v>
      </c>
      <c r="E82" s="7">
        <v>94.89</v>
      </c>
      <c r="F82" s="22">
        <v>13600</v>
      </c>
      <c r="G82" s="22">
        <v>0</v>
      </c>
      <c r="H82" s="22">
        <v>210</v>
      </c>
      <c r="I82" s="22">
        <v>210</v>
      </c>
      <c r="J82" s="23">
        <f t="shared" si="11"/>
        <v>13180</v>
      </c>
      <c r="K82" s="8">
        <v>39893</v>
      </c>
      <c r="L82" s="8">
        <v>39891</v>
      </c>
      <c r="M82" s="9">
        <f aca="true" t="shared" si="13" ref="M82:M104">K82-L82</f>
        <v>2</v>
      </c>
      <c r="N82" s="150">
        <f t="shared" si="12"/>
        <v>0</v>
      </c>
    </row>
    <row r="83" spans="1:14" ht="12.75">
      <c r="A83" s="6" t="s">
        <v>75</v>
      </c>
      <c r="B83" s="6" t="s">
        <v>78</v>
      </c>
      <c r="C83" s="7">
        <v>98</v>
      </c>
      <c r="D83" s="6">
        <v>1</v>
      </c>
      <c r="E83" s="7">
        <v>97.99</v>
      </c>
      <c r="F83" s="22">
        <v>100</v>
      </c>
      <c r="G83" s="22">
        <v>18</v>
      </c>
      <c r="H83" s="22">
        <v>210</v>
      </c>
      <c r="I83" s="22">
        <v>210</v>
      </c>
      <c r="J83" s="23">
        <f t="shared" si="11"/>
        <v>-302</v>
      </c>
      <c r="K83" s="8">
        <v>39885</v>
      </c>
      <c r="L83" s="8">
        <v>39884</v>
      </c>
      <c r="M83" s="9">
        <f t="shared" si="13"/>
        <v>1</v>
      </c>
      <c r="N83" s="150">
        <f t="shared" si="12"/>
        <v>18</v>
      </c>
    </row>
    <row r="84" spans="1:13" ht="12.75">
      <c r="A84" s="6" t="s">
        <v>75</v>
      </c>
      <c r="B84" s="6" t="s">
        <v>78</v>
      </c>
      <c r="C84" s="7">
        <v>96.3</v>
      </c>
      <c r="D84" s="6">
        <v>1</v>
      </c>
      <c r="E84" s="7">
        <v>96.3</v>
      </c>
      <c r="F84" s="22">
        <v>0</v>
      </c>
      <c r="G84" s="22">
        <v>0</v>
      </c>
      <c r="H84" s="22">
        <v>210</v>
      </c>
      <c r="I84" s="22">
        <v>105</v>
      </c>
      <c r="J84" s="23">
        <f t="shared" si="11"/>
        <v>-315</v>
      </c>
      <c r="K84" s="8">
        <v>39884</v>
      </c>
      <c r="L84" s="8">
        <v>39884</v>
      </c>
      <c r="M84" s="9">
        <f t="shared" si="13"/>
        <v>0</v>
      </c>
    </row>
    <row r="85" spans="1:14" ht="12.75">
      <c r="A85" s="6" t="s">
        <v>75</v>
      </c>
      <c r="B85" s="6" t="s">
        <v>78</v>
      </c>
      <c r="C85" s="7">
        <v>96.5</v>
      </c>
      <c r="D85" s="6">
        <v>1</v>
      </c>
      <c r="E85" s="7">
        <v>98</v>
      </c>
      <c r="F85" s="22">
        <v>-15000</v>
      </c>
      <c r="G85" s="22">
        <v>33</v>
      </c>
      <c r="H85" s="22">
        <v>210</v>
      </c>
      <c r="I85" s="22">
        <v>210</v>
      </c>
      <c r="J85" s="23">
        <f t="shared" si="11"/>
        <v>-15387</v>
      </c>
      <c r="K85" s="8">
        <v>39884</v>
      </c>
      <c r="L85" s="8">
        <v>39883</v>
      </c>
      <c r="M85" s="9">
        <f t="shared" si="13"/>
        <v>1</v>
      </c>
      <c r="N85" s="150">
        <f>G85/M85</f>
        <v>33</v>
      </c>
    </row>
    <row r="86" spans="1:14" ht="12.75">
      <c r="A86" s="6" t="s">
        <v>75</v>
      </c>
      <c r="B86" s="6" t="s">
        <v>78</v>
      </c>
      <c r="C86" s="7">
        <v>98.2</v>
      </c>
      <c r="D86" s="6">
        <v>1</v>
      </c>
      <c r="E86" s="7">
        <v>98</v>
      </c>
      <c r="F86" s="22">
        <v>2000</v>
      </c>
      <c r="G86" s="22">
        <v>15</v>
      </c>
      <c r="H86" s="22">
        <v>210</v>
      </c>
      <c r="I86" s="22">
        <v>210</v>
      </c>
      <c r="J86" s="23">
        <f t="shared" si="11"/>
        <v>1595</v>
      </c>
      <c r="K86" s="8">
        <v>39882</v>
      </c>
      <c r="L86" s="8">
        <v>39881</v>
      </c>
      <c r="M86" s="9">
        <f t="shared" si="13"/>
        <v>1</v>
      </c>
      <c r="N86" s="150">
        <f>G86/M86</f>
        <v>15</v>
      </c>
    </row>
    <row r="87" spans="1:13" ht="12.75">
      <c r="A87" s="6" t="s">
        <v>75</v>
      </c>
      <c r="B87" s="6" t="s">
        <v>78</v>
      </c>
      <c r="C87" s="7">
        <v>96.91</v>
      </c>
      <c r="D87" s="6">
        <v>1</v>
      </c>
      <c r="E87" s="7">
        <v>97.08</v>
      </c>
      <c r="F87" s="22">
        <v>-1700</v>
      </c>
      <c r="G87" s="22">
        <v>0</v>
      </c>
      <c r="H87" s="22">
        <v>210</v>
      </c>
      <c r="I87" s="22">
        <v>105</v>
      </c>
      <c r="J87" s="23">
        <f t="shared" si="11"/>
        <v>-2015</v>
      </c>
      <c r="K87" s="8">
        <v>39878</v>
      </c>
      <c r="L87" s="8">
        <v>39878</v>
      </c>
      <c r="M87" s="9">
        <f t="shared" si="13"/>
        <v>0</v>
      </c>
    </row>
    <row r="88" spans="1:14" ht="12.75">
      <c r="A88" s="6" t="s">
        <v>75</v>
      </c>
      <c r="B88" s="6" t="s">
        <v>78</v>
      </c>
      <c r="C88" s="7">
        <v>99</v>
      </c>
      <c r="D88" s="6">
        <v>1</v>
      </c>
      <c r="E88" s="7">
        <v>97</v>
      </c>
      <c r="F88" s="22">
        <v>20000</v>
      </c>
      <c r="G88" s="22">
        <v>31</v>
      </c>
      <c r="H88" s="22">
        <v>210</v>
      </c>
      <c r="I88" s="22">
        <v>210</v>
      </c>
      <c r="J88" s="23">
        <f t="shared" si="11"/>
        <v>19611</v>
      </c>
      <c r="K88" s="8">
        <v>39876</v>
      </c>
      <c r="L88" s="8">
        <v>39874</v>
      </c>
      <c r="M88" s="9">
        <f t="shared" si="13"/>
        <v>2</v>
      </c>
      <c r="N88" s="150">
        <f aca="true" t="shared" si="14" ref="N88:N98">G88/M88</f>
        <v>15.5</v>
      </c>
    </row>
    <row r="89" spans="1:14" ht="12.75">
      <c r="A89" s="6" t="s">
        <v>77</v>
      </c>
      <c r="B89" s="6" t="s">
        <v>78</v>
      </c>
      <c r="C89" s="7">
        <v>117.38</v>
      </c>
      <c r="D89" s="6">
        <v>1</v>
      </c>
      <c r="E89" s="7">
        <v>116</v>
      </c>
      <c r="F89" s="22">
        <v>13800</v>
      </c>
      <c r="G89" s="22">
        <v>18</v>
      </c>
      <c r="H89" s="22">
        <v>210</v>
      </c>
      <c r="I89" s="22">
        <v>210</v>
      </c>
      <c r="J89" s="23">
        <f t="shared" si="11"/>
        <v>13398</v>
      </c>
      <c r="K89" s="8">
        <v>39863</v>
      </c>
      <c r="L89" s="8">
        <v>39861</v>
      </c>
      <c r="M89" s="9">
        <f t="shared" si="13"/>
        <v>2</v>
      </c>
      <c r="N89" s="150">
        <f t="shared" si="14"/>
        <v>9</v>
      </c>
    </row>
    <row r="90" spans="1:14" ht="12.75">
      <c r="A90" s="6" t="s">
        <v>75</v>
      </c>
      <c r="B90" s="6" t="s">
        <v>78</v>
      </c>
      <c r="C90" s="7">
        <v>92</v>
      </c>
      <c r="D90" s="6">
        <v>1</v>
      </c>
      <c r="E90" s="7">
        <v>90.98</v>
      </c>
      <c r="F90" s="22">
        <v>10200</v>
      </c>
      <c r="G90" s="22">
        <v>0</v>
      </c>
      <c r="H90" s="22">
        <v>210</v>
      </c>
      <c r="I90" s="22">
        <v>105</v>
      </c>
      <c r="J90" s="23">
        <f t="shared" si="11"/>
        <v>9885</v>
      </c>
      <c r="K90" s="8">
        <v>39858</v>
      </c>
      <c r="L90" s="8">
        <v>39857</v>
      </c>
      <c r="M90" s="9">
        <f t="shared" si="13"/>
        <v>1</v>
      </c>
      <c r="N90" s="150">
        <f t="shared" si="14"/>
        <v>0</v>
      </c>
    </row>
    <row r="91" spans="1:14" ht="12.75">
      <c r="A91" s="6" t="s">
        <v>77</v>
      </c>
      <c r="B91" s="6" t="s">
        <v>78</v>
      </c>
      <c r="C91" s="7">
        <v>116.91</v>
      </c>
      <c r="D91" s="6">
        <v>1</v>
      </c>
      <c r="E91" s="7">
        <v>117</v>
      </c>
      <c r="F91" s="22">
        <v>-900</v>
      </c>
      <c r="G91" s="22">
        <v>104</v>
      </c>
      <c r="H91" s="22">
        <v>210</v>
      </c>
      <c r="I91" s="22">
        <v>210</v>
      </c>
      <c r="J91" s="23">
        <f t="shared" si="11"/>
        <v>-1216</v>
      </c>
      <c r="K91" s="8">
        <v>39857</v>
      </c>
      <c r="L91" s="8">
        <v>39855</v>
      </c>
      <c r="M91" s="9">
        <f t="shared" si="13"/>
        <v>2</v>
      </c>
      <c r="N91" s="150">
        <f t="shared" si="14"/>
        <v>52</v>
      </c>
    </row>
    <row r="92" spans="1:14" ht="12.75">
      <c r="A92" s="6" t="s">
        <v>77</v>
      </c>
      <c r="B92" s="6" t="s">
        <v>78</v>
      </c>
      <c r="C92" s="7">
        <v>114.84</v>
      </c>
      <c r="D92" s="6">
        <v>1</v>
      </c>
      <c r="E92" s="7">
        <v>114.89</v>
      </c>
      <c r="F92" s="22">
        <v>-500</v>
      </c>
      <c r="G92" s="22">
        <v>75</v>
      </c>
      <c r="H92" s="22">
        <v>210</v>
      </c>
      <c r="I92" s="22">
        <v>210</v>
      </c>
      <c r="J92" s="23">
        <f t="shared" si="11"/>
        <v>-845</v>
      </c>
      <c r="K92" s="8">
        <v>39849</v>
      </c>
      <c r="L92" s="8">
        <v>39848</v>
      </c>
      <c r="M92" s="9">
        <f t="shared" si="13"/>
        <v>1</v>
      </c>
      <c r="N92" s="150">
        <f t="shared" si="14"/>
        <v>75</v>
      </c>
    </row>
    <row r="93" spans="1:14" ht="12.75">
      <c r="A93" s="6" t="s">
        <v>77</v>
      </c>
      <c r="B93" s="6" t="s">
        <v>78</v>
      </c>
      <c r="C93" s="7">
        <v>116.5</v>
      </c>
      <c r="D93" s="6">
        <v>1</v>
      </c>
      <c r="E93" s="7">
        <v>115</v>
      </c>
      <c r="F93" s="22">
        <v>15000</v>
      </c>
      <c r="G93" s="22">
        <v>46</v>
      </c>
      <c r="H93" s="22">
        <v>210</v>
      </c>
      <c r="I93" s="22">
        <v>210</v>
      </c>
      <c r="J93" s="23">
        <f t="shared" si="11"/>
        <v>14626</v>
      </c>
      <c r="K93" s="8">
        <v>39848</v>
      </c>
      <c r="L93" s="8">
        <v>39847</v>
      </c>
      <c r="M93" s="9">
        <f t="shared" si="13"/>
        <v>1</v>
      </c>
      <c r="N93" s="150">
        <f t="shared" si="14"/>
        <v>46</v>
      </c>
    </row>
    <row r="94" spans="1:14" ht="12.75">
      <c r="A94" s="6" t="s">
        <v>77</v>
      </c>
      <c r="B94" s="6" t="s">
        <v>78</v>
      </c>
      <c r="C94" s="7">
        <v>115.47</v>
      </c>
      <c r="D94" s="6">
        <v>1</v>
      </c>
      <c r="E94" s="7">
        <v>113.96</v>
      </c>
      <c r="F94" s="22">
        <v>15100</v>
      </c>
      <c r="G94" s="22">
        <v>0</v>
      </c>
      <c r="H94" s="22">
        <v>210</v>
      </c>
      <c r="I94" s="22">
        <v>105</v>
      </c>
      <c r="J94" s="23">
        <f t="shared" si="11"/>
        <v>14785</v>
      </c>
      <c r="K94" s="8">
        <v>39847</v>
      </c>
      <c r="L94" s="8">
        <v>39846</v>
      </c>
      <c r="M94" s="9">
        <f t="shared" si="13"/>
        <v>1</v>
      </c>
      <c r="N94" s="150">
        <f t="shared" si="14"/>
        <v>0</v>
      </c>
    </row>
    <row r="95" spans="1:14" ht="12.75">
      <c r="A95" s="6" t="s">
        <v>77</v>
      </c>
      <c r="B95" s="6" t="s">
        <v>78</v>
      </c>
      <c r="C95" s="7">
        <v>119.06</v>
      </c>
      <c r="D95" s="6">
        <v>1</v>
      </c>
      <c r="E95" s="7">
        <v>117.5</v>
      </c>
      <c r="F95" s="22">
        <v>15600</v>
      </c>
      <c r="G95" s="22">
        <v>22</v>
      </c>
      <c r="H95" s="22">
        <v>210</v>
      </c>
      <c r="I95" s="22">
        <v>210</v>
      </c>
      <c r="J95" s="23">
        <f t="shared" si="11"/>
        <v>15202</v>
      </c>
      <c r="K95" s="8">
        <v>39842</v>
      </c>
      <c r="L95" s="8">
        <v>39840</v>
      </c>
      <c r="M95" s="9">
        <f t="shared" si="13"/>
        <v>2</v>
      </c>
      <c r="N95" s="150">
        <f t="shared" si="14"/>
        <v>11</v>
      </c>
    </row>
    <row r="96" spans="1:14" ht="12.75">
      <c r="A96" s="6" t="s">
        <v>75</v>
      </c>
      <c r="B96" s="6" t="s">
        <v>78</v>
      </c>
      <c r="C96" s="7">
        <v>90</v>
      </c>
      <c r="D96" s="6">
        <v>1</v>
      </c>
      <c r="E96" s="7">
        <v>91.38</v>
      </c>
      <c r="F96" s="22">
        <v>-13800</v>
      </c>
      <c r="G96" s="22">
        <v>-6</v>
      </c>
      <c r="H96" s="22">
        <v>210</v>
      </c>
      <c r="I96" s="22">
        <v>210</v>
      </c>
      <c r="J96" s="23">
        <f t="shared" si="11"/>
        <v>-14226</v>
      </c>
      <c r="K96" s="8">
        <v>39825</v>
      </c>
      <c r="L96" s="8">
        <v>39821</v>
      </c>
      <c r="M96" s="9">
        <f t="shared" si="13"/>
        <v>4</v>
      </c>
      <c r="N96" s="150">
        <f t="shared" si="14"/>
        <v>-1.5</v>
      </c>
    </row>
    <row r="97" spans="1:14" ht="12.75">
      <c r="A97" s="6" t="s">
        <v>75</v>
      </c>
      <c r="B97" s="6" t="s">
        <v>78</v>
      </c>
      <c r="C97" s="7">
        <v>92</v>
      </c>
      <c r="D97" s="6">
        <v>1</v>
      </c>
      <c r="E97" s="7">
        <v>92.8</v>
      </c>
      <c r="F97" s="22">
        <v>-8000</v>
      </c>
      <c r="G97" s="22">
        <v>35</v>
      </c>
      <c r="H97" s="22">
        <v>210</v>
      </c>
      <c r="I97" s="22">
        <v>210</v>
      </c>
      <c r="J97" s="23">
        <f t="shared" si="11"/>
        <v>-8385</v>
      </c>
      <c r="K97" s="8">
        <v>39821</v>
      </c>
      <c r="L97" s="8">
        <v>39818</v>
      </c>
      <c r="M97" s="9">
        <f t="shared" si="13"/>
        <v>3</v>
      </c>
      <c r="N97" s="150">
        <f t="shared" si="14"/>
        <v>11.666666666666666</v>
      </c>
    </row>
    <row r="98" spans="1:14" ht="12.75">
      <c r="A98" s="143" t="s">
        <v>75</v>
      </c>
      <c r="B98" s="143" t="s">
        <v>78</v>
      </c>
      <c r="C98" s="144">
        <v>92.59</v>
      </c>
      <c r="D98" s="143">
        <v>1</v>
      </c>
      <c r="E98" s="144">
        <v>96</v>
      </c>
      <c r="F98" s="145">
        <v>-34100</v>
      </c>
      <c r="G98" s="145">
        <v>-276</v>
      </c>
      <c r="H98" s="145">
        <v>210</v>
      </c>
      <c r="I98" s="145">
        <v>210</v>
      </c>
      <c r="J98" s="145">
        <f t="shared" si="11"/>
        <v>-34796</v>
      </c>
      <c r="K98" s="146">
        <v>39818</v>
      </c>
      <c r="L98" s="146">
        <v>39765</v>
      </c>
      <c r="M98" s="147">
        <f t="shared" si="13"/>
        <v>53</v>
      </c>
      <c r="N98" s="153">
        <f t="shared" si="14"/>
        <v>-5.2075471698113205</v>
      </c>
    </row>
    <row r="99" spans="1:13" ht="12.75">
      <c r="A99" s="6" t="s">
        <v>77</v>
      </c>
      <c r="B99" s="6" t="s">
        <v>78</v>
      </c>
      <c r="C99" s="7">
        <v>128.6</v>
      </c>
      <c r="D99" s="6">
        <v>1</v>
      </c>
      <c r="E99" s="7">
        <v>128.1</v>
      </c>
      <c r="F99" s="22">
        <v>5000</v>
      </c>
      <c r="G99" s="22">
        <v>0</v>
      </c>
      <c r="H99" s="22">
        <v>210</v>
      </c>
      <c r="I99" s="22">
        <v>105</v>
      </c>
      <c r="J99" s="23">
        <f t="shared" si="11"/>
        <v>4685</v>
      </c>
      <c r="K99" s="8">
        <v>39811</v>
      </c>
      <c r="L99" s="8">
        <v>39811</v>
      </c>
      <c r="M99" s="9">
        <f t="shared" si="13"/>
        <v>0</v>
      </c>
    </row>
    <row r="100" spans="1:13" ht="12.75">
      <c r="A100" s="6" t="s">
        <v>77</v>
      </c>
      <c r="B100" s="6" t="s">
        <v>78</v>
      </c>
      <c r="C100" s="7">
        <v>126.75</v>
      </c>
      <c r="D100" s="6">
        <v>1</v>
      </c>
      <c r="E100" s="7">
        <v>126.5</v>
      </c>
      <c r="F100" s="22">
        <v>2500</v>
      </c>
      <c r="G100" s="22">
        <v>0</v>
      </c>
      <c r="H100" s="22">
        <v>210</v>
      </c>
      <c r="I100" s="22">
        <v>105</v>
      </c>
      <c r="J100" s="23">
        <f t="shared" si="11"/>
        <v>2185</v>
      </c>
      <c r="K100" s="8">
        <v>39806</v>
      </c>
      <c r="L100" s="8">
        <v>39806</v>
      </c>
      <c r="M100" s="9">
        <f t="shared" si="13"/>
        <v>0</v>
      </c>
    </row>
    <row r="101" spans="1:14" ht="12.75">
      <c r="A101" s="6" t="s">
        <v>75</v>
      </c>
      <c r="B101" s="6" t="s">
        <v>78</v>
      </c>
      <c r="C101" s="7">
        <v>90</v>
      </c>
      <c r="D101" s="6">
        <v>1</v>
      </c>
      <c r="E101" s="7">
        <v>89</v>
      </c>
      <c r="F101" s="22">
        <v>10000</v>
      </c>
      <c r="G101" s="22">
        <v>-114</v>
      </c>
      <c r="H101" s="22">
        <v>210</v>
      </c>
      <c r="I101" s="22">
        <v>210</v>
      </c>
      <c r="J101" s="23">
        <f t="shared" si="11"/>
        <v>9466</v>
      </c>
      <c r="K101" s="8">
        <v>39804</v>
      </c>
      <c r="L101" s="8">
        <v>39799</v>
      </c>
      <c r="M101" s="9">
        <f t="shared" si="13"/>
        <v>5</v>
      </c>
      <c r="N101" s="150">
        <f>G101/M101</f>
        <v>-22.8</v>
      </c>
    </row>
    <row r="102" spans="1:14" ht="12.75">
      <c r="A102" s="6" t="s">
        <v>77</v>
      </c>
      <c r="B102" s="6" t="s">
        <v>78</v>
      </c>
      <c r="C102" s="7">
        <v>119</v>
      </c>
      <c r="D102" s="6">
        <v>1</v>
      </c>
      <c r="E102" s="7">
        <v>120</v>
      </c>
      <c r="F102" s="22">
        <v>-10000</v>
      </c>
      <c r="G102" s="22">
        <v>308</v>
      </c>
      <c r="H102" s="22">
        <v>210</v>
      </c>
      <c r="I102" s="22">
        <v>210</v>
      </c>
      <c r="J102" s="23">
        <f t="shared" si="11"/>
        <v>-10112</v>
      </c>
      <c r="K102" s="8">
        <v>39787</v>
      </c>
      <c r="L102" s="8">
        <v>39783</v>
      </c>
      <c r="M102" s="9">
        <f t="shared" si="13"/>
        <v>4</v>
      </c>
      <c r="N102" s="150">
        <f>G102/M102</f>
        <v>77</v>
      </c>
    </row>
    <row r="103" spans="1:14" ht="12.75">
      <c r="A103" s="6" t="s">
        <v>77</v>
      </c>
      <c r="B103" s="6" t="s">
        <v>78</v>
      </c>
      <c r="C103" s="7">
        <v>122</v>
      </c>
      <c r="D103" s="6">
        <v>1</v>
      </c>
      <c r="E103" s="7">
        <v>119.99</v>
      </c>
      <c r="F103" s="22">
        <v>20100</v>
      </c>
      <c r="G103" s="22">
        <v>338</v>
      </c>
      <c r="H103" s="22">
        <v>210</v>
      </c>
      <c r="I103" s="22">
        <v>210</v>
      </c>
      <c r="J103" s="23">
        <f t="shared" si="11"/>
        <v>20018</v>
      </c>
      <c r="K103" s="8">
        <v>39776</v>
      </c>
      <c r="L103" s="8">
        <v>39772</v>
      </c>
      <c r="M103" s="9">
        <f t="shared" si="13"/>
        <v>4</v>
      </c>
      <c r="N103" s="150">
        <f>G103/M103</f>
        <v>84.5</v>
      </c>
    </row>
    <row r="104" spans="1:14" s="14" customFormat="1" ht="13.5" thickBot="1">
      <c r="A104" s="10" t="s">
        <v>77</v>
      </c>
      <c r="B104" s="10" t="s">
        <v>78</v>
      </c>
      <c r="C104" s="11">
        <v>120.69</v>
      </c>
      <c r="D104" s="10">
        <v>1</v>
      </c>
      <c r="E104" s="11">
        <v>119</v>
      </c>
      <c r="F104" s="24">
        <v>16900</v>
      </c>
      <c r="G104" s="24">
        <v>230</v>
      </c>
      <c r="H104" s="24">
        <v>210</v>
      </c>
      <c r="I104" s="24">
        <v>210</v>
      </c>
      <c r="J104" s="24">
        <f t="shared" si="11"/>
        <v>16710</v>
      </c>
      <c r="K104" s="12">
        <v>39765</v>
      </c>
      <c r="L104" s="12">
        <v>39765</v>
      </c>
      <c r="M104" s="13">
        <f t="shared" si="13"/>
        <v>0</v>
      </c>
      <c r="N104" s="154"/>
    </row>
    <row r="105" spans="3:14" s="15" customFormat="1" ht="13.5" thickTop="1">
      <c r="C105" s="16"/>
      <c r="E105" s="16"/>
      <c r="F105" s="25">
        <f>SUM(F2:F104)</f>
        <v>271842</v>
      </c>
      <c r="G105" s="25">
        <f>SUM(G2:G104)</f>
        <v>23714</v>
      </c>
      <c r="H105" s="25">
        <f>SUM(H2:H104)</f>
        <v>17262</v>
      </c>
      <c r="I105" s="25">
        <f>SUM(I2:I104)</f>
        <v>15498</v>
      </c>
      <c r="J105" s="25">
        <f>SUM(J2:J104)</f>
        <v>263090</v>
      </c>
      <c r="N105" s="152"/>
    </row>
    <row r="109" spans="1:2" ht="12.75">
      <c r="A109" s="73" t="s">
        <v>373</v>
      </c>
      <c r="B109" s="8" t="s">
        <v>374</v>
      </c>
    </row>
    <row r="110" spans="1:2" ht="12.75">
      <c r="A110" s="73" t="s">
        <v>375</v>
      </c>
      <c r="B110" s="6" t="s">
        <v>376</v>
      </c>
    </row>
    <row r="111" spans="1:4" ht="12.75">
      <c r="A111" s="73" t="s">
        <v>375</v>
      </c>
      <c r="B111" s="6" t="s">
        <v>377</v>
      </c>
      <c r="C111" s="7" t="s">
        <v>378</v>
      </c>
      <c r="D111" s="6" t="s">
        <v>26</v>
      </c>
    </row>
    <row r="112" spans="1:2" ht="12.75">
      <c r="A112" s="6" t="s">
        <v>166</v>
      </c>
      <c r="B112" s="8" t="s">
        <v>379</v>
      </c>
    </row>
    <row r="113" spans="1:2" ht="12.75">
      <c r="A113" s="73" t="s">
        <v>380</v>
      </c>
      <c r="B113" s="8" t="s">
        <v>379</v>
      </c>
    </row>
    <row r="114" spans="1:3" ht="12.75">
      <c r="A114" s="73" t="s">
        <v>381</v>
      </c>
      <c r="B114" s="6" t="s">
        <v>382</v>
      </c>
      <c r="C114" s="7" t="s">
        <v>383</v>
      </c>
    </row>
    <row r="115" spans="1:2" ht="12.75">
      <c r="A115" s="6" t="s">
        <v>384</v>
      </c>
      <c r="B115" s="8" t="s">
        <v>383</v>
      </c>
    </row>
    <row r="116" spans="1:2" ht="12.75">
      <c r="A116" s="73" t="s">
        <v>385</v>
      </c>
      <c r="B116" s="8" t="s">
        <v>386</v>
      </c>
    </row>
    <row r="117" spans="1:2" ht="12.75">
      <c r="A117" s="73" t="s">
        <v>67</v>
      </c>
      <c r="B117" s="6" t="s">
        <v>16</v>
      </c>
    </row>
    <row r="118" spans="1:2" ht="12.75">
      <c r="A118" s="6" t="s">
        <v>387</v>
      </c>
      <c r="B118" s="8" t="s">
        <v>388</v>
      </c>
    </row>
    <row r="119" spans="1:2" ht="12.75">
      <c r="A119" s="73" t="s">
        <v>389</v>
      </c>
      <c r="B119" s="8"/>
    </row>
    <row r="120" spans="1:2" ht="12.75">
      <c r="A120" s="73" t="s">
        <v>390</v>
      </c>
      <c r="B120" s="8">
        <v>40249</v>
      </c>
    </row>
    <row r="121" spans="1:2" ht="12.75">
      <c r="A121" s="73">
        <v>0.33586805555555554</v>
      </c>
      <c r="B121" s="8">
        <v>40247</v>
      </c>
    </row>
    <row r="122" spans="1:12" ht="12.75">
      <c r="A122" s="73">
        <v>0.9755208333333334</v>
      </c>
      <c r="B122" s="8" t="s">
        <v>77</v>
      </c>
      <c r="C122" s="7" t="s">
        <v>78</v>
      </c>
      <c r="D122" s="6" t="s">
        <v>166</v>
      </c>
      <c r="E122" s="7">
        <v>124</v>
      </c>
      <c r="F122" s="22">
        <v>1</v>
      </c>
      <c r="G122" s="22" t="s">
        <v>391</v>
      </c>
      <c r="H122" s="22" t="s">
        <v>392</v>
      </c>
      <c r="I122" s="22">
        <v>122</v>
      </c>
      <c r="J122" s="22">
        <v>20000</v>
      </c>
      <c r="K122" s="6">
        <v>12</v>
      </c>
      <c r="L122" s="6">
        <v>147</v>
      </c>
    </row>
    <row r="123" spans="1:2" ht="12.75">
      <c r="A123" s="73" t="s">
        <v>392</v>
      </c>
      <c r="B123" s="8">
        <v>40247</v>
      </c>
    </row>
    <row r="124" spans="1:2" ht="12.75">
      <c r="A124" s="73">
        <v>0.021226851851851854</v>
      </c>
      <c r="B124" s="8">
        <v>40246</v>
      </c>
    </row>
    <row r="125" spans="1:12" ht="12.75">
      <c r="A125" s="73">
        <v>0.8833101851851852</v>
      </c>
      <c r="B125" s="8" t="s">
        <v>77</v>
      </c>
      <c r="C125" s="7" t="s">
        <v>76</v>
      </c>
      <c r="D125" s="6" t="s">
        <v>169</v>
      </c>
      <c r="E125" s="7">
        <v>122</v>
      </c>
      <c r="F125" s="22">
        <v>1</v>
      </c>
      <c r="G125" s="22" t="s">
        <v>393</v>
      </c>
      <c r="H125" s="22" t="s">
        <v>391</v>
      </c>
      <c r="I125" s="22" t="s">
        <v>391</v>
      </c>
      <c r="J125" s="22" t="s">
        <v>391</v>
      </c>
      <c r="K125" s="6" t="s">
        <v>391</v>
      </c>
      <c r="L125" s="6">
        <v>147</v>
      </c>
    </row>
    <row r="126" spans="1:2" ht="12.75">
      <c r="A126" s="73" t="s">
        <v>394</v>
      </c>
      <c r="B126" s="8">
        <v>40245</v>
      </c>
    </row>
    <row r="127" spans="1:2" ht="12.75">
      <c r="A127" s="73">
        <v>0.6914814814814815</v>
      </c>
      <c r="B127" s="8">
        <v>40234</v>
      </c>
    </row>
    <row r="128" spans="1:12" ht="12.75">
      <c r="A128" s="73">
        <v>0.8861921296296296</v>
      </c>
      <c r="B128" s="8" t="s">
        <v>128</v>
      </c>
      <c r="C128" s="7" t="s">
        <v>78</v>
      </c>
      <c r="D128" s="6" t="s">
        <v>166</v>
      </c>
      <c r="E128" s="7">
        <v>82.5</v>
      </c>
      <c r="F128" s="22">
        <v>1</v>
      </c>
      <c r="G128" s="22" t="s">
        <v>391</v>
      </c>
      <c r="H128" s="22" t="s">
        <v>395</v>
      </c>
      <c r="I128" s="22">
        <v>80</v>
      </c>
      <c r="J128" s="22">
        <v>25000</v>
      </c>
      <c r="K128" s="161">
        <v>1039</v>
      </c>
      <c r="L128" s="6">
        <v>147</v>
      </c>
    </row>
    <row r="129" spans="1:2" ht="12.75">
      <c r="A129" s="73" t="s">
        <v>396</v>
      </c>
      <c r="B129" s="8">
        <v>40245</v>
      </c>
    </row>
    <row r="130" spans="1:2" ht="12.75">
      <c r="A130" s="73">
        <v>0.6914814814814815</v>
      </c>
      <c r="B130" s="8">
        <v>40192</v>
      </c>
    </row>
    <row r="131" spans="1:12" ht="12.75">
      <c r="A131" s="73">
        <v>0.8671643518518519</v>
      </c>
      <c r="B131" s="8" t="s">
        <v>128</v>
      </c>
      <c r="C131" s="7" t="s">
        <v>78</v>
      </c>
      <c r="D131" s="6" t="s">
        <v>166</v>
      </c>
      <c r="E131" s="7">
        <v>82.5</v>
      </c>
      <c r="F131" s="22">
        <v>1</v>
      </c>
      <c r="G131" s="22" t="s">
        <v>391</v>
      </c>
      <c r="H131" s="22" t="s">
        <v>397</v>
      </c>
      <c r="I131" s="22">
        <v>85</v>
      </c>
      <c r="J131" s="22">
        <v>-25000</v>
      </c>
      <c r="K131" s="161">
        <v>4455</v>
      </c>
      <c r="L131" s="6">
        <v>147</v>
      </c>
    </row>
    <row r="132" spans="1:2" ht="12.75">
      <c r="A132" s="73" t="s">
        <v>395</v>
      </c>
      <c r="B132" s="8">
        <v>40233</v>
      </c>
    </row>
    <row r="133" spans="1:2" ht="12.75">
      <c r="A133" s="73">
        <v>0.1304050925925926</v>
      </c>
      <c r="B133" s="8">
        <v>40226</v>
      </c>
    </row>
    <row r="134" spans="1:12" ht="12.75">
      <c r="A134" s="73">
        <v>0.8081828703703704</v>
      </c>
      <c r="B134" s="6" t="s">
        <v>128</v>
      </c>
      <c r="C134" s="7" t="s">
        <v>76</v>
      </c>
      <c r="D134" s="6" t="s">
        <v>169</v>
      </c>
      <c r="E134" s="7">
        <v>80</v>
      </c>
      <c r="F134" s="22">
        <v>1</v>
      </c>
      <c r="G134" s="22" t="s">
        <v>393</v>
      </c>
      <c r="H134" s="22" t="s">
        <v>391</v>
      </c>
      <c r="I134" s="22" t="s">
        <v>391</v>
      </c>
      <c r="J134" s="22" t="s">
        <v>391</v>
      </c>
      <c r="K134" s="6" t="s">
        <v>391</v>
      </c>
      <c r="L134" s="6">
        <v>147</v>
      </c>
    </row>
    <row r="135" spans="1:2" ht="12.75">
      <c r="A135" s="6" t="s">
        <v>398</v>
      </c>
      <c r="B135" s="8">
        <v>40221</v>
      </c>
    </row>
    <row r="136" spans="1:2" ht="12.75">
      <c r="A136" s="73">
        <v>0.8113773148148148</v>
      </c>
      <c r="B136" s="8">
        <v>40216</v>
      </c>
    </row>
    <row r="137" spans="1:12" ht="12.75">
      <c r="A137" s="73">
        <v>0.8916435185185185</v>
      </c>
      <c r="B137" s="6" t="s">
        <v>128</v>
      </c>
      <c r="C137" s="7" t="s">
        <v>76</v>
      </c>
      <c r="D137" s="6" t="s">
        <v>169</v>
      </c>
      <c r="E137" s="7">
        <v>79</v>
      </c>
      <c r="F137" s="22">
        <v>1</v>
      </c>
      <c r="G137" s="22" t="s">
        <v>393</v>
      </c>
      <c r="H137" s="22" t="s">
        <v>391</v>
      </c>
      <c r="I137" s="22" t="s">
        <v>391</v>
      </c>
      <c r="J137" s="22" t="s">
        <v>391</v>
      </c>
      <c r="K137" s="6" t="s">
        <v>391</v>
      </c>
      <c r="L137" s="6">
        <v>147</v>
      </c>
    </row>
    <row r="138" spans="1:2" ht="12.75">
      <c r="A138" s="6" t="s">
        <v>399</v>
      </c>
      <c r="B138" s="8">
        <v>40218</v>
      </c>
    </row>
    <row r="139" spans="1:2" ht="12.75">
      <c r="A139" s="73">
        <v>0.3298611111111111</v>
      </c>
      <c r="B139" s="8">
        <v>40217</v>
      </c>
    </row>
    <row r="140" spans="1:12" ht="12.75">
      <c r="A140" s="73">
        <v>0.9709953703703703</v>
      </c>
      <c r="B140" s="6" t="s">
        <v>344</v>
      </c>
      <c r="C140" s="7" t="s">
        <v>76</v>
      </c>
      <c r="D140" s="6" t="s">
        <v>169</v>
      </c>
      <c r="E140" s="7">
        <v>1.3649</v>
      </c>
      <c r="F140" s="22">
        <v>1</v>
      </c>
      <c r="G140" s="22" t="s">
        <v>393</v>
      </c>
      <c r="H140" s="22" t="s">
        <v>391</v>
      </c>
      <c r="I140" s="22" t="s">
        <v>391</v>
      </c>
      <c r="J140" s="22" t="s">
        <v>391</v>
      </c>
      <c r="K140" s="6" t="s">
        <v>391</v>
      </c>
      <c r="L140" s="6">
        <v>147</v>
      </c>
    </row>
    <row r="141" spans="1:2" ht="12.75">
      <c r="A141" s="6" t="s">
        <v>400</v>
      </c>
      <c r="B141" s="8">
        <v>40198</v>
      </c>
    </row>
    <row r="142" spans="1:2" ht="12.75">
      <c r="A142" s="73">
        <v>0.9778703703703703</v>
      </c>
      <c r="B142" s="8">
        <v>40192</v>
      </c>
    </row>
    <row r="143" spans="1:12" ht="12.75">
      <c r="A143" s="73">
        <v>0.8699768518518519</v>
      </c>
      <c r="B143" s="6" t="s">
        <v>75</v>
      </c>
      <c r="C143" s="7" t="s">
        <v>78</v>
      </c>
      <c r="D143" s="6" t="s">
        <v>166</v>
      </c>
      <c r="E143" s="7">
        <v>91.2</v>
      </c>
      <c r="F143" s="22">
        <v>1</v>
      </c>
      <c r="G143" s="22" t="s">
        <v>391</v>
      </c>
      <c r="H143" s="22" t="s">
        <v>401</v>
      </c>
      <c r="I143" s="22">
        <v>91.2</v>
      </c>
      <c r="J143" s="22">
        <v>0</v>
      </c>
      <c r="K143" s="6">
        <v>40</v>
      </c>
      <c r="L143" s="6">
        <v>84</v>
      </c>
    </row>
    <row r="144" spans="1:2" ht="12.75">
      <c r="A144" s="6" t="s">
        <v>402</v>
      </c>
      <c r="B144" s="8">
        <v>40193</v>
      </c>
    </row>
    <row r="145" spans="1:2" ht="12.75">
      <c r="A145" s="73">
        <v>0.049386574074074076</v>
      </c>
      <c r="B145" s="8">
        <v>40192</v>
      </c>
    </row>
    <row r="146" spans="1:12" ht="12.75">
      <c r="A146" s="73">
        <v>0.976099537037037</v>
      </c>
      <c r="B146" s="6" t="s">
        <v>344</v>
      </c>
      <c r="C146" s="7" t="s">
        <v>76</v>
      </c>
      <c r="D146" s="6" t="s">
        <v>169</v>
      </c>
      <c r="E146" s="7">
        <v>1.445</v>
      </c>
      <c r="F146" s="22">
        <v>1</v>
      </c>
      <c r="G146" s="22" t="s">
        <v>393</v>
      </c>
      <c r="H146" s="22" t="s">
        <v>391</v>
      </c>
      <c r="I146" s="22" t="s">
        <v>391</v>
      </c>
      <c r="J146" s="22" t="s">
        <v>391</v>
      </c>
      <c r="K146" s="6" t="s">
        <v>391</v>
      </c>
      <c r="L146" s="6">
        <v>147</v>
      </c>
    </row>
    <row r="147" spans="1:2" ht="12.75">
      <c r="A147" s="6" t="s">
        <v>401</v>
      </c>
      <c r="B147" s="8">
        <v>40192</v>
      </c>
    </row>
    <row r="148" spans="1:2" ht="12.75">
      <c r="A148" s="73">
        <v>0.024745370370370372</v>
      </c>
      <c r="B148" s="8">
        <v>40191</v>
      </c>
    </row>
    <row r="149" spans="1:12" ht="12.75">
      <c r="A149" s="73">
        <v>0.8564467592592592</v>
      </c>
      <c r="B149" s="6" t="s">
        <v>75</v>
      </c>
      <c r="C149" s="7" t="s">
        <v>76</v>
      </c>
      <c r="D149" s="6" t="s">
        <v>169</v>
      </c>
      <c r="E149" s="7">
        <v>91.2</v>
      </c>
      <c r="F149" s="22">
        <v>1</v>
      </c>
      <c r="G149" s="22" t="s">
        <v>393</v>
      </c>
      <c r="H149" s="22" t="s">
        <v>391</v>
      </c>
      <c r="I149" s="22" t="s">
        <v>391</v>
      </c>
      <c r="J149" s="22" t="s">
        <v>391</v>
      </c>
      <c r="K149" s="6" t="s">
        <v>391</v>
      </c>
      <c r="L149" s="6">
        <v>84</v>
      </c>
    </row>
    <row r="150" spans="1:2" ht="12.75">
      <c r="A150" s="6" t="s">
        <v>403</v>
      </c>
      <c r="B150" s="8">
        <v>40192</v>
      </c>
    </row>
    <row r="151" spans="1:2" ht="12.75">
      <c r="A151" s="73">
        <v>0.01778935185185185</v>
      </c>
      <c r="B151" s="8">
        <v>40189</v>
      </c>
    </row>
    <row r="152" spans="1:12" ht="12.75">
      <c r="A152" s="73">
        <v>0.5019328703703704</v>
      </c>
      <c r="B152" s="6" t="s">
        <v>344</v>
      </c>
      <c r="C152" s="7" t="s">
        <v>78</v>
      </c>
      <c r="D152" s="6" t="s">
        <v>166</v>
      </c>
      <c r="E152" s="7">
        <v>1.45</v>
      </c>
      <c r="F152" s="22">
        <v>1</v>
      </c>
      <c r="G152" s="22" t="s">
        <v>391</v>
      </c>
      <c r="H152" s="22" t="s">
        <v>404</v>
      </c>
      <c r="I152" s="22">
        <v>1.45</v>
      </c>
      <c r="J152" s="22">
        <v>0</v>
      </c>
      <c r="K152" s="6">
        <v>-2</v>
      </c>
      <c r="L152" s="6">
        <v>147</v>
      </c>
    </row>
    <row r="153" spans="1:2" ht="12.75">
      <c r="A153" s="6" t="s">
        <v>405</v>
      </c>
      <c r="B153" s="8">
        <v>40192</v>
      </c>
    </row>
    <row r="154" spans="1:2" ht="12.75">
      <c r="A154" s="73">
        <v>0.014606481481481482</v>
      </c>
      <c r="B154" s="8">
        <v>40190</v>
      </c>
    </row>
    <row r="155" spans="1:12" ht="12.75">
      <c r="A155" s="73">
        <v>0.9640972222222222</v>
      </c>
      <c r="B155" s="6" t="s">
        <v>128</v>
      </c>
      <c r="C155" s="7" t="s">
        <v>76</v>
      </c>
      <c r="D155" s="6" t="s">
        <v>169</v>
      </c>
      <c r="E155" s="7">
        <v>84</v>
      </c>
      <c r="F155" s="22">
        <v>1</v>
      </c>
      <c r="G155" s="22" t="s">
        <v>393</v>
      </c>
      <c r="H155" s="22" t="s">
        <v>391</v>
      </c>
      <c r="I155" s="22" t="s">
        <v>391</v>
      </c>
      <c r="J155" s="22" t="s">
        <v>391</v>
      </c>
      <c r="K155" s="6" t="s">
        <v>391</v>
      </c>
      <c r="L155" s="6">
        <v>147</v>
      </c>
    </row>
    <row r="156" spans="1:2" ht="12.75">
      <c r="A156" s="6" t="s">
        <v>406</v>
      </c>
      <c r="B156" s="8">
        <v>40190</v>
      </c>
    </row>
    <row r="157" spans="1:2" ht="12.75">
      <c r="A157" s="73">
        <v>0.9767476851851852</v>
      </c>
      <c r="B157" s="8">
        <v>40189</v>
      </c>
    </row>
    <row r="158" spans="1:12" ht="12.75">
      <c r="A158" s="73">
        <v>0.5035995370370371</v>
      </c>
      <c r="B158" s="6" t="s">
        <v>75</v>
      </c>
      <c r="C158" s="7" t="s">
        <v>78</v>
      </c>
      <c r="D158" s="6" t="s">
        <v>166</v>
      </c>
      <c r="E158" s="7">
        <v>91.2</v>
      </c>
      <c r="F158" s="22">
        <v>1</v>
      </c>
      <c r="G158" s="22" t="s">
        <v>391</v>
      </c>
      <c r="H158" s="22" t="s">
        <v>407</v>
      </c>
      <c r="I158" s="22">
        <v>92.5</v>
      </c>
      <c r="J158" s="22">
        <v>-13000</v>
      </c>
      <c r="K158" s="6">
        <v>7</v>
      </c>
      <c r="L158" s="6">
        <v>84</v>
      </c>
    </row>
    <row r="159" spans="1:2" ht="12.75">
      <c r="A159" s="6" t="s">
        <v>397</v>
      </c>
      <c r="B159" s="8">
        <v>40190</v>
      </c>
    </row>
    <row r="160" spans="1:2" ht="12.75">
      <c r="A160" s="73">
        <v>0.46422453703703703</v>
      </c>
      <c r="B160" s="8">
        <v>40188</v>
      </c>
    </row>
    <row r="161" spans="1:12" ht="12.75">
      <c r="A161" s="73">
        <v>0.872800925925926</v>
      </c>
      <c r="B161" s="6" t="s">
        <v>128</v>
      </c>
      <c r="C161" s="7" t="s">
        <v>76</v>
      </c>
      <c r="D161" s="6" t="s">
        <v>169</v>
      </c>
      <c r="E161" s="7">
        <v>85</v>
      </c>
      <c r="F161" s="22">
        <v>1</v>
      </c>
      <c r="G161" s="22" t="s">
        <v>393</v>
      </c>
      <c r="H161" s="22" t="s">
        <v>391</v>
      </c>
      <c r="I161" s="22" t="s">
        <v>391</v>
      </c>
      <c r="J161" s="22" t="s">
        <v>391</v>
      </c>
      <c r="K161" s="6" t="s">
        <v>391</v>
      </c>
      <c r="L161" s="6">
        <v>147</v>
      </c>
    </row>
    <row r="162" spans="1:2" ht="12.75">
      <c r="A162" s="6" t="s">
        <v>404</v>
      </c>
      <c r="B162" s="8">
        <v>40189</v>
      </c>
    </row>
    <row r="163" spans="1:2" ht="12.75">
      <c r="A163" s="73">
        <v>0.49453703703703705</v>
      </c>
      <c r="B163" s="8">
        <v>40189</v>
      </c>
    </row>
    <row r="164" spans="1:12" ht="12.75">
      <c r="A164" s="73">
        <v>0.4127314814814815</v>
      </c>
      <c r="B164" s="6" t="s">
        <v>344</v>
      </c>
      <c r="C164" s="7" t="s">
        <v>76</v>
      </c>
      <c r="D164" s="6" t="s">
        <v>169</v>
      </c>
      <c r="E164" s="7">
        <v>1.45</v>
      </c>
      <c r="F164" s="22">
        <v>1</v>
      </c>
      <c r="G164" s="22" t="s">
        <v>393</v>
      </c>
      <c r="H164" s="22" t="s">
        <v>391</v>
      </c>
      <c r="I164" s="22" t="s">
        <v>391</v>
      </c>
      <c r="J164" s="22" t="s">
        <v>391</v>
      </c>
      <c r="K164" s="6" t="s">
        <v>391</v>
      </c>
      <c r="L164" s="6">
        <v>147</v>
      </c>
    </row>
    <row r="165" spans="1:2" ht="12.75">
      <c r="A165" s="6" t="s">
        <v>408</v>
      </c>
      <c r="B165" s="8">
        <v>40189</v>
      </c>
    </row>
    <row r="166" spans="1:2" ht="12.75">
      <c r="A166" s="73">
        <v>0.4941087962962963</v>
      </c>
      <c r="B166" s="8">
        <v>40188</v>
      </c>
    </row>
    <row r="167" spans="1:12" ht="12.75">
      <c r="A167" s="73">
        <v>0.7476041666666666</v>
      </c>
      <c r="B167" s="6" t="s">
        <v>344</v>
      </c>
      <c r="C167" s="7" t="s">
        <v>76</v>
      </c>
      <c r="D167" s="6" t="s">
        <v>166</v>
      </c>
      <c r="E167" s="7">
        <v>1.45</v>
      </c>
      <c r="F167" s="22">
        <v>1</v>
      </c>
      <c r="G167" s="22" t="s">
        <v>391</v>
      </c>
      <c r="H167" s="22" t="s">
        <v>409</v>
      </c>
      <c r="I167" s="22">
        <v>1.4452</v>
      </c>
      <c r="J167" s="22">
        <v>-4422</v>
      </c>
      <c r="K167" s="6">
        <v>0</v>
      </c>
      <c r="L167" s="6">
        <v>147</v>
      </c>
    </row>
    <row r="168" spans="1:2" ht="12.75">
      <c r="A168" s="6" t="s">
        <v>409</v>
      </c>
      <c r="B168" s="8">
        <v>40189</v>
      </c>
    </row>
    <row r="169" spans="1:2" ht="12.75">
      <c r="A169" s="73">
        <v>0.3587615740740741</v>
      </c>
      <c r="B169" s="8">
        <v>40188</v>
      </c>
    </row>
    <row r="170" spans="1:12" ht="12.75">
      <c r="A170" s="73">
        <v>0.7465740740740742</v>
      </c>
      <c r="B170" s="6" t="s">
        <v>344</v>
      </c>
      <c r="C170" s="7" t="s">
        <v>78</v>
      </c>
      <c r="D170" s="6" t="s">
        <v>169</v>
      </c>
      <c r="E170" s="7">
        <v>1.4452</v>
      </c>
      <c r="F170" s="22">
        <v>1</v>
      </c>
      <c r="G170" s="22" t="s">
        <v>393</v>
      </c>
      <c r="H170" s="22" t="s">
        <v>391</v>
      </c>
      <c r="I170" s="22" t="s">
        <v>391</v>
      </c>
      <c r="J170" s="22" t="s">
        <v>391</v>
      </c>
      <c r="K170" s="6" t="s">
        <v>391</v>
      </c>
      <c r="L170" s="6">
        <v>147</v>
      </c>
    </row>
    <row r="171" spans="1:2" ht="12.75">
      <c r="A171" s="6" t="s">
        <v>407</v>
      </c>
      <c r="B171" s="8">
        <v>40189</v>
      </c>
    </row>
    <row r="172" spans="1:2" ht="12.75">
      <c r="A172" s="73">
        <v>0.3587152777777778</v>
      </c>
      <c r="B172" s="8">
        <v>40185</v>
      </c>
    </row>
    <row r="173" spans="1:12" ht="12.75">
      <c r="A173" s="73">
        <v>0.9533449074074074</v>
      </c>
      <c r="B173" s="6" t="s">
        <v>75</v>
      </c>
      <c r="C173" s="7" t="s">
        <v>76</v>
      </c>
      <c r="D173" s="6" t="s">
        <v>169</v>
      </c>
      <c r="E173" s="7">
        <v>92.5</v>
      </c>
      <c r="F173" s="22">
        <v>1</v>
      </c>
      <c r="G173" s="22" t="s">
        <v>393</v>
      </c>
      <c r="H173" s="22" t="s">
        <v>391</v>
      </c>
      <c r="I173" s="22" t="s">
        <v>391</v>
      </c>
      <c r="J173" s="22" t="s">
        <v>391</v>
      </c>
      <c r="K173" s="6" t="s">
        <v>391</v>
      </c>
      <c r="L173" s="6">
        <v>84</v>
      </c>
    </row>
    <row r="174" spans="1:2" ht="12.75">
      <c r="A174" s="6" t="s">
        <v>410</v>
      </c>
      <c r="B174" s="8">
        <v>40189</v>
      </c>
    </row>
    <row r="175" spans="1:2" ht="12.75">
      <c r="A175" s="73">
        <v>0.3587037037037037</v>
      </c>
      <c r="B175" s="8">
        <v>40184</v>
      </c>
    </row>
    <row r="176" spans="1:12" ht="12.75">
      <c r="A176" s="73">
        <v>0.8777430555555555</v>
      </c>
      <c r="B176" s="6" t="s">
        <v>344</v>
      </c>
      <c r="C176" s="7" t="s">
        <v>78</v>
      </c>
      <c r="D176" s="6" t="s">
        <v>166</v>
      </c>
      <c r="E176" s="7">
        <v>1.445</v>
      </c>
      <c r="F176" s="22">
        <v>1</v>
      </c>
      <c r="G176" s="22" t="s">
        <v>391</v>
      </c>
      <c r="H176" s="22" t="s">
        <v>411</v>
      </c>
      <c r="I176" s="22">
        <v>1.435</v>
      </c>
      <c r="J176" s="22">
        <v>9213</v>
      </c>
      <c r="K176" s="6">
        <v>-3</v>
      </c>
      <c r="L176" s="6">
        <v>147</v>
      </c>
    </row>
    <row r="177" spans="1:2" ht="12.75">
      <c r="A177" s="6" t="s">
        <v>412</v>
      </c>
      <c r="B177" s="8">
        <v>40185</v>
      </c>
    </row>
    <row r="178" spans="1:2" ht="12.75">
      <c r="A178" s="73">
        <v>0.995775462962963</v>
      </c>
      <c r="B178" s="8">
        <v>40185</v>
      </c>
    </row>
    <row r="179" spans="1:12" ht="12.75">
      <c r="A179" s="73">
        <v>0.9522685185185185</v>
      </c>
      <c r="B179" s="6" t="s">
        <v>75</v>
      </c>
      <c r="C179" s="7" t="s">
        <v>78</v>
      </c>
      <c r="D179" s="6" t="s">
        <v>166</v>
      </c>
      <c r="E179" s="7">
        <v>93.2</v>
      </c>
      <c r="F179" s="22">
        <v>1</v>
      </c>
      <c r="G179" s="22" t="s">
        <v>391</v>
      </c>
      <c r="H179" s="22" t="s">
        <v>413</v>
      </c>
      <c r="I179" s="22">
        <v>92.2</v>
      </c>
      <c r="J179" s="22">
        <v>10000</v>
      </c>
      <c r="K179" s="6">
        <v>39</v>
      </c>
      <c r="L179" s="6">
        <v>84</v>
      </c>
    </row>
    <row r="180" spans="1:2" ht="12.75">
      <c r="A180" s="6" t="s">
        <v>411</v>
      </c>
      <c r="B180" s="8">
        <v>40184</v>
      </c>
    </row>
    <row r="181" spans="1:2" ht="12.75">
      <c r="A181" s="73">
        <v>0.8720949074074075</v>
      </c>
      <c r="B181" s="8">
        <v>40184</v>
      </c>
    </row>
    <row r="182" spans="1:12" ht="12.75">
      <c r="A182" s="73">
        <v>0.7857291666666667</v>
      </c>
      <c r="B182" s="6" t="s">
        <v>344</v>
      </c>
      <c r="C182" s="7" t="s">
        <v>76</v>
      </c>
      <c r="D182" s="6" t="s">
        <v>169</v>
      </c>
      <c r="E182" s="7">
        <v>1.435</v>
      </c>
      <c r="F182" s="22">
        <v>1</v>
      </c>
      <c r="G182" s="22" t="s">
        <v>393</v>
      </c>
      <c r="H182" s="22" t="s">
        <v>391</v>
      </c>
      <c r="I182" s="22" t="s">
        <v>391</v>
      </c>
      <c r="J182" s="22" t="s">
        <v>391</v>
      </c>
      <c r="K182" s="6" t="s">
        <v>391</v>
      </c>
      <c r="L182" s="6">
        <v>147</v>
      </c>
    </row>
    <row r="183" spans="1:2" ht="12.75">
      <c r="A183" s="6" t="s">
        <v>414</v>
      </c>
      <c r="B183" s="8">
        <v>40184</v>
      </c>
    </row>
    <row r="184" spans="1:2" ht="12.75">
      <c r="A184" s="73">
        <v>0.6578587962962963</v>
      </c>
      <c r="B184" s="8">
        <v>40183</v>
      </c>
    </row>
    <row r="185" spans="1:12" ht="12.75">
      <c r="A185" s="73">
        <v>0.9911921296296297</v>
      </c>
      <c r="B185" s="6" t="s">
        <v>344</v>
      </c>
      <c r="C185" s="7" t="s">
        <v>78</v>
      </c>
      <c r="D185" s="6" t="s">
        <v>166</v>
      </c>
      <c r="E185" s="7">
        <v>1.43</v>
      </c>
      <c r="F185" s="22">
        <v>1</v>
      </c>
      <c r="G185" s="22" t="s">
        <v>391</v>
      </c>
      <c r="H185" s="22" t="s">
        <v>415</v>
      </c>
      <c r="I185" s="22">
        <v>1.4395</v>
      </c>
      <c r="J185" s="22">
        <v>-8769</v>
      </c>
      <c r="K185" s="6">
        <v>-4</v>
      </c>
      <c r="L185" s="6">
        <v>147</v>
      </c>
    </row>
    <row r="186" spans="1:2" ht="12.75">
      <c r="A186" s="6" t="s">
        <v>415</v>
      </c>
      <c r="B186" s="8">
        <v>40183</v>
      </c>
    </row>
    <row r="187" spans="1:2" ht="12.75">
      <c r="A187" s="73">
        <v>0.990474537037037</v>
      </c>
      <c r="B187" s="8">
        <v>40183</v>
      </c>
    </row>
    <row r="188" spans="1:12" ht="12.75">
      <c r="A188" s="73">
        <v>0.990474537037037</v>
      </c>
      <c r="B188" s="6" t="s">
        <v>344</v>
      </c>
      <c r="C188" s="7" t="s">
        <v>76</v>
      </c>
      <c r="D188" s="6" t="s">
        <v>169</v>
      </c>
      <c r="E188" s="7">
        <v>1.4395</v>
      </c>
      <c r="F188" s="22">
        <v>1</v>
      </c>
      <c r="G188" s="22" t="s">
        <v>393</v>
      </c>
      <c r="H188" s="22" t="s">
        <v>391</v>
      </c>
      <c r="I188" s="22" t="s">
        <v>391</v>
      </c>
      <c r="J188" s="22" t="s">
        <v>391</v>
      </c>
      <c r="K188" s="6" t="s">
        <v>391</v>
      </c>
      <c r="L188" s="6">
        <v>147</v>
      </c>
    </row>
    <row r="189" spans="1:2" ht="12.75">
      <c r="A189" s="6" t="s">
        <v>413</v>
      </c>
      <c r="B189" s="8">
        <v>40183</v>
      </c>
    </row>
    <row r="190" spans="1:2" ht="12.75">
      <c r="A190" s="73">
        <v>0.03230324074074074</v>
      </c>
      <c r="B190" s="8">
        <v>40181</v>
      </c>
    </row>
    <row r="191" spans="1:12" ht="12.75">
      <c r="A191" s="73">
        <v>0.72125</v>
      </c>
      <c r="B191" s="6" t="s">
        <v>75</v>
      </c>
      <c r="C191" s="7" t="s">
        <v>76</v>
      </c>
      <c r="D191" s="6" t="s">
        <v>169</v>
      </c>
      <c r="E191" s="7">
        <v>92.2</v>
      </c>
      <c r="F191" s="22">
        <v>1</v>
      </c>
      <c r="G191" s="22" t="s">
        <v>393</v>
      </c>
      <c r="H191" s="22" t="s">
        <v>391</v>
      </c>
      <c r="I191" s="22" t="s">
        <v>391</v>
      </c>
      <c r="J191" s="22" t="s">
        <v>391</v>
      </c>
      <c r="K191" s="6" t="s">
        <v>391</v>
      </c>
      <c r="L191" s="6">
        <v>84</v>
      </c>
    </row>
    <row r="192" spans="1:2" ht="12.75">
      <c r="A192" s="6" t="s">
        <v>416</v>
      </c>
      <c r="B192" s="8">
        <v>40182</v>
      </c>
    </row>
    <row r="193" spans="1:2" ht="12.75">
      <c r="A193" s="73">
        <v>0.9914120370370371</v>
      </c>
      <c r="B193" s="8">
        <v>40182</v>
      </c>
    </row>
    <row r="194" spans="1:12" ht="12.75">
      <c r="A194" s="73">
        <v>0.9914120370370371</v>
      </c>
      <c r="B194" s="6" t="s">
        <v>344</v>
      </c>
      <c r="C194" s="7" t="s">
        <v>78</v>
      </c>
      <c r="D194" s="6" t="s">
        <v>166</v>
      </c>
      <c r="E194" s="7">
        <v>1.4418</v>
      </c>
      <c r="F194" s="22">
        <v>1</v>
      </c>
      <c r="G194" s="22" t="s">
        <v>391</v>
      </c>
      <c r="H194" s="22" t="s">
        <v>417</v>
      </c>
      <c r="I194" s="22">
        <v>1.43</v>
      </c>
      <c r="J194" s="22">
        <v>10919</v>
      </c>
      <c r="K194" s="6">
        <v>0</v>
      </c>
      <c r="L194" s="6">
        <v>147</v>
      </c>
    </row>
    <row r="195" spans="1:2" ht="12.75">
      <c r="A195" s="6" t="s">
        <v>417</v>
      </c>
      <c r="B195" s="8">
        <v>40182</v>
      </c>
    </row>
    <row r="196" spans="1:2" ht="12.75">
      <c r="A196" s="73">
        <v>0.38043981481481487</v>
      </c>
      <c r="B196" s="8">
        <v>40181</v>
      </c>
    </row>
    <row r="197" spans="1:12" ht="12.75">
      <c r="A197" s="73">
        <v>0.7266550925925926</v>
      </c>
      <c r="B197" s="6" t="s">
        <v>344</v>
      </c>
      <c r="C197" s="7" t="s">
        <v>76</v>
      </c>
      <c r="D197" s="6" t="s">
        <v>169</v>
      </c>
      <c r="E197" s="7">
        <v>1.43</v>
      </c>
      <c r="F197" s="22">
        <v>1</v>
      </c>
      <c r="G197" s="22" t="s">
        <v>393</v>
      </c>
      <c r="H197" s="22" t="s">
        <v>391</v>
      </c>
      <c r="I197" s="22" t="s">
        <v>391</v>
      </c>
      <c r="J197" s="22" t="s">
        <v>391</v>
      </c>
      <c r="K197" s="6" t="s">
        <v>391</v>
      </c>
      <c r="L197" s="6">
        <v>147</v>
      </c>
    </row>
  </sheetData>
  <autoFilter ref="A1:A132"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44"/>
  <sheetViews>
    <sheetView workbookViewId="0" topLeftCell="A1">
      <selection activeCell="G9" sqref="G9"/>
    </sheetView>
  </sheetViews>
  <sheetFormatPr defaultColWidth="9.00390625" defaultRowHeight="13.5"/>
  <cols>
    <col min="1" max="1" width="10.625" style="1" customWidth="1"/>
    <col min="2" max="2" width="8.375" style="1" bestFit="1" customWidth="1"/>
    <col min="3" max="3" width="4.75390625" style="1" bestFit="1" customWidth="1"/>
    <col min="4" max="4" width="6.875" style="1" bestFit="1" customWidth="1"/>
    <col min="5" max="5" width="4.75390625" style="1" bestFit="1" customWidth="1"/>
    <col min="6" max="6" width="5.375" style="1" bestFit="1" customWidth="1"/>
    <col min="7" max="7" width="7.625" style="1" bestFit="1" customWidth="1"/>
    <col min="8" max="8" width="15.125" style="1" bestFit="1" customWidth="1"/>
    <col min="9" max="9" width="9.125" style="106" bestFit="1" customWidth="1"/>
    <col min="10" max="10" width="9.125" style="1" bestFit="1" customWidth="1"/>
    <col min="11" max="11" width="9.125" style="106" bestFit="1" customWidth="1"/>
    <col min="12" max="12" width="6.625" style="1" bestFit="1" customWidth="1"/>
    <col min="13" max="16384" width="9.00390625" style="1" customWidth="1"/>
  </cols>
  <sheetData>
    <row r="1" ht="15">
      <c r="A1" s="71" t="s">
        <v>181</v>
      </c>
    </row>
    <row r="3" spans="1:11" s="18" customFormat="1" ht="13.5" thickBot="1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07" t="s">
        <v>15</v>
      </c>
      <c r="J3" s="18" t="s">
        <v>16</v>
      </c>
      <c r="K3" s="107" t="s">
        <v>17</v>
      </c>
    </row>
    <row r="4" spans="1:12" s="19" customFormat="1" ht="13.5" thickTop="1">
      <c r="A4" s="19" t="s">
        <v>18</v>
      </c>
      <c r="B4" s="19" t="s">
        <v>19</v>
      </c>
      <c r="C4" s="19" t="s">
        <v>19</v>
      </c>
      <c r="D4" s="19" t="s">
        <v>19</v>
      </c>
      <c r="E4" s="19" t="s">
        <v>19</v>
      </c>
      <c r="F4" s="19" t="s">
        <v>19</v>
      </c>
      <c r="G4" s="19" t="s">
        <v>19</v>
      </c>
      <c r="H4" s="19" t="s">
        <v>19</v>
      </c>
      <c r="I4" s="108">
        <f>SUM(I5:I315)</f>
        <v>-109708</v>
      </c>
      <c r="J4" s="108">
        <f>SUM(J5:J315)</f>
        <v>534</v>
      </c>
      <c r="K4" s="108">
        <f>SUM(K5:K315)</f>
        <v>-109174</v>
      </c>
      <c r="L4" s="72"/>
    </row>
    <row r="5" spans="9:12" s="136" customFormat="1" ht="7.5" customHeight="1">
      <c r="I5" s="109"/>
      <c r="J5" s="109"/>
      <c r="K5" s="109"/>
      <c r="L5" s="137"/>
    </row>
    <row r="6" spans="1:12" ht="13.5">
      <c r="A6" s="1" t="s">
        <v>635</v>
      </c>
      <c r="B6" s="1" t="s">
        <v>46</v>
      </c>
      <c r="C6" s="1" t="s">
        <v>22</v>
      </c>
      <c r="D6" s="1">
        <v>200</v>
      </c>
      <c r="E6" s="1" t="s">
        <v>23</v>
      </c>
      <c r="F6" s="1" t="s">
        <v>24</v>
      </c>
      <c r="G6" s="52">
        <v>77.08</v>
      </c>
      <c r="H6" s="135">
        <v>40326.99930555555</v>
      </c>
      <c r="I6" s="106">
        <v>800</v>
      </c>
      <c r="J6" s="20">
        <v>0</v>
      </c>
      <c r="K6" s="106">
        <v>800</v>
      </c>
      <c r="L6" s="26">
        <f>H6-H7</f>
        <v>0.053472222221898846</v>
      </c>
    </row>
    <row r="7" spans="1:12" ht="13.5">
      <c r="A7" s="1" t="s">
        <v>636</v>
      </c>
      <c r="B7" s="1" t="s">
        <v>46</v>
      </c>
      <c r="C7" s="1" t="s">
        <v>26</v>
      </c>
      <c r="D7" s="1">
        <v>200</v>
      </c>
      <c r="E7" s="1" t="s">
        <v>27</v>
      </c>
      <c r="F7" s="1" t="s">
        <v>24</v>
      </c>
      <c r="G7" s="52">
        <v>77</v>
      </c>
      <c r="H7" s="135">
        <v>40326.94583333333</v>
      </c>
      <c r="I7" s="106">
        <v>0</v>
      </c>
      <c r="J7" s="20">
        <v>0</v>
      </c>
      <c r="K7" s="106">
        <v>0</v>
      </c>
      <c r="L7" s="26"/>
    </row>
    <row r="8" spans="1:12" ht="13.5">
      <c r="A8" s="1" t="s">
        <v>637</v>
      </c>
      <c r="B8" s="1" t="s">
        <v>29</v>
      </c>
      <c r="C8" s="1" t="s">
        <v>22</v>
      </c>
      <c r="D8" s="1">
        <v>200</v>
      </c>
      <c r="E8" s="1" t="s">
        <v>23</v>
      </c>
      <c r="F8" s="1" t="s">
        <v>24</v>
      </c>
      <c r="G8" s="52">
        <v>132</v>
      </c>
      <c r="H8" s="135">
        <v>40326.03402777778</v>
      </c>
      <c r="I8" s="106">
        <v>20030</v>
      </c>
      <c r="J8" s="20">
        <v>61</v>
      </c>
      <c r="K8" s="106">
        <v>20091</v>
      </c>
      <c r="L8" s="26">
        <f>H8-H12</f>
        <v>7.173611111109494</v>
      </c>
    </row>
    <row r="9" spans="1:12" ht="13.5">
      <c r="A9" s="1" t="s">
        <v>638</v>
      </c>
      <c r="B9" s="1" t="s">
        <v>46</v>
      </c>
      <c r="C9" s="1" t="s">
        <v>26</v>
      </c>
      <c r="D9" s="1">
        <v>200</v>
      </c>
      <c r="E9" s="1" t="s">
        <v>27</v>
      </c>
      <c r="F9" s="1" t="s">
        <v>24</v>
      </c>
      <c r="G9" s="52">
        <v>74.881</v>
      </c>
      <c r="H9" s="135">
        <v>40319.677777777775</v>
      </c>
      <c r="I9" s="106">
        <v>0</v>
      </c>
      <c r="J9" s="20">
        <v>0</v>
      </c>
      <c r="K9" s="106">
        <v>0</v>
      </c>
      <c r="L9" s="26"/>
    </row>
    <row r="10" spans="1:12" ht="13.5">
      <c r="A10" s="1" t="s">
        <v>639</v>
      </c>
      <c r="B10" s="1" t="s">
        <v>46</v>
      </c>
      <c r="C10" s="1" t="s">
        <v>22</v>
      </c>
      <c r="D10" s="1">
        <v>200</v>
      </c>
      <c r="E10" s="1" t="s">
        <v>23</v>
      </c>
      <c r="F10" s="1" t="s">
        <v>24</v>
      </c>
      <c r="G10" s="52">
        <v>73</v>
      </c>
      <c r="H10" s="135">
        <v>40318.96944444445</v>
      </c>
      <c r="I10" s="106">
        <v>-20000</v>
      </c>
      <c r="J10" s="20">
        <v>0</v>
      </c>
      <c r="K10" s="106">
        <v>-20000</v>
      </c>
      <c r="L10" s="26">
        <f>H10-H11</f>
        <v>0.10694444444379769</v>
      </c>
    </row>
    <row r="11" spans="1:12" ht="13.5">
      <c r="A11" s="1" t="s">
        <v>640</v>
      </c>
      <c r="B11" s="1" t="s">
        <v>46</v>
      </c>
      <c r="C11" s="1" t="s">
        <v>26</v>
      </c>
      <c r="D11" s="1">
        <v>200</v>
      </c>
      <c r="E11" s="1" t="s">
        <v>27</v>
      </c>
      <c r="F11" s="1" t="s">
        <v>24</v>
      </c>
      <c r="G11" s="52">
        <v>75</v>
      </c>
      <c r="H11" s="135">
        <v>40318.8625</v>
      </c>
      <c r="I11" s="106">
        <v>0</v>
      </c>
      <c r="J11" s="20">
        <v>0</v>
      </c>
      <c r="K11" s="106">
        <v>0</v>
      </c>
      <c r="L11" s="26"/>
    </row>
    <row r="12" spans="1:12" ht="13.5">
      <c r="A12" s="1" t="s">
        <v>641</v>
      </c>
      <c r="B12" s="1" t="s">
        <v>29</v>
      </c>
      <c r="C12" s="1" t="s">
        <v>26</v>
      </c>
      <c r="D12" s="1">
        <v>200</v>
      </c>
      <c r="E12" s="1" t="s">
        <v>27</v>
      </c>
      <c r="F12" s="1" t="s">
        <v>24</v>
      </c>
      <c r="G12" s="52">
        <v>129.997</v>
      </c>
      <c r="H12" s="135">
        <v>40318.86041666667</v>
      </c>
      <c r="I12" s="106">
        <v>0</v>
      </c>
      <c r="J12" s="20">
        <v>0</v>
      </c>
      <c r="K12" s="106">
        <v>0</v>
      </c>
      <c r="L12" s="26"/>
    </row>
    <row r="13" spans="1:12" ht="13.5">
      <c r="A13" s="1" t="s">
        <v>645</v>
      </c>
      <c r="B13" s="1" t="s">
        <v>46</v>
      </c>
      <c r="C13" s="1" t="s">
        <v>22</v>
      </c>
      <c r="D13" s="1">
        <v>200</v>
      </c>
      <c r="E13" s="1" t="s">
        <v>23</v>
      </c>
      <c r="F13" s="1" t="s">
        <v>24</v>
      </c>
      <c r="G13" s="52">
        <v>74.999</v>
      </c>
      <c r="H13" s="135">
        <v>40318.85277777778</v>
      </c>
      <c r="I13" s="106">
        <v>-20010</v>
      </c>
      <c r="J13" s="20">
        <v>300</v>
      </c>
      <c r="K13" s="106">
        <v>-19710</v>
      </c>
      <c r="L13" s="26">
        <f>H13-H19</f>
        <v>1.047222222223354</v>
      </c>
    </row>
    <row r="14" spans="1:12" ht="13.5">
      <c r="A14" s="1" t="s">
        <v>642</v>
      </c>
      <c r="B14" s="1" t="s">
        <v>29</v>
      </c>
      <c r="C14" s="1" t="s">
        <v>22</v>
      </c>
      <c r="D14" s="1">
        <v>200</v>
      </c>
      <c r="E14" s="1" t="s">
        <v>23</v>
      </c>
      <c r="F14" s="1" t="s">
        <v>24</v>
      </c>
      <c r="G14" s="52">
        <v>129.981</v>
      </c>
      <c r="H14" s="135">
        <v>40318.85208333333</v>
      </c>
      <c r="I14" s="106">
        <v>-16010</v>
      </c>
      <c r="J14" s="20">
        <v>27</v>
      </c>
      <c r="K14" s="106">
        <v>-15983</v>
      </c>
      <c r="L14" s="26">
        <f>H14-H15</f>
        <v>0.9249999999956344</v>
      </c>
    </row>
    <row r="15" spans="1:12" ht="13.5">
      <c r="A15" s="1" t="s">
        <v>643</v>
      </c>
      <c r="B15" s="1" t="s">
        <v>29</v>
      </c>
      <c r="C15" s="1" t="s">
        <v>26</v>
      </c>
      <c r="D15" s="1">
        <v>200</v>
      </c>
      <c r="E15" s="1" t="s">
        <v>27</v>
      </c>
      <c r="F15" s="1" t="s">
        <v>24</v>
      </c>
      <c r="G15" s="52">
        <v>131.582</v>
      </c>
      <c r="H15" s="135">
        <v>40317.927083333336</v>
      </c>
      <c r="I15" s="106">
        <v>0</v>
      </c>
      <c r="J15" s="20">
        <v>0</v>
      </c>
      <c r="K15" s="106">
        <v>0</v>
      </c>
      <c r="L15" s="26"/>
    </row>
    <row r="16" spans="1:12" ht="13.5">
      <c r="A16" s="1" t="s">
        <v>644</v>
      </c>
      <c r="B16" s="1" t="s">
        <v>29</v>
      </c>
      <c r="C16" s="1" t="s">
        <v>22</v>
      </c>
      <c r="D16" s="1">
        <v>200</v>
      </c>
      <c r="E16" s="1" t="s">
        <v>23</v>
      </c>
      <c r="F16" s="1" t="s">
        <v>24</v>
      </c>
      <c r="G16" s="52">
        <v>131.031</v>
      </c>
      <c r="H16" s="135">
        <v>40317.90555555555</v>
      </c>
      <c r="I16" s="106">
        <v>11370</v>
      </c>
      <c r="J16" s="20">
        <v>0</v>
      </c>
      <c r="K16" s="106">
        <v>11370</v>
      </c>
      <c r="L16" s="26">
        <f>H16-H17</f>
        <v>0.09305555555329192</v>
      </c>
    </row>
    <row r="17" spans="1:12" ht="13.5">
      <c r="A17" s="1" t="s">
        <v>620</v>
      </c>
      <c r="B17" s="1" t="s">
        <v>29</v>
      </c>
      <c r="C17" s="1" t="s">
        <v>26</v>
      </c>
      <c r="D17" s="1">
        <v>200</v>
      </c>
      <c r="E17" s="1" t="s">
        <v>27</v>
      </c>
      <c r="F17" s="1" t="s">
        <v>24</v>
      </c>
      <c r="G17" s="52">
        <v>129.894</v>
      </c>
      <c r="H17" s="135">
        <v>40317.8125</v>
      </c>
      <c r="I17" s="106">
        <v>0</v>
      </c>
      <c r="J17" s="20">
        <v>0</v>
      </c>
      <c r="K17" s="106">
        <v>0</v>
      </c>
      <c r="L17" s="26"/>
    </row>
    <row r="18" spans="1:12" ht="13.5">
      <c r="A18" s="1" t="s">
        <v>621</v>
      </c>
      <c r="B18" s="1" t="s">
        <v>29</v>
      </c>
      <c r="C18" s="1" t="s">
        <v>22</v>
      </c>
      <c r="D18" s="1">
        <v>200</v>
      </c>
      <c r="E18" s="1" t="s">
        <v>23</v>
      </c>
      <c r="F18" s="1" t="s">
        <v>24</v>
      </c>
      <c r="G18" s="52">
        <v>129.996</v>
      </c>
      <c r="H18" s="135">
        <v>40317.811111111114</v>
      </c>
      <c r="I18" s="106">
        <v>-45050</v>
      </c>
      <c r="J18" s="20">
        <v>10</v>
      </c>
      <c r="K18" s="106">
        <v>-45040</v>
      </c>
      <c r="L18" s="26">
        <f>H18-H22</f>
        <v>1.1208333333343035</v>
      </c>
    </row>
    <row r="19" spans="1:12" ht="13.5">
      <c r="A19" s="1" t="s">
        <v>622</v>
      </c>
      <c r="B19" s="1" t="s">
        <v>46</v>
      </c>
      <c r="C19" s="1" t="s">
        <v>26</v>
      </c>
      <c r="D19" s="1">
        <v>200</v>
      </c>
      <c r="E19" s="1" t="s">
        <v>27</v>
      </c>
      <c r="F19" s="1" t="s">
        <v>24</v>
      </c>
      <c r="G19" s="52">
        <v>77</v>
      </c>
      <c r="H19" s="135">
        <v>40317.805555555555</v>
      </c>
      <c r="I19" s="106">
        <v>0</v>
      </c>
      <c r="J19" s="20">
        <v>0</v>
      </c>
      <c r="K19" s="106">
        <v>0</v>
      </c>
      <c r="L19" s="26"/>
    </row>
    <row r="20" spans="1:12" ht="13.5">
      <c r="A20" s="1" t="s">
        <v>627</v>
      </c>
      <c r="B20" s="1" t="s">
        <v>46</v>
      </c>
      <c r="C20" s="1" t="s">
        <v>22</v>
      </c>
      <c r="D20" s="1">
        <v>200</v>
      </c>
      <c r="E20" s="1" t="s">
        <v>23</v>
      </c>
      <c r="F20" s="1" t="s">
        <v>24</v>
      </c>
      <c r="G20" s="52">
        <v>79</v>
      </c>
      <c r="H20" s="135">
        <v>40317.37222222222</v>
      </c>
      <c r="I20" s="106">
        <v>-10000</v>
      </c>
      <c r="J20" s="20">
        <v>100</v>
      </c>
      <c r="K20" s="106">
        <v>-9900</v>
      </c>
      <c r="L20" s="26">
        <f>H20-H21</f>
        <v>0.25</v>
      </c>
    </row>
    <row r="21" spans="1:12" ht="13.5">
      <c r="A21" s="1" t="s">
        <v>628</v>
      </c>
      <c r="B21" s="1" t="s">
        <v>46</v>
      </c>
      <c r="C21" s="1" t="s">
        <v>26</v>
      </c>
      <c r="D21" s="1">
        <v>200</v>
      </c>
      <c r="E21" s="1" t="s">
        <v>27</v>
      </c>
      <c r="F21" s="1" t="s">
        <v>24</v>
      </c>
      <c r="G21" s="52">
        <v>80</v>
      </c>
      <c r="H21" s="135">
        <v>40317.12222222222</v>
      </c>
      <c r="I21" s="106">
        <v>0</v>
      </c>
      <c r="J21" s="20">
        <v>0</v>
      </c>
      <c r="K21" s="106">
        <v>0</v>
      </c>
      <c r="L21" s="1"/>
    </row>
    <row r="22" spans="1:12" ht="13.5">
      <c r="A22" s="1" t="s">
        <v>623</v>
      </c>
      <c r="B22" s="1" t="s">
        <v>29</v>
      </c>
      <c r="C22" s="1" t="s">
        <v>26</v>
      </c>
      <c r="D22" s="1">
        <v>200</v>
      </c>
      <c r="E22" s="1" t="s">
        <v>27</v>
      </c>
      <c r="F22" s="1" t="s">
        <v>24</v>
      </c>
      <c r="G22" s="52">
        <v>134.501</v>
      </c>
      <c r="H22" s="135">
        <v>40316.69027777778</v>
      </c>
      <c r="I22" s="106">
        <v>0</v>
      </c>
      <c r="J22" s="20">
        <v>0</v>
      </c>
      <c r="K22" s="106">
        <v>0</v>
      </c>
      <c r="L22" s="1"/>
    </row>
    <row r="23" spans="1:12" ht="13.5">
      <c r="A23" s="1" t="s">
        <v>624</v>
      </c>
      <c r="B23" s="1" t="s">
        <v>29</v>
      </c>
      <c r="C23" s="1" t="s">
        <v>22</v>
      </c>
      <c r="D23" s="1">
        <v>200</v>
      </c>
      <c r="E23" s="1" t="s">
        <v>23</v>
      </c>
      <c r="F23" s="1" t="s">
        <v>24</v>
      </c>
      <c r="G23" s="52">
        <v>134.402</v>
      </c>
      <c r="H23" s="135">
        <v>40316.660416666666</v>
      </c>
      <c r="I23" s="106">
        <v>1000</v>
      </c>
      <c r="J23" s="20">
        <v>0</v>
      </c>
      <c r="K23" s="106">
        <v>1000</v>
      </c>
      <c r="L23" s="26">
        <f>H23-H24</f>
        <v>0.004166666665696539</v>
      </c>
    </row>
    <row r="24" spans="1:12" ht="13.5">
      <c r="A24" s="1" t="s">
        <v>625</v>
      </c>
      <c r="B24" s="1" t="s">
        <v>29</v>
      </c>
      <c r="C24" s="1" t="s">
        <v>26</v>
      </c>
      <c r="D24" s="1">
        <v>200</v>
      </c>
      <c r="E24" s="1" t="s">
        <v>27</v>
      </c>
      <c r="F24" s="1" t="s">
        <v>24</v>
      </c>
      <c r="G24" s="52">
        <v>134.302</v>
      </c>
      <c r="H24" s="135">
        <v>40316.65625</v>
      </c>
      <c r="I24" s="106">
        <v>0</v>
      </c>
      <c r="J24" s="20">
        <v>0</v>
      </c>
      <c r="K24" s="106">
        <v>0</v>
      </c>
      <c r="L24" s="1"/>
    </row>
    <row r="25" spans="1:12" ht="13.5">
      <c r="A25" s="1" t="s">
        <v>626</v>
      </c>
      <c r="B25" s="1" t="s">
        <v>29</v>
      </c>
      <c r="C25" s="1" t="s">
        <v>22</v>
      </c>
      <c r="D25" s="1">
        <v>200</v>
      </c>
      <c r="E25" s="1" t="s">
        <v>23</v>
      </c>
      <c r="F25" s="1" t="s">
        <v>24</v>
      </c>
      <c r="G25" s="52">
        <v>134.14</v>
      </c>
      <c r="H25" s="135">
        <v>40316.65416666667</v>
      </c>
      <c r="I25" s="106">
        <v>1390</v>
      </c>
      <c r="J25" s="20">
        <v>10</v>
      </c>
      <c r="K25" s="106">
        <v>1400</v>
      </c>
      <c r="L25" s="26">
        <f>H25-H26</f>
        <v>0.7076388888890506</v>
      </c>
    </row>
    <row r="26" spans="1:12" ht="13.5">
      <c r="A26" s="1" t="s">
        <v>629</v>
      </c>
      <c r="B26" s="1" t="s">
        <v>29</v>
      </c>
      <c r="C26" s="1" t="s">
        <v>26</v>
      </c>
      <c r="D26" s="1">
        <v>200</v>
      </c>
      <c r="E26" s="1" t="s">
        <v>27</v>
      </c>
      <c r="F26" s="1" t="s">
        <v>24</v>
      </c>
      <c r="G26" s="52">
        <v>134.001</v>
      </c>
      <c r="H26" s="135">
        <v>40315.94652777778</v>
      </c>
      <c r="I26" s="106">
        <v>0</v>
      </c>
      <c r="J26" s="20">
        <v>0</v>
      </c>
      <c r="K26" s="106">
        <v>0</v>
      </c>
      <c r="L26" s="1"/>
    </row>
    <row r="27" spans="1:12" ht="13.5">
      <c r="A27" s="1" t="s">
        <v>630</v>
      </c>
      <c r="B27" s="1" t="s">
        <v>29</v>
      </c>
      <c r="C27" s="1" t="s">
        <v>22</v>
      </c>
      <c r="D27" s="1">
        <v>200</v>
      </c>
      <c r="E27" s="1" t="s">
        <v>23</v>
      </c>
      <c r="F27" s="1" t="s">
        <v>24</v>
      </c>
      <c r="G27" s="52">
        <v>134</v>
      </c>
      <c r="H27" s="135">
        <v>40315.93263888889</v>
      </c>
      <c r="I27" s="106">
        <v>2360</v>
      </c>
      <c r="J27" s="20">
        <v>0</v>
      </c>
      <c r="K27" s="106">
        <v>2360</v>
      </c>
      <c r="L27" s="26">
        <f>H27-H28</f>
        <v>0.0506944444423425</v>
      </c>
    </row>
    <row r="28" spans="1:12" ht="13.5">
      <c r="A28" s="1" t="s">
        <v>631</v>
      </c>
      <c r="B28" s="1" t="s">
        <v>29</v>
      </c>
      <c r="C28" s="1" t="s">
        <v>26</v>
      </c>
      <c r="D28" s="1">
        <v>200</v>
      </c>
      <c r="E28" s="1" t="s">
        <v>27</v>
      </c>
      <c r="F28" s="1" t="s">
        <v>24</v>
      </c>
      <c r="G28" s="52">
        <v>133.764</v>
      </c>
      <c r="H28" s="135">
        <v>40315.881944444445</v>
      </c>
      <c r="I28" s="106">
        <v>0</v>
      </c>
      <c r="J28" s="20">
        <v>0</v>
      </c>
      <c r="K28" s="106">
        <v>0</v>
      </c>
      <c r="L28" s="1"/>
    </row>
    <row r="29" spans="1:12" ht="13.5">
      <c r="A29" s="1" t="s">
        <v>632</v>
      </c>
      <c r="B29" s="1" t="s">
        <v>29</v>
      </c>
      <c r="C29" s="1" t="s">
        <v>22</v>
      </c>
      <c r="D29" s="1">
        <v>200</v>
      </c>
      <c r="E29" s="1" t="s">
        <v>23</v>
      </c>
      <c r="F29" s="1" t="s">
        <v>24</v>
      </c>
      <c r="G29" s="52">
        <v>133.999</v>
      </c>
      <c r="H29" s="135">
        <v>40315.34444444445</v>
      </c>
      <c r="I29" s="106">
        <v>-7320</v>
      </c>
      <c r="J29" s="20">
        <v>10</v>
      </c>
      <c r="K29" s="106">
        <v>-7310</v>
      </c>
      <c r="L29" s="26">
        <f>H29-H30</f>
        <v>2.3958333333357587</v>
      </c>
    </row>
    <row r="30" spans="1:12" ht="13.5">
      <c r="A30" s="1" t="s">
        <v>616</v>
      </c>
      <c r="B30" s="1" t="s">
        <v>29</v>
      </c>
      <c r="C30" s="1" t="s">
        <v>26</v>
      </c>
      <c r="D30" s="1">
        <v>200</v>
      </c>
      <c r="E30" s="1" t="s">
        <v>27</v>
      </c>
      <c r="F30" s="1" t="s">
        <v>24</v>
      </c>
      <c r="G30" s="52">
        <v>134.731</v>
      </c>
      <c r="H30" s="135">
        <v>40312.94861111111</v>
      </c>
      <c r="I30" s="106">
        <v>0</v>
      </c>
      <c r="J30" s="20">
        <v>0</v>
      </c>
      <c r="K30" s="106">
        <v>0</v>
      </c>
      <c r="L30" s="26"/>
    </row>
    <row r="31" spans="1:12" ht="13.5">
      <c r="A31" s="1" t="s">
        <v>617</v>
      </c>
      <c r="B31" s="1" t="s">
        <v>29</v>
      </c>
      <c r="C31" s="1" t="s">
        <v>26</v>
      </c>
      <c r="D31" s="1">
        <v>200</v>
      </c>
      <c r="E31" s="1" t="s">
        <v>27</v>
      </c>
      <c r="F31" s="1" t="s">
        <v>24</v>
      </c>
      <c r="G31" s="52">
        <v>135.39</v>
      </c>
      <c r="H31" s="135">
        <v>40312.916666666664</v>
      </c>
      <c r="I31" s="106">
        <v>0</v>
      </c>
      <c r="J31" s="20">
        <v>0</v>
      </c>
      <c r="K31" s="106">
        <v>0</v>
      </c>
      <c r="L31" s="26"/>
    </row>
    <row r="32" spans="1:12" ht="13.5">
      <c r="A32" s="1" t="s">
        <v>588</v>
      </c>
      <c r="B32" s="1" t="s">
        <v>29</v>
      </c>
      <c r="C32" s="1" t="s">
        <v>22</v>
      </c>
      <c r="D32" s="1">
        <v>200</v>
      </c>
      <c r="E32" s="1" t="s">
        <v>23</v>
      </c>
      <c r="F32" s="1" t="s">
        <v>24</v>
      </c>
      <c r="G32" s="52">
        <v>134.899</v>
      </c>
      <c r="H32" s="135">
        <v>40312.9</v>
      </c>
      <c r="I32" s="106">
        <v>1000</v>
      </c>
      <c r="J32" s="20">
        <v>0</v>
      </c>
      <c r="K32" s="106">
        <v>1000</v>
      </c>
      <c r="L32" s="26">
        <f>H32-H33</f>
        <v>0.0020833333328482695</v>
      </c>
    </row>
    <row r="33" spans="1:12" ht="13.5">
      <c r="A33" s="1" t="s">
        <v>589</v>
      </c>
      <c r="B33" s="1" t="s">
        <v>29</v>
      </c>
      <c r="C33" s="1" t="s">
        <v>26</v>
      </c>
      <c r="D33" s="1">
        <v>200</v>
      </c>
      <c r="E33" s="1" t="s">
        <v>27</v>
      </c>
      <c r="F33" s="1" t="s">
        <v>24</v>
      </c>
      <c r="G33" s="52">
        <v>134.799</v>
      </c>
      <c r="H33" s="135">
        <v>40312.89791666667</v>
      </c>
      <c r="I33" s="106">
        <v>0</v>
      </c>
      <c r="J33" s="20">
        <v>0</v>
      </c>
      <c r="K33" s="106">
        <v>0</v>
      </c>
      <c r="L33" s="1"/>
    </row>
    <row r="34" spans="1:12" ht="13.5">
      <c r="A34" s="1" t="s">
        <v>590</v>
      </c>
      <c r="B34" s="1" t="s">
        <v>29</v>
      </c>
      <c r="C34" s="1" t="s">
        <v>22</v>
      </c>
      <c r="D34" s="1">
        <v>200</v>
      </c>
      <c r="E34" s="1" t="s">
        <v>23</v>
      </c>
      <c r="F34" s="1" t="s">
        <v>24</v>
      </c>
      <c r="G34" s="52">
        <v>135.077</v>
      </c>
      <c r="H34" s="135">
        <v>40312.895833333336</v>
      </c>
      <c r="I34" s="106">
        <v>1000</v>
      </c>
      <c r="J34" s="20">
        <v>0</v>
      </c>
      <c r="K34" s="106">
        <v>1000</v>
      </c>
      <c r="L34" s="26">
        <f>H34-H35</f>
        <v>0.014583333337213844</v>
      </c>
    </row>
    <row r="35" spans="1:12" ht="13.5">
      <c r="A35" s="1" t="s">
        <v>591</v>
      </c>
      <c r="B35" s="1" t="s">
        <v>29</v>
      </c>
      <c r="C35" s="1" t="s">
        <v>26</v>
      </c>
      <c r="D35" s="1">
        <v>200</v>
      </c>
      <c r="E35" s="1" t="s">
        <v>27</v>
      </c>
      <c r="F35" s="1" t="s">
        <v>24</v>
      </c>
      <c r="G35" s="52">
        <v>134.977</v>
      </c>
      <c r="H35" s="135">
        <v>40312.88125</v>
      </c>
      <c r="I35" s="106">
        <v>0</v>
      </c>
      <c r="J35" s="20">
        <v>0</v>
      </c>
      <c r="K35" s="106">
        <v>0</v>
      </c>
      <c r="L35" s="1"/>
    </row>
    <row r="36" spans="1:12" ht="13.5">
      <c r="A36" s="1" t="s">
        <v>592</v>
      </c>
      <c r="B36" s="1" t="s">
        <v>29</v>
      </c>
      <c r="C36" s="1" t="s">
        <v>22</v>
      </c>
      <c r="D36" s="1">
        <v>200</v>
      </c>
      <c r="E36" s="1" t="s">
        <v>23</v>
      </c>
      <c r="F36" s="1" t="s">
        <v>24</v>
      </c>
      <c r="G36" s="52">
        <v>135.008</v>
      </c>
      <c r="H36" s="135">
        <v>40312.87152777778</v>
      </c>
      <c r="I36" s="106">
        <v>1060</v>
      </c>
      <c r="J36" s="20">
        <v>0</v>
      </c>
      <c r="K36" s="106">
        <v>1060</v>
      </c>
      <c r="L36" s="26">
        <f>H36-H37</f>
        <v>0.0006944444467080757</v>
      </c>
    </row>
    <row r="37" spans="1:12" ht="13.5">
      <c r="A37" s="1" t="s">
        <v>593</v>
      </c>
      <c r="B37" s="1" t="s">
        <v>29</v>
      </c>
      <c r="C37" s="1" t="s">
        <v>26</v>
      </c>
      <c r="D37" s="1">
        <v>200</v>
      </c>
      <c r="E37" s="1" t="s">
        <v>27</v>
      </c>
      <c r="F37" s="1" t="s">
        <v>24</v>
      </c>
      <c r="G37" s="52">
        <v>134.902</v>
      </c>
      <c r="H37" s="135">
        <v>40312.870833333334</v>
      </c>
      <c r="I37" s="106">
        <v>0</v>
      </c>
      <c r="J37" s="20">
        <v>0</v>
      </c>
      <c r="K37" s="106">
        <v>0</v>
      </c>
      <c r="L37" s="1"/>
    </row>
    <row r="38" spans="1:12" ht="13.5">
      <c r="A38" s="1" t="s">
        <v>594</v>
      </c>
      <c r="B38" s="1" t="s">
        <v>29</v>
      </c>
      <c r="C38" s="1" t="s">
        <v>22</v>
      </c>
      <c r="D38" s="1">
        <v>200</v>
      </c>
      <c r="E38" s="1" t="s">
        <v>23</v>
      </c>
      <c r="F38" s="1" t="s">
        <v>24</v>
      </c>
      <c r="G38" s="52">
        <v>136.601</v>
      </c>
      <c r="H38" s="135">
        <v>40311.98333333333</v>
      </c>
      <c r="I38" s="106">
        <v>1000</v>
      </c>
      <c r="J38" s="20">
        <v>0</v>
      </c>
      <c r="K38" s="106">
        <v>1000</v>
      </c>
      <c r="L38" s="26">
        <f>H38-H39</f>
        <v>0.007638888884685002</v>
      </c>
    </row>
    <row r="39" spans="1:12" ht="13.5">
      <c r="A39" s="1" t="s">
        <v>595</v>
      </c>
      <c r="B39" s="1" t="s">
        <v>29</v>
      </c>
      <c r="C39" s="1" t="s">
        <v>26</v>
      </c>
      <c r="D39" s="1">
        <v>200</v>
      </c>
      <c r="E39" s="1" t="s">
        <v>27</v>
      </c>
      <c r="F39" s="1" t="s">
        <v>24</v>
      </c>
      <c r="G39" s="52">
        <v>136.501</v>
      </c>
      <c r="H39" s="135">
        <v>40311.975694444445</v>
      </c>
      <c r="I39" s="106">
        <v>0</v>
      </c>
      <c r="J39" s="20">
        <v>0</v>
      </c>
      <c r="K39" s="106">
        <v>0</v>
      </c>
      <c r="L39" s="1"/>
    </row>
    <row r="40" spans="1:12" ht="13.5">
      <c r="A40" s="1" t="s">
        <v>596</v>
      </c>
      <c r="B40" s="1" t="s">
        <v>29</v>
      </c>
      <c r="C40" s="1" t="s">
        <v>22</v>
      </c>
      <c r="D40" s="1">
        <v>200</v>
      </c>
      <c r="E40" s="1" t="s">
        <v>23</v>
      </c>
      <c r="F40" s="1" t="s">
        <v>24</v>
      </c>
      <c r="G40" s="52">
        <v>136.593</v>
      </c>
      <c r="H40" s="135">
        <v>40311.97083333333</v>
      </c>
      <c r="I40" s="106">
        <v>1000</v>
      </c>
      <c r="J40" s="20">
        <v>0</v>
      </c>
      <c r="K40" s="106">
        <v>1000</v>
      </c>
      <c r="L40" s="26">
        <f>H40-H41</f>
        <v>0.011805555557657499</v>
      </c>
    </row>
    <row r="41" spans="1:12" ht="13.5">
      <c r="A41" s="1" t="s">
        <v>597</v>
      </c>
      <c r="B41" s="1" t="s">
        <v>29</v>
      </c>
      <c r="C41" s="1" t="s">
        <v>26</v>
      </c>
      <c r="D41" s="1">
        <v>200</v>
      </c>
      <c r="E41" s="1" t="s">
        <v>27</v>
      </c>
      <c r="F41" s="1" t="s">
        <v>24</v>
      </c>
      <c r="G41" s="52">
        <v>136.493</v>
      </c>
      <c r="H41" s="135">
        <v>40311.959027777775</v>
      </c>
      <c r="I41" s="106">
        <v>0</v>
      </c>
      <c r="J41" s="20">
        <v>0</v>
      </c>
      <c r="K41" s="106">
        <v>0</v>
      </c>
      <c r="L41" s="1"/>
    </row>
    <row r="42" spans="1:12" ht="13.5">
      <c r="A42" s="1" t="s">
        <v>598</v>
      </c>
      <c r="B42" s="1" t="s">
        <v>29</v>
      </c>
      <c r="C42" s="1" t="s">
        <v>22</v>
      </c>
      <c r="D42" s="1">
        <v>200</v>
      </c>
      <c r="E42" s="1" t="s">
        <v>27</v>
      </c>
      <c r="F42" s="1" t="s">
        <v>24</v>
      </c>
      <c r="G42" s="52">
        <v>136.547</v>
      </c>
      <c r="H42" s="135">
        <v>40311.95763888889</v>
      </c>
      <c r="I42" s="106">
        <v>1000</v>
      </c>
      <c r="J42" s="20">
        <v>0</v>
      </c>
      <c r="K42" s="106">
        <v>1000</v>
      </c>
      <c r="L42" s="26">
        <f>H42-H43</f>
        <v>0.0020833333328482695</v>
      </c>
    </row>
    <row r="43" spans="1:12" ht="13.5">
      <c r="A43" s="1" t="s">
        <v>599</v>
      </c>
      <c r="B43" s="1" t="s">
        <v>29</v>
      </c>
      <c r="C43" s="1" t="s">
        <v>26</v>
      </c>
      <c r="D43" s="1">
        <v>200</v>
      </c>
      <c r="E43" s="1" t="s">
        <v>23</v>
      </c>
      <c r="F43" s="1" t="s">
        <v>24</v>
      </c>
      <c r="G43" s="52">
        <v>136.647</v>
      </c>
      <c r="H43" s="135">
        <v>40311.955555555556</v>
      </c>
      <c r="I43" s="106">
        <v>0</v>
      </c>
      <c r="J43" s="20">
        <v>0</v>
      </c>
      <c r="K43" s="106">
        <v>0</v>
      </c>
      <c r="L43" s="1"/>
    </row>
    <row r="44" spans="1:12" ht="13.5">
      <c r="A44" s="1" t="s">
        <v>600</v>
      </c>
      <c r="B44" s="1" t="s">
        <v>29</v>
      </c>
      <c r="C44" s="1" t="s">
        <v>22</v>
      </c>
      <c r="D44" s="1">
        <v>200</v>
      </c>
      <c r="E44" s="1" t="s">
        <v>27</v>
      </c>
      <c r="F44" s="1" t="s">
        <v>24</v>
      </c>
      <c r="G44" s="52">
        <v>136.653</v>
      </c>
      <c r="H44" s="135">
        <v>40311.92986111111</v>
      </c>
      <c r="I44" s="106">
        <v>-2180</v>
      </c>
      <c r="J44" s="20">
        <v>0</v>
      </c>
      <c r="K44" s="106">
        <v>-2180</v>
      </c>
      <c r="L44" s="26">
        <f>H44-H45</f>
        <v>0.0062499999985448085</v>
      </c>
    </row>
    <row r="45" spans="1:12" ht="13.5">
      <c r="A45" s="1" t="s">
        <v>601</v>
      </c>
      <c r="B45" s="1" t="s">
        <v>29</v>
      </c>
      <c r="C45" s="1" t="s">
        <v>26</v>
      </c>
      <c r="D45" s="1">
        <v>200</v>
      </c>
      <c r="E45" s="1" t="s">
        <v>23</v>
      </c>
      <c r="F45" s="1" t="s">
        <v>24</v>
      </c>
      <c r="G45" s="52">
        <v>136.435</v>
      </c>
      <c r="H45" s="135">
        <v>40311.92361111111</v>
      </c>
      <c r="I45" s="106">
        <v>0</v>
      </c>
      <c r="J45" s="20">
        <v>0</v>
      </c>
      <c r="K45" s="106">
        <v>0</v>
      </c>
      <c r="L45" s="1"/>
    </row>
    <row r="46" spans="1:12" ht="13.5">
      <c r="A46" s="1" t="s">
        <v>602</v>
      </c>
      <c r="B46" s="1" t="s">
        <v>29</v>
      </c>
      <c r="C46" s="1" t="s">
        <v>22</v>
      </c>
      <c r="D46" s="1">
        <v>200</v>
      </c>
      <c r="E46" s="1" t="s">
        <v>27</v>
      </c>
      <c r="F46" s="1" t="s">
        <v>24</v>
      </c>
      <c r="G46" s="52">
        <v>136.4</v>
      </c>
      <c r="H46" s="135">
        <v>40311.91875</v>
      </c>
      <c r="I46" s="106">
        <v>1000</v>
      </c>
      <c r="J46" s="20">
        <v>0</v>
      </c>
      <c r="K46" s="106">
        <v>1000</v>
      </c>
      <c r="L46" s="26">
        <f>H46-H47</f>
        <v>0.0069444444379769266</v>
      </c>
    </row>
    <row r="47" spans="1:12" ht="13.5">
      <c r="A47" s="1" t="s">
        <v>603</v>
      </c>
      <c r="B47" s="1" t="s">
        <v>29</v>
      </c>
      <c r="C47" s="1" t="s">
        <v>26</v>
      </c>
      <c r="D47" s="1">
        <v>200</v>
      </c>
      <c r="E47" s="1" t="s">
        <v>23</v>
      </c>
      <c r="F47" s="1" t="s">
        <v>24</v>
      </c>
      <c r="G47" s="52">
        <v>136.5</v>
      </c>
      <c r="H47" s="135">
        <v>40311.91180555556</v>
      </c>
      <c r="I47" s="106">
        <v>0</v>
      </c>
      <c r="J47" s="20">
        <v>0</v>
      </c>
      <c r="K47" s="106">
        <v>0</v>
      </c>
      <c r="L47" s="1"/>
    </row>
    <row r="48" spans="1:12" ht="13.5">
      <c r="A48" s="1" t="s">
        <v>604</v>
      </c>
      <c r="B48" s="1" t="s">
        <v>29</v>
      </c>
      <c r="C48" s="1" t="s">
        <v>22</v>
      </c>
      <c r="D48" s="1">
        <v>200</v>
      </c>
      <c r="E48" s="1" t="s">
        <v>23</v>
      </c>
      <c r="F48" s="1" t="s">
        <v>24</v>
      </c>
      <c r="G48" s="52">
        <v>137.999</v>
      </c>
      <c r="H48" s="135">
        <v>40311.01111111111</v>
      </c>
      <c r="I48" s="106">
        <v>-3570</v>
      </c>
      <c r="J48" s="20">
        <v>0</v>
      </c>
      <c r="K48" s="106">
        <v>-3570</v>
      </c>
      <c r="L48" s="26">
        <f>H48-H49</f>
        <v>0.026388888887595385</v>
      </c>
    </row>
    <row r="49" spans="1:12" ht="13.5">
      <c r="A49" s="1" t="s">
        <v>605</v>
      </c>
      <c r="B49" s="1" t="s">
        <v>29</v>
      </c>
      <c r="C49" s="1" t="s">
        <v>26</v>
      </c>
      <c r="D49" s="1">
        <v>200</v>
      </c>
      <c r="E49" s="1" t="s">
        <v>27</v>
      </c>
      <c r="F49" s="1" t="s">
        <v>24</v>
      </c>
      <c r="G49" s="52">
        <v>138.356</v>
      </c>
      <c r="H49" s="135">
        <v>40310.98472222222</v>
      </c>
      <c r="I49" s="106">
        <v>0</v>
      </c>
      <c r="J49" s="20">
        <v>0</v>
      </c>
      <c r="K49" s="106">
        <v>0</v>
      </c>
      <c r="L49" s="1"/>
    </row>
    <row r="50" spans="1:12" ht="13.5">
      <c r="A50" s="1" t="s">
        <v>606</v>
      </c>
      <c r="B50" s="1" t="s">
        <v>29</v>
      </c>
      <c r="C50" s="1" t="s">
        <v>22</v>
      </c>
      <c r="D50" s="1">
        <v>200</v>
      </c>
      <c r="E50" s="1" t="s">
        <v>27</v>
      </c>
      <c r="F50" s="1" t="s">
        <v>24</v>
      </c>
      <c r="G50" s="52">
        <v>138.499</v>
      </c>
      <c r="H50" s="135">
        <v>40310.97777777778</v>
      </c>
      <c r="I50" s="106">
        <v>-1040</v>
      </c>
      <c r="J50" s="20">
        <v>0</v>
      </c>
      <c r="K50" s="106">
        <v>-1040</v>
      </c>
      <c r="L50" s="26">
        <f>H50-H51</f>
        <v>0.009027777778101154</v>
      </c>
    </row>
    <row r="51" spans="1:12" ht="13.5">
      <c r="A51" s="1" t="s">
        <v>607</v>
      </c>
      <c r="B51" s="1" t="s">
        <v>29</v>
      </c>
      <c r="C51" s="1" t="s">
        <v>26</v>
      </c>
      <c r="D51" s="1">
        <v>200</v>
      </c>
      <c r="E51" s="1" t="s">
        <v>23</v>
      </c>
      <c r="F51" s="1" t="s">
        <v>24</v>
      </c>
      <c r="G51" s="52">
        <v>138.395</v>
      </c>
      <c r="H51" s="135">
        <v>40310.96875</v>
      </c>
      <c r="I51" s="106">
        <v>0</v>
      </c>
      <c r="J51" s="20">
        <v>0</v>
      </c>
      <c r="K51" s="106">
        <v>0</v>
      </c>
      <c r="L51" s="1"/>
    </row>
    <row r="52" spans="1:12" ht="13.5">
      <c r="A52" s="1" t="s">
        <v>608</v>
      </c>
      <c r="B52" s="1" t="s">
        <v>29</v>
      </c>
      <c r="C52" s="1" t="s">
        <v>22</v>
      </c>
      <c r="D52" s="1">
        <v>200</v>
      </c>
      <c r="E52" s="1" t="s">
        <v>23</v>
      </c>
      <c r="F52" s="1" t="s">
        <v>24</v>
      </c>
      <c r="G52" s="52">
        <v>138.822</v>
      </c>
      <c r="H52" s="135">
        <v>40310.91527777778</v>
      </c>
      <c r="I52" s="106">
        <v>3190</v>
      </c>
      <c r="J52" s="20">
        <v>0</v>
      </c>
      <c r="K52" s="106">
        <v>3190</v>
      </c>
      <c r="L52" s="26">
        <f>H52-H53</f>
        <v>0.009027777778101154</v>
      </c>
    </row>
    <row r="53" spans="1:12" ht="13.5">
      <c r="A53" s="1" t="s">
        <v>609</v>
      </c>
      <c r="B53" s="1" t="s">
        <v>29</v>
      </c>
      <c r="C53" s="1" t="s">
        <v>26</v>
      </c>
      <c r="D53" s="1">
        <v>200</v>
      </c>
      <c r="E53" s="1" t="s">
        <v>27</v>
      </c>
      <c r="F53" s="1" t="s">
        <v>24</v>
      </c>
      <c r="G53" s="52">
        <v>138.503</v>
      </c>
      <c r="H53" s="135">
        <v>40310.90625</v>
      </c>
      <c r="I53" s="106">
        <v>0</v>
      </c>
      <c r="J53" s="20">
        <v>0</v>
      </c>
      <c r="K53" s="106">
        <v>0</v>
      </c>
      <c r="L53" s="1"/>
    </row>
    <row r="54" spans="1:12" ht="13.5">
      <c r="A54" s="1" t="s">
        <v>610</v>
      </c>
      <c r="B54" s="1" t="s">
        <v>29</v>
      </c>
      <c r="C54" s="1" t="s">
        <v>22</v>
      </c>
      <c r="D54" s="1">
        <v>200</v>
      </c>
      <c r="E54" s="1" t="s">
        <v>23</v>
      </c>
      <c r="F54" s="1" t="s">
        <v>24</v>
      </c>
      <c r="G54" s="52">
        <v>138.741</v>
      </c>
      <c r="H54" s="135">
        <v>40310.899305555555</v>
      </c>
      <c r="I54" s="106">
        <v>-2070</v>
      </c>
      <c r="J54" s="20">
        <v>0</v>
      </c>
      <c r="K54" s="106">
        <v>-2070</v>
      </c>
      <c r="L54" s="26">
        <f>H54-H55</f>
        <v>0.004861111112404615</v>
      </c>
    </row>
    <row r="55" spans="1:12" ht="13.5">
      <c r="A55" s="1" t="s">
        <v>611</v>
      </c>
      <c r="B55" s="1" t="s">
        <v>29</v>
      </c>
      <c r="C55" s="1" t="s">
        <v>26</v>
      </c>
      <c r="D55" s="1">
        <v>200</v>
      </c>
      <c r="E55" s="1" t="s">
        <v>27</v>
      </c>
      <c r="F55" s="1" t="s">
        <v>24</v>
      </c>
      <c r="G55" s="52">
        <v>138.948</v>
      </c>
      <c r="H55" s="135">
        <v>40310.89444444444</v>
      </c>
      <c r="I55" s="106">
        <v>0</v>
      </c>
      <c r="J55" s="20">
        <v>0</v>
      </c>
      <c r="K55" s="106">
        <v>0</v>
      </c>
      <c r="L55" s="1"/>
    </row>
    <row r="56" spans="1:12" ht="13.5">
      <c r="A56" s="1" t="s">
        <v>612</v>
      </c>
      <c r="B56" s="1" t="s">
        <v>29</v>
      </c>
      <c r="C56" s="1" t="s">
        <v>22</v>
      </c>
      <c r="D56" s="1">
        <v>200</v>
      </c>
      <c r="E56" s="1" t="s">
        <v>23</v>
      </c>
      <c r="F56" s="1" t="s">
        <v>24</v>
      </c>
      <c r="G56" s="52">
        <v>138.857</v>
      </c>
      <c r="H56" s="135">
        <v>40310.89027777778</v>
      </c>
      <c r="I56" s="106">
        <v>-2010</v>
      </c>
      <c r="J56" s="20">
        <v>0</v>
      </c>
      <c r="K56" s="106">
        <v>-2010</v>
      </c>
      <c r="L56" s="26">
        <f>H56-H57</f>
        <v>0.007638888884685002</v>
      </c>
    </row>
    <row r="57" spans="1:12" ht="13.5">
      <c r="A57" s="1" t="s">
        <v>613</v>
      </c>
      <c r="B57" s="1" t="s">
        <v>29</v>
      </c>
      <c r="C57" s="1" t="s">
        <v>26</v>
      </c>
      <c r="D57" s="1">
        <v>200</v>
      </c>
      <c r="E57" s="1" t="s">
        <v>27</v>
      </c>
      <c r="F57" s="1" t="s">
        <v>24</v>
      </c>
      <c r="G57" s="52">
        <v>139.058</v>
      </c>
      <c r="H57" s="135">
        <v>40310.88263888889</v>
      </c>
      <c r="I57" s="106">
        <v>0</v>
      </c>
      <c r="J57" s="20">
        <v>0</v>
      </c>
      <c r="K57" s="106">
        <v>0</v>
      </c>
      <c r="L57" s="1"/>
    </row>
    <row r="58" spans="1:12" ht="13.5">
      <c r="A58" s="1" t="s">
        <v>614</v>
      </c>
      <c r="B58" s="1" t="s">
        <v>29</v>
      </c>
      <c r="C58" s="1" t="s">
        <v>22</v>
      </c>
      <c r="D58" s="1">
        <v>200</v>
      </c>
      <c r="E58" s="1" t="s">
        <v>23</v>
      </c>
      <c r="F58" s="1" t="s">
        <v>24</v>
      </c>
      <c r="G58" s="52">
        <v>139.17</v>
      </c>
      <c r="H58" s="135">
        <v>40310.87152777778</v>
      </c>
      <c r="I58" s="106">
        <v>1000</v>
      </c>
      <c r="J58" s="20">
        <v>0</v>
      </c>
      <c r="K58" s="106">
        <v>1000</v>
      </c>
      <c r="L58" s="26">
        <f>H58-H59</f>
        <v>0.00555555555911269</v>
      </c>
    </row>
    <row r="59" spans="1:12" ht="13.5">
      <c r="A59" s="1" t="s">
        <v>615</v>
      </c>
      <c r="B59" s="1" t="s">
        <v>29</v>
      </c>
      <c r="C59" s="1" t="s">
        <v>26</v>
      </c>
      <c r="D59" s="1">
        <v>200</v>
      </c>
      <c r="E59" s="1" t="s">
        <v>27</v>
      </c>
      <c r="F59" s="1" t="s">
        <v>24</v>
      </c>
      <c r="G59" s="52">
        <v>139.07</v>
      </c>
      <c r="H59" s="135">
        <v>40310.86597222222</v>
      </c>
      <c r="I59" s="106">
        <v>0</v>
      </c>
      <c r="J59" s="20">
        <v>0</v>
      </c>
      <c r="K59" s="106">
        <v>0</v>
      </c>
      <c r="L59" s="1"/>
    </row>
    <row r="60" spans="1:12" ht="13.5">
      <c r="A60" s="1" t="s">
        <v>571</v>
      </c>
      <c r="B60" s="1" t="s">
        <v>29</v>
      </c>
      <c r="C60" s="1" t="s">
        <v>22</v>
      </c>
      <c r="D60" s="1">
        <v>200</v>
      </c>
      <c r="E60" s="1" t="s">
        <v>23</v>
      </c>
      <c r="F60" s="1" t="s">
        <v>24</v>
      </c>
      <c r="G60" s="52">
        <v>143.019</v>
      </c>
      <c r="H60" s="135">
        <v>40296.88263888889</v>
      </c>
      <c r="I60" s="106">
        <v>5120</v>
      </c>
      <c r="J60" s="20">
        <v>0</v>
      </c>
      <c r="K60" s="106">
        <v>5120</v>
      </c>
      <c r="L60" s="26">
        <f>H60-H61</f>
        <v>0.07638888889050577</v>
      </c>
    </row>
    <row r="61" spans="1:12" ht="13.5">
      <c r="A61" s="1" t="s">
        <v>572</v>
      </c>
      <c r="B61" s="1" t="s">
        <v>29</v>
      </c>
      <c r="C61" s="1" t="s">
        <v>26</v>
      </c>
      <c r="D61" s="1">
        <v>200</v>
      </c>
      <c r="E61" s="1" t="s">
        <v>27</v>
      </c>
      <c r="F61" s="1" t="s">
        <v>24</v>
      </c>
      <c r="G61" s="52">
        <v>142.507</v>
      </c>
      <c r="H61" s="135">
        <v>40296.80625</v>
      </c>
      <c r="I61" s="106">
        <v>0</v>
      </c>
      <c r="J61" s="20">
        <v>0</v>
      </c>
      <c r="K61" s="106">
        <v>0</v>
      </c>
      <c r="L61" s="26"/>
    </row>
    <row r="62" spans="1:12" ht="13.5">
      <c r="A62" s="1" t="s">
        <v>573</v>
      </c>
      <c r="B62" s="1" t="s">
        <v>29</v>
      </c>
      <c r="C62" s="1" t="s">
        <v>22</v>
      </c>
      <c r="D62" s="1">
        <v>200</v>
      </c>
      <c r="E62" s="1" t="s">
        <v>23</v>
      </c>
      <c r="F62" s="1" t="s">
        <v>24</v>
      </c>
      <c r="G62" s="52">
        <v>142.653</v>
      </c>
      <c r="H62" s="135">
        <v>40296.85833333333</v>
      </c>
      <c r="I62" s="106">
        <v>3000</v>
      </c>
      <c r="J62" s="20">
        <v>0</v>
      </c>
      <c r="K62" s="106">
        <v>3000</v>
      </c>
      <c r="L62" s="26">
        <f>H62-H63</f>
        <v>0.056249999994179234</v>
      </c>
    </row>
    <row r="63" spans="1:12" ht="13.5">
      <c r="A63" s="1" t="s">
        <v>574</v>
      </c>
      <c r="B63" s="1" t="s">
        <v>29</v>
      </c>
      <c r="C63" s="1" t="s">
        <v>26</v>
      </c>
      <c r="D63" s="1">
        <v>200</v>
      </c>
      <c r="E63" s="1" t="s">
        <v>27</v>
      </c>
      <c r="F63" s="1" t="s">
        <v>24</v>
      </c>
      <c r="G63" s="52">
        <v>142.353</v>
      </c>
      <c r="H63" s="135">
        <v>40296.802083333336</v>
      </c>
      <c r="I63" s="106">
        <v>0</v>
      </c>
      <c r="J63" s="20">
        <v>0</v>
      </c>
      <c r="K63" s="106">
        <v>0</v>
      </c>
      <c r="L63" s="26"/>
    </row>
    <row r="64" spans="1:12" ht="13.5">
      <c r="A64" s="1" t="s">
        <v>575</v>
      </c>
      <c r="B64" s="1" t="s">
        <v>29</v>
      </c>
      <c r="C64" s="1" t="s">
        <v>22</v>
      </c>
      <c r="D64" s="1">
        <v>200</v>
      </c>
      <c r="E64" s="1" t="s">
        <v>23</v>
      </c>
      <c r="F64" s="1" t="s">
        <v>24</v>
      </c>
      <c r="G64" s="52">
        <v>143.474</v>
      </c>
      <c r="H64" s="135">
        <v>40295.99444444444</v>
      </c>
      <c r="I64" s="106">
        <v>-1120</v>
      </c>
      <c r="J64" s="20">
        <v>0</v>
      </c>
      <c r="K64" s="106">
        <v>-1120</v>
      </c>
      <c r="L64" s="26">
        <f>H64-H65</f>
        <v>0.028472222220443655</v>
      </c>
    </row>
    <row r="65" spans="1:12" ht="13.5">
      <c r="A65" s="1" t="s">
        <v>576</v>
      </c>
      <c r="B65" s="1" t="s">
        <v>29</v>
      </c>
      <c r="C65" s="1" t="s">
        <v>26</v>
      </c>
      <c r="D65" s="1">
        <v>200</v>
      </c>
      <c r="E65" s="1" t="s">
        <v>27</v>
      </c>
      <c r="F65" s="1" t="s">
        <v>24</v>
      </c>
      <c r="G65" s="52">
        <v>143.586</v>
      </c>
      <c r="H65" s="135">
        <v>40295.96597222222</v>
      </c>
      <c r="I65" s="106">
        <v>0</v>
      </c>
      <c r="J65" s="20">
        <v>0</v>
      </c>
      <c r="K65" s="106">
        <v>0</v>
      </c>
      <c r="L65" s="26"/>
    </row>
    <row r="66" spans="1:12" ht="13.5">
      <c r="A66" s="1" t="s">
        <v>577</v>
      </c>
      <c r="B66" s="1" t="s">
        <v>29</v>
      </c>
      <c r="C66" s="1" t="s">
        <v>22</v>
      </c>
      <c r="D66" s="1">
        <v>200</v>
      </c>
      <c r="E66" s="1" t="s">
        <v>23</v>
      </c>
      <c r="F66" s="1" t="s">
        <v>24</v>
      </c>
      <c r="G66" s="52">
        <v>143.585</v>
      </c>
      <c r="H66" s="135">
        <v>40295.96388888889</v>
      </c>
      <c r="I66" s="106">
        <v>-1050</v>
      </c>
      <c r="J66" s="20">
        <v>0</v>
      </c>
      <c r="K66" s="106">
        <v>-1050</v>
      </c>
      <c r="L66" s="26">
        <f>H66-H67</f>
        <v>0.0034722222189884633</v>
      </c>
    </row>
    <row r="67" spans="1:12" ht="13.5">
      <c r="A67" s="1" t="s">
        <v>578</v>
      </c>
      <c r="B67" s="1" t="s">
        <v>29</v>
      </c>
      <c r="C67" s="1" t="s">
        <v>26</v>
      </c>
      <c r="D67" s="1">
        <v>200</v>
      </c>
      <c r="E67" s="1" t="s">
        <v>27</v>
      </c>
      <c r="F67" s="1" t="s">
        <v>24</v>
      </c>
      <c r="G67" s="52">
        <v>143.69</v>
      </c>
      <c r="H67" s="135">
        <v>40295.96041666667</v>
      </c>
      <c r="I67" s="106">
        <v>0</v>
      </c>
      <c r="J67" s="20">
        <v>0</v>
      </c>
      <c r="K67" s="106">
        <v>0</v>
      </c>
      <c r="L67" s="26"/>
    </row>
    <row r="68" spans="1:12" ht="13.5">
      <c r="A68" s="1" t="s">
        <v>579</v>
      </c>
      <c r="B68" s="1" t="s">
        <v>29</v>
      </c>
      <c r="C68" s="1" t="s">
        <v>22</v>
      </c>
      <c r="D68" s="1">
        <v>200</v>
      </c>
      <c r="E68" s="1" t="s">
        <v>27</v>
      </c>
      <c r="F68" s="1" t="s">
        <v>24</v>
      </c>
      <c r="G68" s="52">
        <v>143.458</v>
      </c>
      <c r="H68" s="135">
        <v>40295.95208333333</v>
      </c>
      <c r="I68" s="106">
        <v>1000</v>
      </c>
      <c r="J68" s="20">
        <v>0</v>
      </c>
      <c r="K68" s="106">
        <v>1000</v>
      </c>
      <c r="L68" s="26">
        <f>H68-H69</f>
        <v>0.0027777777722803876</v>
      </c>
    </row>
    <row r="69" spans="1:12" ht="13.5">
      <c r="A69" s="1" t="s">
        <v>580</v>
      </c>
      <c r="B69" s="1" t="s">
        <v>29</v>
      </c>
      <c r="C69" s="1" t="s">
        <v>26</v>
      </c>
      <c r="D69" s="1">
        <v>200</v>
      </c>
      <c r="E69" s="1" t="s">
        <v>23</v>
      </c>
      <c r="F69" s="1" t="s">
        <v>24</v>
      </c>
      <c r="G69" s="52">
        <v>143.558</v>
      </c>
      <c r="H69" s="135">
        <v>40295.94930555556</v>
      </c>
      <c r="I69" s="106">
        <v>0</v>
      </c>
      <c r="J69" s="20">
        <v>0</v>
      </c>
      <c r="K69" s="106">
        <v>0</v>
      </c>
      <c r="L69" s="26"/>
    </row>
    <row r="70" spans="1:12" ht="13.5">
      <c r="A70" s="1" t="s">
        <v>581</v>
      </c>
      <c r="B70" s="1" t="s">
        <v>29</v>
      </c>
      <c r="C70" s="1" t="s">
        <v>22</v>
      </c>
      <c r="D70" s="1">
        <v>200</v>
      </c>
      <c r="E70" s="1" t="s">
        <v>27</v>
      </c>
      <c r="F70" s="1" t="s">
        <v>24</v>
      </c>
      <c r="G70" s="52">
        <v>143.219</v>
      </c>
      <c r="H70" s="135">
        <v>40295.93680555555</v>
      </c>
      <c r="I70" s="106">
        <v>1000</v>
      </c>
      <c r="J70" s="20">
        <v>0</v>
      </c>
      <c r="K70" s="106">
        <v>1000</v>
      </c>
      <c r="L70" s="26">
        <f>H70-H71</f>
        <v>0.0013888888861401938</v>
      </c>
    </row>
    <row r="71" spans="1:12" ht="13.5">
      <c r="A71" s="1" t="s">
        <v>582</v>
      </c>
      <c r="B71" s="1" t="s">
        <v>29</v>
      </c>
      <c r="C71" s="1" t="s">
        <v>26</v>
      </c>
      <c r="D71" s="1">
        <v>200</v>
      </c>
      <c r="E71" s="1" t="s">
        <v>23</v>
      </c>
      <c r="F71" s="1" t="s">
        <v>24</v>
      </c>
      <c r="G71" s="52">
        <v>143.319</v>
      </c>
      <c r="H71" s="135">
        <v>40295.93541666667</v>
      </c>
      <c r="I71" s="106">
        <v>0</v>
      </c>
      <c r="J71" s="20">
        <v>0</v>
      </c>
      <c r="K71" s="106">
        <v>0</v>
      </c>
      <c r="L71" s="26"/>
    </row>
    <row r="72" spans="1:12" ht="13.5">
      <c r="A72" s="1" t="s">
        <v>567</v>
      </c>
      <c r="B72" s="1" t="s">
        <v>29</v>
      </c>
      <c r="C72" s="1" t="s">
        <v>22</v>
      </c>
      <c r="D72" s="1">
        <v>200</v>
      </c>
      <c r="E72" s="1" t="s">
        <v>27</v>
      </c>
      <c r="F72" s="1" t="s">
        <v>24</v>
      </c>
      <c r="G72" s="52">
        <v>143.299</v>
      </c>
      <c r="H72" s="135">
        <v>40295.930555555555</v>
      </c>
      <c r="I72" s="106">
        <v>1010</v>
      </c>
      <c r="J72" s="20">
        <v>0</v>
      </c>
      <c r="K72" s="106">
        <v>1010</v>
      </c>
      <c r="L72" s="26">
        <f>H72-H73</f>
        <v>0.016666666662786156</v>
      </c>
    </row>
    <row r="73" spans="1:12" ht="13.5">
      <c r="A73" s="1" t="s">
        <v>568</v>
      </c>
      <c r="B73" s="1" t="s">
        <v>29</v>
      </c>
      <c r="C73" s="1" t="s">
        <v>26</v>
      </c>
      <c r="D73" s="1">
        <v>200</v>
      </c>
      <c r="E73" s="1" t="s">
        <v>23</v>
      </c>
      <c r="F73" s="1" t="s">
        <v>24</v>
      </c>
      <c r="G73" s="52">
        <v>143.4</v>
      </c>
      <c r="H73" s="135">
        <v>40295.91388888889</v>
      </c>
      <c r="I73" s="106">
        <v>0</v>
      </c>
      <c r="J73" s="20">
        <v>0</v>
      </c>
      <c r="K73" s="106">
        <v>0</v>
      </c>
      <c r="L73" s="26"/>
    </row>
    <row r="74" spans="1:12" ht="13.5">
      <c r="A74" s="1" t="s">
        <v>569</v>
      </c>
      <c r="B74" s="1" t="s">
        <v>29</v>
      </c>
      <c r="C74" s="1" t="s">
        <v>22</v>
      </c>
      <c r="D74" s="1">
        <v>200</v>
      </c>
      <c r="E74" s="1" t="s">
        <v>23</v>
      </c>
      <c r="F74" s="1" t="s">
        <v>24</v>
      </c>
      <c r="G74" s="52">
        <v>143.499</v>
      </c>
      <c r="H74" s="135">
        <v>40295.90625</v>
      </c>
      <c r="I74" s="106">
        <v>-3020</v>
      </c>
      <c r="J74" s="20">
        <v>0</v>
      </c>
      <c r="K74" s="106">
        <v>-3020</v>
      </c>
      <c r="L74" s="26">
        <f>H74-H75</f>
        <v>0.0194444444423425</v>
      </c>
    </row>
    <row r="75" spans="1:12" ht="13.5">
      <c r="A75" s="1" t="s">
        <v>570</v>
      </c>
      <c r="B75" s="1" t="s">
        <v>29</v>
      </c>
      <c r="C75" s="1" t="s">
        <v>26</v>
      </c>
      <c r="D75" s="1">
        <v>200</v>
      </c>
      <c r="E75" s="1" t="s">
        <v>27</v>
      </c>
      <c r="F75" s="1" t="s">
        <v>24</v>
      </c>
      <c r="G75" s="52">
        <v>143.801</v>
      </c>
      <c r="H75" s="135">
        <v>40295.88680555556</v>
      </c>
      <c r="I75" s="106">
        <v>0</v>
      </c>
      <c r="J75" s="20">
        <v>0</v>
      </c>
      <c r="K75" s="106">
        <v>0</v>
      </c>
      <c r="L75" s="26"/>
    </row>
    <row r="76" spans="1:12" ht="13.5">
      <c r="A76" s="1" t="s">
        <v>533</v>
      </c>
      <c r="B76" s="1" t="s">
        <v>29</v>
      </c>
      <c r="C76" s="1" t="s">
        <v>22</v>
      </c>
      <c r="D76" s="1">
        <v>200</v>
      </c>
      <c r="E76" s="1" t="s">
        <v>27</v>
      </c>
      <c r="F76" s="1" t="s">
        <v>24</v>
      </c>
      <c r="G76" s="52">
        <v>145.7</v>
      </c>
      <c r="H76" s="135">
        <v>40294.927777777775</v>
      </c>
      <c r="I76" s="106">
        <v>1000</v>
      </c>
      <c r="J76" s="20">
        <v>0</v>
      </c>
      <c r="K76" s="106">
        <v>1000</v>
      </c>
      <c r="L76" s="26">
        <f>H76-H77</f>
        <v>0.0020833333328482695</v>
      </c>
    </row>
    <row r="77" spans="1:12" ht="13.5">
      <c r="A77" s="1" t="s">
        <v>534</v>
      </c>
      <c r="B77" s="1" t="s">
        <v>29</v>
      </c>
      <c r="C77" s="1" t="s">
        <v>26</v>
      </c>
      <c r="D77" s="1">
        <v>200</v>
      </c>
      <c r="E77" s="1" t="s">
        <v>23</v>
      </c>
      <c r="F77" s="1" t="s">
        <v>24</v>
      </c>
      <c r="G77" s="52">
        <v>145.8</v>
      </c>
      <c r="H77" s="135">
        <v>40294.92569444444</v>
      </c>
      <c r="I77" s="106">
        <v>0</v>
      </c>
      <c r="J77" s="20">
        <v>0</v>
      </c>
      <c r="K77" s="106">
        <v>0</v>
      </c>
      <c r="L77" s="26"/>
    </row>
    <row r="78" spans="1:12" ht="13.5">
      <c r="A78" s="1" t="s">
        <v>535</v>
      </c>
      <c r="B78" s="1" t="s">
        <v>29</v>
      </c>
      <c r="C78" s="1" t="s">
        <v>22</v>
      </c>
      <c r="D78" s="1">
        <v>200</v>
      </c>
      <c r="E78" s="1" t="s">
        <v>23</v>
      </c>
      <c r="F78" s="1" t="s">
        <v>24</v>
      </c>
      <c r="G78" s="52">
        <v>145.698</v>
      </c>
      <c r="H78" s="135">
        <v>40294.91527777778</v>
      </c>
      <c r="I78" s="106">
        <v>1000</v>
      </c>
      <c r="J78" s="20">
        <v>0</v>
      </c>
      <c r="K78" s="106">
        <v>1000</v>
      </c>
      <c r="L78" s="26">
        <f>H78-H79</f>
        <v>0.0062499999985448085</v>
      </c>
    </row>
    <row r="79" spans="1:12" ht="13.5">
      <c r="A79" s="1" t="s">
        <v>536</v>
      </c>
      <c r="B79" s="1" t="s">
        <v>29</v>
      </c>
      <c r="C79" s="1" t="s">
        <v>26</v>
      </c>
      <c r="D79" s="1">
        <v>200</v>
      </c>
      <c r="E79" s="1" t="s">
        <v>27</v>
      </c>
      <c r="F79" s="1" t="s">
        <v>24</v>
      </c>
      <c r="G79" s="52">
        <v>145.598</v>
      </c>
      <c r="H79" s="135">
        <v>40294.90902777778</v>
      </c>
      <c r="I79" s="106">
        <v>0</v>
      </c>
      <c r="J79" s="20">
        <v>0</v>
      </c>
      <c r="K79" s="106">
        <v>0</v>
      </c>
      <c r="L79" s="26"/>
    </row>
    <row r="80" spans="1:12" ht="13.5">
      <c r="A80" s="1" t="s">
        <v>537</v>
      </c>
      <c r="B80" s="1" t="s">
        <v>29</v>
      </c>
      <c r="C80" s="1" t="s">
        <v>22</v>
      </c>
      <c r="D80" s="1">
        <v>200</v>
      </c>
      <c r="E80" s="1" t="s">
        <v>23</v>
      </c>
      <c r="F80" s="1" t="s">
        <v>24</v>
      </c>
      <c r="G80" s="52">
        <v>145.63</v>
      </c>
      <c r="H80" s="135">
        <v>40294.89513888889</v>
      </c>
      <c r="I80" s="106">
        <v>1000</v>
      </c>
      <c r="J80" s="20">
        <v>0</v>
      </c>
      <c r="K80" s="106">
        <v>1000</v>
      </c>
      <c r="L80" s="26">
        <f>H80-H81</f>
        <v>0.00972222222480923</v>
      </c>
    </row>
    <row r="81" spans="1:12" ht="13.5">
      <c r="A81" s="1" t="s">
        <v>538</v>
      </c>
      <c r="B81" s="1" t="s">
        <v>29</v>
      </c>
      <c r="C81" s="1" t="s">
        <v>26</v>
      </c>
      <c r="D81" s="1">
        <v>200</v>
      </c>
      <c r="E81" s="1" t="s">
        <v>27</v>
      </c>
      <c r="F81" s="1" t="s">
        <v>24</v>
      </c>
      <c r="G81" s="52">
        <v>145.53</v>
      </c>
      <c r="H81" s="135">
        <v>40294.885416666664</v>
      </c>
      <c r="I81" s="106">
        <v>0</v>
      </c>
      <c r="J81" s="20">
        <v>0</v>
      </c>
      <c r="K81" s="106">
        <v>0</v>
      </c>
      <c r="L81" s="26"/>
    </row>
    <row r="82" spans="1:12" ht="13.5">
      <c r="A82" s="1" t="s">
        <v>539</v>
      </c>
      <c r="B82" s="1" t="s">
        <v>29</v>
      </c>
      <c r="C82" s="1" t="s">
        <v>22</v>
      </c>
      <c r="D82" s="1">
        <v>200</v>
      </c>
      <c r="E82" s="1" t="s">
        <v>23</v>
      </c>
      <c r="F82" s="1" t="s">
        <v>24</v>
      </c>
      <c r="G82" s="52">
        <v>145.691</v>
      </c>
      <c r="H82" s="135">
        <v>40294.88055555556</v>
      </c>
      <c r="I82" s="106">
        <v>1000</v>
      </c>
      <c r="J82" s="20">
        <v>0</v>
      </c>
      <c r="K82" s="106">
        <v>1000</v>
      </c>
      <c r="L82" s="26">
        <f>H82-H83</f>
        <v>0.018750000002910383</v>
      </c>
    </row>
    <row r="83" spans="1:12" ht="13.5">
      <c r="A83" s="1" t="s">
        <v>540</v>
      </c>
      <c r="B83" s="1" t="s">
        <v>29</v>
      </c>
      <c r="C83" s="1" t="s">
        <v>26</v>
      </c>
      <c r="D83" s="1">
        <v>200</v>
      </c>
      <c r="E83" s="1" t="s">
        <v>27</v>
      </c>
      <c r="F83" s="1" t="s">
        <v>24</v>
      </c>
      <c r="G83" s="52">
        <v>145.591</v>
      </c>
      <c r="H83" s="135">
        <v>40294.861805555556</v>
      </c>
      <c r="I83" s="106">
        <v>0</v>
      </c>
      <c r="J83" s="20">
        <v>0</v>
      </c>
      <c r="K83" s="106">
        <v>0</v>
      </c>
      <c r="L83" s="26"/>
    </row>
    <row r="84" spans="1:12" ht="13.5">
      <c r="A84" s="1" t="s">
        <v>541</v>
      </c>
      <c r="B84" s="1" t="s">
        <v>29</v>
      </c>
      <c r="C84" s="1" t="s">
        <v>22</v>
      </c>
      <c r="D84" s="1">
        <v>200</v>
      </c>
      <c r="E84" s="1" t="s">
        <v>27</v>
      </c>
      <c r="F84" s="1" t="s">
        <v>24</v>
      </c>
      <c r="G84" s="52">
        <v>145.607</v>
      </c>
      <c r="H84" s="135">
        <v>40294.853472222225</v>
      </c>
      <c r="I84" s="106">
        <v>0</v>
      </c>
      <c r="J84" s="20">
        <v>0</v>
      </c>
      <c r="K84" s="106">
        <v>0</v>
      </c>
      <c r="L84" s="26">
        <f>H84-H85</f>
        <v>0.016666666670062114</v>
      </c>
    </row>
    <row r="85" spans="1:12" ht="13.5">
      <c r="A85" s="1" t="s">
        <v>542</v>
      </c>
      <c r="B85" s="1" t="s">
        <v>29</v>
      </c>
      <c r="C85" s="1" t="s">
        <v>26</v>
      </c>
      <c r="D85" s="1">
        <v>200</v>
      </c>
      <c r="E85" s="1" t="s">
        <v>23</v>
      </c>
      <c r="F85" s="1" t="s">
        <v>24</v>
      </c>
      <c r="G85" s="52">
        <v>145.607</v>
      </c>
      <c r="H85" s="135">
        <v>40294.836805555555</v>
      </c>
      <c r="I85" s="106">
        <v>0</v>
      </c>
      <c r="J85" s="20">
        <v>0</v>
      </c>
      <c r="K85" s="106">
        <v>0</v>
      </c>
      <c r="L85" s="26"/>
    </row>
    <row r="86" spans="1:12" ht="13.5">
      <c r="A86" s="1" t="s">
        <v>543</v>
      </c>
      <c r="B86" s="1" t="s">
        <v>29</v>
      </c>
      <c r="C86" s="1" t="s">
        <v>22</v>
      </c>
      <c r="D86" s="1">
        <v>200</v>
      </c>
      <c r="E86" s="1" t="s">
        <v>23</v>
      </c>
      <c r="F86" s="1" t="s">
        <v>24</v>
      </c>
      <c r="G86" s="52">
        <v>145.295</v>
      </c>
      <c r="H86" s="135">
        <v>40294.760416666664</v>
      </c>
      <c r="I86" s="106">
        <v>-2050</v>
      </c>
      <c r="J86" s="20">
        <v>0</v>
      </c>
      <c r="K86" s="106">
        <v>-2050</v>
      </c>
      <c r="L86" s="26">
        <f>H86-H87</f>
        <v>0.004166666665696539</v>
      </c>
    </row>
    <row r="87" spans="1:12" ht="13.5">
      <c r="A87" s="1" t="s">
        <v>544</v>
      </c>
      <c r="B87" s="1" t="s">
        <v>29</v>
      </c>
      <c r="C87" s="1" t="s">
        <v>26</v>
      </c>
      <c r="D87" s="1">
        <v>200</v>
      </c>
      <c r="E87" s="1" t="s">
        <v>27</v>
      </c>
      <c r="F87" s="1" t="s">
        <v>24</v>
      </c>
      <c r="G87" s="52">
        <v>145.5</v>
      </c>
      <c r="H87" s="135">
        <v>40294.75625</v>
      </c>
      <c r="I87" s="106">
        <v>0</v>
      </c>
      <c r="J87" s="20">
        <v>0</v>
      </c>
      <c r="K87" s="106">
        <v>0</v>
      </c>
      <c r="L87" s="26"/>
    </row>
    <row r="88" spans="1:12" ht="13.5">
      <c r="A88" s="1" t="s">
        <v>545</v>
      </c>
      <c r="B88" s="1" t="s">
        <v>29</v>
      </c>
      <c r="C88" s="1" t="s">
        <v>22</v>
      </c>
      <c r="D88" s="1">
        <v>200</v>
      </c>
      <c r="E88" s="1" t="s">
        <v>23</v>
      </c>
      <c r="F88" s="1" t="s">
        <v>24</v>
      </c>
      <c r="G88" s="52">
        <v>145.498</v>
      </c>
      <c r="H88" s="135">
        <v>40294.74722222222</v>
      </c>
      <c r="I88" s="106">
        <v>-1020</v>
      </c>
      <c r="J88" s="20">
        <v>0</v>
      </c>
      <c r="K88" s="106">
        <v>-1020</v>
      </c>
      <c r="L88" s="26">
        <f>H88-H89</f>
        <v>0.0006944444394321181</v>
      </c>
    </row>
    <row r="89" spans="1:12" ht="13.5">
      <c r="A89" s="1" t="s">
        <v>546</v>
      </c>
      <c r="B89" s="1" t="s">
        <v>29</v>
      </c>
      <c r="C89" s="1" t="s">
        <v>26</v>
      </c>
      <c r="D89" s="1">
        <v>200</v>
      </c>
      <c r="E89" s="1" t="s">
        <v>27</v>
      </c>
      <c r="F89" s="1" t="s">
        <v>24</v>
      </c>
      <c r="G89" s="52">
        <v>145.6</v>
      </c>
      <c r="H89" s="135">
        <v>40294.74652777778</v>
      </c>
      <c r="I89" s="106">
        <v>0</v>
      </c>
      <c r="J89" s="20">
        <v>0</v>
      </c>
      <c r="K89" s="106">
        <v>0</v>
      </c>
      <c r="L89" s="26"/>
    </row>
    <row r="90" spans="1:12" ht="13.5">
      <c r="A90" s="1" t="s">
        <v>547</v>
      </c>
      <c r="B90" s="1" t="s">
        <v>29</v>
      </c>
      <c r="C90" s="1" t="s">
        <v>22</v>
      </c>
      <c r="D90" s="1">
        <v>200</v>
      </c>
      <c r="E90" s="1" t="s">
        <v>23</v>
      </c>
      <c r="F90" s="1" t="s">
        <v>24</v>
      </c>
      <c r="G90" s="52">
        <v>145.596</v>
      </c>
      <c r="H90" s="135">
        <v>40294.74444444444</v>
      </c>
      <c r="I90" s="106">
        <v>1000</v>
      </c>
      <c r="J90" s="20">
        <v>0</v>
      </c>
      <c r="K90" s="106">
        <v>1000</v>
      </c>
      <c r="L90" s="26">
        <f>H90-H91</f>
        <v>0.004861111105128657</v>
      </c>
    </row>
    <row r="91" spans="1:12" ht="13.5">
      <c r="A91" s="1" t="s">
        <v>548</v>
      </c>
      <c r="B91" s="1" t="s">
        <v>29</v>
      </c>
      <c r="C91" s="1" t="s">
        <v>26</v>
      </c>
      <c r="D91" s="1">
        <v>200</v>
      </c>
      <c r="E91" s="1" t="s">
        <v>27</v>
      </c>
      <c r="F91" s="1" t="s">
        <v>24</v>
      </c>
      <c r="G91" s="52">
        <v>145.496</v>
      </c>
      <c r="H91" s="135">
        <v>40294.739583333336</v>
      </c>
      <c r="I91" s="106">
        <v>0</v>
      </c>
      <c r="J91" s="20">
        <v>0</v>
      </c>
      <c r="K91" s="106">
        <v>0</v>
      </c>
      <c r="L91" s="26"/>
    </row>
    <row r="92" spans="1:12" ht="13.5">
      <c r="A92" s="1" t="s">
        <v>549</v>
      </c>
      <c r="B92" s="1" t="s">
        <v>29</v>
      </c>
      <c r="C92" s="1" t="s">
        <v>22</v>
      </c>
      <c r="D92" s="1">
        <v>200</v>
      </c>
      <c r="E92" s="1" t="s">
        <v>23</v>
      </c>
      <c r="F92" s="1" t="s">
        <v>24</v>
      </c>
      <c r="G92" s="52">
        <v>145.385</v>
      </c>
      <c r="H92" s="135">
        <v>40294.72638888889</v>
      </c>
      <c r="I92" s="106">
        <v>-1140</v>
      </c>
      <c r="J92" s="20">
        <v>0</v>
      </c>
      <c r="K92" s="106">
        <v>-1140</v>
      </c>
      <c r="L92" s="26">
        <f>H92-H93</f>
        <v>0.003472222226264421</v>
      </c>
    </row>
    <row r="93" spans="1:12" ht="13.5">
      <c r="A93" s="1" t="s">
        <v>550</v>
      </c>
      <c r="B93" s="1" t="s">
        <v>29</v>
      </c>
      <c r="C93" s="1" t="s">
        <v>26</v>
      </c>
      <c r="D93" s="1">
        <v>200</v>
      </c>
      <c r="E93" s="1" t="s">
        <v>27</v>
      </c>
      <c r="F93" s="1" t="s">
        <v>24</v>
      </c>
      <c r="G93" s="52">
        <v>145.499</v>
      </c>
      <c r="H93" s="135">
        <v>40294.722916666666</v>
      </c>
      <c r="I93" s="106">
        <v>0</v>
      </c>
      <c r="J93" s="20">
        <v>0</v>
      </c>
      <c r="K93" s="106">
        <v>0</v>
      </c>
      <c r="L93" s="26"/>
    </row>
    <row r="94" spans="1:12" ht="13.5">
      <c r="A94" s="1" t="s">
        <v>551</v>
      </c>
      <c r="B94" s="1" t="s">
        <v>29</v>
      </c>
      <c r="C94" s="1" t="s">
        <v>22</v>
      </c>
      <c r="D94" s="1">
        <v>200</v>
      </c>
      <c r="E94" s="1" t="s">
        <v>23</v>
      </c>
      <c r="F94" s="1" t="s">
        <v>24</v>
      </c>
      <c r="G94" s="52">
        <v>145.562</v>
      </c>
      <c r="H94" s="135">
        <v>40294.70763888889</v>
      </c>
      <c r="I94" s="106">
        <v>-1410</v>
      </c>
      <c r="J94" s="20">
        <v>0</v>
      </c>
      <c r="K94" s="106">
        <v>-1410</v>
      </c>
      <c r="L94" s="26">
        <f>H94-H95</f>
        <v>0.0034722222189884633</v>
      </c>
    </row>
    <row r="95" spans="1:12" ht="13.5">
      <c r="A95" s="1" t="s">
        <v>552</v>
      </c>
      <c r="B95" s="1" t="s">
        <v>29</v>
      </c>
      <c r="C95" s="1" t="s">
        <v>26</v>
      </c>
      <c r="D95" s="1">
        <v>200</v>
      </c>
      <c r="E95" s="1" t="s">
        <v>27</v>
      </c>
      <c r="F95" s="1" t="s">
        <v>24</v>
      </c>
      <c r="G95" s="52">
        <v>145.703</v>
      </c>
      <c r="H95" s="135">
        <v>40294.70416666667</v>
      </c>
      <c r="I95" s="106">
        <v>0</v>
      </c>
      <c r="J95" s="20">
        <v>0</v>
      </c>
      <c r="K95" s="106">
        <v>0</v>
      </c>
      <c r="L95" s="26"/>
    </row>
    <row r="96" spans="1:12" ht="13.5">
      <c r="A96" s="1" t="s">
        <v>553</v>
      </c>
      <c r="B96" s="1" t="s">
        <v>29</v>
      </c>
      <c r="C96" s="1" t="s">
        <v>22</v>
      </c>
      <c r="D96" s="1">
        <v>200</v>
      </c>
      <c r="E96" s="1" t="s">
        <v>23</v>
      </c>
      <c r="F96" s="1" t="s">
        <v>24</v>
      </c>
      <c r="G96" s="52">
        <v>145.75</v>
      </c>
      <c r="H96" s="135">
        <v>40294.700694444444</v>
      </c>
      <c r="I96" s="106">
        <v>1000</v>
      </c>
      <c r="J96" s="20">
        <v>0</v>
      </c>
      <c r="K96" s="106">
        <v>1000</v>
      </c>
      <c r="L96" s="26">
        <f>H96-H97</f>
        <v>0.0020833333328482695</v>
      </c>
    </row>
    <row r="97" spans="1:12" ht="13.5">
      <c r="A97" s="1" t="s">
        <v>554</v>
      </c>
      <c r="B97" s="1" t="s">
        <v>29</v>
      </c>
      <c r="C97" s="1" t="s">
        <v>26</v>
      </c>
      <c r="D97" s="1">
        <v>200</v>
      </c>
      <c r="E97" s="1" t="s">
        <v>27</v>
      </c>
      <c r="F97" s="1" t="s">
        <v>24</v>
      </c>
      <c r="G97" s="52">
        <v>145.65</v>
      </c>
      <c r="H97" s="135">
        <v>40294.69861111111</v>
      </c>
      <c r="I97" s="106">
        <v>0</v>
      </c>
      <c r="J97" s="20">
        <v>0</v>
      </c>
      <c r="K97" s="106">
        <v>0</v>
      </c>
      <c r="L97" s="26"/>
    </row>
    <row r="98" spans="1:12" ht="13.5">
      <c r="A98" s="1" t="s">
        <v>555</v>
      </c>
      <c r="B98" s="1" t="s">
        <v>29</v>
      </c>
      <c r="C98" s="1" t="s">
        <v>22</v>
      </c>
      <c r="D98" s="1">
        <v>200</v>
      </c>
      <c r="E98" s="1" t="s">
        <v>23</v>
      </c>
      <c r="F98" s="1" t="s">
        <v>24</v>
      </c>
      <c r="G98" s="52">
        <v>145.756</v>
      </c>
      <c r="H98" s="135">
        <v>40294.69583333333</v>
      </c>
      <c r="I98" s="106">
        <v>1000</v>
      </c>
      <c r="J98" s="20">
        <v>0</v>
      </c>
      <c r="K98" s="106">
        <v>1000</v>
      </c>
      <c r="L98" s="26">
        <f>H98-H99</f>
        <v>0.0062499999985448085</v>
      </c>
    </row>
    <row r="99" spans="1:12" ht="13.5">
      <c r="A99" s="1" t="s">
        <v>556</v>
      </c>
      <c r="B99" s="1" t="s">
        <v>29</v>
      </c>
      <c r="C99" s="1" t="s">
        <v>26</v>
      </c>
      <c r="D99" s="1">
        <v>200</v>
      </c>
      <c r="E99" s="1" t="s">
        <v>27</v>
      </c>
      <c r="F99" s="1" t="s">
        <v>24</v>
      </c>
      <c r="G99" s="52">
        <v>145.656</v>
      </c>
      <c r="H99" s="135">
        <v>40294.68958333333</v>
      </c>
      <c r="I99" s="106">
        <v>0</v>
      </c>
      <c r="J99" s="20">
        <v>0</v>
      </c>
      <c r="K99" s="106">
        <v>0</v>
      </c>
      <c r="L99" s="26"/>
    </row>
    <row r="100" spans="1:12" ht="13.5">
      <c r="A100" s="1" t="s">
        <v>557</v>
      </c>
      <c r="B100" s="1" t="s">
        <v>29</v>
      </c>
      <c r="C100" s="1" t="s">
        <v>22</v>
      </c>
      <c r="D100" s="1">
        <v>200</v>
      </c>
      <c r="E100" s="1" t="s">
        <v>23</v>
      </c>
      <c r="F100" s="1" t="s">
        <v>24</v>
      </c>
      <c r="G100" s="52">
        <v>145.541</v>
      </c>
      <c r="H100" s="135">
        <v>40294.660416666666</v>
      </c>
      <c r="I100" s="106">
        <v>-1040</v>
      </c>
      <c r="J100" s="20">
        <v>0</v>
      </c>
      <c r="K100" s="106">
        <v>-1040</v>
      </c>
      <c r="L100" s="26">
        <f>H100-H101</f>
        <v>0.004861111112404615</v>
      </c>
    </row>
    <row r="101" spans="1:12" ht="13.5">
      <c r="A101" s="1" t="s">
        <v>558</v>
      </c>
      <c r="B101" s="1" t="s">
        <v>29</v>
      </c>
      <c r="C101" s="1" t="s">
        <v>26</v>
      </c>
      <c r="D101" s="1">
        <v>200</v>
      </c>
      <c r="E101" s="1" t="s">
        <v>27</v>
      </c>
      <c r="F101" s="1" t="s">
        <v>24</v>
      </c>
      <c r="G101" s="52">
        <v>145.645</v>
      </c>
      <c r="H101" s="135">
        <v>40294.65555555555</v>
      </c>
      <c r="I101" s="106">
        <v>0</v>
      </c>
      <c r="J101" s="20">
        <v>0</v>
      </c>
      <c r="K101" s="106">
        <v>0</v>
      </c>
      <c r="L101" s="26"/>
    </row>
    <row r="102" spans="1:12" ht="13.5">
      <c r="A102" s="1" t="s">
        <v>559</v>
      </c>
      <c r="B102" s="1" t="s">
        <v>29</v>
      </c>
      <c r="C102" s="1" t="s">
        <v>22</v>
      </c>
      <c r="D102" s="1">
        <v>200</v>
      </c>
      <c r="E102" s="1" t="s">
        <v>23</v>
      </c>
      <c r="F102" s="1" t="s">
        <v>24</v>
      </c>
      <c r="G102" s="52">
        <v>145.599</v>
      </c>
      <c r="H102" s="135">
        <v>40294.64791666667</v>
      </c>
      <c r="I102" s="106">
        <v>1000</v>
      </c>
      <c r="J102" s="20">
        <v>0</v>
      </c>
      <c r="K102" s="106">
        <v>1000</v>
      </c>
      <c r="L102" s="26">
        <f>H102-H103</f>
        <v>0.008333333338669036</v>
      </c>
    </row>
    <row r="103" spans="1:12" ht="13.5">
      <c r="A103" s="1" t="s">
        <v>560</v>
      </c>
      <c r="B103" s="1" t="s">
        <v>29</v>
      </c>
      <c r="C103" s="1" t="s">
        <v>26</v>
      </c>
      <c r="D103" s="1">
        <v>200</v>
      </c>
      <c r="E103" s="1" t="s">
        <v>27</v>
      </c>
      <c r="F103" s="1" t="s">
        <v>24</v>
      </c>
      <c r="G103" s="52">
        <v>145.499</v>
      </c>
      <c r="H103" s="135">
        <v>40294.63958333333</v>
      </c>
      <c r="I103" s="106">
        <v>0</v>
      </c>
      <c r="J103" s="20">
        <v>0</v>
      </c>
      <c r="K103" s="106">
        <v>0</v>
      </c>
      <c r="L103" s="26"/>
    </row>
    <row r="104" spans="1:12" ht="13.5">
      <c r="A104" s="1" t="s">
        <v>561</v>
      </c>
      <c r="B104" s="1" t="s">
        <v>29</v>
      </c>
      <c r="C104" s="1" t="s">
        <v>22</v>
      </c>
      <c r="D104" s="1">
        <v>200</v>
      </c>
      <c r="E104" s="1" t="s">
        <v>23</v>
      </c>
      <c r="F104" s="1" t="s">
        <v>24</v>
      </c>
      <c r="G104" s="52">
        <v>145.498</v>
      </c>
      <c r="H104" s="135">
        <v>40294.634722222225</v>
      </c>
      <c r="I104" s="106">
        <v>-1000</v>
      </c>
      <c r="J104" s="20">
        <v>0</v>
      </c>
      <c r="K104" s="106">
        <v>-1000</v>
      </c>
      <c r="L104" s="26">
        <f>H104-H105</f>
        <v>0.003472222226264421</v>
      </c>
    </row>
    <row r="105" spans="1:12" ht="13.5">
      <c r="A105" s="1" t="s">
        <v>562</v>
      </c>
      <c r="B105" s="1" t="s">
        <v>29</v>
      </c>
      <c r="C105" s="1" t="s">
        <v>26</v>
      </c>
      <c r="D105" s="1">
        <v>200</v>
      </c>
      <c r="E105" s="1" t="s">
        <v>27</v>
      </c>
      <c r="F105" s="1" t="s">
        <v>24</v>
      </c>
      <c r="G105" s="52">
        <v>145.598</v>
      </c>
      <c r="H105" s="135">
        <v>40294.63125</v>
      </c>
      <c r="I105" s="106">
        <v>0</v>
      </c>
      <c r="J105" s="20">
        <v>0</v>
      </c>
      <c r="K105" s="106">
        <v>0</v>
      </c>
      <c r="L105" s="26"/>
    </row>
    <row r="106" spans="1:12" ht="13.5">
      <c r="A106" s="1" t="s">
        <v>563</v>
      </c>
      <c r="B106" s="1" t="s">
        <v>29</v>
      </c>
      <c r="C106" s="1" t="s">
        <v>22</v>
      </c>
      <c r="D106" s="1">
        <v>200</v>
      </c>
      <c r="E106" s="1" t="s">
        <v>27</v>
      </c>
      <c r="F106" s="1" t="s">
        <v>24</v>
      </c>
      <c r="G106" s="52">
        <v>145.535</v>
      </c>
      <c r="H106" s="135">
        <v>40294.606944444444</v>
      </c>
      <c r="I106" s="106">
        <v>1000</v>
      </c>
      <c r="J106" s="20">
        <v>0</v>
      </c>
      <c r="K106" s="106">
        <v>1000</v>
      </c>
      <c r="L106" s="26">
        <f>H106-H107</f>
        <v>0.002777777779556345</v>
      </c>
    </row>
    <row r="107" spans="1:12" ht="13.5">
      <c r="A107" s="1" t="s">
        <v>564</v>
      </c>
      <c r="B107" s="1" t="s">
        <v>29</v>
      </c>
      <c r="C107" s="1" t="s">
        <v>26</v>
      </c>
      <c r="D107" s="1">
        <v>200</v>
      </c>
      <c r="E107" s="1" t="s">
        <v>23</v>
      </c>
      <c r="F107" s="1" t="s">
        <v>24</v>
      </c>
      <c r="G107" s="52">
        <v>145.635</v>
      </c>
      <c r="H107" s="135">
        <v>40294.604166666664</v>
      </c>
      <c r="I107" s="106">
        <v>0</v>
      </c>
      <c r="J107" s="20">
        <v>0</v>
      </c>
      <c r="K107" s="106">
        <v>0</v>
      </c>
      <c r="L107" s="26"/>
    </row>
    <row r="108" spans="1:12" ht="13.5">
      <c r="A108" s="1" t="s">
        <v>565</v>
      </c>
      <c r="B108" s="1" t="s">
        <v>29</v>
      </c>
      <c r="C108" s="1" t="s">
        <v>22</v>
      </c>
      <c r="D108" s="1">
        <v>200</v>
      </c>
      <c r="E108" s="1" t="s">
        <v>27</v>
      </c>
      <c r="F108" s="1" t="s">
        <v>24</v>
      </c>
      <c r="G108" s="52">
        <v>145.428</v>
      </c>
      <c r="H108" s="135">
        <v>40294.59652777778</v>
      </c>
      <c r="I108" s="106">
        <v>-1120</v>
      </c>
      <c r="J108" s="20">
        <v>0</v>
      </c>
      <c r="K108" s="106">
        <v>-1120</v>
      </c>
      <c r="L108" s="26">
        <f>H108-H109</f>
        <v>0.011111111110949423</v>
      </c>
    </row>
    <row r="109" spans="1:12" ht="13.5">
      <c r="A109" s="1" t="s">
        <v>566</v>
      </c>
      <c r="B109" s="1" t="s">
        <v>29</v>
      </c>
      <c r="C109" s="1" t="s">
        <v>26</v>
      </c>
      <c r="D109" s="1">
        <v>200</v>
      </c>
      <c r="E109" s="1" t="s">
        <v>23</v>
      </c>
      <c r="F109" s="1" t="s">
        <v>24</v>
      </c>
      <c r="G109" s="52">
        <v>145.316</v>
      </c>
      <c r="H109" s="135">
        <v>40294.58541666667</v>
      </c>
      <c r="I109" s="106">
        <v>0</v>
      </c>
      <c r="J109" s="20">
        <v>0</v>
      </c>
      <c r="K109" s="106">
        <v>0</v>
      </c>
      <c r="L109" s="26"/>
    </row>
    <row r="110" spans="1:252" ht="13.5">
      <c r="A110" s="1" t="s">
        <v>502</v>
      </c>
      <c r="B110" s="1" t="s">
        <v>29</v>
      </c>
      <c r="C110" s="1" t="s">
        <v>22</v>
      </c>
      <c r="D110" s="1">
        <v>200</v>
      </c>
      <c r="E110" s="1" t="s">
        <v>27</v>
      </c>
      <c r="F110" s="1" t="s">
        <v>24</v>
      </c>
      <c r="G110" s="52">
        <v>143.938</v>
      </c>
      <c r="H110" s="135">
        <v>40277.73611111111</v>
      </c>
      <c r="I110" s="106">
        <v>-26880</v>
      </c>
      <c r="J110" s="20">
        <v>-22</v>
      </c>
      <c r="K110" s="106">
        <v>-26902</v>
      </c>
      <c r="L110" s="26">
        <f>H110-H117</f>
        <v>0.7743055555547471</v>
      </c>
      <c r="S110" s="52"/>
      <c r="T110" s="135"/>
      <c r="U110" s="106"/>
      <c r="V110" s="20"/>
      <c r="W110" s="106"/>
      <c r="X110" s="26"/>
      <c r="AE110" s="52"/>
      <c r="AF110" s="135"/>
      <c r="AG110" s="106"/>
      <c r="AH110" s="20"/>
      <c r="AI110" s="106"/>
      <c r="AJ110" s="26"/>
      <c r="AQ110" s="52"/>
      <c r="AR110" s="135"/>
      <c r="AS110" s="106"/>
      <c r="AT110" s="20"/>
      <c r="AU110" s="106"/>
      <c r="AV110" s="26"/>
      <c r="BC110" s="52"/>
      <c r="BD110" s="135"/>
      <c r="BE110" s="106"/>
      <c r="BF110" s="20"/>
      <c r="BG110" s="106"/>
      <c r="BH110" s="26"/>
      <c r="BO110" s="52"/>
      <c r="BP110" s="135"/>
      <c r="BQ110" s="106"/>
      <c r="BR110" s="20"/>
      <c r="BS110" s="106"/>
      <c r="BT110" s="26"/>
      <c r="CA110" s="52"/>
      <c r="CB110" s="135"/>
      <c r="CC110" s="106"/>
      <c r="CD110" s="20"/>
      <c r="CE110" s="106"/>
      <c r="CF110" s="26"/>
      <c r="CM110" s="52"/>
      <c r="CN110" s="135"/>
      <c r="CO110" s="106"/>
      <c r="CP110" s="20"/>
      <c r="CQ110" s="106"/>
      <c r="CR110" s="26"/>
      <c r="CY110" s="52"/>
      <c r="CZ110" s="135"/>
      <c r="DA110" s="106"/>
      <c r="DB110" s="20"/>
      <c r="DC110" s="106"/>
      <c r="DD110" s="26"/>
      <c r="DK110" s="52"/>
      <c r="DL110" s="135"/>
      <c r="DM110" s="106"/>
      <c r="DN110" s="20"/>
      <c r="DO110" s="106"/>
      <c r="DP110" s="26"/>
      <c r="DW110" s="52"/>
      <c r="DX110" s="135"/>
      <c r="DY110" s="106"/>
      <c r="DZ110" s="20"/>
      <c r="EA110" s="106"/>
      <c r="EB110" s="26"/>
      <c r="EI110" s="52"/>
      <c r="EJ110" s="135"/>
      <c r="EK110" s="106"/>
      <c r="EL110" s="20"/>
      <c r="EM110" s="106"/>
      <c r="EN110" s="26"/>
      <c r="EU110" s="52"/>
      <c r="EV110" s="135"/>
      <c r="EW110" s="106"/>
      <c r="EX110" s="20"/>
      <c r="EY110" s="106"/>
      <c r="EZ110" s="26"/>
      <c r="FG110" s="52"/>
      <c r="FH110" s="135"/>
      <c r="FI110" s="106"/>
      <c r="FJ110" s="20"/>
      <c r="FK110" s="106"/>
      <c r="FL110" s="26"/>
      <c r="FS110" s="52"/>
      <c r="FT110" s="135"/>
      <c r="FU110" s="106"/>
      <c r="FV110" s="20"/>
      <c r="FW110" s="106"/>
      <c r="FX110" s="26"/>
      <c r="GE110" s="52"/>
      <c r="GF110" s="135"/>
      <c r="GG110" s="106"/>
      <c r="GH110" s="20"/>
      <c r="GI110" s="106"/>
      <c r="GJ110" s="26"/>
      <c r="GQ110" s="52"/>
      <c r="GR110" s="135"/>
      <c r="GS110" s="106"/>
      <c r="GT110" s="20"/>
      <c r="GU110" s="106"/>
      <c r="GV110" s="26"/>
      <c r="HC110" s="52"/>
      <c r="HD110" s="135"/>
      <c r="HE110" s="106"/>
      <c r="HF110" s="20"/>
      <c r="HG110" s="106"/>
      <c r="HH110" s="26"/>
      <c r="HO110" s="52"/>
      <c r="HP110" s="135"/>
      <c r="HQ110" s="106"/>
      <c r="HR110" s="20"/>
      <c r="HS110" s="106"/>
      <c r="HT110" s="26"/>
      <c r="IA110" s="52"/>
      <c r="IB110" s="135"/>
      <c r="IC110" s="106"/>
      <c r="ID110" s="20"/>
      <c r="IE110" s="106"/>
      <c r="IF110" s="26"/>
      <c r="IM110" s="52"/>
      <c r="IN110" s="135"/>
      <c r="IO110" s="106"/>
      <c r="IP110" s="20"/>
      <c r="IQ110" s="106"/>
      <c r="IR110" s="26"/>
    </row>
    <row r="111" spans="1:252" ht="13.5">
      <c r="A111" s="1" t="s">
        <v>503</v>
      </c>
      <c r="B111" s="1" t="s">
        <v>29</v>
      </c>
      <c r="C111" s="1" t="s">
        <v>22</v>
      </c>
      <c r="D111" s="1">
        <v>200</v>
      </c>
      <c r="E111" s="1" t="s">
        <v>27</v>
      </c>
      <c r="F111" s="1" t="s">
        <v>24</v>
      </c>
      <c r="G111" s="52">
        <v>143.938</v>
      </c>
      <c r="H111" s="135">
        <v>40277.73611111111</v>
      </c>
      <c r="I111" s="106">
        <v>-25330</v>
      </c>
      <c r="J111" s="20">
        <v>-22</v>
      </c>
      <c r="K111" s="106">
        <v>-25352</v>
      </c>
      <c r="L111" s="26">
        <f>H111-H116</f>
        <v>0.7680555555562023</v>
      </c>
      <c r="S111" s="52"/>
      <c r="T111" s="135"/>
      <c r="U111" s="106"/>
      <c r="V111" s="20"/>
      <c r="W111" s="106"/>
      <c r="X111" s="26"/>
      <c r="AE111" s="52"/>
      <c r="AF111" s="135"/>
      <c r="AG111" s="106"/>
      <c r="AH111" s="20"/>
      <c r="AI111" s="106"/>
      <c r="AJ111" s="26"/>
      <c r="AQ111" s="52"/>
      <c r="AR111" s="135"/>
      <c r="AS111" s="106"/>
      <c r="AT111" s="20"/>
      <c r="AU111" s="106"/>
      <c r="AV111" s="26"/>
      <c r="BC111" s="52"/>
      <c r="BD111" s="135"/>
      <c r="BE111" s="106"/>
      <c r="BF111" s="20"/>
      <c r="BG111" s="106"/>
      <c r="BH111" s="26"/>
      <c r="BO111" s="52"/>
      <c r="BP111" s="135"/>
      <c r="BQ111" s="106"/>
      <c r="BR111" s="20"/>
      <c r="BS111" s="106"/>
      <c r="BT111" s="26"/>
      <c r="CA111" s="52"/>
      <c r="CB111" s="135"/>
      <c r="CC111" s="106"/>
      <c r="CD111" s="20"/>
      <c r="CE111" s="106"/>
      <c r="CF111" s="26"/>
      <c r="CM111" s="52"/>
      <c r="CN111" s="135"/>
      <c r="CO111" s="106"/>
      <c r="CP111" s="20"/>
      <c r="CQ111" s="106"/>
      <c r="CR111" s="26"/>
      <c r="CY111" s="52"/>
      <c r="CZ111" s="135"/>
      <c r="DA111" s="106"/>
      <c r="DB111" s="20"/>
      <c r="DC111" s="106"/>
      <c r="DD111" s="26"/>
      <c r="DK111" s="52"/>
      <c r="DL111" s="135"/>
      <c r="DM111" s="106"/>
      <c r="DN111" s="20"/>
      <c r="DO111" s="106"/>
      <c r="DP111" s="26"/>
      <c r="DW111" s="52"/>
      <c r="DX111" s="135"/>
      <c r="DY111" s="106"/>
      <c r="DZ111" s="20"/>
      <c r="EA111" s="106"/>
      <c r="EB111" s="26"/>
      <c r="EI111" s="52"/>
      <c r="EJ111" s="135"/>
      <c r="EK111" s="106"/>
      <c r="EL111" s="20"/>
      <c r="EM111" s="106"/>
      <c r="EN111" s="26"/>
      <c r="EU111" s="52"/>
      <c r="EV111" s="135"/>
      <c r="EW111" s="106"/>
      <c r="EX111" s="20"/>
      <c r="EY111" s="106"/>
      <c r="EZ111" s="26"/>
      <c r="FG111" s="52"/>
      <c r="FH111" s="135"/>
      <c r="FI111" s="106"/>
      <c r="FJ111" s="20"/>
      <c r="FK111" s="106"/>
      <c r="FL111" s="26"/>
      <c r="FS111" s="52"/>
      <c r="FT111" s="135"/>
      <c r="FU111" s="106"/>
      <c r="FV111" s="20"/>
      <c r="FW111" s="106"/>
      <c r="FX111" s="26"/>
      <c r="GE111" s="52"/>
      <c r="GF111" s="135"/>
      <c r="GG111" s="106"/>
      <c r="GH111" s="20"/>
      <c r="GI111" s="106"/>
      <c r="GJ111" s="26"/>
      <c r="GQ111" s="52"/>
      <c r="GR111" s="135"/>
      <c r="GS111" s="106"/>
      <c r="GT111" s="20"/>
      <c r="GU111" s="106"/>
      <c r="GV111" s="26"/>
      <c r="HC111" s="52"/>
      <c r="HD111" s="135"/>
      <c r="HE111" s="106"/>
      <c r="HF111" s="20"/>
      <c r="HG111" s="106"/>
      <c r="HH111" s="26"/>
      <c r="HO111" s="52"/>
      <c r="HP111" s="135"/>
      <c r="HQ111" s="106"/>
      <c r="HR111" s="20"/>
      <c r="HS111" s="106"/>
      <c r="HT111" s="26"/>
      <c r="IA111" s="52"/>
      <c r="IB111" s="135"/>
      <c r="IC111" s="106"/>
      <c r="ID111" s="20"/>
      <c r="IE111" s="106"/>
      <c r="IF111" s="26"/>
      <c r="IM111" s="52"/>
      <c r="IN111" s="135"/>
      <c r="IO111" s="106"/>
      <c r="IP111" s="20"/>
      <c r="IQ111" s="106"/>
      <c r="IR111" s="26"/>
    </row>
    <row r="112" spans="1:252" ht="13.5">
      <c r="A112" s="1" t="s">
        <v>504</v>
      </c>
      <c r="B112" s="1" t="s">
        <v>29</v>
      </c>
      <c r="C112" s="1" t="s">
        <v>22</v>
      </c>
      <c r="D112" s="1">
        <v>200</v>
      </c>
      <c r="E112" s="1" t="s">
        <v>27</v>
      </c>
      <c r="F112" s="1" t="s">
        <v>24</v>
      </c>
      <c r="G112" s="52">
        <v>143.938</v>
      </c>
      <c r="H112" s="135">
        <v>40277.73611111111</v>
      </c>
      <c r="I112" s="106">
        <v>-23010</v>
      </c>
      <c r="J112" s="20">
        <v>-22</v>
      </c>
      <c r="K112" s="106">
        <v>-23032</v>
      </c>
      <c r="L112" s="26">
        <f>H112-H115</f>
        <v>0.7631944444437977</v>
      </c>
      <c r="S112" s="52"/>
      <c r="T112" s="135"/>
      <c r="U112" s="106"/>
      <c r="V112" s="20"/>
      <c r="W112" s="106"/>
      <c r="X112" s="26"/>
      <c r="AE112" s="52"/>
      <c r="AF112" s="135"/>
      <c r="AG112" s="106"/>
      <c r="AH112" s="20"/>
      <c r="AI112" s="106"/>
      <c r="AJ112" s="26"/>
      <c r="AQ112" s="52"/>
      <c r="AR112" s="135"/>
      <c r="AS112" s="106"/>
      <c r="AT112" s="20"/>
      <c r="AU112" s="106"/>
      <c r="AV112" s="26"/>
      <c r="BC112" s="52"/>
      <c r="BD112" s="135"/>
      <c r="BE112" s="106"/>
      <c r="BF112" s="20"/>
      <c r="BG112" s="106"/>
      <c r="BH112" s="26"/>
      <c r="BO112" s="52"/>
      <c r="BP112" s="135"/>
      <c r="BQ112" s="106"/>
      <c r="BR112" s="20"/>
      <c r="BS112" s="106"/>
      <c r="BT112" s="26"/>
      <c r="CA112" s="52"/>
      <c r="CB112" s="135"/>
      <c r="CC112" s="106"/>
      <c r="CD112" s="20"/>
      <c r="CE112" s="106"/>
      <c r="CF112" s="26"/>
      <c r="CM112" s="52"/>
      <c r="CN112" s="135"/>
      <c r="CO112" s="106"/>
      <c r="CP112" s="20"/>
      <c r="CQ112" s="106"/>
      <c r="CR112" s="26"/>
      <c r="CY112" s="52"/>
      <c r="CZ112" s="135"/>
      <c r="DA112" s="106"/>
      <c r="DB112" s="20"/>
      <c r="DC112" s="106"/>
      <c r="DD112" s="26"/>
      <c r="DK112" s="52"/>
      <c r="DL112" s="135"/>
      <c r="DM112" s="106"/>
      <c r="DN112" s="20"/>
      <c r="DO112" s="106"/>
      <c r="DP112" s="26"/>
      <c r="DW112" s="52"/>
      <c r="DX112" s="135"/>
      <c r="DY112" s="106"/>
      <c r="DZ112" s="20"/>
      <c r="EA112" s="106"/>
      <c r="EB112" s="26"/>
      <c r="EI112" s="52"/>
      <c r="EJ112" s="135"/>
      <c r="EK112" s="106"/>
      <c r="EL112" s="20"/>
      <c r="EM112" s="106"/>
      <c r="EN112" s="26"/>
      <c r="EU112" s="52"/>
      <c r="EV112" s="135"/>
      <c r="EW112" s="106"/>
      <c r="EX112" s="20"/>
      <c r="EY112" s="106"/>
      <c r="EZ112" s="26"/>
      <c r="FG112" s="52"/>
      <c r="FH112" s="135"/>
      <c r="FI112" s="106"/>
      <c r="FJ112" s="20"/>
      <c r="FK112" s="106"/>
      <c r="FL112" s="26"/>
      <c r="FS112" s="52"/>
      <c r="FT112" s="135"/>
      <c r="FU112" s="106"/>
      <c r="FV112" s="20"/>
      <c r="FW112" s="106"/>
      <c r="FX112" s="26"/>
      <c r="GE112" s="52"/>
      <c r="GF112" s="135"/>
      <c r="GG112" s="106"/>
      <c r="GH112" s="20"/>
      <c r="GI112" s="106"/>
      <c r="GJ112" s="26"/>
      <c r="GQ112" s="52"/>
      <c r="GR112" s="135"/>
      <c r="GS112" s="106"/>
      <c r="GT112" s="20"/>
      <c r="GU112" s="106"/>
      <c r="GV112" s="26"/>
      <c r="HC112" s="52"/>
      <c r="HD112" s="135"/>
      <c r="HE112" s="106"/>
      <c r="HF112" s="20"/>
      <c r="HG112" s="106"/>
      <c r="HH112" s="26"/>
      <c r="HO112" s="52"/>
      <c r="HP112" s="135"/>
      <c r="HQ112" s="106"/>
      <c r="HR112" s="20"/>
      <c r="HS112" s="106"/>
      <c r="HT112" s="26"/>
      <c r="IA112" s="52"/>
      <c r="IB112" s="135"/>
      <c r="IC112" s="106"/>
      <c r="ID112" s="20"/>
      <c r="IE112" s="106"/>
      <c r="IF112" s="26"/>
      <c r="IM112" s="52"/>
      <c r="IN112" s="135"/>
      <c r="IO112" s="106"/>
      <c r="IP112" s="20"/>
      <c r="IQ112" s="106"/>
      <c r="IR112" s="26"/>
    </row>
    <row r="113" spans="1:252" ht="13.5">
      <c r="A113" s="1" t="s">
        <v>505</v>
      </c>
      <c r="B113" s="1" t="s">
        <v>29</v>
      </c>
      <c r="C113" s="1" t="s">
        <v>22</v>
      </c>
      <c r="D113" s="1">
        <v>200</v>
      </c>
      <c r="E113" s="1" t="s">
        <v>27</v>
      </c>
      <c r="F113" s="1" t="s">
        <v>24</v>
      </c>
      <c r="G113" s="52">
        <v>142.504</v>
      </c>
      <c r="H113" s="135">
        <v>40277.10902777778</v>
      </c>
      <c r="I113" s="106">
        <v>-4910</v>
      </c>
      <c r="J113" s="20">
        <v>0</v>
      </c>
      <c r="K113" s="106">
        <v>-4910</v>
      </c>
      <c r="L113" s="26">
        <f>H113-H114</f>
        <v>0.12361111110658385</v>
      </c>
      <c r="S113" s="52"/>
      <c r="T113" s="135"/>
      <c r="U113" s="106"/>
      <c r="V113" s="20"/>
      <c r="W113" s="106"/>
      <c r="X113" s="26"/>
      <c r="AE113" s="52"/>
      <c r="AF113" s="135"/>
      <c r="AG113" s="106"/>
      <c r="AH113" s="20"/>
      <c r="AI113" s="106"/>
      <c r="AJ113" s="26"/>
      <c r="AQ113" s="52"/>
      <c r="AR113" s="135"/>
      <c r="AS113" s="106"/>
      <c r="AT113" s="20"/>
      <c r="AU113" s="106"/>
      <c r="AV113" s="26"/>
      <c r="BC113" s="52"/>
      <c r="BD113" s="135"/>
      <c r="BE113" s="106"/>
      <c r="BF113" s="20"/>
      <c r="BG113" s="106"/>
      <c r="BH113" s="26"/>
      <c r="BO113" s="52"/>
      <c r="BP113" s="135"/>
      <c r="BQ113" s="106"/>
      <c r="BR113" s="20"/>
      <c r="BS113" s="106"/>
      <c r="BT113" s="26"/>
      <c r="CA113" s="52"/>
      <c r="CB113" s="135"/>
      <c r="CC113" s="106"/>
      <c r="CD113" s="20"/>
      <c r="CE113" s="106"/>
      <c r="CF113" s="26"/>
      <c r="CM113" s="52"/>
      <c r="CN113" s="135"/>
      <c r="CO113" s="106"/>
      <c r="CP113" s="20"/>
      <c r="CQ113" s="106"/>
      <c r="CR113" s="26"/>
      <c r="CY113" s="52"/>
      <c r="CZ113" s="135"/>
      <c r="DA113" s="106"/>
      <c r="DB113" s="20"/>
      <c r="DC113" s="106"/>
      <c r="DD113" s="26"/>
      <c r="DK113" s="52"/>
      <c r="DL113" s="135"/>
      <c r="DM113" s="106"/>
      <c r="DN113" s="20"/>
      <c r="DO113" s="106"/>
      <c r="DP113" s="26"/>
      <c r="DW113" s="52"/>
      <c r="DX113" s="135"/>
      <c r="DY113" s="106"/>
      <c r="DZ113" s="20"/>
      <c r="EA113" s="106"/>
      <c r="EB113" s="26"/>
      <c r="EI113" s="52"/>
      <c r="EJ113" s="135"/>
      <c r="EK113" s="106"/>
      <c r="EL113" s="20"/>
      <c r="EM113" s="106"/>
      <c r="EN113" s="26"/>
      <c r="EU113" s="52"/>
      <c r="EV113" s="135"/>
      <c r="EW113" s="106"/>
      <c r="EX113" s="20"/>
      <c r="EY113" s="106"/>
      <c r="EZ113" s="26"/>
      <c r="FG113" s="52"/>
      <c r="FH113" s="135"/>
      <c r="FI113" s="106"/>
      <c r="FJ113" s="20"/>
      <c r="FK113" s="106"/>
      <c r="FL113" s="26"/>
      <c r="FS113" s="52"/>
      <c r="FT113" s="135"/>
      <c r="FU113" s="106"/>
      <c r="FV113" s="20"/>
      <c r="FW113" s="106"/>
      <c r="FX113" s="26"/>
      <c r="GE113" s="52"/>
      <c r="GF113" s="135"/>
      <c r="GG113" s="106"/>
      <c r="GH113" s="20"/>
      <c r="GI113" s="106"/>
      <c r="GJ113" s="26"/>
      <c r="GQ113" s="52"/>
      <c r="GR113" s="135"/>
      <c r="GS113" s="106"/>
      <c r="GT113" s="20"/>
      <c r="GU113" s="106"/>
      <c r="GV113" s="26"/>
      <c r="HC113" s="52"/>
      <c r="HD113" s="135"/>
      <c r="HE113" s="106"/>
      <c r="HF113" s="20"/>
      <c r="HG113" s="106"/>
      <c r="HH113" s="26"/>
      <c r="HO113" s="52"/>
      <c r="HP113" s="135"/>
      <c r="HQ113" s="106"/>
      <c r="HR113" s="20"/>
      <c r="HS113" s="106"/>
      <c r="HT113" s="26"/>
      <c r="IA113" s="52"/>
      <c r="IB113" s="135"/>
      <c r="IC113" s="106"/>
      <c r="ID113" s="20"/>
      <c r="IE113" s="106"/>
      <c r="IF113" s="26"/>
      <c r="IM113" s="52"/>
      <c r="IN113" s="135"/>
      <c r="IO113" s="106"/>
      <c r="IP113" s="20"/>
      <c r="IQ113" s="106"/>
      <c r="IR113" s="26"/>
    </row>
    <row r="114" spans="1:252" ht="13.5">
      <c r="A114" s="1" t="s">
        <v>506</v>
      </c>
      <c r="B114" s="1" t="s">
        <v>29</v>
      </c>
      <c r="C114" s="1" t="s">
        <v>26</v>
      </c>
      <c r="D114" s="1">
        <v>200</v>
      </c>
      <c r="E114" s="1" t="s">
        <v>23</v>
      </c>
      <c r="F114" s="1" t="s">
        <v>24</v>
      </c>
      <c r="G114" s="52">
        <v>142.013</v>
      </c>
      <c r="H114" s="135">
        <v>40276.98541666667</v>
      </c>
      <c r="I114" s="106">
        <v>0</v>
      </c>
      <c r="J114" s="20">
        <v>0</v>
      </c>
      <c r="K114" s="106">
        <v>0</v>
      </c>
      <c r="L114" s="26"/>
      <c r="S114" s="52"/>
      <c r="T114" s="135"/>
      <c r="U114" s="106"/>
      <c r="V114" s="20"/>
      <c r="W114" s="106"/>
      <c r="X114" s="26"/>
      <c r="AE114" s="52"/>
      <c r="AF114" s="135"/>
      <c r="AG114" s="106"/>
      <c r="AH114" s="20"/>
      <c r="AI114" s="106"/>
      <c r="AJ114" s="26"/>
      <c r="AQ114" s="52"/>
      <c r="AR114" s="135"/>
      <c r="AS114" s="106"/>
      <c r="AT114" s="20"/>
      <c r="AU114" s="106"/>
      <c r="AV114" s="26"/>
      <c r="BC114" s="52"/>
      <c r="BD114" s="135"/>
      <c r="BE114" s="106"/>
      <c r="BF114" s="20"/>
      <c r="BG114" s="106"/>
      <c r="BH114" s="26"/>
      <c r="BO114" s="52"/>
      <c r="BP114" s="135"/>
      <c r="BQ114" s="106"/>
      <c r="BR114" s="20"/>
      <c r="BS114" s="106"/>
      <c r="BT114" s="26"/>
      <c r="CA114" s="52"/>
      <c r="CB114" s="135"/>
      <c r="CC114" s="106"/>
      <c r="CD114" s="20"/>
      <c r="CE114" s="106"/>
      <c r="CF114" s="26"/>
      <c r="CM114" s="52"/>
      <c r="CN114" s="135"/>
      <c r="CO114" s="106"/>
      <c r="CP114" s="20"/>
      <c r="CQ114" s="106"/>
      <c r="CR114" s="26"/>
      <c r="CY114" s="52"/>
      <c r="CZ114" s="135"/>
      <c r="DA114" s="106"/>
      <c r="DB114" s="20"/>
      <c r="DC114" s="106"/>
      <c r="DD114" s="26"/>
      <c r="DK114" s="52"/>
      <c r="DL114" s="135"/>
      <c r="DM114" s="106"/>
      <c r="DN114" s="20"/>
      <c r="DO114" s="106"/>
      <c r="DP114" s="26"/>
      <c r="DW114" s="52"/>
      <c r="DX114" s="135"/>
      <c r="DY114" s="106"/>
      <c r="DZ114" s="20"/>
      <c r="EA114" s="106"/>
      <c r="EB114" s="26"/>
      <c r="EI114" s="52"/>
      <c r="EJ114" s="135"/>
      <c r="EK114" s="106"/>
      <c r="EL114" s="20"/>
      <c r="EM114" s="106"/>
      <c r="EN114" s="26"/>
      <c r="EU114" s="52"/>
      <c r="EV114" s="135"/>
      <c r="EW114" s="106"/>
      <c r="EX114" s="20"/>
      <c r="EY114" s="106"/>
      <c r="EZ114" s="26"/>
      <c r="FG114" s="52"/>
      <c r="FH114" s="135"/>
      <c r="FI114" s="106"/>
      <c r="FJ114" s="20"/>
      <c r="FK114" s="106"/>
      <c r="FL114" s="26"/>
      <c r="FS114" s="52"/>
      <c r="FT114" s="135"/>
      <c r="FU114" s="106"/>
      <c r="FV114" s="20"/>
      <c r="FW114" s="106"/>
      <c r="FX114" s="26"/>
      <c r="GE114" s="52"/>
      <c r="GF114" s="135"/>
      <c r="GG114" s="106"/>
      <c r="GH114" s="20"/>
      <c r="GI114" s="106"/>
      <c r="GJ114" s="26"/>
      <c r="GQ114" s="52"/>
      <c r="GR114" s="135"/>
      <c r="GS114" s="106"/>
      <c r="GT114" s="20"/>
      <c r="GU114" s="106"/>
      <c r="GV114" s="26"/>
      <c r="HC114" s="52"/>
      <c r="HD114" s="135"/>
      <c r="HE114" s="106"/>
      <c r="HF114" s="20"/>
      <c r="HG114" s="106"/>
      <c r="HH114" s="26"/>
      <c r="HO114" s="52"/>
      <c r="HP114" s="135"/>
      <c r="HQ114" s="106"/>
      <c r="HR114" s="20"/>
      <c r="HS114" s="106"/>
      <c r="HT114" s="26"/>
      <c r="IA114" s="52"/>
      <c r="IB114" s="135"/>
      <c r="IC114" s="106"/>
      <c r="ID114" s="20"/>
      <c r="IE114" s="106"/>
      <c r="IF114" s="26"/>
      <c r="IM114" s="52"/>
      <c r="IN114" s="135"/>
      <c r="IO114" s="106"/>
      <c r="IP114" s="20"/>
      <c r="IQ114" s="106"/>
      <c r="IR114" s="26"/>
    </row>
    <row r="115" spans="1:252" ht="13.5">
      <c r="A115" s="1" t="s">
        <v>507</v>
      </c>
      <c r="B115" s="1" t="s">
        <v>29</v>
      </c>
      <c r="C115" s="1" t="s">
        <v>26</v>
      </c>
      <c r="D115" s="1">
        <v>200</v>
      </c>
      <c r="E115" s="1" t="s">
        <v>23</v>
      </c>
      <c r="F115" s="1" t="s">
        <v>24</v>
      </c>
      <c r="G115" s="52">
        <v>141.637</v>
      </c>
      <c r="H115" s="135">
        <v>40276.972916666666</v>
      </c>
      <c r="I115" s="106">
        <v>0</v>
      </c>
      <c r="J115" s="20">
        <v>0</v>
      </c>
      <c r="K115" s="106">
        <v>0</v>
      </c>
      <c r="L115" s="26"/>
      <c r="S115" s="52"/>
      <c r="T115" s="135"/>
      <c r="U115" s="106"/>
      <c r="V115" s="20"/>
      <c r="W115" s="106"/>
      <c r="X115" s="26"/>
      <c r="AE115" s="52"/>
      <c r="AF115" s="135"/>
      <c r="AG115" s="106"/>
      <c r="AH115" s="20"/>
      <c r="AI115" s="106"/>
      <c r="AJ115" s="26"/>
      <c r="AQ115" s="52"/>
      <c r="AR115" s="135"/>
      <c r="AS115" s="106"/>
      <c r="AT115" s="20"/>
      <c r="AU115" s="106"/>
      <c r="AV115" s="26"/>
      <c r="BC115" s="52"/>
      <c r="BD115" s="135"/>
      <c r="BE115" s="106"/>
      <c r="BF115" s="20"/>
      <c r="BG115" s="106"/>
      <c r="BH115" s="26"/>
      <c r="BO115" s="52"/>
      <c r="BP115" s="135"/>
      <c r="BQ115" s="106"/>
      <c r="BR115" s="20"/>
      <c r="BS115" s="106"/>
      <c r="BT115" s="26"/>
      <c r="CA115" s="52"/>
      <c r="CB115" s="135"/>
      <c r="CC115" s="106"/>
      <c r="CD115" s="20"/>
      <c r="CE115" s="106"/>
      <c r="CF115" s="26"/>
      <c r="CM115" s="52"/>
      <c r="CN115" s="135"/>
      <c r="CO115" s="106"/>
      <c r="CP115" s="20"/>
      <c r="CQ115" s="106"/>
      <c r="CR115" s="26"/>
      <c r="CY115" s="52"/>
      <c r="CZ115" s="135"/>
      <c r="DA115" s="106"/>
      <c r="DB115" s="20"/>
      <c r="DC115" s="106"/>
      <c r="DD115" s="26"/>
      <c r="DK115" s="52"/>
      <c r="DL115" s="135"/>
      <c r="DM115" s="106"/>
      <c r="DN115" s="20"/>
      <c r="DO115" s="106"/>
      <c r="DP115" s="26"/>
      <c r="DW115" s="52"/>
      <c r="DX115" s="135"/>
      <c r="DY115" s="106"/>
      <c r="DZ115" s="20"/>
      <c r="EA115" s="106"/>
      <c r="EB115" s="26"/>
      <c r="EI115" s="52"/>
      <c r="EJ115" s="135"/>
      <c r="EK115" s="106"/>
      <c r="EL115" s="20"/>
      <c r="EM115" s="106"/>
      <c r="EN115" s="26"/>
      <c r="EU115" s="52"/>
      <c r="EV115" s="135"/>
      <c r="EW115" s="106"/>
      <c r="EX115" s="20"/>
      <c r="EY115" s="106"/>
      <c r="EZ115" s="26"/>
      <c r="FG115" s="52"/>
      <c r="FH115" s="135"/>
      <c r="FI115" s="106"/>
      <c r="FJ115" s="20"/>
      <c r="FK115" s="106"/>
      <c r="FL115" s="26"/>
      <c r="FS115" s="52"/>
      <c r="FT115" s="135"/>
      <c r="FU115" s="106"/>
      <c r="FV115" s="20"/>
      <c r="FW115" s="106"/>
      <c r="FX115" s="26"/>
      <c r="GE115" s="52"/>
      <c r="GF115" s="135"/>
      <c r="GG115" s="106"/>
      <c r="GH115" s="20"/>
      <c r="GI115" s="106"/>
      <c r="GJ115" s="26"/>
      <c r="GQ115" s="52"/>
      <c r="GR115" s="135"/>
      <c r="GS115" s="106"/>
      <c r="GT115" s="20"/>
      <c r="GU115" s="106"/>
      <c r="GV115" s="26"/>
      <c r="HC115" s="52"/>
      <c r="HD115" s="135"/>
      <c r="HE115" s="106"/>
      <c r="HF115" s="20"/>
      <c r="HG115" s="106"/>
      <c r="HH115" s="26"/>
      <c r="HO115" s="52"/>
      <c r="HP115" s="135"/>
      <c r="HQ115" s="106"/>
      <c r="HR115" s="20"/>
      <c r="HS115" s="106"/>
      <c r="HT115" s="26"/>
      <c r="IA115" s="52"/>
      <c r="IB115" s="135"/>
      <c r="IC115" s="106"/>
      <c r="ID115" s="20"/>
      <c r="IE115" s="106"/>
      <c r="IF115" s="26"/>
      <c r="IM115" s="52"/>
      <c r="IN115" s="135"/>
      <c r="IO115" s="106"/>
      <c r="IP115" s="20"/>
      <c r="IQ115" s="106"/>
      <c r="IR115" s="26"/>
    </row>
    <row r="116" spans="1:252" ht="13.5">
      <c r="A116" s="1" t="s">
        <v>508</v>
      </c>
      <c r="B116" s="1" t="s">
        <v>29</v>
      </c>
      <c r="C116" s="1" t="s">
        <v>26</v>
      </c>
      <c r="D116" s="1">
        <v>200</v>
      </c>
      <c r="E116" s="1" t="s">
        <v>23</v>
      </c>
      <c r="F116" s="1" t="s">
        <v>24</v>
      </c>
      <c r="G116" s="52">
        <v>141.405</v>
      </c>
      <c r="H116" s="135">
        <v>40276.96805555555</v>
      </c>
      <c r="I116" s="106">
        <v>0</v>
      </c>
      <c r="J116" s="20">
        <v>0</v>
      </c>
      <c r="K116" s="106">
        <v>0</v>
      </c>
      <c r="L116" s="26"/>
      <c r="S116" s="52"/>
      <c r="T116" s="135"/>
      <c r="U116" s="106"/>
      <c r="V116" s="20"/>
      <c r="W116" s="106"/>
      <c r="X116" s="26"/>
      <c r="AE116" s="52"/>
      <c r="AF116" s="135"/>
      <c r="AG116" s="106"/>
      <c r="AH116" s="20"/>
      <c r="AI116" s="106"/>
      <c r="AJ116" s="26"/>
      <c r="AQ116" s="52"/>
      <c r="AR116" s="135"/>
      <c r="AS116" s="106"/>
      <c r="AT116" s="20"/>
      <c r="AU116" s="106"/>
      <c r="AV116" s="26"/>
      <c r="BC116" s="52"/>
      <c r="BD116" s="135"/>
      <c r="BE116" s="106"/>
      <c r="BF116" s="20"/>
      <c r="BG116" s="106"/>
      <c r="BH116" s="26"/>
      <c r="BO116" s="52"/>
      <c r="BP116" s="135"/>
      <c r="BQ116" s="106"/>
      <c r="BR116" s="20"/>
      <c r="BS116" s="106"/>
      <c r="BT116" s="26"/>
      <c r="CA116" s="52"/>
      <c r="CB116" s="135"/>
      <c r="CC116" s="106"/>
      <c r="CD116" s="20"/>
      <c r="CE116" s="106"/>
      <c r="CF116" s="26"/>
      <c r="CM116" s="52"/>
      <c r="CN116" s="135"/>
      <c r="CO116" s="106"/>
      <c r="CP116" s="20"/>
      <c r="CQ116" s="106"/>
      <c r="CR116" s="26"/>
      <c r="CY116" s="52"/>
      <c r="CZ116" s="135"/>
      <c r="DA116" s="106"/>
      <c r="DB116" s="20"/>
      <c r="DC116" s="106"/>
      <c r="DD116" s="26"/>
      <c r="DK116" s="52"/>
      <c r="DL116" s="135"/>
      <c r="DM116" s="106"/>
      <c r="DN116" s="20"/>
      <c r="DO116" s="106"/>
      <c r="DP116" s="26"/>
      <c r="DW116" s="52"/>
      <c r="DX116" s="135"/>
      <c r="DY116" s="106"/>
      <c r="DZ116" s="20"/>
      <c r="EA116" s="106"/>
      <c r="EB116" s="26"/>
      <c r="EI116" s="52"/>
      <c r="EJ116" s="135"/>
      <c r="EK116" s="106"/>
      <c r="EL116" s="20"/>
      <c r="EM116" s="106"/>
      <c r="EN116" s="26"/>
      <c r="EU116" s="52"/>
      <c r="EV116" s="135"/>
      <c r="EW116" s="106"/>
      <c r="EX116" s="20"/>
      <c r="EY116" s="106"/>
      <c r="EZ116" s="26"/>
      <c r="FG116" s="52"/>
      <c r="FH116" s="135"/>
      <c r="FI116" s="106"/>
      <c r="FJ116" s="20"/>
      <c r="FK116" s="106"/>
      <c r="FL116" s="26"/>
      <c r="FS116" s="52"/>
      <c r="FT116" s="135"/>
      <c r="FU116" s="106"/>
      <c r="FV116" s="20"/>
      <c r="FW116" s="106"/>
      <c r="FX116" s="26"/>
      <c r="GE116" s="52"/>
      <c r="GF116" s="135"/>
      <c r="GG116" s="106"/>
      <c r="GH116" s="20"/>
      <c r="GI116" s="106"/>
      <c r="GJ116" s="26"/>
      <c r="GQ116" s="52"/>
      <c r="GR116" s="135"/>
      <c r="GS116" s="106"/>
      <c r="GT116" s="20"/>
      <c r="GU116" s="106"/>
      <c r="GV116" s="26"/>
      <c r="HC116" s="52"/>
      <c r="HD116" s="135"/>
      <c r="HE116" s="106"/>
      <c r="HF116" s="20"/>
      <c r="HG116" s="106"/>
      <c r="HH116" s="26"/>
      <c r="HO116" s="52"/>
      <c r="HP116" s="135"/>
      <c r="HQ116" s="106"/>
      <c r="HR116" s="20"/>
      <c r="HS116" s="106"/>
      <c r="HT116" s="26"/>
      <c r="IA116" s="52"/>
      <c r="IB116" s="135"/>
      <c r="IC116" s="106"/>
      <c r="ID116" s="20"/>
      <c r="IE116" s="106"/>
      <c r="IF116" s="26"/>
      <c r="IM116" s="52"/>
      <c r="IN116" s="135"/>
      <c r="IO116" s="106"/>
      <c r="IP116" s="20"/>
      <c r="IQ116" s="106"/>
      <c r="IR116" s="26"/>
    </row>
    <row r="117" spans="1:252" ht="13.5">
      <c r="A117" s="1" t="s">
        <v>509</v>
      </c>
      <c r="B117" s="1" t="s">
        <v>29</v>
      </c>
      <c r="C117" s="1" t="s">
        <v>26</v>
      </c>
      <c r="D117" s="1">
        <v>200</v>
      </c>
      <c r="E117" s="1" t="s">
        <v>23</v>
      </c>
      <c r="F117" s="1" t="s">
        <v>24</v>
      </c>
      <c r="G117" s="52">
        <v>141.25</v>
      </c>
      <c r="H117" s="135">
        <v>40276.961805555555</v>
      </c>
      <c r="I117" s="106">
        <v>0</v>
      </c>
      <c r="J117" s="20">
        <v>0</v>
      </c>
      <c r="K117" s="106">
        <v>0</v>
      </c>
      <c r="L117" s="26"/>
      <c r="S117" s="52"/>
      <c r="T117" s="135"/>
      <c r="U117" s="106"/>
      <c r="V117" s="20"/>
      <c r="W117" s="106"/>
      <c r="X117" s="26"/>
      <c r="AE117" s="52"/>
      <c r="AF117" s="135"/>
      <c r="AG117" s="106"/>
      <c r="AH117" s="20"/>
      <c r="AI117" s="106"/>
      <c r="AJ117" s="26"/>
      <c r="AQ117" s="52"/>
      <c r="AR117" s="135"/>
      <c r="AS117" s="106"/>
      <c r="AT117" s="20"/>
      <c r="AU117" s="106"/>
      <c r="AV117" s="26"/>
      <c r="BC117" s="52"/>
      <c r="BD117" s="135"/>
      <c r="BE117" s="106"/>
      <c r="BF117" s="20"/>
      <c r="BG117" s="106"/>
      <c r="BH117" s="26"/>
      <c r="BO117" s="52"/>
      <c r="BP117" s="135"/>
      <c r="BQ117" s="106"/>
      <c r="BR117" s="20"/>
      <c r="BS117" s="106"/>
      <c r="BT117" s="26"/>
      <c r="CA117" s="52"/>
      <c r="CB117" s="135"/>
      <c r="CC117" s="106"/>
      <c r="CD117" s="20"/>
      <c r="CE117" s="106"/>
      <c r="CF117" s="26"/>
      <c r="CM117" s="52"/>
      <c r="CN117" s="135"/>
      <c r="CO117" s="106"/>
      <c r="CP117" s="20"/>
      <c r="CQ117" s="106"/>
      <c r="CR117" s="26"/>
      <c r="CY117" s="52"/>
      <c r="CZ117" s="135"/>
      <c r="DA117" s="106"/>
      <c r="DB117" s="20"/>
      <c r="DC117" s="106"/>
      <c r="DD117" s="26"/>
      <c r="DK117" s="52"/>
      <c r="DL117" s="135"/>
      <c r="DM117" s="106"/>
      <c r="DN117" s="20"/>
      <c r="DO117" s="106"/>
      <c r="DP117" s="26"/>
      <c r="DW117" s="52"/>
      <c r="DX117" s="135"/>
      <c r="DY117" s="106"/>
      <c r="DZ117" s="20"/>
      <c r="EA117" s="106"/>
      <c r="EB117" s="26"/>
      <c r="EI117" s="52"/>
      <c r="EJ117" s="135"/>
      <c r="EK117" s="106"/>
      <c r="EL117" s="20"/>
      <c r="EM117" s="106"/>
      <c r="EN117" s="26"/>
      <c r="EU117" s="52"/>
      <c r="EV117" s="135"/>
      <c r="EW117" s="106"/>
      <c r="EX117" s="20"/>
      <c r="EY117" s="106"/>
      <c r="EZ117" s="26"/>
      <c r="FG117" s="52"/>
      <c r="FH117" s="135"/>
      <c r="FI117" s="106"/>
      <c r="FJ117" s="20"/>
      <c r="FK117" s="106"/>
      <c r="FL117" s="26"/>
      <c r="FS117" s="52"/>
      <c r="FT117" s="135"/>
      <c r="FU117" s="106"/>
      <c r="FV117" s="20"/>
      <c r="FW117" s="106"/>
      <c r="FX117" s="26"/>
      <c r="GE117" s="52"/>
      <c r="GF117" s="135"/>
      <c r="GG117" s="106"/>
      <c r="GH117" s="20"/>
      <c r="GI117" s="106"/>
      <c r="GJ117" s="26"/>
      <c r="GQ117" s="52"/>
      <c r="GR117" s="135"/>
      <c r="GS117" s="106"/>
      <c r="GT117" s="20"/>
      <c r="GU117" s="106"/>
      <c r="GV117" s="26"/>
      <c r="HC117" s="52"/>
      <c r="HD117" s="135"/>
      <c r="HE117" s="106"/>
      <c r="HF117" s="20"/>
      <c r="HG117" s="106"/>
      <c r="HH117" s="26"/>
      <c r="HO117" s="52"/>
      <c r="HP117" s="135"/>
      <c r="HQ117" s="106"/>
      <c r="HR117" s="20"/>
      <c r="HS117" s="106"/>
      <c r="HT117" s="26"/>
      <c r="IA117" s="52"/>
      <c r="IB117" s="135"/>
      <c r="IC117" s="106"/>
      <c r="ID117" s="20"/>
      <c r="IE117" s="106"/>
      <c r="IF117" s="26"/>
      <c r="IM117" s="52"/>
      <c r="IN117" s="135"/>
      <c r="IO117" s="106"/>
      <c r="IP117" s="20"/>
      <c r="IQ117" s="106"/>
      <c r="IR117" s="26"/>
    </row>
    <row r="118" spans="1:252" ht="13.5">
      <c r="A118" s="1" t="s">
        <v>510</v>
      </c>
      <c r="B118" s="1" t="s">
        <v>297</v>
      </c>
      <c r="C118" s="1" t="s">
        <v>22</v>
      </c>
      <c r="D118" s="1">
        <v>200</v>
      </c>
      <c r="E118" s="1" t="s">
        <v>27</v>
      </c>
      <c r="F118" s="1" t="s">
        <v>24</v>
      </c>
      <c r="G118" s="138">
        <v>1.33122</v>
      </c>
      <c r="H118" s="135">
        <v>40276.930555555555</v>
      </c>
      <c r="I118" s="106">
        <v>1655</v>
      </c>
      <c r="J118" s="20">
        <v>0</v>
      </c>
      <c r="K118" s="106">
        <v>1655</v>
      </c>
      <c r="L118" s="26">
        <f>H118-H119</f>
        <v>0.013888888890505768</v>
      </c>
      <c r="S118" s="52"/>
      <c r="T118" s="135"/>
      <c r="U118" s="106"/>
      <c r="V118" s="20"/>
      <c r="W118" s="106"/>
      <c r="X118" s="26"/>
      <c r="AE118" s="52"/>
      <c r="AF118" s="135"/>
      <c r="AG118" s="106"/>
      <c r="AH118" s="20"/>
      <c r="AI118" s="106"/>
      <c r="AJ118" s="26"/>
      <c r="AQ118" s="52"/>
      <c r="AR118" s="135"/>
      <c r="AS118" s="106"/>
      <c r="AT118" s="20"/>
      <c r="AU118" s="106"/>
      <c r="AV118" s="26"/>
      <c r="BC118" s="52"/>
      <c r="BD118" s="135"/>
      <c r="BE118" s="106"/>
      <c r="BF118" s="20"/>
      <c r="BG118" s="106"/>
      <c r="BH118" s="26"/>
      <c r="BO118" s="52"/>
      <c r="BP118" s="135"/>
      <c r="BQ118" s="106"/>
      <c r="BR118" s="20"/>
      <c r="BS118" s="106"/>
      <c r="BT118" s="26"/>
      <c r="CA118" s="52"/>
      <c r="CB118" s="135"/>
      <c r="CC118" s="106"/>
      <c r="CD118" s="20"/>
      <c r="CE118" s="106"/>
      <c r="CF118" s="26"/>
      <c r="CM118" s="52"/>
      <c r="CN118" s="135"/>
      <c r="CO118" s="106"/>
      <c r="CP118" s="20"/>
      <c r="CQ118" s="106"/>
      <c r="CR118" s="26"/>
      <c r="CY118" s="52"/>
      <c r="CZ118" s="135"/>
      <c r="DA118" s="106"/>
      <c r="DB118" s="20"/>
      <c r="DC118" s="106"/>
      <c r="DD118" s="26"/>
      <c r="DK118" s="52"/>
      <c r="DL118" s="135"/>
      <c r="DM118" s="106"/>
      <c r="DN118" s="20"/>
      <c r="DO118" s="106"/>
      <c r="DP118" s="26"/>
      <c r="DW118" s="52"/>
      <c r="DX118" s="135"/>
      <c r="DY118" s="106"/>
      <c r="DZ118" s="20"/>
      <c r="EA118" s="106"/>
      <c r="EB118" s="26"/>
      <c r="EI118" s="52"/>
      <c r="EJ118" s="135"/>
      <c r="EK118" s="106"/>
      <c r="EL118" s="20"/>
      <c r="EM118" s="106"/>
      <c r="EN118" s="26"/>
      <c r="EU118" s="52"/>
      <c r="EV118" s="135"/>
      <c r="EW118" s="106"/>
      <c r="EX118" s="20"/>
      <c r="EY118" s="106"/>
      <c r="EZ118" s="26"/>
      <c r="FG118" s="52"/>
      <c r="FH118" s="135"/>
      <c r="FI118" s="106"/>
      <c r="FJ118" s="20"/>
      <c r="FK118" s="106"/>
      <c r="FL118" s="26"/>
      <c r="FS118" s="52"/>
      <c r="FT118" s="135"/>
      <c r="FU118" s="106"/>
      <c r="FV118" s="20"/>
      <c r="FW118" s="106"/>
      <c r="FX118" s="26"/>
      <c r="GE118" s="52"/>
      <c r="GF118" s="135"/>
      <c r="GG118" s="106"/>
      <c r="GH118" s="20"/>
      <c r="GI118" s="106"/>
      <c r="GJ118" s="26"/>
      <c r="GQ118" s="52"/>
      <c r="GR118" s="135"/>
      <c r="GS118" s="106"/>
      <c r="GT118" s="20"/>
      <c r="GU118" s="106"/>
      <c r="GV118" s="26"/>
      <c r="HC118" s="52"/>
      <c r="HD118" s="135"/>
      <c r="HE118" s="106"/>
      <c r="HF118" s="20"/>
      <c r="HG118" s="106"/>
      <c r="HH118" s="26"/>
      <c r="HO118" s="52"/>
      <c r="HP118" s="135"/>
      <c r="HQ118" s="106"/>
      <c r="HR118" s="20"/>
      <c r="HS118" s="106"/>
      <c r="HT118" s="26"/>
      <c r="IA118" s="52"/>
      <c r="IB118" s="135"/>
      <c r="IC118" s="106"/>
      <c r="ID118" s="20"/>
      <c r="IE118" s="106"/>
      <c r="IF118" s="26"/>
      <c r="IM118" s="52"/>
      <c r="IN118" s="135"/>
      <c r="IO118" s="106"/>
      <c r="IP118" s="20"/>
      <c r="IQ118" s="106"/>
      <c r="IR118" s="26"/>
    </row>
    <row r="119" spans="1:252" ht="13.5">
      <c r="A119" s="1" t="s">
        <v>511</v>
      </c>
      <c r="B119" s="1" t="s">
        <v>297</v>
      </c>
      <c r="C119" s="1" t="s">
        <v>26</v>
      </c>
      <c r="D119" s="1">
        <v>200</v>
      </c>
      <c r="E119" s="1" t="s">
        <v>23</v>
      </c>
      <c r="F119" s="1" t="s">
        <v>24</v>
      </c>
      <c r="G119" s="138">
        <v>1.333</v>
      </c>
      <c r="H119" s="135">
        <v>40276.916666666664</v>
      </c>
      <c r="I119" s="106">
        <v>0</v>
      </c>
      <c r="J119" s="20">
        <v>0</v>
      </c>
      <c r="K119" s="106">
        <v>0</v>
      </c>
      <c r="L119" s="26"/>
      <c r="S119" s="52"/>
      <c r="T119" s="135"/>
      <c r="U119" s="106"/>
      <c r="V119" s="20"/>
      <c r="W119" s="106"/>
      <c r="X119" s="26"/>
      <c r="AE119" s="52"/>
      <c r="AF119" s="135"/>
      <c r="AG119" s="106"/>
      <c r="AH119" s="20"/>
      <c r="AI119" s="106"/>
      <c r="AJ119" s="26"/>
      <c r="AQ119" s="52"/>
      <c r="AR119" s="135"/>
      <c r="AS119" s="106"/>
      <c r="AT119" s="20"/>
      <c r="AU119" s="106"/>
      <c r="AV119" s="26"/>
      <c r="BC119" s="52"/>
      <c r="BD119" s="135"/>
      <c r="BE119" s="106"/>
      <c r="BF119" s="20"/>
      <c r="BG119" s="106"/>
      <c r="BH119" s="26"/>
      <c r="BO119" s="52"/>
      <c r="BP119" s="135"/>
      <c r="BQ119" s="106"/>
      <c r="BR119" s="20"/>
      <c r="BS119" s="106"/>
      <c r="BT119" s="26"/>
      <c r="CA119" s="52"/>
      <c r="CB119" s="135"/>
      <c r="CC119" s="106"/>
      <c r="CD119" s="20"/>
      <c r="CE119" s="106"/>
      <c r="CF119" s="26"/>
      <c r="CM119" s="52"/>
      <c r="CN119" s="135"/>
      <c r="CO119" s="106"/>
      <c r="CP119" s="20"/>
      <c r="CQ119" s="106"/>
      <c r="CR119" s="26"/>
      <c r="CY119" s="52"/>
      <c r="CZ119" s="135"/>
      <c r="DA119" s="106"/>
      <c r="DB119" s="20"/>
      <c r="DC119" s="106"/>
      <c r="DD119" s="26"/>
      <c r="DK119" s="52"/>
      <c r="DL119" s="135"/>
      <c r="DM119" s="106"/>
      <c r="DN119" s="20"/>
      <c r="DO119" s="106"/>
      <c r="DP119" s="26"/>
      <c r="DW119" s="52"/>
      <c r="DX119" s="135"/>
      <c r="DY119" s="106"/>
      <c r="DZ119" s="20"/>
      <c r="EA119" s="106"/>
      <c r="EB119" s="26"/>
      <c r="EI119" s="52"/>
      <c r="EJ119" s="135"/>
      <c r="EK119" s="106"/>
      <c r="EL119" s="20"/>
      <c r="EM119" s="106"/>
      <c r="EN119" s="26"/>
      <c r="EU119" s="52"/>
      <c r="EV119" s="135"/>
      <c r="EW119" s="106"/>
      <c r="EX119" s="20"/>
      <c r="EY119" s="106"/>
      <c r="EZ119" s="26"/>
      <c r="FG119" s="52"/>
      <c r="FH119" s="135"/>
      <c r="FI119" s="106"/>
      <c r="FJ119" s="20"/>
      <c r="FK119" s="106"/>
      <c r="FL119" s="26"/>
      <c r="FS119" s="52"/>
      <c r="FT119" s="135"/>
      <c r="FU119" s="106"/>
      <c r="FV119" s="20"/>
      <c r="FW119" s="106"/>
      <c r="FX119" s="26"/>
      <c r="GE119" s="52"/>
      <c r="GF119" s="135"/>
      <c r="GG119" s="106"/>
      <c r="GH119" s="20"/>
      <c r="GI119" s="106"/>
      <c r="GJ119" s="26"/>
      <c r="GQ119" s="52"/>
      <c r="GR119" s="135"/>
      <c r="GS119" s="106"/>
      <c r="GT119" s="20"/>
      <c r="GU119" s="106"/>
      <c r="GV119" s="26"/>
      <c r="HC119" s="52"/>
      <c r="HD119" s="135"/>
      <c r="HE119" s="106"/>
      <c r="HF119" s="20"/>
      <c r="HG119" s="106"/>
      <c r="HH119" s="26"/>
      <c r="HO119" s="52"/>
      <c r="HP119" s="135"/>
      <c r="HQ119" s="106"/>
      <c r="HR119" s="20"/>
      <c r="HS119" s="106"/>
      <c r="HT119" s="26"/>
      <c r="IA119" s="52"/>
      <c r="IB119" s="135"/>
      <c r="IC119" s="106"/>
      <c r="ID119" s="20"/>
      <c r="IE119" s="106"/>
      <c r="IF119" s="26"/>
      <c r="IM119" s="52"/>
      <c r="IN119" s="135"/>
      <c r="IO119" s="106"/>
      <c r="IP119" s="20"/>
      <c r="IQ119" s="106"/>
      <c r="IR119" s="26"/>
    </row>
    <row r="120" spans="1:252" ht="13.5">
      <c r="A120" s="1" t="s">
        <v>512</v>
      </c>
      <c r="B120" s="1" t="s">
        <v>46</v>
      </c>
      <c r="C120" s="1" t="s">
        <v>22</v>
      </c>
      <c r="D120" s="1">
        <v>200</v>
      </c>
      <c r="E120" s="1" t="s">
        <v>27</v>
      </c>
      <c r="F120" s="1" t="s">
        <v>24</v>
      </c>
      <c r="G120" s="52">
        <v>86.306</v>
      </c>
      <c r="H120" s="135">
        <v>40276.98055555556</v>
      </c>
      <c r="I120" s="106">
        <v>-3060</v>
      </c>
      <c r="J120" s="20">
        <v>0</v>
      </c>
      <c r="K120" s="106">
        <v>-3060</v>
      </c>
      <c r="L120" s="26">
        <f>H120-H121</f>
        <v>0.07569444444379769</v>
      </c>
      <c r="S120" s="52"/>
      <c r="T120" s="135"/>
      <c r="U120" s="106"/>
      <c r="V120" s="20"/>
      <c r="W120" s="106"/>
      <c r="X120" s="26"/>
      <c r="AE120" s="52"/>
      <c r="AF120" s="135"/>
      <c r="AG120" s="106"/>
      <c r="AH120" s="20"/>
      <c r="AI120" s="106"/>
      <c r="AJ120" s="26"/>
      <c r="AQ120" s="52"/>
      <c r="AR120" s="135"/>
      <c r="AS120" s="106"/>
      <c r="AT120" s="20"/>
      <c r="AU120" s="106"/>
      <c r="AV120" s="26"/>
      <c r="BC120" s="52"/>
      <c r="BD120" s="135"/>
      <c r="BE120" s="106"/>
      <c r="BF120" s="20"/>
      <c r="BG120" s="106"/>
      <c r="BH120" s="26"/>
      <c r="BO120" s="52"/>
      <c r="BP120" s="135"/>
      <c r="BQ120" s="106"/>
      <c r="BR120" s="20"/>
      <c r="BS120" s="106"/>
      <c r="BT120" s="26"/>
      <c r="CA120" s="52"/>
      <c r="CB120" s="135"/>
      <c r="CC120" s="106"/>
      <c r="CD120" s="20"/>
      <c r="CE120" s="106"/>
      <c r="CF120" s="26"/>
      <c r="CM120" s="52"/>
      <c r="CN120" s="135"/>
      <c r="CO120" s="106"/>
      <c r="CP120" s="20"/>
      <c r="CQ120" s="106"/>
      <c r="CR120" s="26"/>
      <c r="CY120" s="52"/>
      <c r="CZ120" s="135"/>
      <c r="DA120" s="106"/>
      <c r="DB120" s="20"/>
      <c r="DC120" s="106"/>
      <c r="DD120" s="26"/>
      <c r="DK120" s="52"/>
      <c r="DL120" s="135"/>
      <c r="DM120" s="106"/>
      <c r="DN120" s="20"/>
      <c r="DO120" s="106"/>
      <c r="DP120" s="26"/>
      <c r="DW120" s="52"/>
      <c r="DX120" s="135"/>
      <c r="DY120" s="106"/>
      <c r="DZ120" s="20"/>
      <c r="EA120" s="106"/>
      <c r="EB120" s="26"/>
      <c r="EI120" s="52"/>
      <c r="EJ120" s="135"/>
      <c r="EK120" s="106"/>
      <c r="EL120" s="20"/>
      <c r="EM120" s="106"/>
      <c r="EN120" s="26"/>
      <c r="EU120" s="52"/>
      <c r="EV120" s="135"/>
      <c r="EW120" s="106"/>
      <c r="EX120" s="20"/>
      <c r="EY120" s="106"/>
      <c r="EZ120" s="26"/>
      <c r="FG120" s="52"/>
      <c r="FH120" s="135"/>
      <c r="FI120" s="106"/>
      <c r="FJ120" s="20"/>
      <c r="FK120" s="106"/>
      <c r="FL120" s="26"/>
      <c r="FS120" s="52"/>
      <c r="FT120" s="135"/>
      <c r="FU120" s="106"/>
      <c r="FV120" s="20"/>
      <c r="FW120" s="106"/>
      <c r="FX120" s="26"/>
      <c r="GE120" s="52"/>
      <c r="GF120" s="135"/>
      <c r="GG120" s="106"/>
      <c r="GH120" s="20"/>
      <c r="GI120" s="106"/>
      <c r="GJ120" s="26"/>
      <c r="GQ120" s="52"/>
      <c r="GR120" s="135"/>
      <c r="GS120" s="106"/>
      <c r="GT120" s="20"/>
      <c r="GU120" s="106"/>
      <c r="GV120" s="26"/>
      <c r="HC120" s="52"/>
      <c r="HD120" s="135"/>
      <c r="HE120" s="106"/>
      <c r="HF120" s="20"/>
      <c r="HG120" s="106"/>
      <c r="HH120" s="26"/>
      <c r="HO120" s="52"/>
      <c r="HP120" s="135"/>
      <c r="HQ120" s="106"/>
      <c r="HR120" s="20"/>
      <c r="HS120" s="106"/>
      <c r="HT120" s="26"/>
      <c r="IA120" s="52"/>
      <c r="IB120" s="135"/>
      <c r="IC120" s="106"/>
      <c r="ID120" s="20"/>
      <c r="IE120" s="106"/>
      <c r="IF120" s="26"/>
      <c r="IM120" s="52"/>
      <c r="IN120" s="135"/>
      <c r="IO120" s="106"/>
      <c r="IP120" s="20"/>
      <c r="IQ120" s="106"/>
      <c r="IR120" s="26"/>
    </row>
    <row r="121" spans="1:252" ht="13.5">
      <c r="A121" s="1" t="s">
        <v>513</v>
      </c>
      <c r="B121" s="1" t="s">
        <v>46</v>
      </c>
      <c r="C121" s="1" t="s">
        <v>26</v>
      </c>
      <c r="D121" s="1">
        <v>200</v>
      </c>
      <c r="E121" s="1" t="s">
        <v>23</v>
      </c>
      <c r="F121" s="1" t="s">
        <v>24</v>
      </c>
      <c r="G121" s="52">
        <v>86</v>
      </c>
      <c r="H121" s="135">
        <v>40276.904861111114</v>
      </c>
      <c r="I121" s="106">
        <v>0</v>
      </c>
      <c r="J121" s="20">
        <v>0</v>
      </c>
      <c r="K121" s="106">
        <v>0</v>
      </c>
      <c r="L121" s="26"/>
      <c r="S121" s="52"/>
      <c r="T121" s="135"/>
      <c r="U121" s="106"/>
      <c r="V121" s="20"/>
      <c r="W121" s="106"/>
      <c r="X121" s="26"/>
      <c r="AE121" s="52"/>
      <c r="AF121" s="135"/>
      <c r="AG121" s="106"/>
      <c r="AH121" s="20"/>
      <c r="AI121" s="106"/>
      <c r="AJ121" s="26"/>
      <c r="AQ121" s="52"/>
      <c r="AR121" s="135"/>
      <c r="AS121" s="106"/>
      <c r="AT121" s="20"/>
      <c r="AU121" s="106"/>
      <c r="AV121" s="26"/>
      <c r="BC121" s="52"/>
      <c r="BD121" s="135"/>
      <c r="BE121" s="106"/>
      <c r="BF121" s="20"/>
      <c r="BG121" s="106"/>
      <c r="BH121" s="26"/>
      <c r="BO121" s="52"/>
      <c r="BP121" s="135"/>
      <c r="BQ121" s="106"/>
      <c r="BR121" s="20"/>
      <c r="BS121" s="106"/>
      <c r="BT121" s="26"/>
      <c r="CA121" s="52"/>
      <c r="CB121" s="135"/>
      <c r="CC121" s="106"/>
      <c r="CD121" s="20"/>
      <c r="CE121" s="106"/>
      <c r="CF121" s="26"/>
      <c r="CM121" s="52"/>
      <c r="CN121" s="135"/>
      <c r="CO121" s="106"/>
      <c r="CP121" s="20"/>
      <c r="CQ121" s="106"/>
      <c r="CR121" s="26"/>
      <c r="CY121" s="52"/>
      <c r="CZ121" s="135"/>
      <c r="DA121" s="106"/>
      <c r="DB121" s="20"/>
      <c r="DC121" s="106"/>
      <c r="DD121" s="26"/>
      <c r="DK121" s="52"/>
      <c r="DL121" s="135"/>
      <c r="DM121" s="106"/>
      <c r="DN121" s="20"/>
      <c r="DO121" s="106"/>
      <c r="DP121" s="26"/>
      <c r="DW121" s="52"/>
      <c r="DX121" s="135"/>
      <c r="DY121" s="106"/>
      <c r="DZ121" s="20"/>
      <c r="EA121" s="106"/>
      <c r="EB121" s="26"/>
      <c r="EI121" s="52"/>
      <c r="EJ121" s="135"/>
      <c r="EK121" s="106"/>
      <c r="EL121" s="20"/>
      <c r="EM121" s="106"/>
      <c r="EN121" s="26"/>
      <c r="EU121" s="52"/>
      <c r="EV121" s="135"/>
      <c r="EW121" s="106"/>
      <c r="EX121" s="20"/>
      <c r="EY121" s="106"/>
      <c r="EZ121" s="26"/>
      <c r="FG121" s="52"/>
      <c r="FH121" s="135"/>
      <c r="FI121" s="106"/>
      <c r="FJ121" s="20"/>
      <c r="FK121" s="106"/>
      <c r="FL121" s="26"/>
      <c r="FS121" s="52"/>
      <c r="FT121" s="135"/>
      <c r="FU121" s="106"/>
      <c r="FV121" s="20"/>
      <c r="FW121" s="106"/>
      <c r="FX121" s="26"/>
      <c r="GE121" s="52"/>
      <c r="GF121" s="135"/>
      <c r="GG121" s="106"/>
      <c r="GH121" s="20"/>
      <c r="GI121" s="106"/>
      <c r="GJ121" s="26"/>
      <c r="GQ121" s="52"/>
      <c r="GR121" s="135"/>
      <c r="GS121" s="106"/>
      <c r="GT121" s="20"/>
      <c r="GU121" s="106"/>
      <c r="GV121" s="26"/>
      <c r="HC121" s="52"/>
      <c r="HD121" s="135"/>
      <c r="HE121" s="106"/>
      <c r="HF121" s="20"/>
      <c r="HG121" s="106"/>
      <c r="HH121" s="26"/>
      <c r="HO121" s="52"/>
      <c r="HP121" s="135"/>
      <c r="HQ121" s="106"/>
      <c r="HR121" s="20"/>
      <c r="HS121" s="106"/>
      <c r="HT121" s="26"/>
      <c r="IA121" s="52"/>
      <c r="IB121" s="135"/>
      <c r="IC121" s="106"/>
      <c r="ID121" s="20"/>
      <c r="IE121" s="106"/>
      <c r="IF121" s="26"/>
      <c r="IM121" s="52"/>
      <c r="IN121" s="135"/>
      <c r="IO121" s="106"/>
      <c r="IP121" s="20"/>
      <c r="IQ121" s="106"/>
      <c r="IR121" s="26"/>
    </row>
    <row r="122" spans="1:252" ht="13.5">
      <c r="A122" s="1" t="s">
        <v>514</v>
      </c>
      <c r="B122" s="1" t="s">
        <v>29</v>
      </c>
      <c r="C122" s="1" t="s">
        <v>22</v>
      </c>
      <c r="D122" s="1">
        <v>200</v>
      </c>
      <c r="E122" s="1" t="s">
        <v>27</v>
      </c>
      <c r="F122" s="1" t="s">
        <v>24</v>
      </c>
      <c r="G122" s="52">
        <v>142.413</v>
      </c>
      <c r="H122" s="135">
        <v>40275.990277777775</v>
      </c>
      <c r="I122" s="106">
        <v>1000</v>
      </c>
      <c r="J122" s="20">
        <v>0</v>
      </c>
      <c r="K122" s="106">
        <v>1000</v>
      </c>
      <c r="L122" s="26">
        <f>H122-H123</f>
        <v>0.047916666662786156</v>
      </c>
      <c r="S122" s="52"/>
      <c r="T122" s="135"/>
      <c r="U122" s="106"/>
      <c r="V122" s="20"/>
      <c r="W122" s="106"/>
      <c r="X122" s="26"/>
      <c r="AE122" s="52"/>
      <c r="AF122" s="135"/>
      <c r="AG122" s="106"/>
      <c r="AH122" s="20"/>
      <c r="AI122" s="106"/>
      <c r="AJ122" s="26"/>
      <c r="AQ122" s="52"/>
      <c r="AR122" s="135"/>
      <c r="AS122" s="106"/>
      <c r="AT122" s="20"/>
      <c r="AU122" s="106"/>
      <c r="AV122" s="26"/>
      <c r="BC122" s="52"/>
      <c r="BD122" s="135"/>
      <c r="BE122" s="106"/>
      <c r="BF122" s="20"/>
      <c r="BG122" s="106"/>
      <c r="BH122" s="26"/>
      <c r="BO122" s="52"/>
      <c r="BP122" s="135"/>
      <c r="BQ122" s="106"/>
      <c r="BR122" s="20"/>
      <c r="BS122" s="106"/>
      <c r="BT122" s="26"/>
      <c r="CA122" s="52"/>
      <c r="CB122" s="135"/>
      <c r="CC122" s="106"/>
      <c r="CD122" s="20"/>
      <c r="CE122" s="106"/>
      <c r="CF122" s="26"/>
      <c r="CM122" s="52"/>
      <c r="CN122" s="135"/>
      <c r="CO122" s="106"/>
      <c r="CP122" s="20"/>
      <c r="CQ122" s="106"/>
      <c r="CR122" s="26"/>
      <c r="CY122" s="52"/>
      <c r="CZ122" s="135"/>
      <c r="DA122" s="106"/>
      <c r="DB122" s="20"/>
      <c r="DC122" s="106"/>
      <c r="DD122" s="26"/>
      <c r="DK122" s="52"/>
      <c r="DL122" s="135"/>
      <c r="DM122" s="106"/>
      <c r="DN122" s="20"/>
      <c r="DO122" s="106"/>
      <c r="DP122" s="26"/>
      <c r="DW122" s="52"/>
      <c r="DX122" s="135"/>
      <c r="DY122" s="106"/>
      <c r="DZ122" s="20"/>
      <c r="EA122" s="106"/>
      <c r="EB122" s="26"/>
      <c r="EI122" s="52"/>
      <c r="EJ122" s="135"/>
      <c r="EK122" s="106"/>
      <c r="EL122" s="20"/>
      <c r="EM122" s="106"/>
      <c r="EN122" s="26"/>
      <c r="EU122" s="52"/>
      <c r="EV122" s="135"/>
      <c r="EW122" s="106"/>
      <c r="EX122" s="20"/>
      <c r="EY122" s="106"/>
      <c r="EZ122" s="26"/>
      <c r="FG122" s="52"/>
      <c r="FH122" s="135"/>
      <c r="FI122" s="106"/>
      <c r="FJ122" s="20"/>
      <c r="FK122" s="106"/>
      <c r="FL122" s="26"/>
      <c r="FS122" s="52"/>
      <c r="FT122" s="135"/>
      <c r="FU122" s="106"/>
      <c r="FV122" s="20"/>
      <c r="FW122" s="106"/>
      <c r="FX122" s="26"/>
      <c r="GE122" s="52"/>
      <c r="GF122" s="135"/>
      <c r="GG122" s="106"/>
      <c r="GH122" s="20"/>
      <c r="GI122" s="106"/>
      <c r="GJ122" s="26"/>
      <c r="GQ122" s="52"/>
      <c r="GR122" s="135"/>
      <c r="GS122" s="106"/>
      <c r="GT122" s="20"/>
      <c r="GU122" s="106"/>
      <c r="GV122" s="26"/>
      <c r="HC122" s="52"/>
      <c r="HD122" s="135"/>
      <c r="HE122" s="106"/>
      <c r="HF122" s="20"/>
      <c r="HG122" s="106"/>
      <c r="HH122" s="26"/>
      <c r="HO122" s="52"/>
      <c r="HP122" s="135"/>
      <c r="HQ122" s="106"/>
      <c r="HR122" s="20"/>
      <c r="HS122" s="106"/>
      <c r="HT122" s="26"/>
      <c r="IA122" s="52"/>
      <c r="IB122" s="135"/>
      <c r="IC122" s="106"/>
      <c r="ID122" s="20"/>
      <c r="IE122" s="106"/>
      <c r="IF122" s="26"/>
      <c r="IM122" s="52"/>
      <c r="IN122" s="135"/>
      <c r="IO122" s="106"/>
      <c r="IP122" s="20"/>
      <c r="IQ122" s="106"/>
      <c r="IR122" s="26"/>
    </row>
    <row r="123" spans="1:252" ht="13.5">
      <c r="A123" s="1" t="s">
        <v>515</v>
      </c>
      <c r="B123" s="1" t="s">
        <v>29</v>
      </c>
      <c r="C123" s="1" t="s">
        <v>26</v>
      </c>
      <c r="D123" s="1">
        <v>200</v>
      </c>
      <c r="E123" s="1" t="s">
        <v>23</v>
      </c>
      <c r="F123" s="1" t="s">
        <v>24</v>
      </c>
      <c r="G123" s="52">
        <v>142.513</v>
      </c>
      <c r="H123" s="135">
        <v>40275.94236111111</v>
      </c>
      <c r="I123" s="106">
        <v>0</v>
      </c>
      <c r="J123" s="20">
        <v>0</v>
      </c>
      <c r="K123" s="106">
        <v>0</v>
      </c>
      <c r="L123" s="26"/>
      <c r="S123" s="52"/>
      <c r="T123" s="135"/>
      <c r="U123" s="106"/>
      <c r="V123" s="20"/>
      <c r="W123" s="106"/>
      <c r="X123" s="26"/>
      <c r="AE123" s="52"/>
      <c r="AF123" s="135"/>
      <c r="AG123" s="106"/>
      <c r="AH123" s="20"/>
      <c r="AI123" s="106"/>
      <c r="AJ123" s="26"/>
      <c r="AQ123" s="52"/>
      <c r="AR123" s="135"/>
      <c r="AS123" s="106"/>
      <c r="AT123" s="20"/>
      <c r="AU123" s="106"/>
      <c r="AV123" s="26"/>
      <c r="BC123" s="52"/>
      <c r="BD123" s="135"/>
      <c r="BE123" s="106"/>
      <c r="BF123" s="20"/>
      <c r="BG123" s="106"/>
      <c r="BH123" s="26"/>
      <c r="BO123" s="52"/>
      <c r="BP123" s="135"/>
      <c r="BQ123" s="106"/>
      <c r="BR123" s="20"/>
      <c r="BS123" s="106"/>
      <c r="BT123" s="26"/>
      <c r="CA123" s="52"/>
      <c r="CB123" s="135"/>
      <c r="CC123" s="106"/>
      <c r="CD123" s="20"/>
      <c r="CE123" s="106"/>
      <c r="CF123" s="26"/>
      <c r="CM123" s="52"/>
      <c r="CN123" s="135"/>
      <c r="CO123" s="106"/>
      <c r="CP123" s="20"/>
      <c r="CQ123" s="106"/>
      <c r="CR123" s="26"/>
      <c r="CY123" s="52"/>
      <c r="CZ123" s="135"/>
      <c r="DA123" s="106"/>
      <c r="DB123" s="20"/>
      <c r="DC123" s="106"/>
      <c r="DD123" s="26"/>
      <c r="DK123" s="52"/>
      <c r="DL123" s="135"/>
      <c r="DM123" s="106"/>
      <c r="DN123" s="20"/>
      <c r="DO123" s="106"/>
      <c r="DP123" s="26"/>
      <c r="DW123" s="52"/>
      <c r="DX123" s="135"/>
      <c r="DY123" s="106"/>
      <c r="DZ123" s="20"/>
      <c r="EA123" s="106"/>
      <c r="EB123" s="26"/>
      <c r="EI123" s="52"/>
      <c r="EJ123" s="135"/>
      <c r="EK123" s="106"/>
      <c r="EL123" s="20"/>
      <c r="EM123" s="106"/>
      <c r="EN123" s="26"/>
      <c r="EU123" s="52"/>
      <c r="EV123" s="135"/>
      <c r="EW123" s="106"/>
      <c r="EX123" s="20"/>
      <c r="EY123" s="106"/>
      <c r="EZ123" s="26"/>
      <c r="FG123" s="52"/>
      <c r="FH123" s="135"/>
      <c r="FI123" s="106"/>
      <c r="FJ123" s="20"/>
      <c r="FK123" s="106"/>
      <c r="FL123" s="26"/>
      <c r="FS123" s="52"/>
      <c r="FT123" s="135"/>
      <c r="FU123" s="106"/>
      <c r="FV123" s="20"/>
      <c r="FW123" s="106"/>
      <c r="FX123" s="26"/>
      <c r="GE123" s="52"/>
      <c r="GF123" s="135"/>
      <c r="GG123" s="106"/>
      <c r="GH123" s="20"/>
      <c r="GI123" s="106"/>
      <c r="GJ123" s="26"/>
      <c r="GQ123" s="52"/>
      <c r="GR123" s="135"/>
      <c r="GS123" s="106"/>
      <c r="GT123" s="20"/>
      <c r="GU123" s="106"/>
      <c r="GV123" s="26"/>
      <c r="HC123" s="52"/>
      <c r="HD123" s="135"/>
      <c r="HE123" s="106"/>
      <c r="HF123" s="20"/>
      <c r="HG123" s="106"/>
      <c r="HH123" s="26"/>
      <c r="HO123" s="52"/>
      <c r="HP123" s="135"/>
      <c r="HQ123" s="106"/>
      <c r="HR123" s="20"/>
      <c r="HS123" s="106"/>
      <c r="HT123" s="26"/>
      <c r="IA123" s="52"/>
      <c r="IB123" s="135"/>
      <c r="IC123" s="106"/>
      <c r="ID123" s="20"/>
      <c r="IE123" s="106"/>
      <c r="IF123" s="26"/>
      <c r="IM123" s="52"/>
      <c r="IN123" s="135"/>
      <c r="IO123" s="106"/>
      <c r="IP123" s="20"/>
      <c r="IQ123" s="106"/>
      <c r="IR123" s="26"/>
    </row>
    <row r="124" spans="1:252" ht="13.5">
      <c r="A124" s="1" t="s">
        <v>516</v>
      </c>
      <c r="B124" s="1" t="s">
        <v>29</v>
      </c>
      <c r="C124" s="1" t="s">
        <v>22</v>
      </c>
      <c r="D124" s="1">
        <v>200</v>
      </c>
      <c r="E124" s="1" t="s">
        <v>27</v>
      </c>
      <c r="F124" s="1" t="s">
        <v>24</v>
      </c>
      <c r="G124" s="52">
        <v>142.209</v>
      </c>
      <c r="H124" s="135">
        <v>40276.17152777778</v>
      </c>
      <c r="I124" s="106">
        <v>1070</v>
      </c>
      <c r="J124" s="20">
        <v>0</v>
      </c>
      <c r="K124" s="106">
        <v>1070</v>
      </c>
      <c r="L124" s="26">
        <f>H124-H125</f>
        <v>0.25208333333284827</v>
      </c>
      <c r="S124" s="52"/>
      <c r="T124" s="135"/>
      <c r="U124" s="106"/>
      <c r="V124" s="20"/>
      <c r="W124" s="106"/>
      <c r="X124" s="26"/>
      <c r="AE124" s="52"/>
      <c r="AF124" s="135"/>
      <c r="AG124" s="106"/>
      <c r="AH124" s="20"/>
      <c r="AI124" s="106"/>
      <c r="AJ124" s="26"/>
      <c r="AQ124" s="52"/>
      <c r="AR124" s="135"/>
      <c r="AS124" s="106"/>
      <c r="AT124" s="20"/>
      <c r="AU124" s="106"/>
      <c r="AV124" s="26"/>
      <c r="BC124" s="52"/>
      <c r="BD124" s="135"/>
      <c r="BE124" s="106"/>
      <c r="BF124" s="20"/>
      <c r="BG124" s="106"/>
      <c r="BH124" s="26"/>
      <c r="BO124" s="52"/>
      <c r="BP124" s="135"/>
      <c r="BQ124" s="106"/>
      <c r="BR124" s="20"/>
      <c r="BS124" s="106"/>
      <c r="BT124" s="26"/>
      <c r="CA124" s="52"/>
      <c r="CB124" s="135"/>
      <c r="CC124" s="106"/>
      <c r="CD124" s="20"/>
      <c r="CE124" s="106"/>
      <c r="CF124" s="26"/>
      <c r="CM124" s="52"/>
      <c r="CN124" s="135"/>
      <c r="CO124" s="106"/>
      <c r="CP124" s="20"/>
      <c r="CQ124" s="106"/>
      <c r="CR124" s="26"/>
      <c r="CY124" s="52"/>
      <c r="CZ124" s="135"/>
      <c r="DA124" s="106"/>
      <c r="DB124" s="20"/>
      <c r="DC124" s="106"/>
      <c r="DD124" s="26"/>
      <c r="DK124" s="52"/>
      <c r="DL124" s="135"/>
      <c r="DM124" s="106"/>
      <c r="DN124" s="20"/>
      <c r="DO124" s="106"/>
      <c r="DP124" s="26"/>
      <c r="DW124" s="52"/>
      <c r="DX124" s="135"/>
      <c r="DY124" s="106"/>
      <c r="DZ124" s="20"/>
      <c r="EA124" s="106"/>
      <c r="EB124" s="26"/>
      <c r="EI124" s="52"/>
      <c r="EJ124" s="135"/>
      <c r="EK124" s="106"/>
      <c r="EL124" s="20"/>
      <c r="EM124" s="106"/>
      <c r="EN124" s="26"/>
      <c r="EU124" s="52"/>
      <c r="EV124" s="135"/>
      <c r="EW124" s="106"/>
      <c r="EX124" s="20"/>
      <c r="EY124" s="106"/>
      <c r="EZ124" s="26"/>
      <c r="FG124" s="52"/>
      <c r="FH124" s="135"/>
      <c r="FI124" s="106"/>
      <c r="FJ124" s="20"/>
      <c r="FK124" s="106"/>
      <c r="FL124" s="26"/>
      <c r="FS124" s="52"/>
      <c r="FT124" s="135"/>
      <c r="FU124" s="106"/>
      <c r="FV124" s="20"/>
      <c r="FW124" s="106"/>
      <c r="FX124" s="26"/>
      <c r="GE124" s="52"/>
      <c r="GF124" s="135"/>
      <c r="GG124" s="106"/>
      <c r="GH124" s="20"/>
      <c r="GI124" s="106"/>
      <c r="GJ124" s="26"/>
      <c r="GQ124" s="52"/>
      <c r="GR124" s="135"/>
      <c r="GS124" s="106"/>
      <c r="GT124" s="20"/>
      <c r="GU124" s="106"/>
      <c r="GV124" s="26"/>
      <c r="HC124" s="52"/>
      <c r="HD124" s="135"/>
      <c r="HE124" s="106"/>
      <c r="HF124" s="20"/>
      <c r="HG124" s="106"/>
      <c r="HH124" s="26"/>
      <c r="HO124" s="52"/>
      <c r="HP124" s="135"/>
      <c r="HQ124" s="106"/>
      <c r="HR124" s="20"/>
      <c r="HS124" s="106"/>
      <c r="HT124" s="26"/>
      <c r="IA124" s="52"/>
      <c r="IB124" s="135"/>
      <c r="IC124" s="106"/>
      <c r="ID124" s="20"/>
      <c r="IE124" s="106"/>
      <c r="IF124" s="26"/>
      <c r="IM124" s="52"/>
      <c r="IN124" s="135"/>
      <c r="IO124" s="106"/>
      <c r="IP124" s="20"/>
      <c r="IQ124" s="106"/>
      <c r="IR124" s="26"/>
    </row>
    <row r="125" spans="1:252" ht="13.5">
      <c r="A125" s="1" t="s">
        <v>517</v>
      </c>
      <c r="B125" s="1" t="s">
        <v>29</v>
      </c>
      <c r="C125" s="1" t="s">
        <v>26</v>
      </c>
      <c r="D125" s="1">
        <v>200</v>
      </c>
      <c r="E125" s="1" t="s">
        <v>23</v>
      </c>
      <c r="F125" s="1" t="s">
        <v>24</v>
      </c>
      <c r="G125" s="52">
        <v>142.316</v>
      </c>
      <c r="H125" s="135">
        <v>40275.919444444444</v>
      </c>
      <c r="I125" s="106">
        <v>0</v>
      </c>
      <c r="J125" s="20">
        <v>0</v>
      </c>
      <c r="K125" s="106">
        <v>0</v>
      </c>
      <c r="L125" s="26"/>
      <c r="S125" s="52"/>
      <c r="T125" s="135"/>
      <c r="U125" s="106"/>
      <c r="V125" s="20"/>
      <c r="W125" s="106"/>
      <c r="X125" s="26"/>
      <c r="AE125" s="52"/>
      <c r="AF125" s="135"/>
      <c r="AG125" s="106"/>
      <c r="AH125" s="20"/>
      <c r="AI125" s="106"/>
      <c r="AJ125" s="26"/>
      <c r="AQ125" s="52"/>
      <c r="AR125" s="135"/>
      <c r="AS125" s="106"/>
      <c r="AT125" s="20"/>
      <c r="AU125" s="106"/>
      <c r="AV125" s="26"/>
      <c r="BC125" s="52"/>
      <c r="BD125" s="135"/>
      <c r="BE125" s="106"/>
      <c r="BF125" s="20"/>
      <c r="BG125" s="106"/>
      <c r="BH125" s="26"/>
      <c r="BO125" s="52"/>
      <c r="BP125" s="135"/>
      <c r="BQ125" s="106"/>
      <c r="BR125" s="20"/>
      <c r="BS125" s="106"/>
      <c r="BT125" s="26"/>
      <c r="CA125" s="52"/>
      <c r="CB125" s="135"/>
      <c r="CC125" s="106"/>
      <c r="CD125" s="20"/>
      <c r="CE125" s="106"/>
      <c r="CF125" s="26"/>
      <c r="CM125" s="52"/>
      <c r="CN125" s="135"/>
      <c r="CO125" s="106"/>
      <c r="CP125" s="20"/>
      <c r="CQ125" s="106"/>
      <c r="CR125" s="26"/>
      <c r="CY125" s="52"/>
      <c r="CZ125" s="135"/>
      <c r="DA125" s="106"/>
      <c r="DB125" s="20"/>
      <c r="DC125" s="106"/>
      <c r="DD125" s="26"/>
      <c r="DK125" s="52"/>
      <c r="DL125" s="135"/>
      <c r="DM125" s="106"/>
      <c r="DN125" s="20"/>
      <c r="DO125" s="106"/>
      <c r="DP125" s="26"/>
      <c r="DW125" s="52"/>
      <c r="DX125" s="135"/>
      <c r="DY125" s="106"/>
      <c r="DZ125" s="20"/>
      <c r="EA125" s="106"/>
      <c r="EB125" s="26"/>
      <c r="EI125" s="52"/>
      <c r="EJ125" s="135"/>
      <c r="EK125" s="106"/>
      <c r="EL125" s="20"/>
      <c r="EM125" s="106"/>
      <c r="EN125" s="26"/>
      <c r="EU125" s="52"/>
      <c r="EV125" s="135"/>
      <c r="EW125" s="106"/>
      <c r="EX125" s="20"/>
      <c r="EY125" s="106"/>
      <c r="EZ125" s="26"/>
      <c r="FG125" s="52"/>
      <c r="FH125" s="135"/>
      <c r="FI125" s="106"/>
      <c r="FJ125" s="20"/>
      <c r="FK125" s="106"/>
      <c r="FL125" s="26"/>
      <c r="FS125" s="52"/>
      <c r="FT125" s="135"/>
      <c r="FU125" s="106"/>
      <c r="FV125" s="20"/>
      <c r="FW125" s="106"/>
      <c r="FX125" s="26"/>
      <c r="GE125" s="52"/>
      <c r="GF125" s="135"/>
      <c r="GG125" s="106"/>
      <c r="GH125" s="20"/>
      <c r="GI125" s="106"/>
      <c r="GJ125" s="26"/>
      <c r="GQ125" s="52"/>
      <c r="GR125" s="135"/>
      <c r="GS125" s="106"/>
      <c r="GT125" s="20"/>
      <c r="GU125" s="106"/>
      <c r="GV125" s="26"/>
      <c r="HC125" s="52"/>
      <c r="HD125" s="135"/>
      <c r="HE125" s="106"/>
      <c r="HF125" s="20"/>
      <c r="HG125" s="106"/>
      <c r="HH125" s="26"/>
      <c r="HO125" s="52"/>
      <c r="HP125" s="135"/>
      <c r="HQ125" s="106"/>
      <c r="HR125" s="20"/>
      <c r="HS125" s="106"/>
      <c r="HT125" s="26"/>
      <c r="IA125" s="52"/>
      <c r="IB125" s="135"/>
      <c r="IC125" s="106"/>
      <c r="ID125" s="20"/>
      <c r="IE125" s="106"/>
      <c r="IF125" s="26"/>
      <c r="IM125" s="52"/>
      <c r="IN125" s="135"/>
      <c r="IO125" s="106"/>
      <c r="IP125" s="20"/>
      <c r="IQ125" s="106"/>
      <c r="IR125" s="26"/>
    </row>
    <row r="126" spans="1:252" ht="13.5">
      <c r="A126" s="1" t="s">
        <v>518</v>
      </c>
      <c r="B126" s="1" t="s">
        <v>29</v>
      </c>
      <c r="C126" s="1" t="s">
        <v>22</v>
      </c>
      <c r="D126" s="1">
        <v>200</v>
      </c>
      <c r="E126" s="1" t="s">
        <v>27</v>
      </c>
      <c r="F126" s="1" t="s">
        <v>24</v>
      </c>
      <c r="G126" s="52">
        <v>142.209</v>
      </c>
      <c r="H126" s="135">
        <v>40276.17152777778</v>
      </c>
      <c r="I126" s="106">
        <v>-1070</v>
      </c>
      <c r="J126" s="20">
        <v>0</v>
      </c>
      <c r="K126" s="106">
        <v>-1070</v>
      </c>
      <c r="L126" s="26">
        <f>H126-H127</f>
        <v>0.27222222222189885</v>
      </c>
      <c r="S126" s="52"/>
      <c r="T126" s="135"/>
      <c r="U126" s="106"/>
      <c r="V126" s="20"/>
      <c r="W126" s="106"/>
      <c r="X126" s="26"/>
      <c r="AE126" s="52"/>
      <c r="AF126" s="135"/>
      <c r="AG126" s="106"/>
      <c r="AH126" s="20"/>
      <c r="AI126" s="106"/>
      <c r="AJ126" s="26"/>
      <c r="AQ126" s="52"/>
      <c r="AR126" s="135"/>
      <c r="AS126" s="106"/>
      <c r="AT126" s="20"/>
      <c r="AU126" s="106"/>
      <c r="AV126" s="26"/>
      <c r="BC126" s="52"/>
      <c r="BD126" s="135"/>
      <c r="BE126" s="106"/>
      <c r="BF126" s="20"/>
      <c r="BG126" s="106"/>
      <c r="BH126" s="26"/>
      <c r="BO126" s="52"/>
      <c r="BP126" s="135"/>
      <c r="BQ126" s="106"/>
      <c r="BR126" s="20"/>
      <c r="BS126" s="106"/>
      <c r="BT126" s="26"/>
      <c r="CA126" s="52"/>
      <c r="CB126" s="135"/>
      <c r="CC126" s="106"/>
      <c r="CD126" s="20"/>
      <c r="CE126" s="106"/>
      <c r="CF126" s="26"/>
      <c r="CM126" s="52"/>
      <c r="CN126" s="135"/>
      <c r="CO126" s="106"/>
      <c r="CP126" s="20"/>
      <c r="CQ126" s="106"/>
      <c r="CR126" s="26"/>
      <c r="CY126" s="52"/>
      <c r="CZ126" s="135"/>
      <c r="DA126" s="106"/>
      <c r="DB126" s="20"/>
      <c r="DC126" s="106"/>
      <c r="DD126" s="26"/>
      <c r="DK126" s="52"/>
      <c r="DL126" s="135"/>
      <c r="DM126" s="106"/>
      <c r="DN126" s="20"/>
      <c r="DO126" s="106"/>
      <c r="DP126" s="26"/>
      <c r="DW126" s="52"/>
      <c r="DX126" s="135"/>
      <c r="DY126" s="106"/>
      <c r="DZ126" s="20"/>
      <c r="EA126" s="106"/>
      <c r="EB126" s="26"/>
      <c r="EI126" s="52"/>
      <c r="EJ126" s="135"/>
      <c r="EK126" s="106"/>
      <c r="EL126" s="20"/>
      <c r="EM126" s="106"/>
      <c r="EN126" s="26"/>
      <c r="EU126" s="52"/>
      <c r="EV126" s="135"/>
      <c r="EW126" s="106"/>
      <c r="EX126" s="20"/>
      <c r="EY126" s="106"/>
      <c r="EZ126" s="26"/>
      <c r="FG126" s="52"/>
      <c r="FH126" s="135"/>
      <c r="FI126" s="106"/>
      <c r="FJ126" s="20"/>
      <c r="FK126" s="106"/>
      <c r="FL126" s="26"/>
      <c r="FS126" s="52"/>
      <c r="FT126" s="135"/>
      <c r="FU126" s="106"/>
      <c r="FV126" s="20"/>
      <c r="FW126" s="106"/>
      <c r="FX126" s="26"/>
      <c r="GE126" s="52"/>
      <c r="GF126" s="135"/>
      <c r="GG126" s="106"/>
      <c r="GH126" s="20"/>
      <c r="GI126" s="106"/>
      <c r="GJ126" s="26"/>
      <c r="GQ126" s="52"/>
      <c r="GR126" s="135"/>
      <c r="GS126" s="106"/>
      <c r="GT126" s="20"/>
      <c r="GU126" s="106"/>
      <c r="GV126" s="26"/>
      <c r="HC126" s="52"/>
      <c r="HD126" s="135"/>
      <c r="HE126" s="106"/>
      <c r="HF126" s="20"/>
      <c r="HG126" s="106"/>
      <c r="HH126" s="26"/>
      <c r="HO126" s="52"/>
      <c r="HP126" s="135"/>
      <c r="HQ126" s="106"/>
      <c r="HR126" s="20"/>
      <c r="HS126" s="106"/>
      <c r="HT126" s="26"/>
      <c r="IA126" s="52"/>
      <c r="IB126" s="135"/>
      <c r="IC126" s="106"/>
      <c r="ID126" s="20"/>
      <c r="IE126" s="106"/>
      <c r="IF126" s="26"/>
      <c r="IM126" s="52"/>
      <c r="IN126" s="135"/>
      <c r="IO126" s="106"/>
      <c r="IP126" s="20"/>
      <c r="IQ126" s="106"/>
      <c r="IR126" s="26"/>
    </row>
    <row r="127" spans="1:252" ht="13.5">
      <c r="A127" s="1" t="s">
        <v>519</v>
      </c>
      <c r="B127" s="1" t="s">
        <v>29</v>
      </c>
      <c r="C127" s="1" t="s">
        <v>26</v>
      </c>
      <c r="D127" s="1">
        <v>200</v>
      </c>
      <c r="E127" s="1" t="s">
        <v>23</v>
      </c>
      <c r="F127" s="1" t="s">
        <v>24</v>
      </c>
      <c r="G127" s="52">
        <v>142.102</v>
      </c>
      <c r="H127" s="135">
        <v>40275.899305555555</v>
      </c>
      <c r="I127" s="106">
        <v>0</v>
      </c>
      <c r="J127" s="20">
        <v>0</v>
      </c>
      <c r="K127" s="106">
        <v>0</v>
      </c>
      <c r="L127" s="26"/>
      <c r="S127" s="52"/>
      <c r="T127" s="135"/>
      <c r="U127" s="106"/>
      <c r="V127" s="20"/>
      <c r="W127" s="106"/>
      <c r="X127" s="26"/>
      <c r="AE127" s="52"/>
      <c r="AF127" s="135"/>
      <c r="AG127" s="106"/>
      <c r="AH127" s="20"/>
      <c r="AI127" s="106"/>
      <c r="AJ127" s="26"/>
      <c r="AQ127" s="52"/>
      <c r="AR127" s="135"/>
      <c r="AS127" s="106"/>
      <c r="AT127" s="20"/>
      <c r="AU127" s="106"/>
      <c r="AV127" s="26"/>
      <c r="BC127" s="52"/>
      <c r="BD127" s="135"/>
      <c r="BE127" s="106"/>
      <c r="BF127" s="20"/>
      <c r="BG127" s="106"/>
      <c r="BH127" s="26"/>
      <c r="BO127" s="52"/>
      <c r="BP127" s="135"/>
      <c r="BQ127" s="106"/>
      <c r="BR127" s="20"/>
      <c r="BS127" s="106"/>
      <c r="BT127" s="26"/>
      <c r="CA127" s="52"/>
      <c r="CB127" s="135"/>
      <c r="CC127" s="106"/>
      <c r="CD127" s="20"/>
      <c r="CE127" s="106"/>
      <c r="CF127" s="26"/>
      <c r="CM127" s="52"/>
      <c r="CN127" s="135"/>
      <c r="CO127" s="106"/>
      <c r="CP127" s="20"/>
      <c r="CQ127" s="106"/>
      <c r="CR127" s="26"/>
      <c r="CY127" s="52"/>
      <c r="CZ127" s="135"/>
      <c r="DA127" s="106"/>
      <c r="DB127" s="20"/>
      <c r="DC127" s="106"/>
      <c r="DD127" s="26"/>
      <c r="DK127" s="52"/>
      <c r="DL127" s="135"/>
      <c r="DM127" s="106"/>
      <c r="DN127" s="20"/>
      <c r="DO127" s="106"/>
      <c r="DP127" s="26"/>
      <c r="DW127" s="52"/>
      <c r="DX127" s="135"/>
      <c r="DY127" s="106"/>
      <c r="DZ127" s="20"/>
      <c r="EA127" s="106"/>
      <c r="EB127" s="26"/>
      <c r="EI127" s="52"/>
      <c r="EJ127" s="135"/>
      <c r="EK127" s="106"/>
      <c r="EL127" s="20"/>
      <c r="EM127" s="106"/>
      <c r="EN127" s="26"/>
      <c r="EU127" s="52"/>
      <c r="EV127" s="135"/>
      <c r="EW127" s="106"/>
      <c r="EX127" s="20"/>
      <c r="EY127" s="106"/>
      <c r="EZ127" s="26"/>
      <c r="FG127" s="52"/>
      <c r="FH127" s="135"/>
      <c r="FI127" s="106"/>
      <c r="FJ127" s="20"/>
      <c r="FK127" s="106"/>
      <c r="FL127" s="26"/>
      <c r="FS127" s="52"/>
      <c r="FT127" s="135"/>
      <c r="FU127" s="106"/>
      <c r="FV127" s="20"/>
      <c r="FW127" s="106"/>
      <c r="FX127" s="26"/>
      <c r="GE127" s="52"/>
      <c r="GF127" s="135"/>
      <c r="GG127" s="106"/>
      <c r="GH127" s="20"/>
      <c r="GI127" s="106"/>
      <c r="GJ127" s="26"/>
      <c r="GQ127" s="52"/>
      <c r="GR127" s="135"/>
      <c r="GS127" s="106"/>
      <c r="GT127" s="20"/>
      <c r="GU127" s="106"/>
      <c r="GV127" s="26"/>
      <c r="HC127" s="52"/>
      <c r="HD127" s="135"/>
      <c r="HE127" s="106"/>
      <c r="HF127" s="20"/>
      <c r="HG127" s="106"/>
      <c r="HH127" s="26"/>
      <c r="HO127" s="52"/>
      <c r="HP127" s="135"/>
      <c r="HQ127" s="106"/>
      <c r="HR127" s="20"/>
      <c r="HS127" s="106"/>
      <c r="HT127" s="26"/>
      <c r="IA127" s="52"/>
      <c r="IB127" s="135"/>
      <c r="IC127" s="106"/>
      <c r="ID127" s="20"/>
      <c r="IE127" s="106"/>
      <c r="IF127" s="26"/>
      <c r="IM127" s="52"/>
      <c r="IN127" s="135"/>
      <c r="IO127" s="106"/>
      <c r="IP127" s="20"/>
      <c r="IQ127" s="106"/>
      <c r="IR127" s="26"/>
    </row>
    <row r="128" spans="1:252" ht="13.5">
      <c r="A128" s="1" t="s">
        <v>520</v>
      </c>
      <c r="B128" s="1" t="s">
        <v>29</v>
      </c>
      <c r="C128" s="1" t="s">
        <v>22</v>
      </c>
      <c r="D128" s="1">
        <v>200</v>
      </c>
      <c r="E128" s="1" t="s">
        <v>27</v>
      </c>
      <c r="F128" s="1" t="s">
        <v>24</v>
      </c>
      <c r="G128" s="52">
        <v>142.203</v>
      </c>
      <c r="H128" s="135">
        <v>40275.88680555556</v>
      </c>
      <c r="I128" s="106">
        <v>1000</v>
      </c>
      <c r="J128" s="20">
        <v>0</v>
      </c>
      <c r="K128" s="106">
        <v>1000</v>
      </c>
      <c r="L128" s="26">
        <f>H128-H129</f>
        <v>0.0020833333328482695</v>
      </c>
      <c r="S128" s="52"/>
      <c r="T128" s="135"/>
      <c r="U128" s="106"/>
      <c r="V128" s="20"/>
      <c r="W128" s="106"/>
      <c r="X128" s="26"/>
      <c r="AE128" s="52"/>
      <c r="AF128" s="135"/>
      <c r="AG128" s="106"/>
      <c r="AH128" s="20"/>
      <c r="AI128" s="106"/>
      <c r="AJ128" s="26"/>
      <c r="AQ128" s="52"/>
      <c r="AR128" s="135"/>
      <c r="AS128" s="106"/>
      <c r="AT128" s="20"/>
      <c r="AU128" s="106"/>
      <c r="AV128" s="26"/>
      <c r="BC128" s="52"/>
      <c r="BD128" s="135"/>
      <c r="BE128" s="106"/>
      <c r="BF128" s="20"/>
      <c r="BG128" s="106"/>
      <c r="BH128" s="26"/>
      <c r="BO128" s="52"/>
      <c r="BP128" s="135"/>
      <c r="BQ128" s="106"/>
      <c r="BR128" s="20"/>
      <c r="BS128" s="106"/>
      <c r="BT128" s="26"/>
      <c r="CA128" s="52"/>
      <c r="CB128" s="135"/>
      <c r="CC128" s="106"/>
      <c r="CD128" s="20"/>
      <c r="CE128" s="106"/>
      <c r="CF128" s="26"/>
      <c r="CM128" s="52"/>
      <c r="CN128" s="135"/>
      <c r="CO128" s="106"/>
      <c r="CP128" s="20"/>
      <c r="CQ128" s="106"/>
      <c r="CR128" s="26"/>
      <c r="CY128" s="52"/>
      <c r="CZ128" s="135"/>
      <c r="DA128" s="106"/>
      <c r="DB128" s="20"/>
      <c r="DC128" s="106"/>
      <c r="DD128" s="26"/>
      <c r="DK128" s="52"/>
      <c r="DL128" s="135"/>
      <c r="DM128" s="106"/>
      <c r="DN128" s="20"/>
      <c r="DO128" s="106"/>
      <c r="DP128" s="26"/>
      <c r="DW128" s="52"/>
      <c r="DX128" s="135"/>
      <c r="DY128" s="106"/>
      <c r="DZ128" s="20"/>
      <c r="EA128" s="106"/>
      <c r="EB128" s="26"/>
      <c r="EI128" s="52"/>
      <c r="EJ128" s="135"/>
      <c r="EK128" s="106"/>
      <c r="EL128" s="20"/>
      <c r="EM128" s="106"/>
      <c r="EN128" s="26"/>
      <c r="EU128" s="52"/>
      <c r="EV128" s="135"/>
      <c r="EW128" s="106"/>
      <c r="EX128" s="20"/>
      <c r="EY128" s="106"/>
      <c r="EZ128" s="26"/>
      <c r="FG128" s="52"/>
      <c r="FH128" s="135"/>
      <c r="FI128" s="106"/>
      <c r="FJ128" s="20"/>
      <c r="FK128" s="106"/>
      <c r="FL128" s="26"/>
      <c r="FS128" s="52"/>
      <c r="FT128" s="135"/>
      <c r="FU128" s="106"/>
      <c r="FV128" s="20"/>
      <c r="FW128" s="106"/>
      <c r="FX128" s="26"/>
      <c r="GE128" s="52"/>
      <c r="GF128" s="135"/>
      <c r="GG128" s="106"/>
      <c r="GH128" s="20"/>
      <c r="GI128" s="106"/>
      <c r="GJ128" s="26"/>
      <c r="GQ128" s="52"/>
      <c r="GR128" s="135"/>
      <c r="GS128" s="106"/>
      <c r="GT128" s="20"/>
      <c r="GU128" s="106"/>
      <c r="GV128" s="26"/>
      <c r="HC128" s="52"/>
      <c r="HD128" s="135"/>
      <c r="HE128" s="106"/>
      <c r="HF128" s="20"/>
      <c r="HG128" s="106"/>
      <c r="HH128" s="26"/>
      <c r="HO128" s="52"/>
      <c r="HP128" s="135"/>
      <c r="HQ128" s="106"/>
      <c r="HR128" s="20"/>
      <c r="HS128" s="106"/>
      <c r="HT128" s="26"/>
      <c r="IA128" s="52"/>
      <c r="IB128" s="135"/>
      <c r="IC128" s="106"/>
      <c r="ID128" s="20"/>
      <c r="IE128" s="106"/>
      <c r="IF128" s="26"/>
      <c r="IM128" s="52"/>
      <c r="IN128" s="135"/>
      <c r="IO128" s="106"/>
      <c r="IP128" s="20"/>
      <c r="IQ128" s="106"/>
      <c r="IR128" s="26"/>
    </row>
    <row r="129" spans="1:252" ht="13.5">
      <c r="A129" s="1" t="s">
        <v>521</v>
      </c>
      <c r="B129" s="1" t="s">
        <v>29</v>
      </c>
      <c r="C129" s="1" t="s">
        <v>26</v>
      </c>
      <c r="D129" s="1">
        <v>200</v>
      </c>
      <c r="E129" s="1" t="s">
        <v>23</v>
      </c>
      <c r="F129" s="1" t="s">
        <v>24</v>
      </c>
      <c r="G129" s="52">
        <v>142.303</v>
      </c>
      <c r="H129" s="135">
        <v>40275.884722222225</v>
      </c>
      <c r="I129" s="106">
        <v>0</v>
      </c>
      <c r="J129" s="20">
        <v>0</v>
      </c>
      <c r="K129" s="106">
        <v>0</v>
      </c>
      <c r="L129" s="26"/>
      <c r="S129" s="52"/>
      <c r="T129" s="135"/>
      <c r="U129" s="106"/>
      <c r="V129" s="20"/>
      <c r="W129" s="106"/>
      <c r="X129" s="26"/>
      <c r="AE129" s="52"/>
      <c r="AF129" s="135"/>
      <c r="AG129" s="106"/>
      <c r="AH129" s="20"/>
      <c r="AI129" s="106"/>
      <c r="AJ129" s="26"/>
      <c r="AQ129" s="52"/>
      <c r="AR129" s="135"/>
      <c r="AS129" s="106"/>
      <c r="AT129" s="20"/>
      <c r="AU129" s="106"/>
      <c r="AV129" s="26"/>
      <c r="BC129" s="52"/>
      <c r="BD129" s="135"/>
      <c r="BE129" s="106"/>
      <c r="BF129" s="20"/>
      <c r="BG129" s="106"/>
      <c r="BH129" s="26"/>
      <c r="BO129" s="52"/>
      <c r="BP129" s="135"/>
      <c r="BQ129" s="106"/>
      <c r="BR129" s="20"/>
      <c r="BS129" s="106"/>
      <c r="BT129" s="26"/>
      <c r="CA129" s="52"/>
      <c r="CB129" s="135"/>
      <c r="CC129" s="106"/>
      <c r="CD129" s="20"/>
      <c r="CE129" s="106"/>
      <c r="CF129" s="26"/>
      <c r="CM129" s="52"/>
      <c r="CN129" s="135"/>
      <c r="CO129" s="106"/>
      <c r="CP129" s="20"/>
      <c r="CQ129" s="106"/>
      <c r="CR129" s="26"/>
      <c r="CY129" s="52"/>
      <c r="CZ129" s="135"/>
      <c r="DA129" s="106"/>
      <c r="DB129" s="20"/>
      <c r="DC129" s="106"/>
      <c r="DD129" s="26"/>
      <c r="DK129" s="52"/>
      <c r="DL129" s="135"/>
      <c r="DM129" s="106"/>
      <c r="DN129" s="20"/>
      <c r="DO129" s="106"/>
      <c r="DP129" s="26"/>
      <c r="DW129" s="52"/>
      <c r="DX129" s="135"/>
      <c r="DY129" s="106"/>
      <c r="DZ129" s="20"/>
      <c r="EA129" s="106"/>
      <c r="EB129" s="26"/>
      <c r="EI129" s="52"/>
      <c r="EJ129" s="135"/>
      <c r="EK129" s="106"/>
      <c r="EL129" s="20"/>
      <c r="EM129" s="106"/>
      <c r="EN129" s="26"/>
      <c r="EU129" s="52"/>
      <c r="EV129" s="135"/>
      <c r="EW129" s="106"/>
      <c r="EX129" s="20"/>
      <c r="EY129" s="106"/>
      <c r="EZ129" s="26"/>
      <c r="FG129" s="52"/>
      <c r="FH129" s="135"/>
      <c r="FI129" s="106"/>
      <c r="FJ129" s="20"/>
      <c r="FK129" s="106"/>
      <c r="FL129" s="26"/>
      <c r="FS129" s="52"/>
      <c r="FT129" s="135"/>
      <c r="FU129" s="106"/>
      <c r="FV129" s="20"/>
      <c r="FW129" s="106"/>
      <c r="FX129" s="26"/>
      <c r="GE129" s="52"/>
      <c r="GF129" s="135"/>
      <c r="GG129" s="106"/>
      <c r="GH129" s="20"/>
      <c r="GI129" s="106"/>
      <c r="GJ129" s="26"/>
      <c r="GQ129" s="52"/>
      <c r="GR129" s="135"/>
      <c r="GS129" s="106"/>
      <c r="GT129" s="20"/>
      <c r="GU129" s="106"/>
      <c r="GV129" s="26"/>
      <c r="HC129" s="52"/>
      <c r="HD129" s="135"/>
      <c r="HE129" s="106"/>
      <c r="HF129" s="20"/>
      <c r="HG129" s="106"/>
      <c r="HH129" s="26"/>
      <c r="HO129" s="52"/>
      <c r="HP129" s="135"/>
      <c r="HQ129" s="106"/>
      <c r="HR129" s="20"/>
      <c r="HS129" s="106"/>
      <c r="HT129" s="26"/>
      <c r="IA129" s="52"/>
      <c r="IB129" s="135"/>
      <c r="IC129" s="106"/>
      <c r="ID129" s="20"/>
      <c r="IE129" s="106"/>
      <c r="IF129" s="26"/>
      <c r="IM129" s="52"/>
      <c r="IN129" s="135"/>
      <c r="IO129" s="106"/>
      <c r="IP129" s="20"/>
      <c r="IQ129" s="106"/>
      <c r="IR129" s="26"/>
    </row>
    <row r="130" spans="1:252" ht="13.5">
      <c r="A130" s="1" t="s">
        <v>522</v>
      </c>
      <c r="B130" s="1" t="s">
        <v>29</v>
      </c>
      <c r="C130" s="1" t="s">
        <v>22</v>
      </c>
      <c r="D130" s="1">
        <v>200</v>
      </c>
      <c r="E130" s="1" t="s">
        <v>27</v>
      </c>
      <c r="F130" s="1" t="s">
        <v>24</v>
      </c>
      <c r="G130" s="52">
        <v>141.987</v>
      </c>
      <c r="H130" s="135">
        <v>40275.89097222222</v>
      </c>
      <c r="I130" s="106">
        <v>1000</v>
      </c>
      <c r="J130" s="20">
        <v>0</v>
      </c>
      <c r="K130" s="106">
        <v>1000</v>
      </c>
      <c r="L130" s="26">
        <f>H130-H131</f>
        <v>0.024305555554747116</v>
      </c>
      <c r="S130" s="52"/>
      <c r="T130" s="135"/>
      <c r="U130" s="106"/>
      <c r="V130" s="20"/>
      <c r="W130" s="106"/>
      <c r="X130" s="26"/>
      <c r="AE130" s="52"/>
      <c r="AF130" s="135"/>
      <c r="AG130" s="106"/>
      <c r="AH130" s="20"/>
      <c r="AI130" s="106"/>
      <c r="AJ130" s="26"/>
      <c r="AQ130" s="52"/>
      <c r="AR130" s="135"/>
      <c r="AS130" s="106"/>
      <c r="AT130" s="20"/>
      <c r="AU130" s="106"/>
      <c r="AV130" s="26"/>
      <c r="BC130" s="52"/>
      <c r="BD130" s="135"/>
      <c r="BE130" s="106"/>
      <c r="BF130" s="20"/>
      <c r="BG130" s="106"/>
      <c r="BH130" s="26"/>
      <c r="BO130" s="52"/>
      <c r="BP130" s="135"/>
      <c r="BQ130" s="106"/>
      <c r="BR130" s="20"/>
      <c r="BS130" s="106"/>
      <c r="BT130" s="26"/>
      <c r="CA130" s="52"/>
      <c r="CB130" s="135"/>
      <c r="CC130" s="106"/>
      <c r="CD130" s="20"/>
      <c r="CE130" s="106"/>
      <c r="CF130" s="26"/>
      <c r="CM130" s="52"/>
      <c r="CN130" s="135"/>
      <c r="CO130" s="106"/>
      <c r="CP130" s="20"/>
      <c r="CQ130" s="106"/>
      <c r="CR130" s="26"/>
      <c r="CY130" s="52"/>
      <c r="CZ130" s="135"/>
      <c r="DA130" s="106"/>
      <c r="DB130" s="20"/>
      <c r="DC130" s="106"/>
      <c r="DD130" s="26"/>
      <c r="DK130" s="52"/>
      <c r="DL130" s="135"/>
      <c r="DM130" s="106"/>
      <c r="DN130" s="20"/>
      <c r="DO130" s="106"/>
      <c r="DP130" s="26"/>
      <c r="DW130" s="52"/>
      <c r="DX130" s="135"/>
      <c r="DY130" s="106"/>
      <c r="DZ130" s="20"/>
      <c r="EA130" s="106"/>
      <c r="EB130" s="26"/>
      <c r="EI130" s="52"/>
      <c r="EJ130" s="135"/>
      <c r="EK130" s="106"/>
      <c r="EL130" s="20"/>
      <c r="EM130" s="106"/>
      <c r="EN130" s="26"/>
      <c r="EU130" s="52"/>
      <c r="EV130" s="135"/>
      <c r="EW130" s="106"/>
      <c r="EX130" s="20"/>
      <c r="EY130" s="106"/>
      <c r="EZ130" s="26"/>
      <c r="FG130" s="52"/>
      <c r="FH130" s="135"/>
      <c r="FI130" s="106"/>
      <c r="FJ130" s="20"/>
      <c r="FK130" s="106"/>
      <c r="FL130" s="26"/>
      <c r="FS130" s="52"/>
      <c r="FT130" s="135"/>
      <c r="FU130" s="106"/>
      <c r="FV130" s="20"/>
      <c r="FW130" s="106"/>
      <c r="FX130" s="26"/>
      <c r="GE130" s="52"/>
      <c r="GF130" s="135"/>
      <c r="GG130" s="106"/>
      <c r="GH130" s="20"/>
      <c r="GI130" s="106"/>
      <c r="GJ130" s="26"/>
      <c r="GQ130" s="52"/>
      <c r="GR130" s="135"/>
      <c r="GS130" s="106"/>
      <c r="GT130" s="20"/>
      <c r="GU130" s="106"/>
      <c r="GV130" s="26"/>
      <c r="HC130" s="52"/>
      <c r="HD130" s="135"/>
      <c r="HE130" s="106"/>
      <c r="HF130" s="20"/>
      <c r="HG130" s="106"/>
      <c r="HH130" s="26"/>
      <c r="HO130" s="52"/>
      <c r="HP130" s="135"/>
      <c r="HQ130" s="106"/>
      <c r="HR130" s="20"/>
      <c r="HS130" s="106"/>
      <c r="HT130" s="26"/>
      <c r="IA130" s="52"/>
      <c r="IB130" s="135"/>
      <c r="IC130" s="106"/>
      <c r="ID130" s="20"/>
      <c r="IE130" s="106"/>
      <c r="IF130" s="26"/>
      <c r="IM130" s="52"/>
      <c r="IN130" s="135"/>
      <c r="IO130" s="106"/>
      <c r="IP130" s="20"/>
      <c r="IQ130" s="106"/>
      <c r="IR130" s="26"/>
    </row>
    <row r="131" spans="1:252" ht="13.5">
      <c r="A131" s="1" t="s">
        <v>523</v>
      </c>
      <c r="B131" s="1" t="s">
        <v>29</v>
      </c>
      <c r="C131" s="1" t="s">
        <v>26</v>
      </c>
      <c r="D131" s="1">
        <v>200</v>
      </c>
      <c r="E131" s="1" t="s">
        <v>23</v>
      </c>
      <c r="F131" s="1" t="s">
        <v>24</v>
      </c>
      <c r="G131" s="52">
        <v>142.087</v>
      </c>
      <c r="H131" s="135">
        <v>40275.86666666667</v>
      </c>
      <c r="I131" s="106">
        <v>0</v>
      </c>
      <c r="J131" s="20">
        <v>0</v>
      </c>
      <c r="K131" s="106">
        <v>0</v>
      </c>
      <c r="L131" s="26"/>
      <c r="S131" s="52"/>
      <c r="T131" s="135"/>
      <c r="U131" s="106"/>
      <c r="V131" s="20"/>
      <c r="W131" s="106"/>
      <c r="X131" s="26"/>
      <c r="AE131" s="52"/>
      <c r="AF131" s="135"/>
      <c r="AG131" s="106"/>
      <c r="AH131" s="20"/>
      <c r="AI131" s="106"/>
      <c r="AJ131" s="26"/>
      <c r="AQ131" s="52"/>
      <c r="AR131" s="135"/>
      <c r="AS131" s="106"/>
      <c r="AT131" s="20"/>
      <c r="AU131" s="106"/>
      <c r="AV131" s="26"/>
      <c r="BC131" s="52"/>
      <c r="BD131" s="135"/>
      <c r="BE131" s="106"/>
      <c r="BF131" s="20"/>
      <c r="BG131" s="106"/>
      <c r="BH131" s="26"/>
      <c r="BO131" s="52"/>
      <c r="BP131" s="135"/>
      <c r="BQ131" s="106"/>
      <c r="BR131" s="20"/>
      <c r="BS131" s="106"/>
      <c r="BT131" s="26"/>
      <c r="CA131" s="52"/>
      <c r="CB131" s="135"/>
      <c r="CC131" s="106"/>
      <c r="CD131" s="20"/>
      <c r="CE131" s="106"/>
      <c r="CF131" s="26"/>
      <c r="CM131" s="52"/>
      <c r="CN131" s="135"/>
      <c r="CO131" s="106"/>
      <c r="CP131" s="20"/>
      <c r="CQ131" s="106"/>
      <c r="CR131" s="26"/>
      <c r="CY131" s="52"/>
      <c r="CZ131" s="135"/>
      <c r="DA131" s="106"/>
      <c r="DB131" s="20"/>
      <c r="DC131" s="106"/>
      <c r="DD131" s="26"/>
      <c r="DK131" s="52"/>
      <c r="DL131" s="135"/>
      <c r="DM131" s="106"/>
      <c r="DN131" s="20"/>
      <c r="DO131" s="106"/>
      <c r="DP131" s="26"/>
      <c r="DW131" s="52"/>
      <c r="DX131" s="135"/>
      <c r="DY131" s="106"/>
      <c r="DZ131" s="20"/>
      <c r="EA131" s="106"/>
      <c r="EB131" s="26"/>
      <c r="EI131" s="52"/>
      <c r="EJ131" s="135"/>
      <c r="EK131" s="106"/>
      <c r="EL131" s="20"/>
      <c r="EM131" s="106"/>
      <c r="EN131" s="26"/>
      <c r="EU131" s="52"/>
      <c r="EV131" s="135"/>
      <c r="EW131" s="106"/>
      <c r="EX131" s="20"/>
      <c r="EY131" s="106"/>
      <c r="EZ131" s="26"/>
      <c r="FG131" s="52"/>
      <c r="FH131" s="135"/>
      <c r="FI131" s="106"/>
      <c r="FJ131" s="20"/>
      <c r="FK131" s="106"/>
      <c r="FL131" s="26"/>
      <c r="FS131" s="52"/>
      <c r="FT131" s="135"/>
      <c r="FU131" s="106"/>
      <c r="FV131" s="20"/>
      <c r="FW131" s="106"/>
      <c r="FX131" s="26"/>
      <c r="GE131" s="52"/>
      <c r="GF131" s="135"/>
      <c r="GG131" s="106"/>
      <c r="GH131" s="20"/>
      <c r="GI131" s="106"/>
      <c r="GJ131" s="26"/>
      <c r="GQ131" s="52"/>
      <c r="GR131" s="135"/>
      <c r="GS131" s="106"/>
      <c r="GT131" s="20"/>
      <c r="GU131" s="106"/>
      <c r="GV131" s="26"/>
      <c r="HC131" s="52"/>
      <c r="HD131" s="135"/>
      <c r="HE131" s="106"/>
      <c r="HF131" s="20"/>
      <c r="HG131" s="106"/>
      <c r="HH131" s="26"/>
      <c r="HO131" s="52"/>
      <c r="HP131" s="135"/>
      <c r="HQ131" s="106"/>
      <c r="HR131" s="20"/>
      <c r="HS131" s="106"/>
      <c r="HT131" s="26"/>
      <c r="IA131" s="52"/>
      <c r="IB131" s="135"/>
      <c r="IC131" s="106"/>
      <c r="ID131" s="20"/>
      <c r="IE131" s="106"/>
      <c r="IF131" s="26"/>
      <c r="IM131" s="52"/>
      <c r="IN131" s="135"/>
      <c r="IO131" s="106"/>
      <c r="IP131" s="20"/>
      <c r="IQ131" s="106"/>
      <c r="IR131" s="26"/>
    </row>
    <row r="132" spans="1:253" ht="13.5">
      <c r="A132" s="1" t="s">
        <v>496</v>
      </c>
      <c r="B132" s="1" t="s">
        <v>29</v>
      </c>
      <c r="C132" s="1" t="s">
        <v>22</v>
      </c>
      <c r="D132" s="1">
        <v>200</v>
      </c>
      <c r="E132" s="1" t="s">
        <v>23</v>
      </c>
      <c r="F132" s="1" t="s">
        <v>24</v>
      </c>
      <c r="G132" s="52">
        <v>142.389</v>
      </c>
      <c r="H132" s="135">
        <v>40274.910416666666</v>
      </c>
      <c r="I132" s="106">
        <v>-2100</v>
      </c>
      <c r="J132" s="20">
        <v>0</v>
      </c>
      <c r="K132" s="106">
        <v>-2100</v>
      </c>
      <c r="L132" s="26">
        <f>H132-H133</f>
        <v>0.0034722222189884633</v>
      </c>
      <c r="R132" s="52"/>
      <c r="S132" s="135"/>
      <c r="T132" s="106"/>
      <c r="U132" s="20"/>
      <c r="V132" s="106"/>
      <c r="AC132" s="52"/>
      <c r="AD132" s="135"/>
      <c r="AE132" s="106"/>
      <c r="AF132" s="20"/>
      <c r="AG132" s="106"/>
      <c r="AN132" s="52"/>
      <c r="AO132" s="135"/>
      <c r="AP132" s="106"/>
      <c r="AQ132" s="20"/>
      <c r="AR132" s="106"/>
      <c r="AY132" s="52"/>
      <c r="AZ132" s="135"/>
      <c r="BA132" s="106"/>
      <c r="BB132" s="20"/>
      <c r="BC132" s="106"/>
      <c r="BJ132" s="52"/>
      <c r="BK132" s="135"/>
      <c r="BL132" s="106"/>
      <c r="BM132" s="20"/>
      <c r="BN132" s="106"/>
      <c r="BU132" s="52"/>
      <c r="BV132" s="135"/>
      <c r="BW132" s="106"/>
      <c r="BX132" s="20"/>
      <c r="BY132" s="106"/>
      <c r="CF132" s="52"/>
      <c r="CG132" s="135"/>
      <c r="CH132" s="106"/>
      <c r="CI132" s="20"/>
      <c r="CJ132" s="106"/>
      <c r="CQ132" s="52"/>
      <c r="CR132" s="135"/>
      <c r="CS132" s="106"/>
      <c r="CT132" s="20"/>
      <c r="CU132" s="106"/>
      <c r="DB132" s="52"/>
      <c r="DC132" s="135"/>
      <c r="DD132" s="106"/>
      <c r="DE132" s="20"/>
      <c r="DF132" s="106"/>
      <c r="DM132" s="52"/>
      <c r="DN132" s="135"/>
      <c r="DO132" s="106"/>
      <c r="DP132" s="20"/>
      <c r="DQ132" s="106"/>
      <c r="DX132" s="52"/>
      <c r="DY132" s="135"/>
      <c r="DZ132" s="106"/>
      <c r="EA132" s="20"/>
      <c r="EB132" s="106"/>
      <c r="EI132" s="52"/>
      <c r="EJ132" s="135"/>
      <c r="EK132" s="106"/>
      <c r="EL132" s="20"/>
      <c r="EM132" s="106"/>
      <c r="ET132" s="52"/>
      <c r="EU132" s="135"/>
      <c r="EV132" s="106"/>
      <c r="EW132" s="20"/>
      <c r="EX132" s="106"/>
      <c r="FE132" s="52"/>
      <c r="FF132" s="135"/>
      <c r="FG132" s="106"/>
      <c r="FH132" s="20"/>
      <c r="FI132" s="106"/>
      <c r="FP132" s="52"/>
      <c r="FQ132" s="135"/>
      <c r="FR132" s="106"/>
      <c r="FS132" s="20"/>
      <c r="FT132" s="106"/>
      <c r="GA132" s="52"/>
      <c r="GB132" s="135"/>
      <c r="GC132" s="106"/>
      <c r="GD132" s="20"/>
      <c r="GE132" s="106"/>
      <c r="GL132" s="52"/>
      <c r="GM132" s="135"/>
      <c r="GN132" s="106"/>
      <c r="GO132" s="20"/>
      <c r="GP132" s="106"/>
      <c r="GW132" s="52"/>
      <c r="GX132" s="135"/>
      <c r="GY132" s="106"/>
      <c r="GZ132" s="20"/>
      <c r="HA132" s="106"/>
      <c r="HH132" s="52"/>
      <c r="HI132" s="135"/>
      <c r="HJ132" s="106"/>
      <c r="HK132" s="20"/>
      <c r="HL132" s="106"/>
      <c r="HS132" s="52"/>
      <c r="HT132" s="135"/>
      <c r="HU132" s="106"/>
      <c r="HV132" s="20"/>
      <c r="HW132" s="106"/>
      <c r="ID132" s="52"/>
      <c r="IE132" s="135"/>
      <c r="IF132" s="106"/>
      <c r="IG132" s="20"/>
      <c r="IH132" s="106"/>
      <c r="IO132" s="52"/>
      <c r="IP132" s="135"/>
      <c r="IQ132" s="106"/>
      <c r="IR132" s="20"/>
      <c r="IS132" s="106"/>
    </row>
    <row r="133" spans="1:253" ht="13.5">
      <c r="A133" s="1" t="s">
        <v>497</v>
      </c>
      <c r="B133" s="1" t="s">
        <v>29</v>
      </c>
      <c r="C133" s="1" t="s">
        <v>26</v>
      </c>
      <c r="D133" s="1">
        <v>200</v>
      </c>
      <c r="E133" s="1" t="s">
        <v>27</v>
      </c>
      <c r="F133" s="1" t="s">
        <v>24</v>
      </c>
      <c r="G133" s="52">
        <v>142.599</v>
      </c>
      <c r="H133" s="135">
        <v>40274.90694444445</v>
      </c>
      <c r="I133" s="106">
        <v>0</v>
      </c>
      <c r="J133" s="20">
        <v>0</v>
      </c>
      <c r="K133" s="106">
        <v>0</v>
      </c>
      <c r="R133" s="52"/>
      <c r="S133" s="135"/>
      <c r="T133" s="106"/>
      <c r="U133" s="20"/>
      <c r="V133" s="106"/>
      <c r="AC133" s="52"/>
      <c r="AD133" s="135"/>
      <c r="AE133" s="106"/>
      <c r="AF133" s="20"/>
      <c r="AG133" s="106"/>
      <c r="AN133" s="52"/>
      <c r="AO133" s="135"/>
      <c r="AP133" s="106"/>
      <c r="AQ133" s="20"/>
      <c r="AR133" s="106"/>
      <c r="AY133" s="52"/>
      <c r="AZ133" s="135"/>
      <c r="BA133" s="106"/>
      <c r="BB133" s="20"/>
      <c r="BC133" s="106"/>
      <c r="BJ133" s="52"/>
      <c r="BK133" s="135"/>
      <c r="BL133" s="106"/>
      <c r="BM133" s="20"/>
      <c r="BN133" s="106"/>
      <c r="BU133" s="52"/>
      <c r="BV133" s="135"/>
      <c r="BW133" s="106"/>
      <c r="BX133" s="20"/>
      <c r="BY133" s="106"/>
      <c r="CF133" s="52"/>
      <c r="CG133" s="135"/>
      <c r="CH133" s="106"/>
      <c r="CI133" s="20"/>
      <c r="CJ133" s="106"/>
      <c r="CQ133" s="52"/>
      <c r="CR133" s="135"/>
      <c r="CS133" s="106"/>
      <c r="CT133" s="20"/>
      <c r="CU133" s="106"/>
      <c r="DB133" s="52"/>
      <c r="DC133" s="135"/>
      <c r="DD133" s="106"/>
      <c r="DE133" s="20"/>
      <c r="DF133" s="106"/>
      <c r="DM133" s="52"/>
      <c r="DN133" s="135"/>
      <c r="DO133" s="106"/>
      <c r="DP133" s="20"/>
      <c r="DQ133" s="106"/>
      <c r="DX133" s="52"/>
      <c r="DY133" s="135"/>
      <c r="DZ133" s="106"/>
      <c r="EA133" s="20"/>
      <c r="EB133" s="106"/>
      <c r="EI133" s="52"/>
      <c r="EJ133" s="135"/>
      <c r="EK133" s="106"/>
      <c r="EL133" s="20"/>
      <c r="EM133" s="106"/>
      <c r="ET133" s="52"/>
      <c r="EU133" s="135"/>
      <c r="EV133" s="106"/>
      <c r="EW133" s="20"/>
      <c r="EX133" s="106"/>
      <c r="FE133" s="52"/>
      <c r="FF133" s="135"/>
      <c r="FG133" s="106"/>
      <c r="FH133" s="20"/>
      <c r="FI133" s="106"/>
      <c r="FP133" s="52"/>
      <c r="FQ133" s="135"/>
      <c r="FR133" s="106"/>
      <c r="FS133" s="20"/>
      <c r="FT133" s="106"/>
      <c r="GA133" s="52"/>
      <c r="GB133" s="135"/>
      <c r="GC133" s="106"/>
      <c r="GD133" s="20"/>
      <c r="GE133" s="106"/>
      <c r="GL133" s="52"/>
      <c r="GM133" s="135"/>
      <c r="GN133" s="106"/>
      <c r="GO133" s="20"/>
      <c r="GP133" s="106"/>
      <c r="GW133" s="52"/>
      <c r="GX133" s="135"/>
      <c r="GY133" s="106"/>
      <c r="GZ133" s="20"/>
      <c r="HA133" s="106"/>
      <c r="HH133" s="52"/>
      <c r="HI133" s="135"/>
      <c r="HJ133" s="106"/>
      <c r="HK133" s="20"/>
      <c r="HL133" s="106"/>
      <c r="HS133" s="52"/>
      <c r="HT133" s="135"/>
      <c r="HU133" s="106"/>
      <c r="HV133" s="20"/>
      <c r="HW133" s="106"/>
      <c r="ID133" s="52"/>
      <c r="IE133" s="135"/>
      <c r="IF133" s="106"/>
      <c r="IG133" s="20"/>
      <c r="IH133" s="106"/>
      <c r="IO133" s="52"/>
      <c r="IP133" s="135"/>
      <c r="IQ133" s="106"/>
      <c r="IR133" s="20"/>
      <c r="IS133" s="106"/>
    </row>
    <row r="134" spans="1:253" ht="13.5">
      <c r="A134" s="1" t="s">
        <v>498</v>
      </c>
      <c r="B134" s="1" t="s">
        <v>29</v>
      </c>
      <c r="C134" s="1" t="s">
        <v>22</v>
      </c>
      <c r="D134" s="1">
        <v>200</v>
      </c>
      <c r="E134" s="1" t="s">
        <v>23</v>
      </c>
      <c r="F134" s="1" t="s">
        <v>24</v>
      </c>
      <c r="G134" s="52">
        <v>142.391</v>
      </c>
      <c r="H134" s="135">
        <v>40274.90069444444</v>
      </c>
      <c r="I134" s="106">
        <v>-2100</v>
      </c>
      <c r="J134" s="20">
        <v>0</v>
      </c>
      <c r="K134" s="106">
        <v>-2100</v>
      </c>
      <c r="L134" s="26">
        <f>H134-H135</f>
        <v>0.013194444443797693</v>
      </c>
      <c r="R134" s="52"/>
      <c r="S134" s="135"/>
      <c r="T134" s="106"/>
      <c r="U134" s="20"/>
      <c r="V134" s="106"/>
      <c r="AC134" s="52"/>
      <c r="AD134" s="135"/>
      <c r="AE134" s="106"/>
      <c r="AF134" s="20"/>
      <c r="AG134" s="106"/>
      <c r="AN134" s="52"/>
      <c r="AO134" s="135"/>
      <c r="AP134" s="106"/>
      <c r="AQ134" s="20"/>
      <c r="AR134" s="106"/>
      <c r="AY134" s="52"/>
      <c r="AZ134" s="135"/>
      <c r="BA134" s="106"/>
      <c r="BB134" s="20"/>
      <c r="BC134" s="106"/>
      <c r="BJ134" s="52"/>
      <c r="BK134" s="135"/>
      <c r="BL134" s="106"/>
      <c r="BM134" s="20"/>
      <c r="BN134" s="106"/>
      <c r="BU134" s="52"/>
      <c r="BV134" s="135"/>
      <c r="BW134" s="106"/>
      <c r="BX134" s="20"/>
      <c r="BY134" s="106"/>
      <c r="CF134" s="52"/>
      <c r="CG134" s="135"/>
      <c r="CH134" s="106"/>
      <c r="CI134" s="20"/>
      <c r="CJ134" s="106"/>
      <c r="CQ134" s="52"/>
      <c r="CR134" s="135"/>
      <c r="CS134" s="106"/>
      <c r="CT134" s="20"/>
      <c r="CU134" s="106"/>
      <c r="DB134" s="52"/>
      <c r="DC134" s="135"/>
      <c r="DD134" s="106"/>
      <c r="DE134" s="20"/>
      <c r="DF134" s="106"/>
      <c r="DM134" s="52"/>
      <c r="DN134" s="135"/>
      <c r="DO134" s="106"/>
      <c r="DP134" s="20"/>
      <c r="DQ134" s="106"/>
      <c r="DX134" s="52"/>
      <c r="DY134" s="135"/>
      <c r="DZ134" s="106"/>
      <c r="EA134" s="20"/>
      <c r="EB134" s="106"/>
      <c r="EI134" s="52"/>
      <c r="EJ134" s="135"/>
      <c r="EK134" s="106"/>
      <c r="EL134" s="20"/>
      <c r="EM134" s="106"/>
      <c r="ET134" s="52"/>
      <c r="EU134" s="135"/>
      <c r="EV134" s="106"/>
      <c r="EW134" s="20"/>
      <c r="EX134" s="106"/>
      <c r="FE134" s="52"/>
      <c r="FF134" s="135"/>
      <c r="FG134" s="106"/>
      <c r="FH134" s="20"/>
      <c r="FI134" s="106"/>
      <c r="FP134" s="52"/>
      <c r="FQ134" s="135"/>
      <c r="FR134" s="106"/>
      <c r="FS134" s="20"/>
      <c r="FT134" s="106"/>
      <c r="GA134" s="52"/>
      <c r="GB134" s="135"/>
      <c r="GC134" s="106"/>
      <c r="GD134" s="20"/>
      <c r="GE134" s="106"/>
      <c r="GL134" s="52"/>
      <c r="GM134" s="135"/>
      <c r="GN134" s="106"/>
      <c r="GO134" s="20"/>
      <c r="GP134" s="106"/>
      <c r="GW134" s="52"/>
      <c r="GX134" s="135"/>
      <c r="GY134" s="106"/>
      <c r="GZ134" s="20"/>
      <c r="HA134" s="106"/>
      <c r="HH134" s="52"/>
      <c r="HI134" s="135"/>
      <c r="HJ134" s="106"/>
      <c r="HK134" s="20"/>
      <c r="HL134" s="106"/>
      <c r="HS134" s="52"/>
      <c r="HT134" s="135"/>
      <c r="HU134" s="106"/>
      <c r="HV134" s="20"/>
      <c r="HW134" s="106"/>
      <c r="ID134" s="52"/>
      <c r="IE134" s="135"/>
      <c r="IF134" s="106"/>
      <c r="IG134" s="20"/>
      <c r="IH134" s="106"/>
      <c r="IO134" s="52"/>
      <c r="IP134" s="135"/>
      <c r="IQ134" s="106"/>
      <c r="IR134" s="20"/>
      <c r="IS134" s="106"/>
    </row>
    <row r="135" spans="1:253" ht="13.5">
      <c r="A135" s="1" t="s">
        <v>499</v>
      </c>
      <c r="B135" s="1" t="s">
        <v>29</v>
      </c>
      <c r="C135" s="1" t="s">
        <v>26</v>
      </c>
      <c r="D135" s="1">
        <v>200</v>
      </c>
      <c r="E135" s="1" t="s">
        <v>27</v>
      </c>
      <c r="F135" s="1" t="s">
        <v>24</v>
      </c>
      <c r="G135" s="52">
        <v>142.601</v>
      </c>
      <c r="H135" s="135">
        <v>40274.8875</v>
      </c>
      <c r="I135" s="106">
        <v>0</v>
      </c>
      <c r="J135" s="20">
        <v>0</v>
      </c>
      <c r="K135" s="106">
        <v>0</v>
      </c>
      <c r="R135" s="52"/>
      <c r="S135" s="135"/>
      <c r="T135" s="106"/>
      <c r="U135" s="20"/>
      <c r="V135" s="106"/>
      <c r="AC135" s="52"/>
      <c r="AD135" s="135"/>
      <c r="AE135" s="106"/>
      <c r="AF135" s="20"/>
      <c r="AG135" s="106"/>
      <c r="AN135" s="52"/>
      <c r="AO135" s="135"/>
      <c r="AP135" s="106"/>
      <c r="AQ135" s="20"/>
      <c r="AR135" s="106"/>
      <c r="AY135" s="52"/>
      <c r="AZ135" s="135"/>
      <c r="BA135" s="106"/>
      <c r="BB135" s="20"/>
      <c r="BC135" s="106"/>
      <c r="BJ135" s="52"/>
      <c r="BK135" s="135"/>
      <c r="BL135" s="106"/>
      <c r="BM135" s="20"/>
      <c r="BN135" s="106"/>
      <c r="BU135" s="52"/>
      <c r="BV135" s="135"/>
      <c r="BW135" s="106"/>
      <c r="BX135" s="20"/>
      <c r="BY135" s="106"/>
      <c r="CF135" s="52"/>
      <c r="CG135" s="135"/>
      <c r="CH135" s="106"/>
      <c r="CI135" s="20"/>
      <c r="CJ135" s="106"/>
      <c r="CQ135" s="52"/>
      <c r="CR135" s="135"/>
      <c r="CS135" s="106"/>
      <c r="CT135" s="20"/>
      <c r="CU135" s="106"/>
      <c r="DB135" s="52"/>
      <c r="DC135" s="135"/>
      <c r="DD135" s="106"/>
      <c r="DE135" s="20"/>
      <c r="DF135" s="106"/>
      <c r="DM135" s="52"/>
      <c r="DN135" s="135"/>
      <c r="DO135" s="106"/>
      <c r="DP135" s="20"/>
      <c r="DQ135" s="106"/>
      <c r="DX135" s="52"/>
      <c r="DY135" s="135"/>
      <c r="DZ135" s="106"/>
      <c r="EA135" s="20"/>
      <c r="EB135" s="106"/>
      <c r="EI135" s="52"/>
      <c r="EJ135" s="135"/>
      <c r="EK135" s="106"/>
      <c r="EL135" s="20"/>
      <c r="EM135" s="106"/>
      <c r="ET135" s="52"/>
      <c r="EU135" s="135"/>
      <c r="EV135" s="106"/>
      <c r="EW135" s="20"/>
      <c r="EX135" s="106"/>
      <c r="FE135" s="52"/>
      <c r="FF135" s="135"/>
      <c r="FG135" s="106"/>
      <c r="FH135" s="20"/>
      <c r="FI135" s="106"/>
      <c r="FP135" s="52"/>
      <c r="FQ135" s="135"/>
      <c r="FR135" s="106"/>
      <c r="FS135" s="20"/>
      <c r="FT135" s="106"/>
      <c r="GA135" s="52"/>
      <c r="GB135" s="135"/>
      <c r="GC135" s="106"/>
      <c r="GD135" s="20"/>
      <c r="GE135" s="106"/>
      <c r="GL135" s="52"/>
      <c r="GM135" s="135"/>
      <c r="GN135" s="106"/>
      <c r="GO135" s="20"/>
      <c r="GP135" s="106"/>
      <c r="GW135" s="52"/>
      <c r="GX135" s="135"/>
      <c r="GY135" s="106"/>
      <c r="GZ135" s="20"/>
      <c r="HA135" s="106"/>
      <c r="HH135" s="52"/>
      <c r="HI135" s="135"/>
      <c r="HJ135" s="106"/>
      <c r="HK135" s="20"/>
      <c r="HL135" s="106"/>
      <c r="HS135" s="52"/>
      <c r="HT135" s="135"/>
      <c r="HU135" s="106"/>
      <c r="HV135" s="20"/>
      <c r="HW135" s="106"/>
      <c r="ID135" s="52"/>
      <c r="IE135" s="135"/>
      <c r="IF135" s="106"/>
      <c r="IG135" s="20"/>
      <c r="IH135" s="106"/>
      <c r="IO135" s="52"/>
      <c r="IP135" s="135"/>
      <c r="IQ135" s="106"/>
      <c r="IR135" s="20"/>
      <c r="IS135" s="106"/>
    </row>
    <row r="136" spans="1:253" ht="13.5">
      <c r="A136" s="1" t="s">
        <v>500</v>
      </c>
      <c r="B136" s="1" t="s">
        <v>29</v>
      </c>
      <c r="C136" s="1" t="s">
        <v>22</v>
      </c>
      <c r="D136" s="1">
        <v>200</v>
      </c>
      <c r="E136" s="1" t="s">
        <v>27</v>
      </c>
      <c r="F136" s="1" t="s">
        <v>24</v>
      </c>
      <c r="G136" s="52">
        <v>144.401</v>
      </c>
      <c r="H136" s="135">
        <v>40273.95208333333</v>
      </c>
      <c r="I136" s="106">
        <v>-13570</v>
      </c>
      <c r="J136" s="20">
        <v>0</v>
      </c>
      <c r="K136" s="106">
        <v>-13570</v>
      </c>
      <c r="L136" s="26">
        <f>H136-H145</f>
        <v>3.0562499999941792</v>
      </c>
      <c r="R136" s="52"/>
      <c r="S136" s="135"/>
      <c r="T136" s="106"/>
      <c r="U136" s="20"/>
      <c r="V136" s="106"/>
      <c r="AC136" s="52"/>
      <c r="AD136" s="135"/>
      <c r="AE136" s="106"/>
      <c r="AF136" s="20"/>
      <c r="AG136" s="106"/>
      <c r="AN136" s="52"/>
      <c r="AO136" s="135"/>
      <c r="AP136" s="106"/>
      <c r="AQ136" s="20"/>
      <c r="AR136" s="106"/>
      <c r="AY136" s="52"/>
      <c r="AZ136" s="135"/>
      <c r="BA136" s="106"/>
      <c r="BB136" s="20"/>
      <c r="BC136" s="106"/>
      <c r="BJ136" s="52"/>
      <c r="BK136" s="135"/>
      <c r="BL136" s="106"/>
      <c r="BM136" s="20"/>
      <c r="BN136" s="106"/>
      <c r="BU136" s="52"/>
      <c r="BV136" s="135"/>
      <c r="BW136" s="106"/>
      <c r="BX136" s="20"/>
      <c r="BY136" s="106"/>
      <c r="CF136" s="52"/>
      <c r="CG136" s="135"/>
      <c r="CH136" s="106"/>
      <c r="CI136" s="20"/>
      <c r="CJ136" s="106"/>
      <c r="CQ136" s="52"/>
      <c r="CR136" s="135"/>
      <c r="CS136" s="106"/>
      <c r="CT136" s="20"/>
      <c r="CU136" s="106"/>
      <c r="DB136" s="52"/>
      <c r="DC136" s="135"/>
      <c r="DD136" s="106"/>
      <c r="DE136" s="20"/>
      <c r="DF136" s="106"/>
      <c r="DM136" s="52"/>
      <c r="DN136" s="135"/>
      <c r="DO136" s="106"/>
      <c r="DP136" s="20"/>
      <c r="DQ136" s="106"/>
      <c r="DX136" s="52"/>
      <c r="DY136" s="135"/>
      <c r="DZ136" s="106"/>
      <c r="EA136" s="20"/>
      <c r="EB136" s="106"/>
      <c r="EI136" s="52"/>
      <c r="EJ136" s="135"/>
      <c r="EK136" s="106"/>
      <c r="EL136" s="20"/>
      <c r="EM136" s="106"/>
      <c r="ET136" s="52"/>
      <c r="EU136" s="135"/>
      <c r="EV136" s="106"/>
      <c r="EW136" s="20"/>
      <c r="EX136" s="106"/>
      <c r="FE136" s="52"/>
      <c r="FF136" s="135"/>
      <c r="FG136" s="106"/>
      <c r="FH136" s="20"/>
      <c r="FI136" s="106"/>
      <c r="FP136" s="52"/>
      <c r="FQ136" s="135"/>
      <c r="FR136" s="106"/>
      <c r="FS136" s="20"/>
      <c r="FT136" s="106"/>
      <c r="GA136" s="52"/>
      <c r="GB136" s="135"/>
      <c r="GC136" s="106"/>
      <c r="GD136" s="20"/>
      <c r="GE136" s="106"/>
      <c r="GL136" s="52"/>
      <c r="GM136" s="135"/>
      <c r="GN136" s="106"/>
      <c r="GO136" s="20"/>
      <c r="GP136" s="106"/>
      <c r="GW136" s="52"/>
      <c r="GX136" s="135"/>
      <c r="GY136" s="106"/>
      <c r="GZ136" s="20"/>
      <c r="HA136" s="106"/>
      <c r="HH136" s="52"/>
      <c r="HI136" s="135"/>
      <c r="HJ136" s="106"/>
      <c r="HK136" s="20"/>
      <c r="HL136" s="106"/>
      <c r="HS136" s="52"/>
      <c r="HT136" s="135"/>
      <c r="HU136" s="106"/>
      <c r="HV136" s="20"/>
      <c r="HW136" s="106"/>
      <c r="ID136" s="52"/>
      <c r="IE136" s="135"/>
      <c r="IF136" s="106"/>
      <c r="IG136" s="20"/>
      <c r="IH136" s="106"/>
      <c r="IO136" s="52"/>
      <c r="IP136" s="135"/>
      <c r="IQ136" s="106"/>
      <c r="IR136" s="20"/>
      <c r="IS136" s="106"/>
    </row>
    <row r="137" spans="1:253" ht="13.5">
      <c r="A137" s="1" t="s">
        <v>501</v>
      </c>
      <c r="B137" s="1" t="s">
        <v>29</v>
      </c>
      <c r="C137" s="1" t="s">
        <v>22</v>
      </c>
      <c r="D137" s="1">
        <v>200</v>
      </c>
      <c r="E137" s="1" t="s">
        <v>27</v>
      </c>
      <c r="F137" s="1" t="s">
        <v>24</v>
      </c>
      <c r="G137" s="52">
        <v>144.401</v>
      </c>
      <c r="H137" s="135">
        <v>40273.95208333333</v>
      </c>
      <c r="I137" s="106">
        <v>-7010</v>
      </c>
      <c r="J137" s="20">
        <v>0</v>
      </c>
      <c r="K137" s="106">
        <v>-7010</v>
      </c>
      <c r="L137" s="26">
        <f>H137-H138</f>
        <v>3.01388888888323</v>
      </c>
      <c r="R137" s="52"/>
      <c r="S137" s="135"/>
      <c r="T137" s="106"/>
      <c r="U137" s="20"/>
      <c r="V137" s="106"/>
      <c r="AC137" s="52"/>
      <c r="AD137" s="135"/>
      <c r="AE137" s="106"/>
      <c r="AF137" s="20"/>
      <c r="AG137" s="106"/>
      <c r="AN137" s="52"/>
      <c r="AO137" s="135"/>
      <c r="AP137" s="106"/>
      <c r="AQ137" s="20"/>
      <c r="AR137" s="106"/>
      <c r="AY137" s="52"/>
      <c r="AZ137" s="135"/>
      <c r="BA137" s="106"/>
      <c r="BB137" s="20"/>
      <c r="BC137" s="106"/>
      <c r="BJ137" s="52"/>
      <c r="BK137" s="135"/>
      <c r="BL137" s="106"/>
      <c r="BM137" s="20"/>
      <c r="BN137" s="106"/>
      <c r="BU137" s="52"/>
      <c r="BV137" s="135"/>
      <c r="BW137" s="106"/>
      <c r="BX137" s="20"/>
      <c r="BY137" s="106"/>
      <c r="CF137" s="52"/>
      <c r="CG137" s="135"/>
      <c r="CH137" s="106"/>
      <c r="CI137" s="20"/>
      <c r="CJ137" s="106"/>
      <c r="CQ137" s="52"/>
      <c r="CR137" s="135"/>
      <c r="CS137" s="106"/>
      <c r="CT137" s="20"/>
      <c r="CU137" s="106"/>
      <c r="DB137" s="52"/>
      <c r="DC137" s="135"/>
      <c r="DD137" s="106"/>
      <c r="DE137" s="20"/>
      <c r="DF137" s="106"/>
      <c r="DM137" s="52"/>
      <c r="DN137" s="135"/>
      <c r="DO137" s="106"/>
      <c r="DP137" s="20"/>
      <c r="DQ137" s="106"/>
      <c r="DX137" s="52"/>
      <c r="DY137" s="135"/>
      <c r="DZ137" s="106"/>
      <c r="EA137" s="20"/>
      <c r="EB137" s="106"/>
      <c r="EI137" s="52"/>
      <c r="EJ137" s="135"/>
      <c r="EK137" s="106"/>
      <c r="EL137" s="20"/>
      <c r="EM137" s="106"/>
      <c r="ET137" s="52"/>
      <c r="EU137" s="135"/>
      <c r="EV137" s="106"/>
      <c r="EW137" s="20"/>
      <c r="EX137" s="106"/>
      <c r="FE137" s="52"/>
      <c r="FF137" s="135"/>
      <c r="FG137" s="106"/>
      <c r="FH137" s="20"/>
      <c r="FI137" s="106"/>
      <c r="FP137" s="52"/>
      <c r="FQ137" s="135"/>
      <c r="FR137" s="106"/>
      <c r="FS137" s="20"/>
      <c r="FT137" s="106"/>
      <c r="GA137" s="52"/>
      <c r="GB137" s="135"/>
      <c r="GC137" s="106"/>
      <c r="GD137" s="20"/>
      <c r="GE137" s="106"/>
      <c r="GL137" s="52"/>
      <c r="GM137" s="135"/>
      <c r="GN137" s="106"/>
      <c r="GO137" s="20"/>
      <c r="GP137" s="106"/>
      <c r="GW137" s="52"/>
      <c r="GX137" s="135"/>
      <c r="GY137" s="106"/>
      <c r="GZ137" s="20"/>
      <c r="HA137" s="106"/>
      <c r="HH137" s="52"/>
      <c r="HI137" s="135"/>
      <c r="HJ137" s="106"/>
      <c r="HK137" s="20"/>
      <c r="HL137" s="106"/>
      <c r="HS137" s="52"/>
      <c r="HT137" s="135"/>
      <c r="HU137" s="106"/>
      <c r="HV137" s="20"/>
      <c r="HW137" s="106"/>
      <c r="ID137" s="52"/>
      <c r="IE137" s="135"/>
      <c r="IF137" s="106"/>
      <c r="IG137" s="20"/>
      <c r="IH137" s="106"/>
      <c r="IO137" s="52"/>
      <c r="IP137" s="135"/>
      <c r="IQ137" s="106"/>
      <c r="IR137" s="20"/>
      <c r="IS137" s="106"/>
    </row>
    <row r="138" spans="1:12" ht="13.5">
      <c r="A138" s="1" t="s">
        <v>483</v>
      </c>
      <c r="B138" s="1" t="s">
        <v>29</v>
      </c>
      <c r="C138" s="1" t="s">
        <v>26</v>
      </c>
      <c r="D138" s="1">
        <v>200</v>
      </c>
      <c r="E138" s="1" t="s">
        <v>23</v>
      </c>
      <c r="F138" s="1" t="s">
        <v>24</v>
      </c>
      <c r="G138" s="52">
        <v>143.7</v>
      </c>
      <c r="H138" s="135">
        <v>40270.93819444445</v>
      </c>
      <c r="I138" s="106">
        <v>0</v>
      </c>
      <c r="J138" s="20">
        <v>0</v>
      </c>
      <c r="K138" s="106">
        <v>0</v>
      </c>
      <c r="L138" s="26"/>
    </row>
    <row r="139" spans="1:12" ht="13.5">
      <c r="A139" s="1" t="s">
        <v>484</v>
      </c>
      <c r="B139" s="1" t="s">
        <v>29</v>
      </c>
      <c r="C139" s="1" t="s">
        <v>22</v>
      </c>
      <c r="D139" s="1">
        <v>200</v>
      </c>
      <c r="E139" s="1" t="s">
        <v>27</v>
      </c>
      <c r="F139" s="1" t="s">
        <v>24</v>
      </c>
      <c r="G139" s="52">
        <v>143.584</v>
      </c>
      <c r="H139" s="135">
        <v>40270.924305555556</v>
      </c>
      <c r="I139" s="106">
        <v>1000</v>
      </c>
      <c r="J139" s="20">
        <v>0</v>
      </c>
      <c r="K139" s="106">
        <v>1000</v>
      </c>
      <c r="L139" s="26">
        <f>H139-H140</f>
        <v>0.016666666670062114</v>
      </c>
    </row>
    <row r="140" spans="1:12" ht="13.5">
      <c r="A140" s="1" t="s">
        <v>485</v>
      </c>
      <c r="B140" s="1" t="s">
        <v>29</v>
      </c>
      <c r="C140" s="1" t="s">
        <v>26</v>
      </c>
      <c r="D140" s="1">
        <v>200</v>
      </c>
      <c r="E140" s="1" t="s">
        <v>23</v>
      </c>
      <c r="F140" s="1" t="s">
        <v>24</v>
      </c>
      <c r="G140" s="52">
        <v>143.684</v>
      </c>
      <c r="H140" s="135">
        <v>40270.907638888886</v>
      </c>
      <c r="I140" s="106">
        <v>0</v>
      </c>
      <c r="J140" s="20">
        <v>0</v>
      </c>
      <c r="K140" s="106">
        <v>0</v>
      </c>
      <c r="L140" s="26"/>
    </row>
    <row r="141" spans="1:12" ht="13.5">
      <c r="A141" s="1" t="s">
        <v>486</v>
      </c>
      <c r="B141" s="1" t="s">
        <v>29</v>
      </c>
      <c r="C141" s="1" t="s">
        <v>22</v>
      </c>
      <c r="D141" s="1">
        <v>200</v>
      </c>
      <c r="E141" s="1" t="s">
        <v>27</v>
      </c>
      <c r="F141" s="1" t="s">
        <v>24</v>
      </c>
      <c r="G141" s="52">
        <v>143.475</v>
      </c>
      <c r="H141" s="135">
        <v>40270.927777777775</v>
      </c>
      <c r="I141" s="106">
        <v>1000</v>
      </c>
      <c r="J141" s="20">
        <v>0</v>
      </c>
      <c r="K141" s="106">
        <v>1000</v>
      </c>
      <c r="L141" s="26">
        <f>H141-H142</f>
        <v>0.02777777777373558</v>
      </c>
    </row>
    <row r="142" spans="1:12" ht="13.5">
      <c r="A142" s="1" t="s">
        <v>487</v>
      </c>
      <c r="B142" s="1" t="s">
        <v>29</v>
      </c>
      <c r="C142" s="1" t="s">
        <v>26</v>
      </c>
      <c r="D142" s="1">
        <v>200</v>
      </c>
      <c r="E142" s="1" t="s">
        <v>23</v>
      </c>
      <c r="F142" s="1" t="s">
        <v>24</v>
      </c>
      <c r="G142" s="52">
        <v>143.575</v>
      </c>
      <c r="H142" s="135">
        <v>40270.9</v>
      </c>
      <c r="I142" s="106">
        <v>0</v>
      </c>
      <c r="J142" s="20">
        <v>0</v>
      </c>
      <c r="K142" s="106">
        <v>0</v>
      </c>
      <c r="L142" s="26"/>
    </row>
    <row r="143" spans="1:12" ht="13.5">
      <c r="A143" s="1" t="s">
        <v>488</v>
      </c>
      <c r="B143" s="1" t="s">
        <v>29</v>
      </c>
      <c r="C143" s="1" t="s">
        <v>22</v>
      </c>
      <c r="D143" s="1">
        <v>200</v>
      </c>
      <c r="E143" s="1" t="s">
        <v>27</v>
      </c>
      <c r="F143" s="1" t="s">
        <v>24</v>
      </c>
      <c r="G143" s="52">
        <v>143.644</v>
      </c>
      <c r="H143" s="135">
        <v>40270.89791666667</v>
      </c>
      <c r="I143" s="106">
        <v>1400</v>
      </c>
      <c r="J143" s="20">
        <v>0</v>
      </c>
      <c r="K143" s="106">
        <v>1400</v>
      </c>
      <c r="L143" s="26">
        <f>H143-H144</f>
        <v>0</v>
      </c>
    </row>
    <row r="144" spans="1:12" ht="13.5">
      <c r="A144" s="1" t="s">
        <v>489</v>
      </c>
      <c r="B144" s="1" t="s">
        <v>29</v>
      </c>
      <c r="C144" s="1" t="s">
        <v>26</v>
      </c>
      <c r="D144" s="1">
        <v>200</v>
      </c>
      <c r="E144" s="1" t="s">
        <v>23</v>
      </c>
      <c r="F144" s="1" t="s">
        <v>24</v>
      </c>
      <c r="G144" s="52">
        <v>143.784</v>
      </c>
      <c r="H144" s="135">
        <v>40270.89791666667</v>
      </c>
      <c r="I144" s="106">
        <v>0</v>
      </c>
      <c r="J144" s="20">
        <v>0</v>
      </c>
      <c r="K144" s="106">
        <v>0</v>
      </c>
      <c r="L144" s="26"/>
    </row>
    <row r="145" spans="1:12" ht="13.5">
      <c r="A145" s="1" t="s">
        <v>490</v>
      </c>
      <c r="B145" s="1" t="s">
        <v>29</v>
      </c>
      <c r="C145" s="1" t="s">
        <v>26</v>
      </c>
      <c r="D145" s="1">
        <v>200</v>
      </c>
      <c r="E145" s="1" t="s">
        <v>23</v>
      </c>
      <c r="F145" s="1" t="s">
        <v>24</v>
      </c>
      <c r="G145" s="52">
        <v>143.044</v>
      </c>
      <c r="H145" s="135">
        <v>40270.895833333336</v>
      </c>
      <c r="I145" s="106">
        <v>0</v>
      </c>
      <c r="J145" s="20">
        <v>0</v>
      </c>
      <c r="K145" s="106">
        <v>0</v>
      </c>
      <c r="L145" s="26"/>
    </row>
    <row r="146" spans="1:12" ht="13.5">
      <c r="A146" s="1" t="s">
        <v>491</v>
      </c>
      <c r="B146" s="1" t="s">
        <v>29</v>
      </c>
      <c r="C146" s="1" t="s">
        <v>22</v>
      </c>
      <c r="D146" s="1">
        <v>200</v>
      </c>
      <c r="E146" s="1" t="s">
        <v>23</v>
      </c>
      <c r="F146" s="1" t="s">
        <v>24</v>
      </c>
      <c r="G146" s="52">
        <v>143.348</v>
      </c>
      <c r="H146" s="135">
        <v>40270.89236111111</v>
      </c>
      <c r="I146" s="106">
        <v>1000</v>
      </c>
      <c r="J146" s="20">
        <v>0</v>
      </c>
      <c r="K146" s="106">
        <v>1000</v>
      </c>
      <c r="L146" s="26">
        <f>H146-H147</f>
        <v>0.011805555550381541</v>
      </c>
    </row>
    <row r="147" spans="1:12" ht="13.5">
      <c r="A147" s="1" t="s">
        <v>492</v>
      </c>
      <c r="B147" s="1" t="s">
        <v>29</v>
      </c>
      <c r="C147" s="1" t="s">
        <v>26</v>
      </c>
      <c r="D147" s="1">
        <v>200</v>
      </c>
      <c r="E147" s="1" t="s">
        <v>27</v>
      </c>
      <c r="F147" s="1" t="s">
        <v>24</v>
      </c>
      <c r="G147" s="52">
        <v>143.248</v>
      </c>
      <c r="H147" s="135">
        <v>40270.88055555556</v>
      </c>
      <c r="I147" s="106">
        <v>0</v>
      </c>
      <c r="J147" s="20">
        <v>0</v>
      </c>
      <c r="K147" s="106">
        <v>0</v>
      </c>
      <c r="L147" s="26"/>
    </row>
    <row r="148" spans="1:12" ht="13.5">
      <c r="A148" s="1" t="s">
        <v>469</v>
      </c>
      <c r="B148" s="1" t="s">
        <v>29</v>
      </c>
      <c r="C148" s="1" t="s">
        <v>22</v>
      </c>
      <c r="D148" s="1">
        <v>200</v>
      </c>
      <c r="E148" s="1" t="s">
        <v>23</v>
      </c>
      <c r="F148" s="1" t="s">
        <v>24</v>
      </c>
      <c r="G148" s="52">
        <v>143.1</v>
      </c>
      <c r="H148" s="135">
        <v>40269.975</v>
      </c>
      <c r="I148" s="106">
        <v>1000</v>
      </c>
      <c r="J148" s="20">
        <v>0</v>
      </c>
      <c r="K148" s="106">
        <v>1000</v>
      </c>
      <c r="L148" s="26">
        <f>H148-H149</f>
        <v>0.002777777779556345</v>
      </c>
    </row>
    <row r="149" spans="1:12" ht="13.5">
      <c r="A149" s="1" t="s">
        <v>470</v>
      </c>
      <c r="B149" s="1" t="s">
        <v>29</v>
      </c>
      <c r="C149" s="1" t="s">
        <v>26</v>
      </c>
      <c r="D149" s="1">
        <v>200</v>
      </c>
      <c r="E149" s="1" t="s">
        <v>27</v>
      </c>
      <c r="F149" s="1" t="s">
        <v>24</v>
      </c>
      <c r="G149" s="52">
        <v>143</v>
      </c>
      <c r="H149" s="135">
        <v>40269.97222222222</v>
      </c>
      <c r="I149" s="106">
        <v>0</v>
      </c>
      <c r="J149" s="20">
        <v>0</v>
      </c>
      <c r="K149" s="106">
        <v>0</v>
      </c>
      <c r="L149" s="26"/>
    </row>
    <row r="150" spans="1:12" ht="13.5">
      <c r="A150" s="1" t="s">
        <v>471</v>
      </c>
      <c r="B150" s="1" t="s">
        <v>29</v>
      </c>
      <c r="C150" s="1" t="s">
        <v>22</v>
      </c>
      <c r="D150" s="1">
        <v>200</v>
      </c>
      <c r="E150" s="1" t="s">
        <v>23</v>
      </c>
      <c r="F150" s="1" t="s">
        <v>24</v>
      </c>
      <c r="G150" s="52">
        <v>143.097</v>
      </c>
      <c r="H150" s="135">
        <v>40269.981944444444</v>
      </c>
      <c r="I150" s="106">
        <v>0</v>
      </c>
      <c r="J150" s="20">
        <v>0</v>
      </c>
      <c r="K150" s="106">
        <v>0</v>
      </c>
      <c r="L150" s="26">
        <f>H150-H151</f>
        <v>0.011805555557657499</v>
      </c>
    </row>
    <row r="151" spans="1:12" ht="13.5">
      <c r="A151" s="1" t="s">
        <v>472</v>
      </c>
      <c r="B151" s="1" t="s">
        <v>29</v>
      </c>
      <c r="C151" s="1" t="s">
        <v>26</v>
      </c>
      <c r="D151" s="1">
        <v>200</v>
      </c>
      <c r="E151" s="1" t="s">
        <v>27</v>
      </c>
      <c r="F151" s="1" t="s">
        <v>24</v>
      </c>
      <c r="G151" s="52">
        <v>143.097</v>
      </c>
      <c r="H151" s="135">
        <v>40269.970138888886</v>
      </c>
      <c r="I151" s="106">
        <v>0</v>
      </c>
      <c r="J151" s="20">
        <v>0</v>
      </c>
      <c r="K151" s="106">
        <v>0</v>
      </c>
      <c r="L151" s="26"/>
    </row>
    <row r="152" spans="1:12" ht="13.5">
      <c r="A152" s="1" t="s">
        <v>473</v>
      </c>
      <c r="B152" s="1" t="s">
        <v>29</v>
      </c>
      <c r="C152" s="1" t="s">
        <v>22</v>
      </c>
      <c r="D152" s="1">
        <v>200</v>
      </c>
      <c r="E152" s="1" t="s">
        <v>23</v>
      </c>
      <c r="F152" s="1" t="s">
        <v>24</v>
      </c>
      <c r="G152" s="52">
        <v>143.203</v>
      </c>
      <c r="H152" s="135">
        <v>40269.967361111114</v>
      </c>
      <c r="I152" s="106">
        <v>50</v>
      </c>
      <c r="J152" s="20">
        <v>0</v>
      </c>
      <c r="K152" s="106">
        <v>50</v>
      </c>
      <c r="L152" s="26">
        <f>H152-H153</f>
        <v>0.009027777778101154</v>
      </c>
    </row>
    <row r="153" spans="1:12" ht="13.5">
      <c r="A153" s="1" t="s">
        <v>474</v>
      </c>
      <c r="B153" s="1" t="s">
        <v>29</v>
      </c>
      <c r="C153" s="1" t="s">
        <v>26</v>
      </c>
      <c r="D153" s="1">
        <v>200</v>
      </c>
      <c r="E153" s="1" t="s">
        <v>27</v>
      </c>
      <c r="F153" s="1" t="s">
        <v>24</v>
      </c>
      <c r="G153" s="52">
        <v>143.198</v>
      </c>
      <c r="H153" s="135">
        <v>40269.958333333336</v>
      </c>
      <c r="I153" s="106">
        <v>0</v>
      </c>
      <c r="J153" s="20">
        <v>0</v>
      </c>
      <c r="K153" s="106">
        <v>0</v>
      </c>
      <c r="L153" s="26"/>
    </row>
    <row r="154" spans="1:12" ht="13.5">
      <c r="A154" s="1" t="s">
        <v>475</v>
      </c>
      <c r="B154" s="1" t="s">
        <v>29</v>
      </c>
      <c r="C154" s="1" t="s">
        <v>22</v>
      </c>
      <c r="D154" s="1">
        <v>200</v>
      </c>
      <c r="E154" s="1" t="s">
        <v>23</v>
      </c>
      <c r="F154" s="1" t="s">
        <v>24</v>
      </c>
      <c r="G154" s="52">
        <v>143.012</v>
      </c>
      <c r="H154" s="135">
        <v>40269.95763888889</v>
      </c>
      <c r="I154" s="106">
        <v>1150</v>
      </c>
      <c r="J154" s="20">
        <v>0</v>
      </c>
      <c r="K154" s="106">
        <v>1150</v>
      </c>
      <c r="L154" s="26">
        <f>H154-H155</f>
        <v>0.028472222220443655</v>
      </c>
    </row>
    <row r="155" spans="1:12" ht="13.5">
      <c r="A155" s="1" t="s">
        <v>476</v>
      </c>
      <c r="B155" s="1" t="s">
        <v>29</v>
      </c>
      <c r="C155" s="1" t="s">
        <v>26</v>
      </c>
      <c r="D155" s="1">
        <v>200</v>
      </c>
      <c r="E155" s="1" t="s">
        <v>27</v>
      </c>
      <c r="F155" s="1" t="s">
        <v>24</v>
      </c>
      <c r="G155" s="52">
        <v>142.897</v>
      </c>
      <c r="H155" s="135">
        <v>40269.92916666667</v>
      </c>
      <c r="I155" s="106">
        <v>0</v>
      </c>
      <c r="J155" s="20">
        <v>0</v>
      </c>
      <c r="K155" s="106">
        <v>0</v>
      </c>
      <c r="L155" s="26"/>
    </row>
    <row r="156" spans="1:12" ht="13.5">
      <c r="A156" s="1" t="s">
        <v>477</v>
      </c>
      <c r="B156" s="1" t="s">
        <v>29</v>
      </c>
      <c r="C156" s="1" t="s">
        <v>22</v>
      </c>
      <c r="D156" s="1">
        <v>200</v>
      </c>
      <c r="E156" s="1" t="s">
        <v>23</v>
      </c>
      <c r="F156" s="1" t="s">
        <v>24</v>
      </c>
      <c r="G156" s="52">
        <v>142.786</v>
      </c>
      <c r="H156" s="135">
        <v>40269.907638888886</v>
      </c>
      <c r="I156" s="106">
        <v>960</v>
      </c>
      <c r="J156" s="20">
        <v>0</v>
      </c>
      <c r="K156" s="106">
        <v>960</v>
      </c>
      <c r="L156" s="26">
        <f>H156-H157</f>
        <v>0.0027777777722803876</v>
      </c>
    </row>
    <row r="157" spans="1:12" ht="13.5">
      <c r="A157" s="1" t="s">
        <v>478</v>
      </c>
      <c r="B157" s="1" t="s">
        <v>29</v>
      </c>
      <c r="C157" s="1" t="s">
        <v>26</v>
      </c>
      <c r="D157" s="1">
        <v>200</v>
      </c>
      <c r="E157" s="1" t="s">
        <v>27</v>
      </c>
      <c r="F157" s="1" t="s">
        <v>24</v>
      </c>
      <c r="G157" s="52">
        <v>142.69</v>
      </c>
      <c r="H157" s="135">
        <v>40269.904861111114</v>
      </c>
      <c r="I157" s="106">
        <v>0</v>
      </c>
      <c r="J157" s="20">
        <v>0</v>
      </c>
      <c r="K157" s="106">
        <v>0</v>
      </c>
      <c r="L157" s="26"/>
    </row>
    <row r="158" spans="1:12" ht="13.5">
      <c r="A158" s="1" t="s">
        <v>479</v>
      </c>
      <c r="B158" s="1" t="s">
        <v>29</v>
      </c>
      <c r="C158" s="1" t="s">
        <v>22</v>
      </c>
      <c r="D158" s="1">
        <v>200</v>
      </c>
      <c r="E158" s="1" t="s">
        <v>23</v>
      </c>
      <c r="F158" s="1" t="s">
        <v>24</v>
      </c>
      <c r="G158" s="52">
        <v>142.681</v>
      </c>
      <c r="H158" s="135">
        <v>40269.90277777778</v>
      </c>
      <c r="I158" s="106">
        <v>-1090</v>
      </c>
      <c r="J158" s="20">
        <v>0</v>
      </c>
      <c r="K158" s="106">
        <v>-1090</v>
      </c>
      <c r="L158" s="26">
        <f>H158-H159</f>
        <v>0.0013888888934161514</v>
      </c>
    </row>
    <row r="159" spans="1:12" ht="13.5">
      <c r="A159" s="1" t="s">
        <v>480</v>
      </c>
      <c r="B159" s="1" t="s">
        <v>29</v>
      </c>
      <c r="C159" s="1" t="s">
        <v>26</v>
      </c>
      <c r="D159" s="1">
        <v>200</v>
      </c>
      <c r="E159" s="1" t="s">
        <v>27</v>
      </c>
      <c r="F159" s="1" t="s">
        <v>24</v>
      </c>
      <c r="G159" s="52">
        <v>142.79</v>
      </c>
      <c r="H159" s="135">
        <v>40269.90138888889</v>
      </c>
      <c r="I159" s="106">
        <v>0</v>
      </c>
      <c r="J159" s="20">
        <v>0</v>
      </c>
      <c r="K159" s="106">
        <v>0</v>
      </c>
      <c r="L159" s="26"/>
    </row>
    <row r="160" spans="1:12" ht="13.5">
      <c r="A160" s="1" t="s">
        <v>481</v>
      </c>
      <c r="B160" s="1" t="s">
        <v>29</v>
      </c>
      <c r="C160" s="1" t="s">
        <v>22</v>
      </c>
      <c r="D160" s="1">
        <v>200</v>
      </c>
      <c r="E160" s="1" t="s">
        <v>23</v>
      </c>
      <c r="F160" s="1" t="s">
        <v>24</v>
      </c>
      <c r="G160" s="52">
        <v>142.698</v>
      </c>
      <c r="H160" s="135">
        <v>40269.89513888889</v>
      </c>
      <c r="I160" s="106">
        <v>-1010</v>
      </c>
      <c r="J160" s="20">
        <v>0</v>
      </c>
      <c r="K160" s="106">
        <v>-1010</v>
      </c>
      <c r="L160" s="26">
        <f>H160-H161</f>
        <v>0.0006944444467080757</v>
      </c>
    </row>
    <row r="161" spans="1:12" ht="13.5">
      <c r="A161" s="1" t="s">
        <v>482</v>
      </c>
      <c r="B161" s="1" t="s">
        <v>29</v>
      </c>
      <c r="C161" s="1" t="s">
        <v>26</v>
      </c>
      <c r="D161" s="1">
        <v>200</v>
      </c>
      <c r="E161" s="1" t="s">
        <v>27</v>
      </c>
      <c r="F161" s="1" t="s">
        <v>24</v>
      </c>
      <c r="G161" s="52">
        <v>142.799</v>
      </c>
      <c r="H161" s="135">
        <v>40269.89444444444</v>
      </c>
      <c r="I161" s="106">
        <v>0</v>
      </c>
      <c r="J161" s="20">
        <v>0</v>
      </c>
      <c r="K161" s="106">
        <v>0</v>
      </c>
      <c r="L161" s="26"/>
    </row>
    <row r="162" spans="1:12" ht="13.5">
      <c r="A162" s="1" t="s">
        <v>453</v>
      </c>
      <c r="B162" s="1" t="s">
        <v>29</v>
      </c>
      <c r="C162" s="1" t="s">
        <v>22</v>
      </c>
      <c r="D162" s="1">
        <v>200</v>
      </c>
      <c r="E162" s="1" t="s">
        <v>23</v>
      </c>
      <c r="F162" s="1" t="s">
        <v>24</v>
      </c>
      <c r="G162" s="52">
        <v>141.147</v>
      </c>
      <c r="H162" s="135">
        <v>40268.89375</v>
      </c>
      <c r="I162" s="106">
        <v>1000</v>
      </c>
      <c r="J162" s="20">
        <v>0</v>
      </c>
      <c r="K162" s="106">
        <v>1000</v>
      </c>
      <c r="L162" s="26">
        <f>H162-H163</f>
        <v>0.0006944444467080757</v>
      </c>
    </row>
    <row r="163" spans="1:12" ht="13.5">
      <c r="A163" s="1" t="s">
        <v>454</v>
      </c>
      <c r="B163" s="1" t="s">
        <v>29</v>
      </c>
      <c r="C163" s="1" t="s">
        <v>26</v>
      </c>
      <c r="D163" s="1">
        <v>200</v>
      </c>
      <c r="E163" s="1" t="s">
        <v>27</v>
      </c>
      <c r="F163" s="1" t="s">
        <v>24</v>
      </c>
      <c r="G163" s="52">
        <v>141.047</v>
      </c>
      <c r="H163" s="135">
        <v>40268.893055555556</v>
      </c>
      <c r="I163" s="106">
        <v>0</v>
      </c>
      <c r="J163" s="20">
        <v>0</v>
      </c>
      <c r="K163" s="106">
        <v>0</v>
      </c>
      <c r="L163" s="26"/>
    </row>
    <row r="164" spans="1:12" ht="13.5">
      <c r="A164" s="1" t="s">
        <v>455</v>
      </c>
      <c r="B164" s="1" t="s">
        <v>29</v>
      </c>
      <c r="C164" s="1" t="s">
        <v>22</v>
      </c>
      <c r="D164" s="1">
        <v>200</v>
      </c>
      <c r="E164" s="1" t="s">
        <v>23</v>
      </c>
      <c r="F164" s="1" t="s">
        <v>24</v>
      </c>
      <c r="G164" s="52">
        <v>141.3</v>
      </c>
      <c r="H164" s="135">
        <v>40268.88888888889</v>
      </c>
      <c r="I164" s="106">
        <v>1000</v>
      </c>
      <c r="J164" s="20">
        <v>0</v>
      </c>
      <c r="K164" s="106">
        <v>1000</v>
      </c>
      <c r="L164" s="26">
        <f>H164-H165</f>
        <v>0.0006944444467080757</v>
      </c>
    </row>
    <row r="165" spans="1:12" ht="13.5">
      <c r="A165" s="1" t="s">
        <v>456</v>
      </c>
      <c r="B165" s="1" t="s">
        <v>29</v>
      </c>
      <c r="C165" s="1" t="s">
        <v>26</v>
      </c>
      <c r="D165" s="1">
        <v>200</v>
      </c>
      <c r="E165" s="1" t="s">
        <v>27</v>
      </c>
      <c r="F165" s="1" t="s">
        <v>24</v>
      </c>
      <c r="G165" s="52">
        <v>141.2</v>
      </c>
      <c r="H165" s="135">
        <v>40268.888194444444</v>
      </c>
      <c r="I165" s="106">
        <v>0</v>
      </c>
      <c r="J165" s="20">
        <v>0</v>
      </c>
      <c r="K165" s="106">
        <v>0</v>
      </c>
      <c r="L165" s="26"/>
    </row>
    <row r="166" spans="1:12" ht="13.5">
      <c r="A166" s="1" t="s">
        <v>457</v>
      </c>
      <c r="B166" s="1" t="s">
        <v>29</v>
      </c>
      <c r="C166" s="1" t="s">
        <v>22</v>
      </c>
      <c r="D166" s="1">
        <v>200</v>
      </c>
      <c r="E166" s="1" t="s">
        <v>23</v>
      </c>
      <c r="F166" s="1" t="s">
        <v>24</v>
      </c>
      <c r="G166" s="52">
        <v>141.257</v>
      </c>
      <c r="H166" s="135">
        <v>40268.8875</v>
      </c>
      <c r="I166" s="106">
        <v>1000</v>
      </c>
      <c r="J166" s="20">
        <v>0</v>
      </c>
      <c r="K166" s="106">
        <v>1000</v>
      </c>
      <c r="L166" s="26">
        <f>H166-H167</f>
        <v>0.0006944444394321181</v>
      </c>
    </row>
    <row r="167" spans="1:12" ht="13.5">
      <c r="A167" s="1" t="s">
        <v>458</v>
      </c>
      <c r="B167" s="1" t="s">
        <v>29</v>
      </c>
      <c r="C167" s="1" t="s">
        <v>26</v>
      </c>
      <c r="D167" s="1">
        <v>200</v>
      </c>
      <c r="E167" s="1" t="s">
        <v>27</v>
      </c>
      <c r="F167" s="1" t="s">
        <v>24</v>
      </c>
      <c r="G167" s="52">
        <v>141.157</v>
      </c>
      <c r="H167" s="135">
        <v>40268.88680555556</v>
      </c>
      <c r="I167" s="106">
        <v>0</v>
      </c>
      <c r="J167" s="20">
        <v>0</v>
      </c>
      <c r="K167" s="106">
        <v>0</v>
      </c>
      <c r="L167" s="26"/>
    </row>
    <row r="168" spans="1:12" ht="13.5">
      <c r="A168" s="1" t="s">
        <v>459</v>
      </c>
      <c r="B168" s="1" t="s">
        <v>29</v>
      </c>
      <c r="C168" s="1" t="s">
        <v>22</v>
      </c>
      <c r="D168" s="1">
        <v>200</v>
      </c>
      <c r="E168" s="1" t="s">
        <v>23</v>
      </c>
      <c r="F168" s="1" t="s">
        <v>24</v>
      </c>
      <c r="G168" s="52">
        <v>141.591</v>
      </c>
      <c r="H168" s="135">
        <v>40268.884722222225</v>
      </c>
      <c r="I168" s="106">
        <v>1000</v>
      </c>
      <c r="J168" s="20">
        <v>0</v>
      </c>
      <c r="K168" s="106">
        <v>1000</v>
      </c>
      <c r="L168" s="26">
        <f>H168-H169</f>
        <v>0.00555555555911269</v>
      </c>
    </row>
    <row r="169" spans="1:12" ht="13.5">
      <c r="A169" s="1" t="s">
        <v>460</v>
      </c>
      <c r="B169" s="1" t="s">
        <v>29</v>
      </c>
      <c r="C169" s="1" t="s">
        <v>26</v>
      </c>
      <c r="D169" s="1">
        <v>200</v>
      </c>
      <c r="E169" s="1" t="s">
        <v>27</v>
      </c>
      <c r="F169" s="1" t="s">
        <v>24</v>
      </c>
      <c r="G169" s="52">
        <v>141.491</v>
      </c>
      <c r="H169" s="135">
        <v>40268.879166666666</v>
      </c>
      <c r="I169" s="106">
        <v>0</v>
      </c>
      <c r="J169" s="20">
        <v>0</v>
      </c>
      <c r="K169" s="106">
        <v>0</v>
      </c>
      <c r="L169" s="26"/>
    </row>
    <row r="170" spans="1:12" ht="13.5">
      <c r="A170" s="1" t="s">
        <v>461</v>
      </c>
      <c r="B170" s="1" t="s">
        <v>29</v>
      </c>
      <c r="C170" s="1" t="s">
        <v>22</v>
      </c>
      <c r="D170" s="1">
        <v>200</v>
      </c>
      <c r="E170" s="1" t="s">
        <v>27</v>
      </c>
      <c r="F170" s="1" t="s">
        <v>24</v>
      </c>
      <c r="G170" s="52">
        <v>140.373</v>
      </c>
      <c r="H170" s="135">
        <v>40267.981944444444</v>
      </c>
      <c r="I170" s="106">
        <v>-1030</v>
      </c>
      <c r="J170" s="20">
        <v>0</v>
      </c>
      <c r="K170" s="106">
        <v>-1030</v>
      </c>
      <c r="L170" s="26">
        <f>H170-H171</f>
        <v>0.0034722222189884633</v>
      </c>
    </row>
    <row r="171" spans="1:12" ht="13.5">
      <c r="A171" s="1" t="s">
        <v>462</v>
      </c>
      <c r="B171" s="1" t="s">
        <v>29</v>
      </c>
      <c r="C171" s="1" t="s">
        <v>26</v>
      </c>
      <c r="D171" s="1">
        <v>200</v>
      </c>
      <c r="E171" s="1" t="s">
        <v>23</v>
      </c>
      <c r="F171" s="1" t="s">
        <v>24</v>
      </c>
      <c r="G171" s="52">
        <v>140.27</v>
      </c>
      <c r="H171" s="135">
        <v>40267.978472222225</v>
      </c>
      <c r="I171" s="106">
        <v>0</v>
      </c>
      <c r="J171" s="20">
        <v>0</v>
      </c>
      <c r="K171" s="106">
        <v>0</v>
      </c>
      <c r="L171" s="26"/>
    </row>
    <row r="172" spans="1:12" ht="13.5">
      <c r="A172" s="1" t="s">
        <v>463</v>
      </c>
      <c r="B172" s="1" t="s">
        <v>29</v>
      </c>
      <c r="C172" s="1" t="s">
        <v>22</v>
      </c>
      <c r="D172" s="1">
        <v>200</v>
      </c>
      <c r="E172" s="1" t="s">
        <v>23</v>
      </c>
      <c r="F172" s="1" t="s">
        <v>24</v>
      </c>
      <c r="G172" s="52">
        <v>140.126</v>
      </c>
      <c r="H172" s="135">
        <v>40267.97152777778</v>
      </c>
      <c r="I172" s="106">
        <v>-1060</v>
      </c>
      <c r="J172" s="20">
        <v>0</v>
      </c>
      <c r="K172" s="106">
        <v>-1060</v>
      </c>
      <c r="L172" s="26">
        <f>H172-H173</f>
        <v>0.003472222226264421</v>
      </c>
    </row>
    <row r="173" spans="1:12" ht="13.5">
      <c r="A173" s="1" t="s">
        <v>464</v>
      </c>
      <c r="B173" s="1" t="s">
        <v>29</v>
      </c>
      <c r="C173" s="1" t="s">
        <v>26</v>
      </c>
      <c r="D173" s="1">
        <v>200</v>
      </c>
      <c r="E173" s="1" t="s">
        <v>27</v>
      </c>
      <c r="F173" s="1" t="s">
        <v>24</v>
      </c>
      <c r="G173" s="52">
        <v>140.232</v>
      </c>
      <c r="H173" s="135">
        <v>40267.96805555555</v>
      </c>
      <c r="I173" s="106">
        <v>0</v>
      </c>
      <c r="J173" s="20">
        <v>0</v>
      </c>
      <c r="K173" s="106">
        <v>0</v>
      </c>
      <c r="L173" s="26"/>
    </row>
    <row r="174" spans="1:12" ht="13.5">
      <c r="A174" s="1" t="s">
        <v>465</v>
      </c>
      <c r="B174" s="1" t="s">
        <v>29</v>
      </c>
      <c r="C174" s="1" t="s">
        <v>22</v>
      </c>
      <c r="D174" s="1">
        <v>200</v>
      </c>
      <c r="E174" s="1" t="s">
        <v>23</v>
      </c>
      <c r="F174" s="1" t="s">
        <v>24</v>
      </c>
      <c r="G174" s="52">
        <v>140.301</v>
      </c>
      <c r="H174" s="135">
        <v>40267.958333333336</v>
      </c>
      <c r="I174" s="106">
        <v>1000</v>
      </c>
      <c r="J174" s="20">
        <v>0</v>
      </c>
      <c r="K174" s="106">
        <v>1000</v>
      </c>
      <c r="L174" s="26">
        <f>H174-H175</f>
        <v>0.0020833333328482695</v>
      </c>
    </row>
    <row r="175" spans="1:12" ht="13.5">
      <c r="A175" s="1" t="s">
        <v>466</v>
      </c>
      <c r="B175" s="1" t="s">
        <v>29</v>
      </c>
      <c r="C175" s="1" t="s">
        <v>26</v>
      </c>
      <c r="D175" s="1">
        <v>200</v>
      </c>
      <c r="E175" s="1" t="s">
        <v>27</v>
      </c>
      <c r="F175" s="1" t="s">
        <v>24</v>
      </c>
      <c r="G175" s="52">
        <v>140.201</v>
      </c>
      <c r="H175" s="135">
        <v>40267.95625</v>
      </c>
      <c r="I175" s="106">
        <v>0</v>
      </c>
      <c r="J175" s="20">
        <v>0</v>
      </c>
      <c r="K175" s="106">
        <v>0</v>
      </c>
      <c r="L175" s="26"/>
    </row>
    <row r="176" spans="1:12" ht="13.5">
      <c r="A176" s="1" t="s">
        <v>467</v>
      </c>
      <c r="B176" s="1" t="s">
        <v>29</v>
      </c>
      <c r="C176" s="1" t="s">
        <v>22</v>
      </c>
      <c r="D176" s="1">
        <v>200</v>
      </c>
      <c r="E176" s="1" t="s">
        <v>23</v>
      </c>
      <c r="F176" s="1" t="s">
        <v>24</v>
      </c>
      <c r="G176" s="52">
        <v>140.196</v>
      </c>
      <c r="H176" s="135">
        <v>40267.94930555556</v>
      </c>
      <c r="I176" s="106">
        <v>1000</v>
      </c>
      <c r="J176" s="20">
        <v>0</v>
      </c>
      <c r="K176" s="106">
        <v>1000</v>
      </c>
      <c r="L176" s="26">
        <f>H176-H177</f>
        <v>0.003472222226264421</v>
      </c>
    </row>
    <row r="177" spans="1:12" ht="13.5">
      <c r="A177" s="1" t="s">
        <v>468</v>
      </c>
      <c r="B177" s="1" t="s">
        <v>29</v>
      </c>
      <c r="C177" s="1" t="s">
        <v>26</v>
      </c>
      <c r="D177" s="1">
        <v>200</v>
      </c>
      <c r="E177" s="1" t="s">
        <v>27</v>
      </c>
      <c r="F177" s="1" t="s">
        <v>24</v>
      </c>
      <c r="G177" s="52">
        <v>140.096</v>
      </c>
      <c r="H177" s="135">
        <v>40267.94583333333</v>
      </c>
      <c r="I177" s="106">
        <v>0</v>
      </c>
      <c r="J177" s="20">
        <v>0</v>
      </c>
      <c r="K177" s="106">
        <v>0</v>
      </c>
      <c r="L177" s="26"/>
    </row>
    <row r="178" spans="1:12" ht="13.5">
      <c r="A178" s="1" t="s">
        <v>444</v>
      </c>
      <c r="B178" s="1" t="s">
        <v>29</v>
      </c>
      <c r="C178" s="1" t="s">
        <v>22</v>
      </c>
      <c r="D178" s="1">
        <v>200</v>
      </c>
      <c r="E178" s="1" t="s">
        <v>23</v>
      </c>
      <c r="F178" s="1" t="s">
        <v>24</v>
      </c>
      <c r="G178" s="52">
        <v>138.738</v>
      </c>
      <c r="H178" s="135">
        <v>40266.947222222225</v>
      </c>
      <c r="I178" s="106">
        <v>1060</v>
      </c>
      <c r="J178" s="20">
        <v>0</v>
      </c>
      <c r="K178" s="106">
        <v>1060</v>
      </c>
      <c r="L178" s="26">
        <f>H178-H179</f>
        <v>0.0006944444467080757</v>
      </c>
    </row>
    <row r="179" spans="1:11" ht="13.5">
      <c r="A179" s="1" t="s">
        <v>445</v>
      </c>
      <c r="B179" s="1" t="s">
        <v>29</v>
      </c>
      <c r="C179" s="1" t="s">
        <v>26</v>
      </c>
      <c r="D179" s="1">
        <v>200</v>
      </c>
      <c r="E179" s="1" t="s">
        <v>27</v>
      </c>
      <c r="F179" s="1" t="s">
        <v>24</v>
      </c>
      <c r="G179" s="52">
        <v>138.632</v>
      </c>
      <c r="H179" s="135">
        <v>40266.94652777778</v>
      </c>
      <c r="I179" s="106">
        <v>0</v>
      </c>
      <c r="J179" s="20">
        <v>0</v>
      </c>
      <c r="K179" s="106">
        <v>0</v>
      </c>
    </row>
    <row r="180" spans="1:12" ht="13.5">
      <c r="A180" s="1" t="s">
        <v>446</v>
      </c>
      <c r="B180" s="1" t="s">
        <v>29</v>
      </c>
      <c r="C180" s="1" t="s">
        <v>22</v>
      </c>
      <c r="D180" s="1">
        <v>200</v>
      </c>
      <c r="E180" s="1" t="s">
        <v>23</v>
      </c>
      <c r="F180" s="1" t="s">
        <v>24</v>
      </c>
      <c r="G180" s="52">
        <v>138.705</v>
      </c>
      <c r="H180" s="135">
        <v>40266.94027777778</v>
      </c>
      <c r="I180" s="106">
        <v>1000</v>
      </c>
      <c r="J180" s="20">
        <v>0</v>
      </c>
      <c r="K180" s="106">
        <v>1000</v>
      </c>
      <c r="L180" s="26">
        <f>H180-H181</f>
        <v>0.006944444445252884</v>
      </c>
    </row>
    <row r="181" spans="1:11" ht="13.5">
      <c r="A181" s="1" t="s">
        <v>447</v>
      </c>
      <c r="B181" s="1" t="s">
        <v>29</v>
      </c>
      <c r="C181" s="1" t="s">
        <v>26</v>
      </c>
      <c r="D181" s="1">
        <v>200</v>
      </c>
      <c r="E181" s="1" t="s">
        <v>27</v>
      </c>
      <c r="F181" s="1" t="s">
        <v>24</v>
      </c>
      <c r="G181" s="52">
        <v>138.605</v>
      </c>
      <c r="H181" s="135">
        <v>40266.933333333334</v>
      </c>
      <c r="I181" s="106">
        <v>0</v>
      </c>
      <c r="J181" s="20">
        <v>0</v>
      </c>
      <c r="K181" s="106">
        <v>0</v>
      </c>
    </row>
    <row r="182" spans="1:12" ht="13.5">
      <c r="A182" s="1" t="s">
        <v>448</v>
      </c>
      <c r="B182" s="1" t="s">
        <v>29</v>
      </c>
      <c r="C182" s="1" t="s">
        <v>22</v>
      </c>
      <c r="D182" s="1">
        <v>200</v>
      </c>
      <c r="E182" s="1" t="s">
        <v>23</v>
      </c>
      <c r="F182" s="1" t="s">
        <v>24</v>
      </c>
      <c r="G182" s="52">
        <v>138.595</v>
      </c>
      <c r="H182" s="135">
        <v>40266.93125</v>
      </c>
      <c r="I182" s="106">
        <v>1000</v>
      </c>
      <c r="J182" s="20">
        <v>0</v>
      </c>
      <c r="K182" s="106">
        <v>1000</v>
      </c>
      <c r="L182" s="26">
        <f>H182-H183</f>
        <v>0.015972222223354038</v>
      </c>
    </row>
    <row r="183" spans="1:11" ht="13.5">
      <c r="A183" s="1" t="s">
        <v>449</v>
      </c>
      <c r="B183" s="1" t="s">
        <v>29</v>
      </c>
      <c r="C183" s="1" t="s">
        <v>26</v>
      </c>
      <c r="D183" s="1">
        <v>200</v>
      </c>
      <c r="E183" s="1" t="s">
        <v>27</v>
      </c>
      <c r="F183" s="1" t="s">
        <v>24</v>
      </c>
      <c r="G183" s="52">
        <v>138.495</v>
      </c>
      <c r="H183" s="135">
        <v>40266.91527777778</v>
      </c>
      <c r="I183" s="106">
        <v>0</v>
      </c>
      <c r="J183" s="20">
        <v>0</v>
      </c>
      <c r="K183" s="106">
        <v>0</v>
      </c>
    </row>
    <row r="184" spans="1:12" ht="13.5">
      <c r="A184" s="1" t="s">
        <v>450</v>
      </c>
      <c r="B184" s="1" t="s">
        <v>29</v>
      </c>
      <c r="C184" s="1" t="s">
        <v>22</v>
      </c>
      <c r="D184" s="1">
        <v>200</v>
      </c>
      <c r="E184" s="1" t="s">
        <v>23</v>
      </c>
      <c r="F184" s="1" t="s">
        <v>24</v>
      </c>
      <c r="G184" s="52">
        <v>138.394</v>
      </c>
      <c r="H184" s="135">
        <v>40266.9125</v>
      </c>
      <c r="I184" s="106">
        <v>-1010</v>
      </c>
      <c r="J184" s="20">
        <v>0</v>
      </c>
      <c r="K184" s="106">
        <v>-1010</v>
      </c>
      <c r="L184" s="26">
        <f>H184-H185</f>
        <v>0.0013888888861401938</v>
      </c>
    </row>
    <row r="185" spans="1:11" ht="13.5">
      <c r="A185" s="1" t="s">
        <v>451</v>
      </c>
      <c r="B185" s="1" t="s">
        <v>29</v>
      </c>
      <c r="C185" s="1" t="s">
        <v>26</v>
      </c>
      <c r="D185" s="1">
        <v>200</v>
      </c>
      <c r="E185" s="1" t="s">
        <v>27</v>
      </c>
      <c r="F185" s="1" t="s">
        <v>24</v>
      </c>
      <c r="G185" s="52">
        <v>138.495</v>
      </c>
      <c r="H185" s="135">
        <v>40266.91111111111</v>
      </c>
      <c r="I185" s="106">
        <v>0</v>
      </c>
      <c r="J185" s="20">
        <v>0</v>
      </c>
      <c r="K185" s="106">
        <v>0</v>
      </c>
    </row>
    <row r="186" spans="1:12" ht="13.5">
      <c r="A186" s="1" t="s">
        <v>431</v>
      </c>
      <c r="B186" s="1" t="s">
        <v>21</v>
      </c>
      <c r="C186" s="1" t="s">
        <v>22</v>
      </c>
      <c r="D186" s="1">
        <v>200</v>
      </c>
      <c r="E186" s="1" t="s">
        <v>23</v>
      </c>
      <c r="F186" s="1" t="s">
        <v>24</v>
      </c>
      <c r="G186" s="52">
        <v>124.067</v>
      </c>
      <c r="H186" s="135">
        <v>40263.913194444445</v>
      </c>
      <c r="I186" s="106">
        <v>900</v>
      </c>
      <c r="J186" s="20">
        <v>0</v>
      </c>
      <c r="K186" s="106">
        <v>900</v>
      </c>
      <c r="L186" s="26">
        <f>H186-H187</f>
        <v>0.015972222223354038</v>
      </c>
    </row>
    <row r="187" spans="1:12" ht="13.5">
      <c r="A187" s="1" t="s">
        <v>432</v>
      </c>
      <c r="B187" s="1" t="s">
        <v>21</v>
      </c>
      <c r="C187" s="1" t="s">
        <v>26</v>
      </c>
      <c r="D187" s="1">
        <v>200</v>
      </c>
      <c r="E187" s="1" t="s">
        <v>27</v>
      </c>
      <c r="F187" s="1" t="s">
        <v>24</v>
      </c>
      <c r="G187" s="52">
        <v>123.977</v>
      </c>
      <c r="H187" s="135">
        <v>40263.89722222222</v>
      </c>
      <c r="I187" s="106">
        <v>0</v>
      </c>
      <c r="J187" s="20">
        <v>0</v>
      </c>
      <c r="K187" s="106">
        <v>0</v>
      </c>
      <c r="L187" s="26"/>
    </row>
    <row r="188" spans="1:12" ht="13.5">
      <c r="A188" s="1" t="s">
        <v>433</v>
      </c>
      <c r="B188" s="1" t="s">
        <v>21</v>
      </c>
      <c r="C188" s="1" t="s">
        <v>22</v>
      </c>
      <c r="D188" s="1">
        <v>200</v>
      </c>
      <c r="E188" s="1" t="s">
        <v>23</v>
      </c>
      <c r="F188" s="1" t="s">
        <v>24</v>
      </c>
      <c r="G188" s="52">
        <v>124.101</v>
      </c>
      <c r="H188" s="135">
        <v>40263.87708333333</v>
      </c>
      <c r="I188" s="106">
        <v>1010</v>
      </c>
      <c r="J188" s="20">
        <v>0</v>
      </c>
      <c r="K188" s="106">
        <v>1010</v>
      </c>
      <c r="L188" s="26">
        <f>H188-H189</f>
        <v>0.00972222222480923</v>
      </c>
    </row>
    <row r="189" spans="1:12" ht="13.5">
      <c r="A189" s="1" t="s">
        <v>434</v>
      </c>
      <c r="B189" s="1" t="s">
        <v>21</v>
      </c>
      <c r="C189" s="1" t="s">
        <v>26</v>
      </c>
      <c r="D189" s="1">
        <v>200</v>
      </c>
      <c r="E189" s="1" t="s">
        <v>27</v>
      </c>
      <c r="F189" s="1" t="s">
        <v>24</v>
      </c>
      <c r="G189" s="52">
        <v>124</v>
      </c>
      <c r="H189" s="135">
        <v>40263.86736111111</v>
      </c>
      <c r="I189" s="106">
        <v>0</v>
      </c>
      <c r="J189" s="20">
        <v>0</v>
      </c>
      <c r="K189" s="106">
        <v>0</v>
      </c>
      <c r="L189" s="26"/>
    </row>
    <row r="190" spans="1:12" ht="13.5">
      <c r="A190" s="1" t="s">
        <v>435</v>
      </c>
      <c r="B190" s="1" t="s">
        <v>29</v>
      </c>
      <c r="C190" s="1" t="s">
        <v>22</v>
      </c>
      <c r="D190" s="1">
        <v>200</v>
      </c>
      <c r="E190" s="1" t="s">
        <v>23</v>
      </c>
      <c r="F190" s="1" t="s">
        <v>24</v>
      </c>
      <c r="G190" s="52">
        <v>136.95</v>
      </c>
      <c r="H190" s="135">
        <v>40261.92013888889</v>
      </c>
      <c r="I190" s="106">
        <v>1000</v>
      </c>
      <c r="J190" s="20">
        <v>0</v>
      </c>
      <c r="K190" s="106">
        <v>1000</v>
      </c>
      <c r="L190" s="26">
        <f>H190-H191</f>
        <v>0.002777777779556345</v>
      </c>
    </row>
    <row r="191" spans="1:12" ht="13.5">
      <c r="A191" s="1" t="s">
        <v>436</v>
      </c>
      <c r="B191" s="1" t="s">
        <v>29</v>
      </c>
      <c r="C191" s="1" t="s">
        <v>26</v>
      </c>
      <c r="D191" s="1">
        <v>200</v>
      </c>
      <c r="E191" s="1" t="s">
        <v>27</v>
      </c>
      <c r="F191" s="1" t="s">
        <v>24</v>
      </c>
      <c r="G191" s="52">
        <v>136.85</v>
      </c>
      <c r="H191" s="135">
        <v>40261.91736111111</v>
      </c>
      <c r="I191" s="106">
        <v>0</v>
      </c>
      <c r="J191" s="20">
        <v>0</v>
      </c>
      <c r="K191" s="106">
        <v>0</v>
      </c>
      <c r="L191" s="26"/>
    </row>
    <row r="192" spans="1:12" ht="13.5">
      <c r="A192" s="1" t="s">
        <v>437</v>
      </c>
      <c r="B192" s="1" t="s">
        <v>29</v>
      </c>
      <c r="C192" s="1" t="s">
        <v>22</v>
      </c>
      <c r="D192" s="1">
        <v>200</v>
      </c>
      <c r="E192" s="1" t="s">
        <v>23</v>
      </c>
      <c r="F192" s="1" t="s">
        <v>24</v>
      </c>
      <c r="G192" s="52">
        <v>137.007</v>
      </c>
      <c r="H192" s="135">
        <v>40261.91180555556</v>
      </c>
      <c r="I192" s="106">
        <v>1000</v>
      </c>
      <c r="J192" s="20">
        <v>0</v>
      </c>
      <c r="K192" s="106">
        <v>1000</v>
      </c>
      <c r="L192" s="26">
        <f>H192-H193</f>
        <v>0.002083333340124227</v>
      </c>
    </row>
    <row r="193" spans="1:12" ht="13.5">
      <c r="A193" s="1" t="s">
        <v>438</v>
      </c>
      <c r="B193" s="1" t="s">
        <v>29</v>
      </c>
      <c r="C193" s="1" t="s">
        <v>26</v>
      </c>
      <c r="D193" s="1">
        <v>200</v>
      </c>
      <c r="E193" s="1" t="s">
        <v>27</v>
      </c>
      <c r="F193" s="1" t="s">
        <v>24</v>
      </c>
      <c r="G193" s="52">
        <v>136.907</v>
      </c>
      <c r="H193" s="135">
        <v>40261.90972222222</v>
      </c>
      <c r="I193" s="106">
        <v>0</v>
      </c>
      <c r="J193" s="20">
        <v>0</v>
      </c>
      <c r="K193" s="106">
        <v>0</v>
      </c>
      <c r="L193" s="26"/>
    </row>
    <row r="194" spans="1:12" ht="13.5">
      <c r="A194" s="1" t="s">
        <v>439</v>
      </c>
      <c r="B194" s="1" t="s">
        <v>29</v>
      </c>
      <c r="C194" s="1" t="s">
        <v>22</v>
      </c>
      <c r="D194" s="1">
        <v>200</v>
      </c>
      <c r="E194" s="1" t="s">
        <v>23</v>
      </c>
      <c r="F194" s="1" t="s">
        <v>24</v>
      </c>
      <c r="G194" s="52">
        <v>137.106</v>
      </c>
      <c r="H194" s="135">
        <v>40261.90555555555</v>
      </c>
      <c r="I194" s="106">
        <v>1100</v>
      </c>
      <c r="J194" s="20">
        <v>0</v>
      </c>
      <c r="K194" s="106">
        <v>1100</v>
      </c>
      <c r="L194" s="26">
        <f>H194-H195</f>
        <v>0.0006944444394321181</v>
      </c>
    </row>
    <row r="195" spans="1:12" ht="13.5">
      <c r="A195" s="1" t="s">
        <v>440</v>
      </c>
      <c r="B195" s="1" t="s">
        <v>29</v>
      </c>
      <c r="C195" s="1" t="s">
        <v>26</v>
      </c>
      <c r="D195" s="1">
        <v>200</v>
      </c>
      <c r="E195" s="1" t="s">
        <v>27</v>
      </c>
      <c r="F195" s="1" t="s">
        <v>24</v>
      </c>
      <c r="G195" s="52">
        <v>136.996</v>
      </c>
      <c r="H195" s="135">
        <v>40261.904861111114</v>
      </c>
      <c r="I195" s="106">
        <v>0</v>
      </c>
      <c r="J195" s="20">
        <v>0</v>
      </c>
      <c r="K195" s="106">
        <v>0</v>
      </c>
      <c r="L195" s="26"/>
    </row>
    <row r="196" spans="1:12" ht="13.5">
      <c r="A196" s="1" t="s">
        <v>422</v>
      </c>
      <c r="B196" s="1" t="s">
        <v>21</v>
      </c>
      <c r="C196" s="1" t="s">
        <v>22</v>
      </c>
      <c r="D196" s="1">
        <v>200</v>
      </c>
      <c r="E196" s="1" t="s">
        <v>23</v>
      </c>
      <c r="F196" s="1" t="s">
        <v>24</v>
      </c>
      <c r="G196" s="52">
        <v>122.074</v>
      </c>
      <c r="H196" s="135">
        <v>40260.06319444445</v>
      </c>
      <c r="I196" s="106">
        <v>1740</v>
      </c>
      <c r="J196" s="20">
        <v>0</v>
      </c>
      <c r="K196" s="106">
        <v>1740</v>
      </c>
      <c r="L196" s="26">
        <f>H196-H197</f>
        <v>0.06458333333284827</v>
      </c>
    </row>
    <row r="197" spans="1:12" ht="13.5">
      <c r="A197" s="1" t="s">
        <v>423</v>
      </c>
      <c r="B197" s="1" t="s">
        <v>21</v>
      </c>
      <c r="C197" s="1" t="s">
        <v>26</v>
      </c>
      <c r="D197" s="1">
        <v>200</v>
      </c>
      <c r="E197" s="1" t="s">
        <v>27</v>
      </c>
      <c r="F197" s="1" t="s">
        <v>24</v>
      </c>
      <c r="G197" s="52">
        <v>121.9</v>
      </c>
      <c r="H197" s="135">
        <v>40259.998611111114</v>
      </c>
      <c r="I197" s="106">
        <v>0</v>
      </c>
      <c r="J197" s="20">
        <v>0</v>
      </c>
      <c r="K197" s="106">
        <v>0</v>
      </c>
      <c r="L197" s="26"/>
    </row>
    <row r="198" spans="1:12" ht="13.5">
      <c r="A198" s="1" t="s">
        <v>424</v>
      </c>
      <c r="B198" s="1" t="s">
        <v>21</v>
      </c>
      <c r="C198" s="1" t="s">
        <v>22</v>
      </c>
      <c r="D198" s="1">
        <v>200</v>
      </c>
      <c r="E198" s="1" t="s">
        <v>23</v>
      </c>
      <c r="F198" s="1" t="s">
        <v>24</v>
      </c>
      <c r="G198" s="52">
        <v>121.954</v>
      </c>
      <c r="H198" s="135">
        <v>40259.99444444444</v>
      </c>
      <c r="I198" s="106">
        <v>2000</v>
      </c>
      <c r="J198" s="20">
        <v>0</v>
      </c>
      <c r="K198" s="106">
        <v>2000</v>
      </c>
      <c r="L198" s="26">
        <f>H198-H199</f>
        <v>0.011805555550381541</v>
      </c>
    </row>
    <row r="199" spans="1:12" ht="13.5">
      <c r="A199" s="1" t="s">
        <v>425</v>
      </c>
      <c r="B199" s="1" t="s">
        <v>21</v>
      </c>
      <c r="C199" s="1" t="s">
        <v>26</v>
      </c>
      <c r="D199" s="1">
        <v>200</v>
      </c>
      <c r="E199" s="1" t="s">
        <v>27</v>
      </c>
      <c r="F199" s="1" t="s">
        <v>24</v>
      </c>
      <c r="G199" s="52">
        <v>121.754</v>
      </c>
      <c r="H199" s="135">
        <v>40259.98263888889</v>
      </c>
      <c r="I199" s="106">
        <v>0</v>
      </c>
      <c r="J199" s="20">
        <v>0</v>
      </c>
      <c r="K199" s="106">
        <v>0</v>
      </c>
      <c r="L199" s="26"/>
    </row>
    <row r="200" spans="1:12" ht="13.5">
      <c r="A200" s="1" t="s">
        <v>426</v>
      </c>
      <c r="B200" s="1" t="s">
        <v>21</v>
      </c>
      <c r="C200" s="1" t="s">
        <v>22</v>
      </c>
      <c r="D200" s="1">
        <v>200</v>
      </c>
      <c r="E200" s="1" t="s">
        <v>23</v>
      </c>
      <c r="F200" s="1" t="s">
        <v>24</v>
      </c>
      <c r="G200" s="52">
        <v>121.534</v>
      </c>
      <c r="H200" s="135">
        <v>40259.972916666666</v>
      </c>
      <c r="I200" s="106">
        <v>2000</v>
      </c>
      <c r="J200" s="20">
        <v>0</v>
      </c>
      <c r="K200" s="106">
        <v>2000</v>
      </c>
      <c r="L200" s="26">
        <f>H200-H201</f>
        <v>0.03541666666569654</v>
      </c>
    </row>
    <row r="201" spans="1:12" ht="13.5">
      <c r="A201" s="1" t="s">
        <v>427</v>
      </c>
      <c r="B201" s="1" t="s">
        <v>21</v>
      </c>
      <c r="C201" s="1" t="s">
        <v>26</v>
      </c>
      <c r="D201" s="1">
        <v>200</v>
      </c>
      <c r="E201" s="1" t="s">
        <v>27</v>
      </c>
      <c r="F201" s="1" t="s">
        <v>24</v>
      </c>
      <c r="G201" s="52">
        <v>121.334</v>
      </c>
      <c r="H201" s="135">
        <v>40259.9375</v>
      </c>
      <c r="I201" s="106">
        <v>0</v>
      </c>
      <c r="J201" s="20">
        <v>0</v>
      </c>
      <c r="K201" s="106">
        <v>0</v>
      </c>
      <c r="L201" s="26"/>
    </row>
    <row r="202" spans="1:12" ht="13.5">
      <c r="A202" s="1" t="s">
        <v>428</v>
      </c>
      <c r="B202" s="1" t="s">
        <v>21</v>
      </c>
      <c r="C202" s="1" t="s">
        <v>22</v>
      </c>
      <c r="D202" s="1">
        <v>200</v>
      </c>
      <c r="E202" s="1" t="s">
        <v>23</v>
      </c>
      <c r="F202" s="1" t="s">
        <v>24</v>
      </c>
      <c r="G202" s="52">
        <v>122.074</v>
      </c>
      <c r="H202" s="135">
        <v>40260.06319444445</v>
      </c>
      <c r="I202" s="106">
        <v>-1750</v>
      </c>
      <c r="J202" s="20">
        <v>0</v>
      </c>
      <c r="K202" s="106">
        <v>-1750</v>
      </c>
      <c r="L202" s="26">
        <f>H202-H203</f>
        <v>0.15763888889341615</v>
      </c>
    </row>
    <row r="203" spans="1:12" ht="13.5">
      <c r="A203" s="162" t="s">
        <v>429</v>
      </c>
      <c r="B203" s="162" t="s">
        <v>21</v>
      </c>
      <c r="C203" s="162" t="s">
        <v>26</v>
      </c>
      <c r="D203" s="162">
        <v>200</v>
      </c>
      <c r="E203" s="162" t="s">
        <v>27</v>
      </c>
      <c r="F203" s="162" t="s">
        <v>24</v>
      </c>
      <c r="G203" s="163">
        <v>122.249</v>
      </c>
      <c r="H203" s="164">
        <v>40259.90555555555</v>
      </c>
      <c r="I203" s="165">
        <v>0</v>
      </c>
      <c r="J203" s="166">
        <v>0</v>
      </c>
      <c r="K203" s="165">
        <v>0</v>
      </c>
      <c r="L203" s="167"/>
    </row>
    <row r="204" spans="1:12" ht="13.5">
      <c r="A204" s="1" t="s">
        <v>324</v>
      </c>
      <c r="B204" s="1" t="s">
        <v>21</v>
      </c>
      <c r="C204" s="1" t="s">
        <v>22</v>
      </c>
      <c r="D204" s="1">
        <v>200</v>
      </c>
      <c r="E204" s="1" t="s">
        <v>27</v>
      </c>
      <c r="F204" s="1" t="s">
        <v>24</v>
      </c>
      <c r="G204" s="52">
        <v>132</v>
      </c>
      <c r="H204" s="135">
        <v>40177.0625</v>
      </c>
      <c r="I204" s="106">
        <v>4000</v>
      </c>
      <c r="J204" s="20">
        <v>0</v>
      </c>
      <c r="K204" s="106">
        <v>4000</v>
      </c>
      <c r="L204" s="26">
        <f>H204-H205</f>
        <v>0.19791666666424135</v>
      </c>
    </row>
    <row r="205" spans="1:12" ht="13.5">
      <c r="A205" s="1" t="s">
        <v>325</v>
      </c>
      <c r="B205" s="1" t="s">
        <v>21</v>
      </c>
      <c r="C205" s="1" t="s">
        <v>26</v>
      </c>
      <c r="D205" s="1">
        <v>200</v>
      </c>
      <c r="E205" s="1" t="s">
        <v>23</v>
      </c>
      <c r="F205" s="1" t="s">
        <v>24</v>
      </c>
      <c r="G205" s="52">
        <v>132.4</v>
      </c>
      <c r="H205" s="135">
        <v>40176.864583333336</v>
      </c>
      <c r="I205" s="106">
        <v>0</v>
      </c>
      <c r="J205" s="20">
        <v>0</v>
      </c>
      <c r="K205" s="106">
        <v>0</v>
      </c>
      <c r="L205" s="1"/>
    </row>
    <row r="206" spans="1:12" ht="13.5">
      <c r="A206" s="1" t="s">
        <v>326</v>
      </c>
      <c r="B206" s="1" t="s">
        <v>21</v>
      </c>
      <c r="C206" s="1" t="s">
        <v>22</v>
      </c>
      <c r="D206" s="1">
        <v>200</v>
      </c>
      <c r="E206" s="1" t="s">
        <v>27</v>
      </c>
      <c r="F206" s="1" t="s">
        <v>24</v>
      </c>
      <c r="G206" s="52">
        <v>132</v>
      </c>
      <c r="H206" s="135">
        <v>40177.0625</v>
      </c>
      <c r="I206" s="106">
        <v>-670</v>
      </c>
      <c r="J206" s="20">
        <v>0</v>
      </c>
      <c r="K206" s="106">
        <v>-670</v>
      </c>
      <c r="L206" s="26">
        <f>H206-H207</f>
        <v>0.39722222222189885</v>
      </c>
    </row>
    <row r="207" spans="1:12" ht="13.5">
      <c r="A207" s="1" t="s">
        <v>327</v>
      </c>
      <c r="B207" s="1" t="s">
        <v>21</v>
      </c>
      <c r="C207" s="1" t="s">
        <v>26</v>
      </c>
      <c r="D207" s="1">
        <v>200</v>
      </c>
      <c r="E207" s="1" t="s">
        <v>23</v>
      </c>
      <c r="F207" s="1" t="s">
        <v>24</v>
      </c>
      <c r="G207" s="52">
        <v>131.933</v>
      </c>
      <c r="H207" s="135">
        <v>40176.66527777778</v>
      </c>
      <c r="I207" s="106">
        <v>0</v>
      </c>
      <c r="J207" s="20">
        <v>0</v>
      </c>
      <c r="K207" s="106">
        <v>0</v>
      </c>
      <c r="L207" s="1"/>
    </row>
    <row r="208" spans="1:12" ht="13.5">
      <c r="A208" s="1" t="s">
        <v>328</v>
      </c>
      <c r="B208" s="1" t="s">
        <v>21</v>
      </c>
      <c r="C208" s="1" t="s">
        <v>22</v>
      </c>
      <c r="D208" s="1">
        <v>200</v>
      </c>
      <c r="E208" s="1" t="s">
        <v>27</v>
      </c>
      <c r="F208" s="1" t="s">
        <v>24</v>
      </c>
      <c r="G208" s="52">
        <v>132</v>
      </c>
      <c r="H208" s="135">
        <v>40177.0625</v>
      </c>
      <c r="I208" s="106">
        <v>-2970</v>
      </c>
      <c r="J208" s="20">
        <v>0</v>
      </c>
      <c r="K208" s="106">
        <v>-2970</v>
      </c>
      <c r="L208" s="26">
        <f>H208-H209</f>
        <v>0.5326388888861402</v>
      </c>
    </row>
    <row r="209" spans="1:12" ht="13.5">
      <c r="A209" s="1" t="s">
        <v>329</v>
      </c>
      <c r="B209" s="1" t="s">
        <v>21</v>
      </c>
      <c r="C209" s="1" t="s">
        <v>26</v>
      </c>
      <c r="D209" s="1">
        <v>200</v>
      </c>
      <c r="E209" s="1" t="s">
        <v>23</v>
      </c>
      <c r="F209" s="1" t="s">
        <v>24</v>
      </c>
      <c r="G209" s="52">
        <v>131.703</v>
      </c>
      <c r="H209" s="135">
        <v>40176.529861111114</v>
      </c>
      <c r="I209" s="106">
        <v>0</v>
      </c>
      <c r="J209" s="20">
        <v>0</v>
      </c>
      <c r="K209" s="106">
        <v>0</v>
      </c>
      <c r="L209" s="1"/>
    </row>
    <row r="210" spans="1:12" ht="13.5">
      <c r="A210" s="1" t="s">
        <v>316</v>
      </c>
      <c r="B210" s="1" t="s">
        <v>29</v>
      </c>
      <c r="C210" s="1" t="s">
        <v>22</v>
      </c>
      <c r="D210" s="1">
        <v>200</v>
      </c>
      <c r="E210" s="1" t="s">
        <v>23</v>
      </c>
      <c r="F210" s="1" t="s">
        <v>24</v>
      </c>
      <c r="G210" s="52">
        <v>146.747</v>
      </c>
      <c r="H210" s="135">
        <v>40176.50555555556</v>
      </c>
      <c r="I210" s="106">
        <v>-30</v>
      </c>
      <c r="J210" s="20">
        <v>0</v>
      </c>
      <c r="K210" s="106">
        <v>-30</v>
      </c>
      <c r="L210" s="26">
        <f>H210-H211</f>
        <v>0.03125</v>
      </c>
    </row>
    <row r="211" spans="1:11" ht="13.5">
      <c r="A211" s="1" t="s">
        <v>317</v>
      </c>
      <c r="B211" s="1" t="s">
        <v>29</v>
      </c>
      <c r="C211" s="1" t="s">
        <v>26</v>
      </c>
      <c r="D211" s="1">
        <v>200</v>
      </c>
      <c r="E211" s="1" t="s">
        <v>27</v>
      </c>
      <c r="F211" s="1" t="s">
        <v>24</v>
      </c>
      <c r="G211" s="52">
        <v>146.75</v>
      </c>
      <c r="H211" s="135">
        <v>40176.47430555556</v>
      </c>
      <c r="I211" s="106">
        <v>0</v>
      </c>
      <c r="J211" s="20">
        <v>0</v>
      </c>
      <c r="K211" s="106">
        <v>0</v>
      </c>
    </row>
    <row r="212" spans="1:12" ht="13.5">
      <c r="A212" s="1" t="s">
        <v>318</v>
      </c>
      <c r="B212" s="1" t="s">
        <v>29</v>
      </c>
      <c r="C212" s="1" t="s">
        <v>22</v>
      </c>
      <c r="D212" s="1">
        <v>200</v>
      </c>
      <c r="E212" s="1" t="s">
        <v>23</v>
      </c>
      <c r="F212" s="1" t="s">
        <v>24</v>
      </c>
      <c r="G212" s="52">
        <v>146.85</v>
      </c>
      <c r="H212" s="135">
        <v>40176.458333333336</v>
      </c>
      <c r="I212" s="106">
        <v>1000</v>
      </c>
      <c r="J212" s="20">
        <v>0</v>
      </c>
      <c r="K212" s="106">
        <v>1000</v>
      </c>
      <c r="L212" s="26">
        <f>H212-H213</f>
        <v>0.03263888889341615</v>
      </c>
    </row>
    <row r="213" spans="1:11" ht="13.5">
      <c r="A213" s="1" t="s">
        <v>319</v>
      </c>
      <c r="B213" s="1" t="s">
        <v>29</v>
      </c>
      <c r="C213" s="1" t="s">
        <v>26</v>
      </c>
      <c r="D213" s="1">
        <v>200</v>
      </c>
      <c r="E213" s="1" t="s">
        <v>27</v>
      </c>
      <c r="F213" s="1" t="s">
        <v>24</v>
      </c>
      <c r="G213" s="52">
        <v>146.75</v>
      </c>
      <c r="H213" s="135">
        <v>40176.42569444444</v>
      </c>
      <c r="I213" s="106">
        <v>0</v>
      </c>
      <c r="J213" s="20">
        <v>0</v>
      </c>
      <c r="K213" s="106">
        <v>0</v>
      </c>
    </row>
    <row r="214" spans="1:12" ht="13.5">
      <c r="A214" s="1" t="s">
        <v>313</v>
      </c>
      <c r="B214" s="1" t="s">
        <v>21</v>
      </c>
      <c r="C214" s="1" t="s">
        <v>22</v>
      </c>
      <c r="D214" s="1">
        <v>200</v>
      </c>
      <c r="E214" s="1" t="s">
        <v>23</v>
      </c>
      <c r="F214" s="1" t="s">
        <v>24</v>
      </c>
      <c r="G214" s="52">
        <v>131.845</v>
      </c>
      <c r="H214" s="135">
        <v>40175.986805555556</v>
      </c>
      <c r="I214" s="106">
        <v>130</v>
      </c>
      <c r="J214" s="20">
        <v>0</v>
      </c>
      <c r="K214" s="106">
        <v>130</v>
      </c>
      <c r="L214" s="26">
        <f>H214-H215</f>
        <v>0.05833333333430346</v>
      </c>
    </row>
    <row r="215" spans="1:12" ht="13.5">
      <c r="A215" s="1" t="s">
        <v>314</v>
      </c>
      <c r="B215" s="1" t="s">
        <v>21</v>
      </c>
      <c r="C215" s="1" t="s">
        <v>26</v>
      </c>
      <c r="D215" s="1">
        <v>200</v>
      </c>
      <c r="E215" s="1" t="s">
        <v>27</v>
      </c>
      <c r="F215" s="1" t="s">
        <v>24</v>
      </c>
      <c r="G215" s="52">
        <v>131.832</v>
      </c>
      <c r="H215" s="135">
        <v>40175.92847222222</v>
      </c>
      <c r="I215" s="106">
        <v>0</v>
      </c>
      <c r="J215" s="20">
        <v>0</v>
      </c>
      <c r="K215" s="106">
        <v>0</v>
      </c>
      <c r="L215" s="1"/>
    </row>
    <row r="216" spans="1:12" ht="13.5">
      <c r="A216" s="1" t="s">
        <v>305</v>
      </c>
      <c r="B216" s="1" t="s">
        <v>21</v>
      </c>
      <c r="C216" s="1" t="s">
        <v>22</v>
      </c>
      <c r="D216" s="1">
        <v>200</v>
      </c>
      <c r="E216" s="1" t="s">
        <v>23</v>
      </c>
      <c r="F216" s="1" t="s">
        <v>24</v>
      </c>
      <c r="G216" s="52">
        <v>131.731</v>
      </c>
      <c r="H216" s="135">
        <v>40175.80486111111</v>
      </c>
      <c r="I216" s="106">
        <v>860</v>
      </c>
      <c r="J216" s="20">
        <v>0</v>
      </c>
      <c r="K216" s="106">
        <v>860</v>
      </c>
      <c r="L216" s="26">
        <f>H216-H217</f>
        <v>0.013194444443797693</v>
      </c>
    </row>
    <row r="217" spans="1:12" ht="13.5">
      <c r="A217" s="1" t="s">
        <v>306</v>
      </c>
      <c r="B217" s="1" t="s">
        <v>21</v>
      </c>
      <c r="C217" s="1" t="s">
        <v>26</v>
      </c>
      <c r="D217" s="1">
        <v>200</v>
      </c>
      <c r="E217" s="1" t="s">
        <v>27</v>
      </c>
      <c r="F217" s="1" t="s">
        <v>24</v>
      </c>
      <c r="G217" s="52">
        <v>131.645</v>
      </c>
      <c r="H217" s="135">
        <v>40175.791666666664</v>
      </c>
      <c r="I217" s="106">
        <v>0</v>
      </c>
      <c r="J217" s="20">
        <v>0</v>
      </c>
      <c r="K217" s="106">
        <v>0</v>
      </c>
      <c r="L217" s="1"/>
    </row>
    <row r="218" spans="1:12" ht="13.5">
      <c r="A218" s="1" t="s">
        <v>307</v>
      </c>
      <c r="B218" s="1" t="s">
        <v>21</v>
      </c>
      <c r="C218" s="1" t="s">
        <v>22</v>
      </c>
      <c r="D218" s="1">
        <v>200</v>
      </c>
      <c r="E218" s="1" t="s">
        <v>23</v>
      </c>
      <c r="F218" s="1" t="s">
        <v>24</v>
      </c>
      <c r="G218" s="52">
        <v>131.709</v>
      </c>
      <c r="H218" s="135">
        <v>40175.75486111111</v>
      </c>
      <c r="I218" s="106">
        <v>110</v>
      </c>
      <c r="J218" s="20">
        <v>0</v>
      </c>
      <c r="K218" s="106">
        <v>110</v>
      </c>
      <c r="L218" s="26">
        <f>H218-H219</f>
        <v>0.10486111111094942</v>
      </c>
    </row>
    <row r="219" spans="1:12" ht="13.5">
      <c r="A219" s="1" t="s">
        <v>308</v>
      </c>
      <c r="B219" s="1" t="s">
        <v>21</v>
      </c>
      <c r="C219" s="1" t="s">
        <v>26</v>
      </c>
      <c r="D219" s="1">
        <v>200</v>
      </c>
      <c r="E219" s="1" t="s">
        <v>27</v>
      </c>
      <c r="F219" s="1" t="s">
        <v>24</v>
      </c>
      <c r="G219" s="52">
        <v>131.698</v>
      </c>
      <c r="H219" s="135">
        <v>40175.65</v>
      </c>
      <c r="I219" s="106">
        <v>0</v>
      </c>
      <c r="J219" s="20">
        <v>0</v>
      </c>
      <c r="K219" s="106">
        <v>0</v>
      </c>
      <c r="L219" s="1"/>
    </row>
    <row r="220" spans="1:12" ht="13.5">
      <c r="A220" s="1" t="s">
        <v>309</v>
      </c>
      <c r="B220" s="1" t="s">
        <v>21</v>
      </c>
      <c r="C220" s="1" t="s">
        <v>22</v>
      </c>
      <c r="D220" s="1">
        <v>200</v>
      </c>
      <c r="E220" s="1" t="s">
        <v>23</v>
      </c>
      <c r="F220" s="1" t="s">
        <v>24</v>
      </c>
      <c r="G220" s="52">
        <v>131.689</v>
      </c>
      <c r="H220" s="135">
        <v>40175.60138888889</v>
      </c>
      <c r="I220" s="106">
        <v>590</v>
      </c>
      <c r="J220" s="20">
        <v>0</v>
      </c>
      <c r="K220" s="106">
        <v>590</v>
      </c>
      <c r="L220" s="26">
        <f>H220-H221</f>
        <v>0.04097222222480923</v>
      </c>
    </row>
    <row r="221" spans="1:12" ht="13.5">
      <c r="A221" s="1" t="s">
        <v>310</v>
      </c>
      <c r="B221" s="1" t="s">
        <v>21</v>
      </c>
      <c r="C221" s="1" t="s">
        <v>26</v>
      </c>
      <c r="D221" s="1">
        <v>200</v>
      </c>
      <c r="E221" s="1" t="s">
        <v>27</v>
      </c>
      <c r="F221" s="1" t="s">
        <v>24</v>
      </c>
      <c r="G221" s="52">
        <v>131.63</v>
      </c>
      <c r="H221" s="135">
        <v>40175.56041666667</v>
      </c>
      <c r="I221" s="106">
        <v>0</v>
      </c>
      <c r="J221" s="20">
        <v>0</v>
      </c>
      <c r="K221" s="106">
        <v>0</v>
      </c>
      <c r="L221" s="1"/>
    </row>
    <row r="222" spans="1:12" ht="13.5">
      <c r="A222" s="1" t="s">
        <v>311</v>
      </c>
      <c r="B222" s="1" t="s">
        <v>21</v>
      </c>
      <c r="C222" s="1" t="s">
        <v>22</v>
      </c>
      <c r="D222" s="1">
        <v>200</v>
      </c>
      <c r="E222" s="1" t="s">
        <v>23</v>
      </c>
      <c r="F222" s="1" t="s">
        <v>24</v>
      </c>
      <c r="G222" s="52">
        <v>131.614</v>
      </c>
      <c r="H222" s="135">
        <v>40175.42083333333</v>
      </c>
      <c r="I222" s="106">
        <v>1000</v>
      </c>
      <c r="J222" s="20">
        <v>0</v>
      </c>
      <c r="K222" s="106">
        <v>1000</v>
      </c>
      <c r="L222" s="26">
        <f>H222-H223</f>
        <v>0.0013888888861401938</v>
      </c>
    </row>
    <row r="223" spans="1:12" ht="13.5">
      <c r="A223" s="1" t="s">
        <v>312</v>
      </c>
      <c r="B223" s="1" t="s">
        <v>21</v>
      </c>
      <c r="C223" s="1" t="s">
        <v>26</v>
      </c>
      <c r="D223" s="1">
        <v>200</v>
      </c>
      <c r="E223" s="1" t="s">
        <v>27</v>
      </c>
      <c r="F223" s="1" t="s">
        <v>24</v>
      </c>
      <c r="G223" s="52">
        <v>131.514</v>
      </c>
      <c r="H223" s="135">
        <v>40175.419444444444</v>
      </c>
      <c r="I223" s="106">
        <v>0</v>
      </c>
      <c r="J223" s="20">
        <v>0</v>
      </c>
      <c r="K223" s="106">
        <v>0</v>
      </c>
      <c r="L223" s="1"/>
    </row>
    <row r="224" spans="1:12" ht="13.5">
      <c r="A224" s="1" t="s">
        <v>301</v>
      </c>
      <c r="B224" s="1" t="s">
        <v>21</v>
      </c>
      <c r="C224" s="1" t="s">
        <v>22</v>
      </c>
      <c r="D224" s="1">
        <v>200</v>
      </c>
      <c r="E224" s="1" t="s">
        <v>23</v>
      </c>
      <c r="F224" s="1" t="s">
        <v>24</v>
      </c>
      <c r="G224" s="52">
        <v>131.646</v>
      </c>
      <c r="H224" s="135">
        <v>40171.98472222222</v>
      </c>
      <c r="I224" s="106">
        <v>-1010</v>
      </c>
      <c r="J224" s="20">
        <v>0</v>
      </c>
      <c r="K224" s="106">
        <v>-1010</v>
      </c>
      <c r="L224" s="26">
        <f>H224-H225</f>
        <v>0.028472222220443655</v>
      </c>
    </row>
    <row r="225" spans="1:11" ht="13.5">
      <c r="A225" s="1" t="s">
        <v>302</v>
      </c>
      <c r="B225" s="1" t="s">
        <v>21</v>
      </c>
      <c r="C225" s="1" t="s">
        <v>26</v>
      </c>
      <c r="D225" s="1">
        <v>200</v>
      </c>
      <c r="E225" s="1" t="s">
        <v>27</v>
      </c>
      <c r="F225" s="1" t="s">
        <v>24</v>
      </c>
      <c r="G225" s="52">
        <v>131.747</v>
      </c>
      <c r="H225" s="135">
        <v>40171.95625</v>
      </c>
      <c r="I225" s="106">
        <v>0</v>
      </c>
      <c r="J225" s="20">
        <v>0</v>
      </c>
      <c r="K225" s="106">
        <v>0</v>
      </c>
    </row>
    <row r="226" spans="1:12" ht="13.5">
      <c r="A226" s="1" t="s">
        <v>303</v>
      </c>
      <c r="B226" s="1" t="s">
        <v>21</v>
      </c>
      <c r="C226" s="1" t="s">
        <v>22</v>
      </c>
      <c r="D226" s="1">
        <v>200</v>
      </c>
      <c r="E226" s="1" t="s">
        <v>23</v>
      </c>
      <c r="F226" s="1" t="s">
        <v>24</v>
      </c>
      <c r="G226" s="52">
        <v>131.806</v>
      </c>
      <c r="H226" s="135">
        <v>40171.94305555556</v>
      </c>
      <c r="I226" s="106">
        <v>40</v>
      </c>
      <c r="J226" s="20">
        <v>0</v>
      </c>
      <c r="K226" s="106">
        <v>40</v>
      </c>
      <c r="L226" s="26">
        <f>H226-H227</f>
        <v>0.002083333340124227</v>
      </c>
    </row>
    <row r="227" spans="1:11" ht="13.5">
      <c r="A227" s="1" t="s">
        <v>304</v>
      </c>
      <c r="B227" s="1" t="s">
        <v>21</v>
      </c>
      <c r="C227" s="1" t="s">
        <v>26</v>
      </c>
      <c r="D227" s="1">
        <v>200</v>
      </c>
      <c r="E227" s="1" t="s">
        <v>27</v>
      </c>
      <c r="F227" s="1" t="s">
        <v>24</v>
      </c>
      <c r="G227" s="52">
        <v>131.802</v>
      </c>
      <c r="H227" s="135">
        <v>40171.94097222222</v>
      </c>
      <c r="I227" s="106">
        <v>0</v>
      </c>
      <c r="J227" s="20">
        <v>0</v>
      </c>
      <c r="K227" s="106">
        <v>0</v>
      </c>
    </row>
    <row r="228" spans="1:12" ht="13.5">
      <c r="A228" s="1" t="s">
        <v>294</v>
      </c>
      <c r="B228" s="1" t="s">
        <v>21</v>
      </c>
      <c r="C228" s="1" t="s">
        <v>22</v>
      </c>
      <c r="D228" s="1">
        <v>200</v>
      </c>
      <c r="E228" s="1" t="s">
        <v>23</v>
      </c>
      <c r="F228" s="1" t="s">
        <v>24</v>
      </c>
      <c r="G228" s="52">
        <v>130.902</v>
      </c>
      <c r="H228" s="135">
        <v>40170.802777777775</v>
      </c>
      <c r="I228" s="106">
        <v>1000</v>
      </c>
      <c r="J228" s="20">
        <v>0</v>
      </c>
      <c r="K228" s="106">
        <v>1000</v>
      </c>
      <c r="L228" s="26">
        <f>H228-H229</f>
        <v>0.011111111110949423</v>
      </c>
    </row>
    <row r="229" spans="1:12" ht="13.5">
      <c r="A229" s="1" t="s">
        <v>295</v>
      </c>
      <c r="B229" s="1" t="s">
        <v>21</v>
      </c>
      <c r="C229" s="1" t="s">
        <v>26</v>
      </c>
      <c r="D229" s="1">
        <v>200</v>
      </c>
      <c r="E229" s="1" t="s">
        <v>27</v>
      </c>
      <c r="F229" s="1" t="s">
        <v>24</v>
      </c>
      <c r="G229" s="52">
        <v>130.802</v>
      </c>
      <c r="H229" s="135">
        <v>40170.791666666664</v>
      </c>
      <c r="I229" s="106">
        <v>0</v>
      </c>
      <c r="J229" s="20">
        <v>0</v>
      </c>
      <c r="K229" s="106">
        <v>0</v>
      </c>
      <c r="L229" s="1"/>
    </row>
    <row r="230" spans="1:12" ht="13.5">
      <c r="A230" s="1" t="s">
        <v>296</v>
      </c>
      <c r="B230" s="1" t="s">
        <v>297</v>
      </c>
      <c r="C230" s="1" t="s">
        <v>22</v>
      </c>
      <c r="D230" s="1">
        <v>200</v>
      </c>
      <c r="E230" s="1" t="s">
        <v>27</v>
      </c>
      <c r="F230" s="1" t="s">
        <v>24</v>
      </c>
      <c r="G230" s="138">
        <v>1.425</v>
      </c>
      <c r="H230" s="135">
        <v>40170.71041666667</v>
      </c>
      <c r="I230" s="106">
        <v>917</v>
      </c>
      <c r="J230" s="20">
        <v>0</v>
      </c>
      <c r="K230" s="106">
        <v>917</v>
      </c>
      <c r="L230" s="26">
        <f>H230-H231</f>
        <v>0.03125</v>
      </c>
    </row>
    <row r="231" spans="1:12" ht="13.5">
      <c r="A231" s="1" t="s">
        <v>298</v>
      </c>
      <c r="B231" s="1" t="s">
        <v>297</v>
      </c>
      <c r="C231" s="1" t="s">
        <v>26</v>
      </c>
      <c r="D231" s="1">
        <v>200</v>
      </c>
      <c r="E231" s="1" t="s">
        <v>23</v>
      </c>
      <c r="F231" s="1" t="s">
        <v>24</v>
      </c>
      <c r="G231" s="138">
        <v>1.426</v>
      </c>
      <c r="H231" s="135">
        <v>40170.67916666667</v>
      </c>
      <c r="I231" s="106">
        <v>0</v>
      </c>
      <c r="J231" s="20">
        <v>0</v>
      </c>
      <c r="K231" s="106">
        <v>0</v>
      </c>
      <c r="L231" s="1"/>
    </row>
    <row r="232" spans="1:12" ht="13.5">
      <c r="A232" s="1" t="s">
        <v>290</v>
      </c>
      <c r="B232" s="1" t="s">
        <v>21</v>
      </c>
      <c r="C232" s="1" t="s">
        <v>22</v>
      </c>
      <c r="D232" s="1">
        <v>200</v>
      </c>
      <c r="E232" s="1" t="s">
        <v>23</v>
      </c>
      <c r="F232" s="1" t="s">
        <v>24</v>
      </c>
      <c r="G232" s="52">
        <v>130.936</v>
      </c>
      <c r="H232" s="135">
        <v>40170.00069444445</v>
      </c>
      <c r="I232" s="106">
        <v>1030</v>
      </c>
      <c r="J232" s="20">
        <v>0</v>
      </c>
      <c r="K232" s="106">
        <v>1030</v>
      </c>
      <c r="L232" s="26">
        <f>H232-H233</f>
        <v>0.0013888888934161514</v>
      </c>
    </row>
    <row r="233" spans="1:12" ht="13.5">
      <c r="A233" s="1" t="s">
        <v>291</v>
      </c>
      <c r="B233" s="1" t="s">
        <v>21</v>
      </c>
      <c r="C233" s="1" t="s">
        <v>26</v>
      </c>
      <c r="D233" s="1">
        <v>200</v>
      </c>
      <c r="E233" s="1" t="s">
        <v>27</v>
      </c>
      <c r="F233" s="1" t="s">
        <v>24</v>
      </c>
      <c r="G233" s="52">
        <v>130.833</v>
      </c>
      <c r="H233" s="135">
        <v>40169.99930555555</v>
      </c>
      <c r="I233" s="106">
        <v>0</v>
      </c>
      <c r="J233" s="20">
        <v>0</v>
      </c>
      <c r="K233" s="106">
        <v>0</v>
      </c>
      <c r="L233" s="26"/>
    </row>
    <row r="234" spans="1:12" ht="13.5">
      <c r="A234" s="1" t="s">
        <v>284</v>
      </c>
      <c r="B234" s="1" t="s">
        <v>29</v>
      </c>
      <c r="C234" s="1" t="s">
        <v>22</v>
      </c>
      <c r="D234" s="1">
        <v>100</v>
      </c>
      <c r="E234" s="1" t="s">
        <v>23</v>
      </c>
      <c r="F234" s="1" t="s">
        <v>24</v>
      </c>
      <c r="G234" s="52">
        <v>146.55</v>
      </c>
      <c r="H234" s="135">
        <v>40169.93125</v>
      </c>
      <c r="I234" s="106">
        <v>1000</v>
      </c>
      <c r="J234" s="20">
        <v>0</v>
      </c>
      <c r="K234" s="106">
        <v>1000</v>
      </c>
      <c r="L234" s="26">
        <f>H234-H235</f>
        <v>0.011111111110949423</v>
      </c>
    </row>
    <row r="235" spans="1:12" ht="13.5">
      <c r="A235" s="1" t="s">
        <v>285</v>
      </c>
      <c r="B235" s="1" t="s">
        <v>29</v>
      </c>
      <c r="C235" s="1" t="s">
        <v>26</v>
      </c>
      <c r="D235" s="1">
        <v>100</v>
      </c>
      <c r="E235" s="1" t="s">
        <v>27</v>
      </c>
      <c r="F235" s="1" t="s">
        <v>24</v>
      </c>
      <c r="G235" s="52">
        <v>146.45</v>
      </c>
      <c r="H235" s="135">
        <v>40169.92013888889</v>
      </c>
      <c r="I235" s="106">
        <v>0</v>
      </c>
      <c r="J235" s="20">
        <v>0</v>
      </c>
      <c r="K235" s="106">
        <v>0</v>
      </c>
      <c r="L235" s="26"/>
    </row>
    <row r="236" spans="1:12" ht="13.5">
      <c r="A236" s="1" t="s">
        <v>286</v>
      </c>
      <c r="B236" s="1" t="s">
        <v>29</v>
      </c>
      <c r="C236" s="1" t="s">
        <v>22</v>
      </c>
      <c r="D236" s="1">
        <v>100</v>
      </c>
      <c r="E236" s="1" t="s">
        <v>23</v>
      </c>
      <c r="F236" s="1" t="s">
        <v>24</v>
      </c>
      <c r="G236" s="52">
        <v>146.55</v>
      </c>
      <c r="H236" s="135">
        <v>40169.91458333333</v>
      </c>
      <c r="I236" s="106">
        <v>1000</v>
      </c>
      <c r="J236" s="20">
        <v>0</v>
      </c>
      <c r="K236" s="106">
        <v>1000</v>
      </c>
      <c r="L236" s="26">
        <f>H236-H237</f>
        <v>0.005555555551836733</v>
      </c>
    </row>
    <row r="237" spans="1:12" ht="13.5">
      <c r="A237" s="1" t="s">
        <v>287</v>
      </c>
      <c r="B237" s="1" t="s">
        <v>29</v>
      </c>
      <c r="C237" s="1" t="s">
        <v>26</v>
      </c>
      <c r="D237" s="1">
        <v>100</v>
      </c>
      <c r="E237" s="1" t="s">
        <v>27</v>
      </c>
      <c r="F237" s="1" t="s">
        <v>24</v>
      </c>
      <c r="G237" s="52">
        <v>146.45</v>
      </c>
      <c r="H237" s="135">
        <v>40169.90902777778</v>
      </c>
      <c r="I237" s="106">
        <v>0</v>
      </c>
      <c r="J237" s="20">
        <v>0</v>
      </c>
      <c r="K237" s="106">
        <v>0</v>
      </c>
      <c r="L237" s="26"/>
    </row>
    <row r="238" spans="1:12" ht="13.5">
      <c r="A238" s="1" t="s">
        <v>288</v>
      </c>
      <c r="B238" s="1" t="s">
        <v>21</v>
      </c>
      <c r="C238" s="1" t="s">
        <v>22</v>
      </c>
      <c r="D238" s="1">
        <v>200</v>
      </c>
      <c r="E238" s="1" t="s">
        <v>23</v>
      </c>
      <c r="F238" s="1" t="s">
        <v>24</v>
      </c>
      <c r="G238" s="52">
        <v>130.054</v>
      </c>
      <c r="H238" s="135">
        <v>40168.959027777775</v>
      </c>
      <c r="I238" s="106">
        <v>1000</v>
      </c>
      <c r="J238" s="20">
        <v>0</v>
      </c>
      <c r="K238" s="106">
        <v>1000</v>
      </c>
      <c r="L238" s="26">
        <f>H238-H239</f>
        <v>0.02152777777519077</v>
      </c>
    </row>
    <row r="239" spans="1:12" ht="13.5">
      <c r="A239" s="1" t="s">
        <v>289</v>
      </c>
      <c r="B239" s="1" t="s">
        <v>21</v>
      </c>
      <c r="C239" s="1" t="s">
        <v>26</v>
      </c>
      <c r="D239" s="1">
        <v>200</v>
      </c>
      <c r="E239" s="1" t="s">
        <v>27</v>
      </c>
      <c r="F239" s="1" t="s">
        <v>24</v>
      </c>
      <c r="G239" s="52">
        <v>129.954</v>
      </c>
      <c r="H239" s="135">
        <v>40168.9375</v>
      </c>
      <c r="I239" s="106">
        <v>0</v>
      </c>
      <c r="J239" s="20">
        <v>0</v>
      </c>
      <c r="K239" s="106">
        <v>0</v>
      </c>
      <c r="L239" s="26"/>
    </row>
    <row r="240" spans="1:12" ht="13.5">
      <c r="A240" s="1" t="s">
        <v>278</v>
      </c>
      <c r="B240" s="1" t="s">
        <v>46</v>
      </c>
      <c r="C240" s="1" t="s">
        <v>22</v>
      </c>
      <c r="D240" s="1">
        <v>200</v>
      </c>
      <c r="E240" s="1" t="s">
        <v>23</v>
      </c>
      <c r="F240" s="1" t="s">
        <v>24</v>
      </c>
      <c r="G240" s="52">
        <v>80.36</v>
      </c>
      <c r="H240" s="135">
        <v>40165.98888888889</v>
      </c>
      <c r="I240" s="106">
        <v>1000</v>
      </c>
      <c r="J240" s="20">
        <v>0</v>
      </c>
      <c r="K240" s="106">
        <v>1000</v>
      </c>
      <c r="L240" s="26">
        <f>H240-H241</f>
        <v>0.05138888888905058</v>
      </c>
    </row>
    <row r="241" spans="1:12" ht="13.5">
      <c r="A241" s="1" t="s">
        <v>279</v>
      </c>
      <c r="B241" s="1" t="s">
        <v>46</v>
      </c>
      <c r="C241" s="1" t="s">
        <v>26</v>
      </c>
      <c r="D241" s="1">
        <v>200</v>
      </c>
      <c r="E241" s="1" t="s">
        <v>27</v>
      </c>
      <c r="F241" s="1" t="s">
        <v>24</v>
      </c>
      <c r="G241" s="52">
        <v>80.26</v>
      </c>
      <c r="H241" s="135">
        <v>40165.9375</v>
      </c>
      <c r="I241" s="106">
        <v>0</v>
      </c>
      <c r="J241" s="20">
        <v>0</v>
      </c>
      <c r="K241" s="106">
        <v>0</v>
      </c>
      <c r="L241" s="1"/>
    </row>
    <row r="242" spans="1:12" ht="13.5">
      <c r="A242" s="1" t="s">
        <v>262</v>
      </c>
      <c r="B242" s="1" t="s">
        <v>46</v>
      </c>
      <c r="C242" s="1" t="s">
        <v>22</v>
      </c>
      <c r="D242" s="1">
        <v>200</v>
      </c>
      <c r="E242" s="1" t="s">
        <v>23</v>
      </c>
      <c r="F242" s="1" t="s">
        <v>24</v>
      </c>
      <c r="G242" s="52">
        <v>80.306</v>
      </c>
      <c r="H242" s="135">
        <v>40165.89444444444</v>
      </c>
      <c r="I242" s="106">
        <v>1000</v>
      </c>
      <c r="J242" s="20">
        <v>0</v>
      </c>
      <c r="K242" s="106">
        <v>1000</v>
      </c>
      <c r="L242" s="26">
        <f>H242-H243</f>
        <v>0.0062499999985448085</v>
      </c>
    </row>
    <row r="243" spans="1:12" ht="13.5">
      <c r="A243" s="1" t="s">
        <v>263</v>
      </c>
      <c r="B243" s="1" t="s">
        <v>46</v>
      </c>
      <c r="C243" s="1" t="s">
        <v>26</v>
      </c>
      <c r="D243" s="1">
        <v>200</v>
      </c>
      <c r="E243" s="1" t="s">
        <v>27</v>
      </c>
      <c r="F243" s="1" t="s">
        <v>24</v>
      </c>
      <c r="G243" s="52">
        <v>80.206</v>
      </c>
      <c r="H243" s="135">
        <v>40165.888194444444</v>
      </c>
      <c r="I243" s="106">
        <v>0</v>
      </c>
      <c r="J243" s="20">
        <v>0</v>
      </c>
      <c r="K243" s="106">
        <v>0</v>
      </c>
      <c r="L243" s="26"/>
    </row>
    <row r="244" spans="1:12" ht="13.5">
      <c r="A244" s="1" t="s">
        <v>264</v>
      </c>
      <c r="B244" s="1" t="s">
        <v>21</v>
      </c>
      <c r="C244" s="1" t="s">
        <v>22</v>
      </c>
      <c r="D244" s="1">
        <v>200</v>
      </c>
      <c r="E244" s="1" t="s">
        <v>23</v>
      </c>
      <c r="F244" s="1" t="s">
        <v>24</v>
      </c>
      <c r="G244" s="52">
        <v>129.221</v>
      </c>
      <c r="H244" s="135">
        <v>40164.97777777778</v>
      </c>
      <c r="I244" s="106">
        <v>70</v>
      </c>
      <c r="J244" s="20">
        <v>0</v>
      </c>
      <c r="K244" s="106">
        <v>70</v>
      </c>
      <c r="L244" s="26">
        <f>H244-H245</f>
        <v>0.0013888888861401938</v>
      </c>
    </row>
    <row r="245" spans="1:12" ht="13.5">
      <c r="A245" s="1" t="s">
        <v>265</v>
      </c>
      <c r="B245" s="1" t="s">
        <v>21</v>
      </c>
      <c r="C245" s="1" t="s">
        <v>26</v>
      </c>
      <c r="D245" s="1">
        <v>200</v>
      </c>
      <c r="E245" s="1" t="s">
        <v>27</v>
      </c>
      <c r="F245" s="1" t="s">
        <v>24</v>
      </c>
      <c r="G245" s="52">
        <v>129.214</v>
      </c>
      <c r="H245" s="135">
        <v>40164.97638888889</v>
      </c>
      <c r="I245" s="106">
        <v>0</v>
      </c>
      <c r="J245" s="20">
        <v>0</v>
      </c>
      <c r="K245" s="106">
        <v>0</v>
      </c>
      <c r="L245" s="26"/>
    </row>
    <row r="246" spans="1:12" ht="13.5">
      <c r="A246" s="1" t="s">
        <v>266</v>
      </c>
      <c r="B246" s="1" t="s">
        <v>21</v>
      </c>
      <c r="C246" s="1" t="s">
        <v>22</v>
      </c>
      <c r="D246" s="1">
        <v>100</v>
      </c>
      <c r="E246" s="1" t="s">
        <v>27</v>
      </c>
      <c r="F246" s="1" t="s">
        <v>24</v>
      </c>
      <c r="G246" s="52">
        <v>129</v>
      </c>
      <c r="H246" s="135">
        <v>40165.15138888889</v>
      </c>
      <c r="I246" s="106">
        <v>1000</v>
      </c>
      <c r="J246" s="20">
        <v>0</v>
      </c>
      <c r="K246" s="106">
        <v>1000</v>
      </c>
      <c r="L246" s="26">
        <f>H246-H247</f>
        <v>0.28402777777955635</v>
      </c>
    </row>
    <row r="247" spans="1:12" ht="13.5">
      <c r="A247" s="1" t="s">
        <v>267</v>
      </c>
      <c r="B247" s="1" t="s">
        <v>21</v>
      </c>
      <c r="C247" s="1" t="s">
        <v>26</v>
      </c>
      <c r="D247" s="1">
        <v>100</v>
      </c>
      <c r="E247" s="1" t="s">
        <v>23</v>
      </c>
      <c r="F247" s="1" t="s">
        <v>24</v>
      </c>
      <c r="G247" s="52">
        <v>129.1</v>
      </c>
      <c r="H247" s="135">
        <v>40164.86736111111</v>
      </c>
      <c r="I247" s="106">
        <v>0</v>
      </c>
      <c r="J247" s="20">
        <v>0</v>
      </c>
      <c r="K247" s="106">
        <v>0</v>
      </c>
      <c r="L247" s="26"/>
    </row>
    <row r="248" spans="1:12" ht="13.5">
      <c r="A248" s="1" t="s">
        <v>268</v>
      </c>
      <c r="B248" s="1" t="s">
        <v>29</v>
      </c>
      <c r="C248" s="1" t="s">
        <v>22</v>
      </c>
      <c r="D248" s="1">
        <v>200</v>
      </c>
      <c r="E248" s="1" t="s">
        <v>27</v>
      </c>
      <c r="F248" s="1" t="s">
        <v>24</v>
      </c>
      <c r="G248" s="52">
        <v>146.478</v>
      </c>
      <c r="H248" s="135">
        <v>40164.12430555555</v>
      </c>
      <c r="I248" s="106">
        <v>1000</v>
      </c>
      <c r="J248" s="20">
        <v>0</v>
      </c>
      <c r="K248" s="106">
        <v>1000</v>
      </c>
      <c r="L248" s="26">
        <f>H248-H249</f>
        <v>0.22222222221898846</v>
      </c>
    </row>
    <row r="249" spans="1:12" ht="13.5">
      <c r="A249" s="1" t="s">
        <v>269</v>
      </c>
      <c r="B249" s="1" t="s">
        <v>29</v>
      </c>
      <c r="C249" s="1" t="s">
        <v>26</v>
      </c>
      <c r="D249" s="1">
        <v>200</v>
      </c>
      <c r="E249" s="1" t="s">
        <v>23</v>
      </c>
      <c r="F249" s="1" t="s">
        <v>24</v>
      </c>
      <c r="G249" s="52">
        <v>146.578</v>
      </c>
      <c r="H249" s="135">
        <v>40163.902083333334</v>
      </c>
      <c r="I249" s="106">
        <v>0</v>
      </c>
      <c r="J249" s="20">
        <v>0</v>
      </c>
      <c r="K249" s="106">
        <v>0</v>
      </c>
      <c r="L249" s="26"/>
    </row>
    <row r="250" spans="1:12" ht="13.5">
      <c r="A250" s="1" t="s">
        <v>270</v>
      </c>
      <c r="B250" s="1" t="s">
        <v>29</v>
      </c>
      <c r="C250" s="1" t="s">
        <v>22</v>
      </c>
      <c r="D250" s="1">
        <v>200</v>
      </c>
      <c r="E250" s="1" t="s">
        <v>23</v>
      </c>
      <c r="F250" s="1" t="s">
        <v>24</v>
      </c>
      <c r="G250" s="52">
        <v>146.599</v>
      </c>
      <c r="H250" s="135">
        <v>40163.873611111114</v>
      </c>
      <c r="I250" s="106">
        <v>1000</v>
      </c>
      <c r="J250" s="20">
        <v>0</v>
      </c>
      <c r="K250" s="106">
        <v>1000</v>
      </c>
      <c r="L250" s="26">
        <f>H250-H251</f>
        <v>0.031944444446708076</v>
      </c>
    </row>
    <row r="251" spans="1:12" ht="13.5">
      <c r="A251" s="1" t="s">
        <v>271</v>
      </c>
      <c r="B251" s="1" t="s">
        <v>29</v>
      </c>
      <c r="C251" s="1" t="s">
        <v>26</v>
      </c>
      <c r="D251" s="1">
        <v>200</v>
      </c>
      <c r="E251" s="1" t="s">
        <v>27</v>
      </c>
      <c r="F251" s="1" t="s">
        <v>24</v>
      </c>
      <c r="G251" s="52">
        <v>146.499</v>
      </c>
      <c r="H251" s="135">
        <v>40163.84166666667</v>
      </c>
      <c r="I251" s="106">
        <v>0</v>
      </c>
      <c r="J251" s="20">
        <v>0</v>
      </c>
      <c r="K251" s="106">
        <v>0</v>
      </c>
      <c r="L251" s="26"/>
    </row>
    <row r="252" spans="1:12" ht="13.5">
      <c r="A252" s="1" t="s">
        <v>237</v>
      </c>
      <c r="B252" s="1" t="s">
        <v>21</v>
      </c>
      <c r="C252" s="1" t="s">
        <v>22</v>
      </c>
      <c r="D252" s="1">
        <v>200</v>
      </c>
      <c r="E252" s="1" t="s">
        <v>23</v>
      </c>
      <c r="F252" s="1" t="s">
        <v>24</v>
      </c>
      <c r="G252" s="52">
        <v>131.517</v>
      </c>
      <c r="H252" s="135">
        <v>40158.9375</v>
      </c>
      <c r="I252" s="106">
        <v>2670</v>
      </c>
      <c r="J252" s="20">
        <v>0</v>
      </c>
      <c r="K252" s="106">
        <v>2670</v>
      </c>
      <c r="L252" s="26">
        <f>H252-H253</f>
        <v>0.10763888889050577</v>
      </c>
    </row>
    <row r="253" spans="1:12" ht="13.5">
      <c r="A253" s="1" t="s">
        <v>238</v>
      </c>
      <c r="B253" s="1" t="s">
        <v>21</v>
      </c>
      <c r="C253" s="1" t="s">
        <v>26</v>
      </c>
      <c r="D253" s="1">
        <v>200</v>
      </c>
      <c r="E253" s="1" t="s">
        <v>27</v>
      </c>
      <c r="F253" s="1" t="s">
        <v>24</v>
      </c>
      <c r="G253" s="52">
        <v>131.25</v>
      </c>
      <c r="H253" s="135">
        <v>40158.82986111111</v>
      </c>
      <c r="I253" s="106">
        <v>0</v>
      </c>
      <c r="J253" s="20">
        <v>0</v>
      </c>
      <c r="K253" s="106">
        <v>0</v>
      </c>
      <c r="L253" s="26"/>
    </row>
    <row r="254" spans="1:12" ht="13.5">
      <c r="A254" s="1" t="s">
        <v>239</v>
      </c>
      <c r="B254" s="1" t="s">
        <v>21</v>
      </c>
      <c r="C254" s="1" t="s">
        <v>22</v>
      </c>
      <c r="D254" s="1">
        <v>100</v>
      </c>
      <c r="E254" s="1" t="s">
        <v>27</v>
      </c>
      <c r="F254" s="1" t="s">
        <v>24</v>
      </c>
      <c r="G254" s="52">
        <v>129.906</v>
      </c>
      <c r="H254" s="135">
        <v>40158.02916666667</v>
      </c>
      <c r="I254" s="106">
        <v>1000</v>
      </c>
      <c r="J254" s="20">
        <v>0</v>
      </c>
      <c r="K254" s="106">
        <v>1000</v>
      </c>
      <c r="L254" s="26">
        <f>H254-H255</f>
        <v>0.06874999999854481</v>
      </c>
    </row>
    <row r="255" spans="1:12" ht="13.5">
      <c r="A255" s="1" t="s">
        <v>240</v>
      </c>
      <c r="B255" s="1" t="s">
        <v>21</v>
      </c>
      <c r="C255" s="1" t="s">
        <v>26</v>
      </c>
      <c r="D255" s="1">
        <v>100</v>
      </c>
      <c r="E255" s="1" t="s">
        <v>23</v>
      </c>
      <c r="F255" s="1" t="s">
        <v>24</v>
      </c>
      <c r="G255" s="52">
        <v>130.006</v>
      </c>
      <c r="H255" s="135">
        <v>40157.96041666667</v>
      </c>
      <c r="I255" s="106">
        <v>0</v>
      </c>
      <c r="J255" s="20">
        <v>0</v>
      </c>
      <c r="K255" s="106">
        <v>0</v>
      </c>
      <c r="L255" s="26"/>
    </row>
    <row r="256" spans="1:12" ht="13.5">
      <c r="A256" s="1" t="s">
        <v>241</v>
      </c>
      <c r="B256" s="1" t="s">
        <v>21</v>
      </c>
      <c r="C256" s="1" t="s">
        <v>22</v>
      </c>
      <c r="D256" s="1">
        <v>100</v>
      </c>
      <c r="E256" s="1" t="s">
        <v>23</v>
      </c>
      <c r="F256" s="1" t="s">
        <v>24</v>
      </c>
      <c r="G256" s="52">
        <v>129.314</v>
      </c>
      <c r="H256" s="135">
        <v>40156.995833333334</v>
      </c>
      <c r="I256" s="106">
        <v>1000</v>
      </c>
      <c r="J256" s="20">
        <v>0</v>
      </c>
      <c r="K256" s="106">
        <v>1000</v>
      </c>
      <c r="L256" s="26">
        <f>H256-H257</f>
        <v>0.011111111110949423</v>
      </c>
    </row>
    <row r="257" spans="1:12" ht="13.5">
      <c r="A257" s="1" t="s">
        <v>242</v>
      </c>
      <c r="B257" s="1" t="s">
        <v>21</v>
      </c>
      <c r="C257" s="1" t="s">
        <v>26</v>
      </c>
      <c r="D257" s="1">
        <v>100</v>
      </c>
      <c r="E257" s="1" t="s">
        <v>27</v>
      </c>
      <c r="F257" s="1" t="s">
        <v>24</v>
      </c>
      <c r="G257" s="52">
        <v>129.214</v>
      </c>
      <c r="H257" s="135">
        <v>40156.98472222222</v>
      </c>
      <c r="I257" s="106">
        <v>0</v>
      </c>
      <c r="J257" s="20">
        <v>0</v>
      </c>
      <c r="K257" s="106">
        <v>0</v>
      </c>
      <c r="L257" s="26"/>
    </row>
    <row r="258" spans="1:12" ht="13.5">
      <c r="A258" s="1" t="s">
        <v>243</v>
      </c>
      <c r="B258" s="1" t="s">
        <v>21</v>
      </c>
      <c r="C258" s="1" t="s">
        <v>22</v>
      </c>
      <c r="D258" s="1">
        <v>100</v>
      </c>
      <c r="E258" s="1" t="s">
        <v>23</v>
      </c>
      <c r="F258" s="1" t="s">
        <v>24</v>
      </c>
      <c r="G258" s="52">
        <v>129.832</v>
      </c>
      <c r="H258" s="135">
        <v>40156.95138888889</v>
      </c>
      <c r="I258" s="106">
        <v>1000</v>
      </c>
      <c r="J258" s="20">
        <v>0</v>
      </c>
      <c r="K258" s="106">
        <v>1000</v>
      </c>
      <c r="L258" s="26">
        <f>H258-H259</f>
        <v>0.0020833333328482695</v>
      </c>
    </row>
    <row r="259" spans="1:12" ht="13.5">
      <c r="A259" s="1" t="s">
        <v>244</v>
      </c>
      <c r="B259" s="1" t="s">
        <v>21</v>
      </c>
      <c r="C259" s="1" t="s">
        <v>26</v>
      </c>
      <c r="D259" s="1">
        <v>100</v>
      </c>
      <c r="E259" s="1" t="s">
        <v>27</v>
      </c>
      <c r="F259" s="1" t="s">
        <v>24</v>
      </c>
      <c r="G259" s="52">
        <v>129.732</v>
      </c>
      <c r="H259" s="135">
        <v>40156.94930555556</v>
      </c>
      <c r="I259" s="106">
        <v>0</v>
      </c>
      <c r="J259" s="20">
        <v>0</v>
      </c>
      <c r="K259" s="106">
        <v>0</v>
      </c>
      <c r="L259" s="26"/>
    </row>
    <row r="260" spans="1:12" ht="13.5">
      <c r="A260" s="1" t="s">
        <v>245</v>
      </c>
      <c r="B260" s="1" t="s">
        <v>21</v>
      </c>
      <c r="C260" s="1" t="s">
        <v>22</v>
      </c>
      <c r="D260" s="1">
        <v>100</v>
      </c>
      <c r="E260" s="1" t="s">
        <v>23</v>
      </c>
      <c r="F260" s="1" t="s">
        <v>24</v>
      </c>
      <c r="G260" s="52">
        <v>129.932</v>
      </c>
      <c r="H260" s="135">
        <v>40156.92569444444</v>
      </c>
      <c r="I260" s="106">
        <v>1250</v>
      </c>
      <c r="J260" s="20">
        <v>0</v>
      </c>
      <c r="K260" s="106">
        <v>1250</v>
      </c>
      <c r="L260" s="26">
        <f>H260-H261</f>
        <v>0.04930555555620231</v>
      </c>
    </row>
    <row r="261" spans="1:12" ht="13.5">
      <c r="A261" s="1" t="s">
        <v>246</v>
      </c>
      <c r="B261" s="1" t="s">
        <v>21</v>
      </c>
      <c r="C261" s="1" t="s">
        <v>26</v>
      </c>
      <c r="D261" s="1">
        <v>100</v>
      </c>
      <c r="E261" s="1" t="s">
        <v>27</v>
      </c>
      <c r="F261" s="1" t="s">
        <v>24</v>
      </c>
      <c r="G261" s="52">
        <v>129.807</v>
      </c>
      <c r="H261" s="135">
        <v>40156.876388888886</v>
      </c>
      <c r="I261" s="106">
        <v>0</v>
      </c>
      <c r="J261" s="20">
        <v>0</v>
      </c>
      <c r="K261" s="106">
        <v>0</v>
      </c>
      <c r="L261" s="26"/>
    </row>
    <row r="262" spans="1:12" ht="13.5">
      <c r="A262" s="1" t="s">
        <v>208</v>
      </c>
      <c r="B262" s="1" t="s">
        <v>21</v>
      </c>
      <c r="C262" s="1" t="s">
        <v>22</v>
      </c>
      <c r="D262" s="1">
        <v>200</v>
      </c>
      <c r="E262" s="1" t="s">
        <v>27</v>
      </c>
      <c r="F262" s="1" t="s">
        <v>24</v>
      </c>
      <c r="G262" s="52">
        <v>133.936</v>
      </c>
      <c r="H262" s="135">
        <v>40151.94375</v>
      </c>
      <c r="I262" s="106">
        <v>440</v>
      </c>
      <c r="J262" s="20">
        <v>0</v>
      </c>
      <c r="K262" s="106">
        <v>440</v>
      </c>
      <c r="L262" s="26">
        <f>H262-H263</f>
        <v>0.0062499999985448085</v>
      </c>
    </row>
    <row r="263" spans="1:11" ht="13.5">
      <c r="A263" s="1" t="s">
        <v>210</v>
      </c>
      <c r="B263" s="1" t="s">
        <v>21</v>
      </c>
      <c r="C263" s="1" t="s">
        <v>26</v>
      </c>
      <c r="D263" s="1">
        <v>200</v>
      </c>
      <c r="E263" s="1" t="s">
        <v>23</v>
      </c>
      <c r="F263" s="1" t="s">
        <v>24</v>
      </c>
      <c r="G263" s="52">
        <v>133.98</v>
      </c>
      <c r="H263" s="135">
        <v>40151.9375</v>
      </c>
      <c r="I263" s="106">
        <v>0</v>
      </c>
      <c r="J263" s="20">
        <v>0</v>
      </c>
      <c r="K263" s="106">
        <v>0</v>
      </c>
    </row>
    <row r="264" spans="1:12" ht="13.5">
      <c r="A264" s="1" t="s">
        <v>209</v>
      </c>
      <c r="B264" s="1" t="s">
        <v>21</v>
      </c>
      <c r="C264" s="1" t="s">
        <v>22</v>
      </c>
      <c r="D264" s="1">
        <v>200</v>
      </c>
      <c r="E264" s="1" t="s">
        <v>23</v>
      </c>
      <c r="F264" s="1" t="s">
        <v>24</v>
      </c>
      <c r="G264" s="52">
        <v>134.113</v>
      </c>
      <c r="H264" s="135">
        <v>40151.9375</v>
      </c>
      <c r="I264" s="106">
        <v>9130</v>
      </c>
      <c r="J264" s="20">
        <v>0</v>
      </c>
      <c r="K264" s="106">
        <v>9130</v>
      </c>
      <c r="L264" s="26">
        <f>H264-H265</f>
        <v>0.030555555553291924</v>
      </c>
    </row>
    <row r="265" spans="1:11" ht="13.5">
      <c r="A265" s="1" t="s">
        <v>211</v>
      </c>
      <c r="B265" s="1" t="s">
        <v>21</v>
      </c>
      <c r="C265" s="1" t="s">
        <v>26</v>
      </c>
      <c r="D265" s="1">
        <v>200</v>
      </c>
      <c r="E265" s="1" t="s">
        <v>27</v>
      </c>
      <c r="F265" s="1" t="s">
        <v>24</v>
      </c>
      <c r="G265" s="52">
        <v>133.2</v>
      </c>
      <c r="H265" s="135">
        <v>40151.90694444445</v>
      </c>
      <c r="I265" s="106">
        <v>0</v>
      </c>
      <c r="J265" s="20">
        <v>0</v>
      </c>
      <c r="K265" s="106">
        <v>0</v>
      </c>
    </row>
    <row r="266" spans="1:12" ht="13.5">
      <c r="A266" s="1" t="s">
        <v>194</v>
      </c>
      <c r="B266" s="1" t="s">
        <v>21</v>
      </c>
      <c r="C266" s="1" t="s">
        <v>22</v>
      </c>
      <c r="D266" s="1">
        <v>200</v>
      </c>
      <c r="E266" s="1" t="s">
        <v>23</v>
      </c>
      <c r="F266" s="1" t="s">
        <v>24</v>
      </c>
      <c r="G266" s="52">
        <v>133.31</v>
      </c>
      <c r="H266" s="135">
        <v>40150.98055555556</v>
      </c>
      <c r="I266" s="106">
        <v>-900</v>
      </c>
      <c r="J266" s="20">
        <v>0</v>
      </c>
      <c r="K266" s="106">
        <v>-900</v>
      </c>
      <c r="L266" s="26">
        <f>H266-H267</f>
        <v>0.03333333333284827</v>
      </c>
    </row>
    <row r="267" spans="1:11" ht="13.5">
      <c r="A267" s="1" t="s">
        <v>195</v>
      </c>
      <c r="B267" s="1" t="s">
        <v>21</v>
      </c>
      <c r="C267" s="1" t="s">
        <v>26</v>
      </c>
      <c r="D267" s="1">
        <v>200</v>
      </c>
      <c r="E267" s="1" t="s">
        <v>27</v>
      </c>
      <c r="F267" s="1" t="s">
        <v>24</v>
      </c>
      <c r="G267" s="52">
        <v>133.4</v>
      </c>
      <c r="H267" s="135">
        <v>40150.947222222225</v>
      </c>
      <c r="I267" s="106">
        <v>0</v>
      </c>
      <c r="J267" s="20">
        <v>0</v>
      </c>
      <c r="K267" s="106">
        <v>0</v>
      </c>
    </row>
    <row r="268" spans="1:12" ht="13.5">
      <c r="A268" s="1" t="s">
        <v>196</v>
      </c>
      <c r="B268" s="1" t="s">
        <v>61</v>
      </c>
      <c r="C268" s="1" t="s">
        <v>22</v>
      </c>
      <c r="D268" s="1">
        <v>200</v>
      </c>
      <c r="E268" s="1" t="s">
        <v>23</v>
      </c>
      <c r="F268" s="1" t="s">
        <v>24</v>
      </c>
      <c r="G268" s="52">
        <v>88.301</v>
      </c>
      <c r="H268" s="135">
        <v>40150.941666666666</v>
      </c>
      <c r="I268" s="106">
        <v>1000</v>
      </c>
      <c r="J268" s="20">
        <v>0</v>
      </c>
      <c r="K268" s="106">
        <v>1000</v>
      </c>
      <c r="L268" s="26">
        <f>H268-H269</f>
        <v>0.004166666665696539</v>
      </c>
    </row>
    <row r="269" spans="1:11" ht="13.5">
      <c r="A269" s="1" t="s">
        <v>197</v>
      </c>
      <c r="B269" s="1" t="s">
        <v>61</v>
      </c>
      <c r="C269" s="1" t="s">
        <v>26</v>
      </c>
      <c r="D269" s="1">
        <v>200</v>
      </c>
      <c r="E269" s="1" t="s">
        <v>27</v>
      </c>
      <c r="F269" s="1" t="s">
        <v>24</v>
      </c>
      <c r="G269" s="52">
        <v>88.201</v>
      </c>
      <c r="H269" s="135">
        <v>40150.9375</v>
      </c>
      <c r="I269" s="106">
        <v>0</v>
      </c>
      <c r="J269" s="20">
        <v>0</v>
      </c>
      <c r="K269" s="106">
        <v>0</v>
      </c>
    </row>
    <row r="270" spans="1:12" ht="13.5">
      <c r="A270" s="1" t="s">
        <v>198</v>
      </c>
      <c r="B270" s="1" t="s">
        <v>21</v>
      </c>
      <c r="C270" s="1" t="s">
        <v>22</v>
      </c>
      <c r="D270" s="1">
        <v>200</v>
      </c>
      <c r="E270" s="1" t="s">
        <v>23</v>
      </c>
      <c r="F270" s="1" t="s">
        <v>24</v>
      </c>
      <c r="G270" s="52">
        <v>132.714</v>
      </c>
      <c r="H270" s="135">
        <v>40150.67638888889</v>
      </c>
      <c r="I270" s="106">
        <v>1000</v>
      </c>
      <c r="J270" s="20">
        <v>44</v>
      </c>
      <c r="K270" s="106">
        <v>1044</v>
      </c>
      <c r="L270" s="26">
        <f>H270-H271</f>
        <v>8.753472222218988</v>
      </c>
    </row>
    <row r="271" spans="1:11" ht="13.5">
      <c r="A271" s="1" t="s">
        <v>199</v>
      </c>
      <c r="B271" s="1" t="s">
        <v>21</v>
      </c>
      <c r="C271" s="1" t="s">
        <v>26</v>
      </c>
      <c r="D271" s="1">
        <v>200</v>
      </c>
      <c r="E271" s="1" t="s">
        <v>27</v>
      </c>
      <c r="F271" s="1" t="s">
        <v>24</v>
      </c>
      <c r="G271" s="52">
        <v>132.614</v>
      </c>
      <c r="H271" s="135">
        <v>40141.92291666667</v>
      </c>
      <c r="I271" s="106">
        <v>0</v>
      </c>
      <c r="J271" s="20">
        <v>0</v>
      </c>
      <c r="K271" s="106">
        <v>0</v>
      </c>
    </row>
    <row r="272" spans="1:12" ht="13.5">
      <c r="A272" s="1" t="s">
        <v>200</v>
      </c>
      <c r="B272" s="1" t="s">
        <v>21</v>
      </c>
      <c r="C272" s="1" t="s">
        <v>22</v>
      </c>
      <c r="D272" s="1">
        <v>200</v>
      </c>
      <c r="E272" s="1" t="s">
        <v>27</v>
      </c>
      <c r="F272" s="1" t="s">
        <v>24</v>
      </c>
      <c r="G272" s="52">
        <v>133.035</v>
      </c>
      <c r="H272" s="135">
        <v>40140.94236111111</v>
      </c>
      <c r="I272" s="106">
        <v>-110</v>
      </c>
      <c r="J272" s="20">
        <v>0</v>
      </c>
      <c r="K272" s="106">
        <v>-110</v>
      </c>
      <c r="L272" s="26">
        <f>H272-H273</f>
        <v>0.061805555553291924</v>
      </c>
    </row>
    <row r="273" spans="1:11" ht="13.5">
      <c r="A273" s="1" t="s">
        <v>201</v>
      </c>
      <c r="B273" s="1" t="s">
        <v>21</v>
      </c>
      <c r="C273" s="1" t="s">
        <v>26</v>
      </c>
      <c r="D273" s="1">
        <v>200</v>
      </c>
      <c r="E273" s="1" t="s">
        <v>23</v>
      </c>
      <c r="F273" s="1" t="s">
        <v>24</v>
      </c>
      <c r="G273" s="52">
        <v>133.024</v>
      </c>
      <c r="H273" s="135">
        <v>40140.88055555556</v>
      </c>
      <c r="I273" s="106">
        <v>0</v>
      </c>
      <c r="J273" s="20">
        <v>0</v>
      </c>
      <c r="K273" s="106">
        <v>0</v>
      </c>
    </row>
    <row r="274" spans="1:12" ht="13.5">
      <c r="A274" s="1" t="s">
        <v>202</v>
      </c>
      <c r="B274" s="1" t="s">
        <v>21</v>
      </c>
      <c r="C274" s="1" t="s">
        <v>22</v>
      </c>
      <c r="D274" s="1">
        <v>200</v>
      </c>
      <c r="E274" s="1" t="s">
        <v>27</v>
      </c>
      <c r="F274" s="1" t="s">
        <v>24</v>
      </c>
      <c r="G274" s="52">
        <v>133.039</v>
      </c>
      <c r="H274" s="135">
        <v>40140.84375</v>
      </c>
      <c r="I274" s="106">
        <v>610</v>
      </c>
      <c r="J274" s="20">
        <v>0</v>
      </c>
      <c r="K274" s="106">
        <v>610</v>
      </c>
      <c r="L274" s="26">
        <f>H274-H275</f>
        <v>0.02361111110803904</v>
      </c>
    </row>
    <row r="275" spans="1:11" ht="13.5">
      <c r="A275" s="1" t="s">
        <v>203</v>
      </c>
      <c r="B275" s="1" t="s">
        <v>21</v>
      </c>
      <c r="C275" s="1" t="s">
        <v>26</v>
      </c>
      <c r="D275" s="1">
        <v>200</v>
      </c>
      <c r="E275" s="1" t="s">
        <v>23</v>
      </c>
      <c r="F275" s="1" t="s">
        <v>24</v>
      </c>
      <c r="G275" s="52">
        <v>133.1</v>
      </c>
      <c r="H275" s="135">
        <v>40140.82013888889</v>
      </c>
      <c r="I275" s="106">
        <v>0</v>
      </c>
      <c r="J275" s="20">
        <v>0</v>
      </c>
      <c r="K275" s="106">
        <v>0</v>
      </c>
    </row>
    <row r="276" spans="1:12" ht="13.5">
      <c r="A276" s="1" t="s">
        <v>204</v>
      </c>
      <c r="B276" s="1" t="s">
        <v>21</v>
      </c>
      <c r="C276" s="1" t="s">
        <v>22</v>
      </c>
      <c r="D276" s="1">
        <v>200</v>
      </c>
      <c r="E276" s="1" t="s">
        <v>27</v>
      </c>
      <c r="F276" s="1" t="s">
        <v>24</v>
      </c>
      <c r="G276" s="52">
        <v>133.015</v>
      </c>
      <c r="H276" s="135">
        <v>40140.80972222222</v>
      </c>
      <c r="I276" s="106">
        <v>1000</v>
      </c>
      <c r="J276" s="20">
        <v>0</v>
      </c>
      <c r="K276" s="106">
        <v>1000</v>
      </c>
      <c r="L276" s="26">
        <f>H276-H277</f>
        <v>0.016666666662786156</v>
      </c>
    </row>
    <row r="277" spans="1:11" ht="13.5">
      <c r="A277" s="1" t="s">
        <v>205</v>
      </c>
      <c r="B277" s="1" t="s">
        <v>21</v>
      </c>
      <c r="C277" s="1" t="s">
        <v>26</v>
      </c>
      <c r="D277" s="1">
        <v>200</v>
      </c>
      <c r="E277" s="1" t="s">
        <v>23</v>
      </c>
      <c r="F277" s="1" t="s">
        <v>24</v>
      </c>
      <c r="G277" s="52">
        <v>133.115</v>
      </c>
      <c r="H277" s="135">
        <v>40140.79305555556</v>
      </c>
      <c r="I277" s="106">
        <v>0</v>
      </c>
      <c r="J277" s="20">
        <v>0</v>
      </c>
      <c r="K277" s="106">
        <v>0</v>
      </c>
    </row>
    <row r="278" spans="1:12" ht="13.5">
      <c r="A278" s="1" t="s">
        <v>206</v>
      </c>
      <c r="B278" s="1" t="s">
        <v>21</v>
      </c>
      <c r="C278" s="1" t="s">
        <v>22</v>
      </c>
      <c r="D278" s="1">
        <v>200</v>
      </c>
      <c r="E278" s="1" t="s">
        <v>23</v>
      </c>
      <c r="F278" s="1" t="s">
        <v>24</v>
      </c>
      <c r="G278" s="52">
        <v>132.707</v>
      </c>
      <c r="H278" s="135">
        <v>40140.66875</v>
      </c>
      <c r="I278" s="106">
        <v>570</v>
      </c>
      <c r="J278" s="20">
        <v>0</v>
      </c>
      <c r="K278" s="106">
        <v>570</v>
      </c>
      <c r="L278" s="26">
        <f>H278-H279</f>
        <v>0.022222222221898846</v>
      </c>
    </row>
    <row r="279" spans="1:11" ht="13.5">
      <c r="A279" s="1" t="s">
        <v>207</v>
      </c>
      <c r="B279" s="1" t="s">
        <v>21</v>
      </c>
      <c r="C279" s="1" t="s">
        <v>26</v>
      </c>
      <c r="D279" s="1">
        <v>200</v>
      </c>
      <c r="E279" s="1" t="s">
        <v>27</v>
      </c>
      <c r="F279" s="1" t="s">
        <v>24</v>
      </c>
      <c r="G279" s="52">
        <v>132.65</v>
      </c>
      <c r="H279" s="135">
        <v>40140.646527777775</v>
      </c>
      <c r="I279" s="106">
        <v>0</v>
      </c>
      <c r="J279" s="20">
        <v>0</v>
      </c>
      <c r="K279" s="106">
        <v>0</v>
      </c>
    </row>
    <row r="280" spans="1:12" ht="12.75">
      <c r="A280" s="1" t="s">
        <v>81</v>
      </c>
      <c r="B280" s="1" t="s">
        <v>21</v>
      </c>
      <c r="C280" s="1" t="s">
        <v>22</v>
      </c>
      <c r="D280" s="1">
        <v>100</v>
      </c>
      <c r="E280" s="1" t="s">
        <v>23</v>
      </c>
      <c r="F280" s="1" t="s">
        <v>24</v>
      </c>
      <c r="G280" s="52">
        <v>131.3</v>
      </c>
      <c r="H280" s="135">
        <v>40095.48819444444</v>
      </c>
      <c r="I280" s="106">
        <v>1000</v>
      </c>
      <c r="J280" s="20">
        <v>0</v>
      </c>
      <c r="K280" s="106">
        <v>1000</v>
      </c>
      <c r="L280" s="26">
        <f>H280-H281</f>
        <v>0.02361111110803904</v>
      </c>
    </row>
    <row r="281" spans="1:12" ht="12.75">
      <c r="A281" s="1" t="s">
        <v>82</v>
      </c>
      <c r="B281" s="1" t="s">
        <v>21</v>
      </c>
      <c r="C281" s="1" t="s">
        <v>26</v>
      </c>
      <c r="D281" s="1">
        <v>100</v>
      </c>
      <c r="E281" s="1" t="s">
        <v>27</v>
      </c>
      <c r="F281" s="1" t="s">
        <v>24</v>
      </c>
      <c r="G281" s="52">
        <v>131.2</v>
      </c>
      <c r="H281" s="135">
        <v>40095.464583333334</v>
      </c>
      <c r="I281" s="106">
        <v>0</v>
      </c>
      <c r="J281" s="20">
        <v>0</v>
      </c>
      <c r="K281" s="106">
        <v>0</v>
      </c>
      <c r="L281" s="26"/>
    </row>
    <row r="282" spans="1:12" ht="12.75">
      <c r="A282" s="1" t="s">
        <v>20</v>
      </c>
      <c r="B282" s="1" t="s">
        <v>21</v>
      </c>
      <c r="C282" s="1" t="s">
        <v>22</v>
      </c>
      <c r="D282" s="1">
        <v>200</v>
      </c>
      <c r="E282" s="1" t="s">
        <v>23</v>
      </c>
      <c r="F282" s="1" t="s">
        <v>24</v>
      </c>
      <c r="G282" s="52">
        <v>131.1</v>
      </c>
      <c r="H282" s="135">
        <v>40095.37152777778</v>
      </c>
      <c r="I282" s="106">
        <v>1000</v>
      </c>
      <c r="J282" s="20">
        <v>0</v>
      </c>
      <c r="K282" s="106">
        <v>1000</v>
      </c>
      <c r="L282" s="26">
        <f>H282-H283</f>
        <v>0.009027777778101154</v>
      </c>
    </row>
    <row r="283" spans="1:12" ht="12.75">
      <c r="A283" s="1" t="s">
        <v>25</v>
      </c>
      <c r="B283" s="1" t="s">
        <v>21</v>
      </c>
      <c r="C283" s="1" t="s">
        <v>26</v>
      </c>
      <c r="D283" s="1">
        <v>200</v>
      </c>
      <c r="E283" s="1" t="s">
        <v>27</v>
      </c>
      <c r="F283" s="1" t="s">
        <v>24</v>
      </c>
      <c r="G283" s="52">
        <v>131</v>
      </c>
      <c r="H283" s="135">
        <v>40095.3625</v>
      </c>
      <c r="I283" s="106">
        <v>0</v>
      </c>
      <c r="J283" s="20">
        <v>0</v>
      </c>
      <c r="K283" s="106">
        <v>0</v>
      </c>
      <c r="L283" s="26"/>
    </row>
    <row r="284" spans="1:12" ht="12.75">
      <c r="A284" s="1" t="s">
        <v>28</v>
      </c>
      <c r="B284" s="1" t="s">
        <v>29</v>
      </c>
      <c r="C284" s="1" t="s">
        <v>22</v>
      </c>
      <c r="D284" s="1">
        <v>200</v>
      </c>
      <c r="E284" s="1" t="s">
        <v>23</v>
      </c>
      <c r="F284" s="1" t="s">
        <v>24</v>
      </c>
      <c r="G284" s="52">
        <v>142.291</v>
      </c>
      <c r="H284" s="135">
        <v>40094.961805555555</v>
      </c>
      <c r="I284" s="106">
        <v>1000</v>
      </c>
      <c r="J284" s="20">
        <v>0</v>
      </c>
      <c r="K284" s="106">
        <v>1000</v>
      </c>
      <c r="L284" s="26">
        <f>H284-H285</f>
        <v>0.004861111112404615</v>
      </c>
    </row>
    <row r="285" spans="1:12" ht="12.75">
      <c r="A285" s="1" t="s">
        <v>30</v>
      </c>
      <c r="B285" s="1" t="s">
        <v>29</v>
      </c>
      <c r="C285" s="1" t="s">
        <v>26</v>
      </c>
      <c r="D285" s="1">
        <v>200</v>
      </c>
      <c r="E285" s="1" t="s">
        <v>27</v>
      </c>
      <c r="F285" s="1" t="s">
        <v>24</v>
      </c>
      <c r="G285" s="52">
        <v>142.191</v>
      </c>
      <c r="H285" s="135">
        <v>40094.95694444444</v>
      </c>
      <c r="I285" s="106">
        <v>0</v>
      </c>
      <c r="J285" s="20">
        <v>0</v>
      </c>
      <c r="K285" s="106">
        <v>0</v>
      </c>
      <c r="L285" s="26"/>
    </row>
    <row r="286" spans="1:12" ht="12.75">
      <c r="A286" s="1" t="s">
        <v>31</v>
      </c>
      <c r="B286" s="1" t="s">
        <v>21</v>
      </c>
      <c r="C286" s="1" t="s">
        <v>22</v>
      </c>
      <c r="D286" s="1">
        <v>200</v>
      </c>
      <c r="E286" s="1" t="s">
        <v>23</v>
      </c>
      <c r="F286" s="1" t="s">
        <v>24</v>
      </c>
      <c r="G286" s="52">
        <v>130.656</v>
      </c>
      <c r="H286" s="135">
        <v>40094.91458333333</v>
      </c>
      <c r="I286" s="106">
        <v>600</v>
      </c>
      <c r="J286" s="20">
        <v>0</v>
      </c>
      <c r="K286" s="106">
        <v>600</v>
      </c>
      <c r="L286" s="26">
        <f>H286-H287</f>
        <v>0.013194444443797693</v>
      </c>
    </row>
    <row r="287" spans="1:12" ht="12.75">
      <c r="A287" s="1" t="s">
        <v>32</v>
      </c>
      <c r="B287" s="1" t="s">
        <v>21</v>
      </c>
      <c r="C287" s="1" t="s">
        <v>26</v>
      </c>
      <c r="D287" s="1">
        <v>200</v>
      </c>
      <c r="E287" s="1" t="s">
        <v>27</v>
      </c>
      <c r="F287" s="1" t="s">
        <v>24</v>
      </c>
      <c r="G287" s="52">
        <v>130.596</v>
      </c>
      <c r="H287" s="135">
        <v>40094.90138888889</v>
      </c>
      <c r="I287" s="106">
        <v>0</v>
      </c>
      <c r="J287" s="20">
        <v>0</v>
      </c>
      <c r="K287" s="106">
        <v>0</v>
      </c>
      <c r="L287" s="26"/>
    </row>
    <row r="288" spans="1:12" ht="12.75">
      <c r="A288" s="1" t="s">
        <v>33</v>
      </c>
      <c r="B288" s="1" t="s">
        <v>21</v>
      </c>
      <c r="C288" s="1" t="s">
        <v>22</v>
      </c>
      <c r="D288" s="1">
        <v>200</v>
      </c>
      <c r="E288" s="1" t="s">
        <v>23</v>
      </c>
      <c r="F288" s="1" t="s">
        <v>24</v>
      </c>
      <c r="G288" s="52">
        <v>130.386</v>
      </c>
      <c r="H288" s="135">
        <v>40094.80138888889</v>
      </c>
      <c r="I288" s="106">
        <v>400</v>
      </c>
      <c r="J288" s="20">
        <v>0</v>
      </c>
      <c r="K288" s="106">
        <v>400</v>
      </c>
      <c r="L288" s="26">
        <f>H288-H289</f>
        <v>0.05000000000291038</v>
      </c>
    </row>
    <row r="289" spans="1:12" ht="12.75">
      <c r="A289" s="1" t="s">
        <v>34</v>
      </c>
      <c r="B289" s="1" t="s">
        <v>21</v>
      </c>
      <c r="C289" s="1" t="s">
        <v>26</v>
      </c>
      <c r="D289" s="1">
        <v>200</v>
      </c>
      <c r="E289" s="1" t="s">
        <v>27</v>
      </c>
      <c r="F289" s="1" t="s">
        <v>24</v>
      </c>
      <c r="G289" s="52">
        <v>130.346</v>
      </c>
      <c r="H289" s="135">
        <v>40094.751388888886</v>
      </c>
      <c r="I289" s="106">
        <v>0</v>
      </c>
      <c r="J289" s="20">
        <v>0</v>
      </c>
      <c r="K289" s="106">
        <v>0</v>
      </c>
      <c r="L289" s="26"/>
    </row>
    <row r="290" spans="1:12" ht="12.75">
      <c r="A290" s="1" t="s">
        <v>35</v>
      </c>
      <c r="B290" s="1" t="s">
        <v>29</v>
      </c>
      <c r="C290" s="1" t="s">
        <v>22</v>
      </c>
      <c r="D290" s="1">
        <v>100</v>
      </c>
      <c r="E290" s="1" t="s">
        <v>23</v>
      </c>
      <c r="F290" s="1" t="s">
        <v>24</v>
      </c>
      <c r="G290" s="52">
        <v>141.717</v>
      </c>
      <c r="H290" s="135">
        <v>40094</v>
      </c>
      <c r="I290" s="106">
        <v>1000</v>
      </c>
      <c r="J290" s="20">
        <v>0</v>
      </c>
      <c r="K290" s="106">
        <v>1000</v>
      </c>
      <c r="L290" s="26">
        <f>H290-H291</f>
        <v>0.0430555555576575</v>
      </c>
    </row>
    <row r="291" spans="1:12" ht="12.75">
      <c r="A291" s="1" t="s">
        <v>36</v>
      </c>
      <c r="B291" s="1" t="s">
        <v>29</v>
      </c>
      <c r="C291" s="1" t="s">
        <v>26</v>
      </c>
      <c r="D291" s="1">
        <v>100</v>
      </c>
      <c r="E291" s="1" t="s">
        <v>27</v>
      </c>
      <c r="F291" s="1" t="s">
        <v>24</v>
      </c>
      <c r="G291" s="52">
        <v>141.617</v>
      </c>
      <c r="H291" s="135">
        <v>40093.95694444444</v>
      </c>
      <c r="I291" s="106">
        <v>0</v>
      </c>
      <c r="J291" s="20">
        <v>0</v>
      </c>
      <c r="K291" s="106">
        <v>0</v>
      </c>
      <c r="L291" s="26"/>
    </row>
    <row r="292" spans="1:12" ht="12.75">
      <c r="A292" s="1" t="s">
        <v>37</v>
      </c>
      <c r="B292" s="1" t="s">
        <v>29</v>
      </c>
      <c r="C292" s="1" t="s">
        <v>22</v>
      </c>
      <c r="D292" s="1">
        <v>200</v>
      </c>
      <c r="E292" s="1" t="s">
        <v>23</v>
      </c>
      <c r="F292" s="1" t="s">
        <v>24</v>
      </c>
      <c r="G292" s="52">
        <v>141.091</v>
      </c>
      <c r="H292" s="135">
        <v>40093.83541666667</v>
      </c>
      <c r="I292" s="106">
        <v>1000</v>
      </c>
      <c r="J292" s="20">
        <v>0</v>
      </c>
      <c r="K292" s="106">
        <v>1000</v>
      </c>
      <c r="L292" s="26">
        <f>H292-H293</f>
        <v>0.22361111111240461</v>
      </c>
    </row>
    <row r="293" spans="1:12" ht="12.75">
      <c r="A293" s="1" t="s">
        <v>38</v>
      </c>
      <c r="B293" s="1" t="s">
        <v>29</v>
      </c>
      <c r="C293" s="1" t="s">
        <v>26</v>
      </c>
      <c r="D293" s="1">
        <v>200</v>
      </c>
      <c r="E293" s="1" t="s">
        <v>27</v>
      </c>
      <c r="F293" s="1" t="s">
        <v>24</v>
      </c>
      <c r="G293" s="52">
        <v>140.991</v>
      </c>
      <c r="H293" s="135">
        <v>40093.611805555556</v>
      </c>
      <c r="I293" s="106">
        <v>0</v>
      </c>
      <c r="J293" s="20">
        <v>0</v>
      </c>
      <c r="K293" s="106">
        <v>0</v>
      </c>
      <c r="L293" s="26"/>
    </row>
    <row r="294" spans="1:12" ht="12.75">
      <c r="A294" s="1" t="s">
        <v>39</v>
      </c>
      <c r="B294" s="1" t="s">
        <v>21</v>
      </c>
      <c r="C294" s="1" t="s">
        <v>22</v>
      </c>
      <c r="D294" s="1">
        <v>100</v>
      </c>
      <c r="E294" s="1" t="s">
        <v>23</v>
      </c>
      <c r="F294" s="1" t="s">
        <v>24</v>
      </c>
      <c r="G294" s="52">
        <v>130.75</v>
      </c>
      <c r="H294" s="135">
        <v>40092.978472222225</v>
      </c>
      <c r="I294" s="106">
        <v>1000</v>
      </c>
      <c r="J294" s="20">
        <v>0</v>
      </c>
      <c r="K294" s="106">
        <v>1000</v>
      </c>
      <c r="L294" s="26">
        <f>H294-H295</f>
        <v>0.00763888889196096</v>
      </c>
    </row>
    <row r="295" spans="1:12" ht="12.75">
      <c r="A295" s="1" t="s">
        <v>40</v>
      </c>
      <c r="B295" s="1" t="s">
        <v>21</v>
      </c>
      <c r="C295" s="1" t="s">
        <v>26</v>
      </c>
      <c r="D295" s="1">
        <v>100</v>
      </c>
      <c r="E295" s="1" t="s">
        <v>27</v>
      </c>
      <c r="F295" s="1" t="s">
        <v>24</v>
      </c>
      <c r="G295" s="52">
        <v>130.65</v>
      </c>
      <c r="H295" s="135">
        <v>40092.97083333333</v>
      </c>
      <c r="I295" s="106">
        <v>0</v>
      </c>
      <c r="J295" s="20">
        <v>0</v>
      </c>
      <c r="K295" s="106">
        <v>0</v>
      </c>
      <c r="L295" s="26"/>
    </row>
    <row r="296" spans="1:12" ht="12.75">
      <c r="A296" s="1" t="s">
        <v>41</v>
      </c>
      <c r="B296" s="1" t="s">
        <v>21</v>
      </c>
      <c r="C296" s="1" t="s">
        <v>22</v>
      </c>
      <c r="D296" s="1">
        <v>100</v>
      </c>
      <c r="E296" s="1" t="s">
        <v>23</v>
      </c>
      <c r="F296" s="1" t="s">
        <v>24</v>
      </c>
      <c r="G296" s="52">
        <v>130.744</v>
      </c>
      <c r="H296" s="135">
        <v>40092.95972222222</v>
      </c>
      <c r="I296" s="106">
        <v>1000</v>
      </c>
      <c r="J296" s="20">
        <v>0</v>
      </c>
      <c r="K296" s="106">
        <v>1000</v>
      </c>
      <c r="L296" s="26">
        <f>H296-H297</f>
        <v>0.010416666664241347</v>
      </c>
    </row>
    <row r="297" spans="1:12" ht="12.75">
      <c r="A297" s="1" t="s">
        <v>42</v>
      </c>
      <c r="B297" s="1" t="s">
        <v>21</v>
      </c>
      <c r="C297" s="1" t="s">
        <v>26</v>
      </c>
      <c r="D297" s="1">
        <v>100</v>
      </c>
      <c r="E297" s="1" t="s">
        <v>27</v>
      </c>
      <c r="F297" s="1" t="s">
        <v>24</v>
      </c>
      <c r="G297" s="52">
        <v>130.644</v>
      </c>
      <c r="H297" s="135">
        <v>40092.94930555556</v>
      </c>
      <c r="I297" s="106">
        <v>0</v>
      </c>
      <c r="J297" s="20">
        <v>0</v>
      </c>
      <c r="K297" s="106">
        <v>0</v>
      </c>
      <c r="L297" s="26"/>
    </row>
    <row r="298" spans="1:12" ht="12.75">
      <c r="A298" s="1" t="s">
        <v>43</v>
      </c>
      <c r="B298" s="1" t="s">
        <v>29</v>
      </c>
      <c r="C298" s="1" t="s">
        <v>22</v>
      </c>
      <c r="D298" s="1">
        <v>200</v>
      </c>
      <c r="E298" s="1" t="s">
        <v>23</v>
      </c>
      <c r="F298" s="1" t="s">
        <v>24</v>
      </c>
      <c r="G298" s="52">
        <v>144.511</v>
      </c>
      <c r="H298" s="135">
        <v>40086.395833333336</v>
      </c>
      <c r="I298" s="106">
        <v>1000</v>
      </c>
      <c r="J298" s="20">
        <v>38</v>
      </c>
      <c r="K298" s="106">
        <v>1038</v>
      </c>
      <c r="L298" s="26">
        <f>H298-H299</f>
        <v>4.428472222221899</v>
      </c>
    </row>
    <row r="299" spans="1:12" ht="12.75">
      <c r="A299" s="1" t="s">
        <v>44</v>
      </c>
      <c r="B299" s="1" t="s">
        <v>29</v>
      </c>
      <c r="C299" s="1" t="s">
        <v>26</v>
      </c>
      <c r="D299" s="1">
        <v>200</v>
      </c>
      <c r="E299" s="1" t="s">
        <v>27</v>
      </c>
      <c r="F299" s="1" t="s">
        <v>24</v>
      </c>
      <c r="G299" s="52">
        <v>144.411</v>
      </c>
      <c r="H299" s="135">
        <v>40081.967361111114</v>
      </c>
      <c r="I299" s="106">
        <v>0</v>
      </c>
      <c r="J299" s="20">
        <v>0</v>
      </c>
      <c r="K299" s="106">
        <v>0</v>
      </c>
      <c r="L299" s="26"/>
    </row>
    <row r="300" spans="1:12" ht="12.75">
      <c r="A300" s="1" t="s">
        <v>45</v>
      </c>
      <c r="B300" s="1" t="s">
        <v>46</v>
      </c>
      <c r="C300" s="1" t="s">
        <v>22</v>
      </c>
      <c r="D300" s="1">
        <v>100</v>
      </c>
      <c r="E300" s="1" t="s">
        <v>23</v>
      </c>
      <c r="F300" s="1" t="s">
        <v>24</v>
      </c>
      <c r="G300" s="52">
        <v>79.4</v>
      </c>
      <c r="H300" s="135">
        <v>40077.972916666666</v>
      </c>
      <c r="I300" s="106">
        <v>1000</v>
      </c>
      <c r="J300" s="20">
        <v>0</v>
      </c>
      <c r="K300" s="106">
        <v>1000</v>
      </c>
      <c r="L300" s="26">
        <f>H300-H301</f>
        <v>0.006944444445252884</v>
      </c>
    </row>
    <row r="301" spans="1:12" ht="12.75">
      <c r="A301" s="1" t="s">
        <v>47</v>
      </c>
      <c r="B301" s="1" t="s">
        <v>46</v>
      </c>
      <c r="C301" s="1" t="s">
        <v>26</v>
      </c>
      <c r="D301" s="1">
        <v>100</v>
      </c>
      <c r="E301" s="1" t="s">
        <v>27</v>
      </c>
      <c r="F301" s="1" t="s">
        <v>24</v>
      </c>
      <c r="G301" s="52">
        <v>79.3</v>
      </c>
      <c r="H301" s="135">
        <v>40077.96597222222</v>
      </c>
      <c r="I301" s="106">
        <v>0</v>
      </c>
      <c r="J301" s="20">
        <v>0</v>
      </c>
      <c r="K301" s="106">
        <v>0</v>
      </c>
      <c r="L301" s="26"/>
    </row>
    <row r="302" spans="1:12" ht="12.75">
      <c r="A302" s="1" t="s">
        <v>48</v>
      </c>
      <c r="B302" s="1" t="s">
        <v>46</v>
      </c>
      <c r="C302" s="1" t="s">
        <v>22</v>
      </c>
      <c r="D302" s="1">
        <v>100</v>
      </c>
      <c r="E302" s="1" t="s">
        <v>23</v>
      </c>
      <c r="F302" s="1" t="s">
        <v>24</v>
      </c>
      <c r="G302" s="52">
        <v>79.534</v>
      </c>
      <c r="H302" s="135">
        <v>40077.93819444445</v>
      </c>
      <c r="I302" s="106">
        <v>590</v>
      </c>
      <c r="J302" s="20">
        <v>0</v>
      </c>
      <c r="K302" s="106">
        <v>590</v>
      </c>
      <c r="L302" s="26">
        <f>H302-H303</f>
        <v>0.004861111112404615</v>
      </c>
    </row>
    <row r="303" spans="1:12" ht="12.75">
      <c r="A303" s="1" t="s">
        <v>49</v>
      </c>
      <c r="B303" s="1" t="s">
        <v>46</v>
      </c>
      <c r="C303" s="1" t="s">
        <v>26</v>
      </c>
      <c r="D303" s="1">
        <v>100</v>
      </c>
      <c r="E303" s="1" t="s">
        <v>27</v>
      </c>
      <c r="F303" s="1" t="s">
        <v>24</v>
      </c>
      <c r="G303" s="52">
        <v>79.475</v>
      </c>
      <c r="H303" s="135">
        <v>40077.933333333334</v>
      </c>
      <c r="I303" s="106">
        <v>0</v>
      </c>
      <c r="J303" s="20">
        <v>0</v>
      </c>
      <c r="K303" s="106">
        <v>0</v>
      </c>
      <c r="L303" s="26"/>
    </row>
    <row r="304" spans="1:12" ht="12.75">
      <c r="A304" s="1" t="s">
        <v>50</v>
      </c>
      <c r="B304" s="1" t="s">
        <v>29</v>
      </c>
      <c r="C304" s="1" t="s">
        <v>22</v>
      </c>
      <c r="D304" s="1">
        <v>100</v>
      </c>
      <c r="E304" s="1" t="s">
        <v>23</v>
      </c>
      <c r="F304" s="1" t="s">
        <v>24</v>
      </c>
      <c r="G304" s="52">
        <v>149.1</v>
      </c>
      <c r="H304" s="135">
        <v>40074.76875</v>
      </c>
      <c r="I304" s="106">
        <v>1000</v>
      </c>
      <c r="J304" s="20">
        <v>0</v>
      </c>
      <c r="K304" s="106">
        <v>1000</v>
      </c>
      <c r="L304" s="26">
        <f>H304-H305</f>
        <v>0.021527777782466728</v>
      </c>
    </row>
    <row r="305" spans="1:12" ht="12.75">
      <c r="A305" s="1" t="s">
        <v>51</v>
      </c>
      <c r="B305" s="1" t="s">
        <v>29</v>
      </c>
      <c r="C305" s="1" t="s">
        <v>26</v>
      </c>
      <c r="D305" s="1">
        <v>100</v>
      </c>
      <c r="E305" s="1" t="s">
        <v>27</v>
      </c>
      <c r="F305" s="1" t="s">
        <v>24</v>
      </c>
      <c r="G305" s="52">
        <v>149</v>
      </c>
      <c r="H305" s="135">
        <v>40074.74722222222</v>
      </c>
      <c r="I305" s="106">
        <v>0</v>
      </c>
      <c r="J305" s="20">
        <v>0</v>
      </c>
      <c r="K305" s="106">
        <v>0</v>
      </c>
      <c r="L305" s="26"/>
    </row>
    <row r="306" spans="1:12" ht="12.75">
      <c r="A306" s="1" t="s">
        <v>52</v>
      </c>
      <c r="B306" s="1" t="s">
        <v>29</v>
      </c>
      <c r="C306" s="1" t="s">
        <v>22</v>
      </c>
      <c r="D306" s="1">
        <v>100</v>
      </c>
      <c r="E306" s="1" t="s">
        <v>23</v>
      </c>
      <c r="F306" s="1" t="s">
        <v>24</v>
      </c>
      <c r="G306" s="52">
        <v>149.227</v>
      </c>
      <c r="H306" s="135">
        <v>40072.94583333333</v>
      </c>
      <c r="I306" s="106">
        <v>20</v>
      </c>
      <c r="J306" s="20">
        <v>0</v>
      </c>
      <c r="K306" s="106">
        <v>20</v>
      </c>
      <c r="L306" s="26">
        <f>H306-H307</f>
        <v>0.09652777777228039</v>
      </c>
    </row>
    <row r="307" spans="1:12" ht="12.75">
      <c r="A307" s="1" t="s">
        <v>53</v>
      </c>
      <c r="B307" s="1" t="s">
        <v>29</v>
      </c>
      <c r="C307" s="1" t="s">
        <v>26</v>
      </c>
      <c r="D307" s="1">
        <v>100</v>
      </c>
      <c r="E307" s="1" t="s">
        <v>27</v>
      </c>
      <c r="F307" s="1" t="s">
        <v>24</v>
      </c>
      <c r="G307" s="52">
        <v>149.225</v>
      </c>
      <c r="H307" s="135">
        <v>40072.84930555556</v>
      </c>
      <c r="I307" s="106">
        <v>0</v>
      </c>
      <c r="J307" s="20">
        <v>0</v>
      </c>
      <c r="K307" s="106">
        <v>0</v>
      </c>
      <c r="L307" s="26"/>
    </row>
    <row r="308" spans="1:12" ht="12.75">
      <c r="A308" s="1" t="s">
        <v>54</v>
      </c>
      <c r="B308" s="1" t="s">
        <v>29</v>
      </c>
      <c r="C308" s="1" t="s">
        <v>22</v>
      </c>
      <c r="D308" s="1">
        <v>100</v>
      </c>
      <c r="E308" s="1" t="s">
        <v>23</v>
      </c>
      <c r="F308" s="1" t="s">
        <v>24</v>
      </c>
      <c r="G308" s="52">
        <v>150.504</v>
      </c>
      <c r="H308" s="135">
        <v>40071.93125</v>
      </c>
      <c r="I308" s="106">
        <v>840</v>
      </c>
      <c r="J308" s="20">
        <v>0</v>
      </c>
      <c r="K308" s="106">
        <v>840</v>
      </c>
      <c r="L308" s="26">
        <f>H308-H309</f>
        <v>0.004166666665696539</v>
      </c>
    </row>
    <row r="309" spans="1:12" ht="12.75">
      <c r="A309" s="1" t="s">
        <v>55</v>
      </c>
      <c r="B309" s="1" t="s">
        <v>29</v>
      </c>
      <c r="C309" s="1" t="s">
        <v>26</v>
      </c>
      <c r="D309" s="1">
        <v>100</v>
      </c>
      <c r="E309" s="1" t="s">
        <v>27</v>
      </c>
      <c r="F309" s="1" t="s">
        <v>24</v>
      </c>
      <c r="G309" s="52">
        <v>150.42</v>
      </c>
      <c r="H309" s="135">
        <v>40071.927083333336</v>
      </c>
      <c r="I309" s="106">
        <v>0</v>
      </c>
      <c r="J309" s="20">
        <v>0</v>
      </c>
      <c r="K309" s="106">
        <v>0</v>
      </c>
      <c r="L309" s="26"/>
    </row>
    <row r="310" spans="1:12" ht="12.75">
      <c r="A310" s="1" t="s">
        <v>56</v>
      </c>
      <c r="B310" s="1" t="s">
        <v>46</v>
      </c>
      <c r="C310" s="1" t="s">
        <v>22</v>
      </c>
      <c r="D310" s="1">
        <v>100</v>
      </c>
      <c r="E310" s="1" t="s">
        <v>23</v>
      </c>
      <c r="F310" s="1" t="s">
        <v>24</v>
      </c>
      <c r="G310" s="52">
        <v>78.202</v>
      </c>
      <c r="H310" s="135">
        <v>40070.947222222225</v>
      </c>
      <c r="I310" s="106">
        <v>700</v>
      </c>
      <c r="J310" s="20">
        <v>0</v>
      </c>
      <c r="K310" s="106">
        <v>700</v>
      </c>
      <c r="L310" s="26">
        <f>H310-H311</f>
        <v>0.006250000005820766</v>
      </c>
    </row>
    <row r="311" spans="1:12" ht="12.75">
      <c r="A311" s="1" t="s">
        <v>57</v>
      </c>
      <c r="B311" s="1" t="s">
        <v>46</v>
      </c>
      <c r="C311" s="1" t="s">
        <v>26</v>
      </c>
      <c r="D311" s="1">
        <v>100</v>
      </c>
      <c r="E311" s="1" t="s">
        <v>27</v>
      </c>
      <c r="F311" s="1" t="s">
        <v>24</v>
      </c>
      <c r="G311" s="52">
        <v>78.132</v>
      </c>
      <c r="H311" s="135">
        <v>40070.94097222222</v>
      </c>
      <c r="I311" s="106">
        <v>0</v>
      </c>
      <c r="J311" s="20">
        <v>0</v>
      </c>
      <c r="K311" s="106">
        <v>0</v>
      </c>
      <c r="L311" s="26"/>
    </row>
    <row r="312" spans="1:12" ht="12.75">
      <c r="A312" s="1" t="s">
        <v>58</v>
      </c>
      <c r="B312" s="1" t="s">
        <v>21</v>
      </c>
      <c r="C312" s="1" t="s">
        <v>22</v>
      </c>
      <c r="D312" s="1">
        <v>100</v>
      </c>
      <c r="E312" s="1" t="s">
        <v>23</v>
      </c>
      <c r="F312" s="1" t="s">
        <v>24</v>
      </c>
      <c r="G312" s="52">
        <v>132.754</v>
      </c>
      <c r="H312" s="135">
        <v>40067.93263888889</v>
      </c>
      <c r="I312" s="106">
        <v>940</v>
      </c>
      <c r="J312" s="20">
        <v>0</v>
      </c>
      <c r="K312" s="106">
        <v>940</v>
      </c>
      <c r="L312" s="26">
        <f>H312-H313</f>
        <v>0.009722222217533272</v>
      </c>
    </row>
    <row r="313" spans="1:12" ht="12.75">
      <c r="A313" s="1" t="s">
        <v>59</v>
      </c>
      <c r="B313" s="1" t="s">
        <v>21</v>
      </c>
      <c r="C313" s="1" t="s">
        <v>26</v>
      </c>
      <c r="D313" s="1">
        <v>100</v>
      </c>
      <c r="E313" s="1" t="s">
        <v>27</v>
      </c>
      <c r="F313" s="1" t="s">
        <v>24</v>
      </c>
      <c r="G313" s="52">
        <v>132.66</v>
      </c>
      <c r="H313" s="135">
        <v>40067.92291666667</v>
      </c>
      <c r="I313" s="106">
        <v>0</v>
      </c>
      <c r="J313" s="20">
        <v>0</v>
      </c>
      <c r="K313" s="106">
        <v>0</v>
      </c>
      <c r="L313" s="26"/>
    </row>
    <row r="314" spans="1:12" ht="12.75">
      <c r="A314" s="1" t="s">
        <v>60</v>
      </c>
      <c r="B314" s="1" t="s">
        <v>61</v>
      </c>
      <c r="C314" s="1" t="s">
        <v>22</v>
      </c>
      <c r="D314" s="1">
        <v>100</v>
      </c>
      <c r="E314" s="1" t="s">
        <v>23</v>
      </c>
      <c r="F314" s="1" t="s">
        <v>24</v>
      </c>
      <c r="G314" s="52">
        <v>95.808</v>
      </c>
      <c r="H314" s="135">
        <v>40037.93958333333</v>
      </c>
      <c r="I314" s="106">
        <v>270</v>
      </c>
      <c r="J314" s="20">
        <v>0</v>
      </c>
      <c r="K314" s="106">
        <v>270</v>
      </c>
      <c r="L314" s="26">
        <f>H314-H315</f>
        <v>0.011111111110949423</v>
      </c>
    </row>
    <row r="315" spans="1:11" ht="12.75">
      <c r="A315" s="1" t="s">
        <v>62</v>
      </c>
      <c r="B315" s="1" t="s">
        <v>61</v>
      </c>
      <c r="C315" s="1" t="s">
        <v>26</v>
      </c>
      <c r="D315" s="1">
        <v>100</v>
      </c>
      <c r="E315" s="1" t="s">
        <v>27</v>
      </c>
      <c r="F315" s="1" t="s">
        <v>24</v>
      </c>
      <c r="G315" s="52">
        <v>95.781</v>
      </c>
      <c r="H315" s="135">
        <v>40037.92847222222</v>
      </c>
      <c r="I315" s="106">
        <v>0</v>
      </c>
      <c r="J315" s="20">
        <v>0</v>
      </c>
      <c r="K315" s="106">
        <v>0</v>
      </c>
    </row>
    <row r="316" spans="7:12" ht="12.75">
      <c r="G316" s="52"/>
      <c r="H316" s="2"/>
      <c r="J316" s="20"/>
      <c r="L316" s="26"/>
    </row>
    <row r="317" ht="15">
      <c r="A317" s="71" t="s">
        <v>138</v>
      </c>
    </row>
    <row r="318" spans="1:10" ht="12.75">
      <c r="A318" s="1" t="s">
        <v>6</v>
      </c>
      <c r="B318" s="1" t="s">
        <v>6</v>
      </c>
      <c r="C318" s="1" t="s">
        <v>6</v>
      </c>
      <c r="D318" s="1" t="s">
        <v>6</v>
      </c>
      <c r="E318" s="1" t="s">
        <v>6</v>
      </c>
      <c r="F318" s="1" t="s">
        <v>6</v>
      </c>
      <c r="G318" s="1" t="s">
        <v>6</v>
      </c>
      <c r="H318" s="1" t="s">
        <v>6</v>
      </c>
      <c r="I318" s="106" t="s">
        <v>6</v>
      </c>
      <c r="J318" s="1" t="s">
        <v>6</v>
      </c>
    </row>
    <row r="319" spans="1:11" s="18" customFormat="1" ht="13.5" thickBot="1">
      <c r="A319" s="18" t="s">
        <v>7</v>
      </c>
      <c r="B319" s="18" t="s">
        <v>8</v>
      </c>
      <c r="C319" s="18" t="s">
        <v>9</v>
      </c>
      <c r="D319" s="18" t="s">
        <v>10</v>
      </c>
      <c r="E319" s="18" t="s">
        <v>11</v>
      </c>
      <c r="F319" s="18" t="s">
        <v>12</v>
      </c>
      <c r="G319" s="18" t="s">
        <v>13</v>
      </c>
      <c r="H319" s="18" t="s">
        <v>14</v>
      </c>
      <c r="I319" s="107" t="s">
        <v>15</v>
      </c>
      <c r="J319" s="18" t="s">
        <v>16</v>
      </c>
      <c r="K319" s="107" t="s">
        <v>17</v>
      </c>
    </row>
    <row r="320" spans="1:12" s="19" customFormat="1" ht="13.5" thickTop="1">
      <c r="A320" s="19" t="s">
        <v>18</v>
      </c>
      <c r="B320" s="19" t="s">
        <v>19</v>
      </c>
      <c r="C320" s="19" t="s">
        <v>19</v>
      </c>
      <c r="D320" s="19" t="s">
        <v>19</v>
      </c>
      <c r="E320" s="19" t="s">
        <v>19</v>
      </c>
      <c r="F320" s="19" t="s">
        <v>19</v>
      </c>
      <c r="G320" s="19" t="s">
        <v>19</v>
      </c>
      <c r="H320" s="19" t="s">
        <v>19</v>
      </c>
      <c r="I320" s="108">
        <f>SUM(I321:I344)</f>
        <v>12240</v>
      </c>
      <c r="J320" s="19">
        <v>0</v>
      </c>
      <c r="K320" s="108">
        <f>SUM(K321:K344)</f>
        <v>12240</v>
      </c>
      <c r="L320" s="72"/>
    </row>
    <row r="321" spans="1:12" ht="12.75">
      <c r="A321" s="1" t="s">
        <v>130</v>
      </c>
      <c r="B321" s="1" t="s">
        <v>21</v>
      </c>
      <c r="C321" s="1" t="s">
        <v>22</v>
      </c>
      <c r="D321" s="1">
        <v>100</v>
      </c>
      <c r="E321" s="1" t="s">
        <v>23</v>
      </c>
      <c r="F321" s="1" t="s">
        <v>24</v>
      </c>
      <c r="G321" s="52">
        <v>134.092</v>
      </c>
      <c r="H321" s="135">
        <v>40123.947916666664</v>
      </c>
      <c r="I321" s="109">
        <v>1000</v>
      </c>
      <c r="J321" s="1">
        <v>0</v>
      </c>
      <c r="K321" s="109">
        <v>1000</v>
      </c>
      <c r="L321" s="26">
        <f>H321-H322</f>
        <v>0.007638888884685002</v>
      </c>
    </row>
    <row r="322" spans="1:11" ht="12.75">
      <c r="A322" s="1" t="s">
        <v>34</v>
      </c>
      <c r="B322" s="1" t="s">
        <v>21</v>
      </c>
      <c r="C322" s="1" t="s">
        <v>26</v>
      </c>
      <c r="D322" s="1">
        <v>100</v>
      </c>
      <c r="E322" s="1" t="s">
        <v>27</v>
      </c>
      <c r="F322" s="1" t="s">
        <v>24</v>
      </c>
      <c r="G322" s="52">
        <v>133.992</v>
      </c>
      <c r="H322" s="135">
        <v>40123.94027777778</v>
      </c>
      <c r="I322" s="109">
        <v>0</v>
      </c>
      <c r="J322" s="1">
        <v>0</v>
      </c>
      <c r="K322" s="109">
        <v>0</v>
      </c>
    </row>
    <row r="323" spans="1:12" ht="12.75">
      <c r="A323" s="1" t="s">
        <v>35</v>
      </c>
      <c r="B323" s="1" t="s">
        <v>21</v>
      </c>
      <c r="C323" s="1" t="s">
        <v>22</v>
      </c>
      <c r="D323" s="1">
        <v>100</v>
      </c>
      <c r="E323" s="1" t="s">
        <v>23</v>
      </c>
      <c r="F323" s="1" t="s">
        <v>24</v>
      </c>
      <c r="G323" s="52">
        <v>134.078</v>
      </c>
      <c r="H323" s="135">
        <v>40123.93819444445</v>
      </c>
      <c r="I323" s="109">
        <v>2080</v>
      </c>
      <c r="J323" s="1">
        <v>0</v>
      </c>
      <c r="K323" s="109">
        <v>2080</v>
      </c>
      <c r="L323" s="26">
        <f>H323-H324</f>
        <v>0.0006944444467080757</v>
      </c>
    </row>
    <row r="324" spans="1:11" ht="12.75">
      <c r="A324" s="1" t="s">
        <v>36</v>
      </c>
      <c r="B324" s="1" t="s">
        <v>21</v>
      </c>
      <c r="C324" s="1" t="s">
        <v>26</v>
      </c>
      <c r="D324" s="1">
        <v>100</v>
      </c>
      <c r="E324" s="1" t="s">
        <v>27</v>
      </c>
      <c r="F324" s="1" t="s">
        <v>24</v>
      </c>
      <c r="G324" s="52">
        <v>133.87</v>
      </c>
      <c r="H324" s="135">
        <v>40123.9375</v>
      </c>
      <c r="I324" s="109">
        <v>0</v>
      </c>
      <c r="J324" s="1">
        <v>0</v>
      </c>
      <c r="K324" s="109">
        <v>0</v>
      </c>
    </row>
    <row r="325" spans="1:12" ht="12.75">
      <c r="A325" s="1" t="s">
        <v>39</v>
      </c>
      <c r="B325" s="1" t="s">
        <v>29</v>
      </c>
      <c r="C325" s="1" t="s">
        <v>22</v>
      </c>
      <c r="D325" s="1">
        <v>100</v>
      </c>
      <c r="E325" s="1" t="s">
        <v>23</v>
      </c>
      <c r="F325" s="1" t="s">
        <v>24</v>
      </c>
      <c r="G325" s="52">
        <v>150.248</v>
      </c>
      <c r="H325" s="135">
        <v>40122.9375</v>
      </c>
      <c r="I325" s="109">
        <v>1000</v>
      </c>
      <c r="J325" s="1">
        <v>0</v>
      </c>
      <c r="K325" s="109">
        <v>1000</v>
      </c>
      <c r="L325" s="26">
        <f>H325-H326</f>
        <v>0.015972222223354038</v>
      </c>
    </row>
    <row r="326" spans="1:11" ht="12.75">
      <c r="A326" s="1" t="s">
        <v>40</v>
      </c>
      <c r="B326" s="1" t="s">
        <v>29</v>
      </c>
      <c r="C326" s="1" t="s">
        <v>26</v>
      </c>
      <c r="D326" s="1">
        <v>100</v>
      </c>
      <c r="E326" s="1" t="s">
        <v>27</v>
      </c>
      <c r="F326" s="1" t="s">
        <v>24</v>
      </c>
      <c r="G326" s="52">
        <v>150.148</v>
      </c>
      <c r="H326" s="135">
        <v>40122.92152777778</v>
      </c>
      <c r="I326" s="109">
        <v>0</v>
      </c>
      <c r="J326" s="1">
        <v>0</v>
      </c>
      <c r="K326" s="109">
        <v>0</v>
      </c>
    </row>
    <row r="327" spans="1:12" ht="12.75">
      <c r="A327" s="1" t="s">
        <v>41</v>
      </c>
      <c r="B327" s="1" t="s">
        <v>29</v>
      </c>
      <c r="C327" s="1" t="s">
        <v>22</v>
      </c>
      <c r="D327" s="1">
        <v>100</v>
      </c>
      <c r="E327" s="1" t="s">
        <v>23</v>
      </c>
      <c r="F327" s="1" t="s">
        <v>24</v>
      </c>
      <c r="G327" s="52">
        <v>150.245</v>
      </c>
      <c r="H327" s="135">
        <v>40122.91388888889</v>
      </c>
      <c r="I327" s="109">
        <v>1000</v>
      </c>
      <c r="J327" s="1">
        <v>0</v>
      </c>
      <c r="K327" s="109">
        <v>1000</v>
      </c>
      <c r="L327" s="26">
        <f>H327-H328</f>
        <v>0.0006944444467080757</v>
      </c>
    </row>
    <row r="328" spans="1:11" ht="12.75">
      <c r="A328" s="1" t="s">
        <v>42</v>
      </c>
      <c r="B328" s="1" t="s">
        <v>29</v>
      </c>
      <c r="C328" s="1" t="s">
        <v>26</v>
      </c>
      <c r="D328" s="1">
        <v>100</v>
      </c>
      <c r="E328" s="1" t="s">
        <v>27</v>
      </c>
      <c r="F328" s="1" t="s">
        <v>24</v>
      </c>
      <c r="G328" s="52">
        <v>150.145</v>
      </c>
      <c r="H328" s="135">
        <v>40122.913194444445</v>
      </c>
      <c r="I328" s="109">
        <v>0</v>
      </c>
      <c r="J328" s="1">
        <v>0</v>
      </c>
      <c r="K328" s="109">
        <v>0</v>
      </c>
    </row>
    <row r="329" spans="1:12" ht="12.75">
      <c r="A329" s="1" t="s">
        <v>44</v>
      </c>
      <c r="B329" s="1" t="s">
        <v>21</v>
      </c>
      <c r="C329" s="1" t="s">
        <v>22</v>
      </c>
      <c r="D329" s="1">
        <v>100</v>
      </c>
      <c r="E329" s="1" t="s">
        <v>23</v>
      </c>
      <c r="F329" s="1" t="s">
        <v>24</v>
      </c>
      <c r="G329" s="52">
        <v>132.356</v>
      </c>
      <c r="H329" s="135">
        <v>40120.93194444444</v>
      </c>
      <c r="I329" s="109">
        <v>1000</v>
      </c>
      <c r="J329" s="1">
        <v>0</v>
      </c>
      <c r="K329" s="109">
        <v>1000</v>
      </c>
      <c r="L329" s="26">
        <f>H329-H330</f>
        <v>0.008333333331393078</v>
      </c>
    </row>
    <row r="330" spans="1:11" ht="12.75">
      <c r="A330" s="1" t="s">
        <v>45</v>
      </c>
      <c r="B330" s="1" t="s">
        <v>21</v>
      </c>
      <c r="C330" s="1" t="s">
        <v>26</v>
      </c>
      <c r="D330" s="1">
        <v>100</v>
      </c>
      <c r="E330" s="1" t="s">
        <v>27</v>
      </c>
      <c r="F330" s="1" t="s">
        <v>24</v>
      </c>
      <c r="G330" s="52">
        <v>132.256</v>
      </c>
      <c r="H330" s="135">
        <v>40120.92361111111</v>
      </c>
      <c r="I330" s="109">
        <v>0</v>
      </c>
      <c r="J330" s="1">
        <v>0</v>
      </c>
      <c r="K330" s="109">
        <v>0</v>
      </c>
    </row>
    <row r="331" spans="1:12" ht="12.75">
      <c r="A331" s="1" t="s">
        <v>47</v>
      </c>
      <c r="B331" s="1" t="s">
        <v>21</v>
      </c>
      <c r="C331" s="1" t="s">
        <v>22</v>
      </c>
      <c r="D331" s="1">
        <v>100</v>
      </c>
      <c r="E331" s="1" t="s">
        <v>27</v>
      </c>
      <c r="F331" s="1" t="s">
        <v>24</v>
      </c>
      <c r="G331" s="52">
        <v>131.943</v>
      </c>
      <c r="H331" s="135">
        <v>40120.82777777778</v>
      </c>
      <c r="I331" s="109">
        <v>1000</v>
      </c>
      <c r="J331" s="1">
        <v>0</v>
      </c>
      <c r="K331" s="109">
        <v>1000</v>
      </c>
      <c r="L331" s="26">
        <f>H331-H332</f>
        <v>0.018749999995634425</v>
      </c>
    </row>
    <row r="332" spans="1:11" ht="12.75">
      <c r="A332" s="1" t="s">
        <v>48</v>
      </c>
      <c r="B332" s="1" t="s">
        <v>21</v>
      </c>
      <c r="C332" s="1" t="s">
        <v>26</v>
      </c>
      <c r="D332" s="1">
        <v>100</v>
      </c>
      <c r="E332" s="1" t="s">
        <v>23</v>
      </c>
      <c r="F332" s="1" t="s">
        <v>24</v>
      </c>
      <c r="G332" s="52">
        <v>132.043</v>
      </c>
      <c r="H332" s="135">
        <v>40120.80902777778</v>
      </c>
      <c r="I332" s="109">
        <v>0</v>
      </c>
      <c r="J332" s="1">
        <v>0</v>
      </c>
      <c r="K332" s="109">
        <v>0</v>
      </c>
    </row>
    <row r="333" spans="1:12" ht="12.75">
      <c r="A333" s="1" t="s">
        <v>127</v>
      </c>
      <c r="B333" s="1" t="s">
        <v>46</v>
      </c>
      <c r="C333" s="1" t="s">
        <v>22</v>
      </c>
      <c r="D333" s="1">
        <v>100</v>
      </c>
      <c r="E333" s="1" t="s">
        <v>23</v>
      </c>
      <c r="F333" s="1" t="s">
        <v>24</v>
      </c>
      <c r="G333" s="52">
        <v>80.723</v>
      </c>
      <c r="H333" s="135">
        <v>40120.75347222222</v>
      </c>
      <c r="I333" s="109">
        <v>1000</v>
      </c>
      <c r="J333" s="1">
        <v>0</v>
      </c>
      <c r="K333" s="109">
        <v>1000</v>
      </c>
      <c r="L333" s="26">
        <f>H333-H334</f>
        <v>0.004166666665696539</v>
      </c>
    </row>
    <row r="334" spans="1:12" ht="12.75">
      <c r="A334" s="1" t="s">
        <v>49</v>
      </c>
      <c r="B334" s="1" t="s">
        <v>46</v>
      </c>
      <c r="C334" s="1" t="s">
        <v>26</v>
      </c>
      <c r="D334" s="1">
        <v>100</v>
      </c>
      <c r="E334" s="1" t="s">
        <v>27</v>
      </c>
      <c r="F334" s="1" t="s">
        <v>24</v>
      </c>
      <c r="G334" s="52">
        <v>80.623</v>
      </c>
      <c r="H334" s="135">
        <v>40120.74930555555</v>
      </c>
      <c r="I334" s="109">
        <v>0</v>
      </c>
      <c r="J334" s="1">
        <v>0</v>
      </c>
      <c r="K334" s="109">
        <v>0</v>
      </c>
      <c r="L334" s="26"/>
    </row>
    <row r="335" spans="1:12" ht="12.75">
      <c r="A335" s="1" t="s">
        <v>125</v>
      </c>
      <c r="B335" s="1" t="s">
        <v>21</v>
      </c>
      <c r="C335" s="1" t="s">
        <v>22</v>
      </c>
      <c r="D335" s="1">
        <v>100</v>
      </c>
      <c r="E335" s="1" t="s">
        <v>23</v>
      </c>
      <c r="F335" s="1" t="s">
        <v>24</v>
      </c>
      <c r="G335" s="52">
        <v>135.1</v>
      </c>
      <c r="H335" s="135">
        <v>40115.96111111111</v>
      </c>
      <c r="I335" s="109">
        <v>1000</v>
      </c>
      <c r="J335" s="1">
        <v>0</v>
      </c>
      <c r="K335" s="109">
        <v>1000</v>
      </c>
      <c r="L335" s="26">
        <f>H335-H336</f>
        <v>0.020833333328482695</v>
      </c>
    </row>
    <row r="336" spans="1:11" ht="12.75">
      <c r="A336" s="1" t="s">
        <v>50</v>
      </c>
      <c r="B336" s="1" t="s">
        <v>21</v>
      </c>
      <c r="C336" s="1" t="s">
        <v>26</v>
      </c>
      <c r="D336" s="1">
        <v>100</v>
      </c>
      <c r="E336" s="1" t="s">
        <v>27</v>
      </c>
      <c r="F336" s="1" t="s">
        <v>24</v>
      </c>
      <c r="G336" s="52">
        <v>135</v>
      </c>
      <c r="H336" s="135">
        <v>40115.94027777778</v>
      </c>
      <c r="I336" s="109">
        <v>0</v>
      </c>
      <c r="J336" s="1">
        <v>0</v>
      </c>
      <c r="K336" s="109">
        <v>0</v>
      </c>
    </row>
    <row r="337" spans="1:12" ht="12.75">
      <c r="A337" s="1" t="s">
        <v>51</v>
      </c>
      <c r="B337" s="1" t="s">
        <v>29</v>
      </c>
      <c r="C337" s="1" t="s">
        <v>22</v>
      </c>
      <c r="D337" s="1">
        <v>100</v>
      </c>
      <c r="E337" s="1" t="s">
        <v>27</v>
      </c>
      <c r="F337" s="1" t="s">
        <v>24</v>
      </c>
      <c r="G337" s="52">
        <v>148.564</v>
      </c>
      <c r="H337" s="135">
        <v>40115.06805555556</v>
      </c>
      <c r="I337" s="109">
        <v>2000</v>
      </c>
      <c r="J337" s="1">
        <v>0</v>
      </c>
      <c r="K337" s="109">
        <v>2000</v>
      </c>
      <c r="L337" s="26">
        <f>H337-H338</f>
        <v>0.16736111111822538</v>
      </c>
    </row>
    <row r="338" spans="1:11" ht="12.75">
      <c r="A338" s="1" t="s">
        <v>126</v>
      </c>
      <c r="B338" s="1" t="s">
        <v>29</v>
      </c>
      <c r="C338" s="1" t="s">
        <v>26</v>
      </c>
      <c r="D338" s="1">
        <v>100</v>
      </c>
      <c r="E338" s="1" t="s">
        <v>23</v>
      </c>
      <c r="F338" s="1" t="s">
        <v>24</v>
      </c>
      <c r="G338" s="52">
        <v>148.764</v>
      </c>
      <c r="H338" s="135">
        <v>40114.90069444444</v>
      </c>
      <c r="I338" s="109">
        <v>0</v>
      </c>
      <c r="J338" s="1">
        <v>0</v>
      </c>
      <c r="K338" s="109">
        <v>0</v>
      </c>
    </row>
    <row r="339" spans="1:12" ht="12.75">
      <c r="A339" s="1" t="s">
        <v>53</v>
      </c>
      <c r="B339" s="1" t="s">
        <v>21</v>
      </c>
      <c r="C339" s="1" t="s">
        <v>22</v>
      </c>
      <c r="D339" s="1">
        <v>100</v>
      </c>
      <c r="E339" s="1" t="s">
        <v>27</v>
      </c>
      <c r="F339" s="1" t="s">
        <v>24</v>
      </c>
      <c r="G339" s="52">
        <v>134.702</v>
      </c>
      <c r="H339" s="135">
        <v>40114.895833333336</v>
      </c>
      <c r="I339" s="109">
        <v>1000</v>
      </c>
      <c r="J339" s="1">
        <v>0</v>
      </c>
      <c r="K339" s="109">
        <v>1000</v>
      </c>
      <c r="L339" s="26">
        <f>H339-H340</f>
        <v>0.00763888889196096</v>
      </c>
    </row>
    <row r="340" spans="1:11" ht="12.75">
      <c r="A340" s="1" t="s">
        <v>54</v>
      </c>
      <c r="B340" s="1" t="s">
        <v>21</v>
      </c>
      <c r="C340" s="1" t="s">
        <v>26</v>
      </c>
      <c r="D340" s="1">
        <v>100</v>
      </c>
      <c r="E340" s="1" t="s">
        <v>23</v>
      </c>
      <c r="F340" s="1" t="s">
        <v>24</v>
      </c>
      <c r="G340" s="52">
        <v>134.802</v>
      </c>
      <c r="H340" s="135">
        <v>40114.888194444444</v>
      </c>
      <c r="I340" s="109">
        <v>0</v>
      </c>
      <c r="J340" s="1">
        <v>0</v>
      </c>
      <c r="K340" s="109">
        <v>0</v>
      </c>
    </row>
    <row r="341" spans="1:12" ht="12.75">
      <c r="A341" s="1" t="s">
        <v>56</v>
      </c>
      <c r="B341" s="1" t="s">
        <v>61</v>
      </c>
      <c r="C341" s="1" t="s">
        <v>22</v>
      </c>
      <c r="D341" s="1">
        <v>100</v>
      </c>
      <c r="E341" s="1" t="s">
        <v>23</v>
      </c>
      <c r="F341" s="1" t="s">
        <v>24</v>
      </c>
      <c r="G341" s="52">
        <v>96.397</v>
      </c>
      <c r="H341" s="135">
        <v>39884.62847222222</v>
      </c>
      <c r="I341" s="109">
        <v>220</v>
      </c>
      <c r="J341" s="1">
        <v>0</v>
      </c>
      <c r="K341" s="109">
        <v>220</v>
      </c>
      <c r="L341" s="26">
        <f>H341-H342</f>
        <v>0.004861111105128657</v>
      </c>
    </row>
    <row r="342" spans="1:11" ht="12.75">
      <c r="A342" s="1" t="s">
        <v>57</v>
      </c>
      <c r="B342" s="1" t="s">
        <v>61</v>
      </c>
      <c r="C342" s="1" t="s">
        <v>26</v>
      </c>
      <c r="D342" s="1">
        <v>100</v>
      </c>
      <c r="E342" s="1" t="s">
        <v>27</v>
      </c>
      <c r="F342" s="1" t="s">
        <v>24</v>
      </c>
      <c r="G342" s="52">
        <v>96.375</v>
      </c>
      <c r="H342" s="135">
        <v>39884.623611111114</v>
      </c>
      <c r="I342" s="109">
        <v>0</v>
      </c>
      <c r="J342" s="1">
        <v>0</v>
      </c>
      <c r="K342" s="109">
        <v>0</v>
      </c>
    </row>
    <row r="343" spans="1:12" ht="12.75">
      <c r="A343" s="1" t="s">
        <v>58</v>
      </c>
      <c r="B343" s="1" t="s">
        <v>61</v>
      </c>
      <c r="C343" s="1" t="s">
        <v>22</v>
      </c>
      <c r="D343" s="1">
        <v>100</v>
      </c>
      <c r="E343" s="1" t="s">
        <v>23</v>
      </c>
      <c r="F343" s="1" t="s">
        <v>24</v>
      </c>
      <c r="G343" s="52">
        <v>98.398</v>
      </c>
      <c r="H343" s="135">
        <v>39878.42083333333</v>
      </c>
      <c r="I343" s="109">
        <v>-60</v>
      </c>
      <c r="J343" s="1">
        <v>0</v>
      </c>
      <c r="K343" s="109">
        <v>-60</v>
      </c>
      <c r="L343" s="26">
        <f>H343-H344</f>
        <v>0.012499999997089617</v>
      </c>
    </row>
    <row r="344" spans="1:11" ht="12.75">
      <c r="A344" s="1" t="s">
        <v>62</v>
      </c>
      <c r="B344" s="1" t="s">
        <v>61</v>
      </c>
      <c r="C344" s="1" t="s">
        <v>26</v>
      </c>
      <c r="D344" s="1">
        <v>100</v>
      </c>
      <c r="E344" s="1" t="s">
        <v>27</v>
      </c>
      <c r="F344" s="1" t="s">
        <v>24</v>
      </c>
      <c r="G344" s="52">
        <v>98.404</v>
      </c>
      <c r="H344" s="135">
        <v>39878.40833333333</v>
      </c>
      <c r="I344" s="109">
        <v>0</v>
      </c>
      <c r="J344" s="1">
        <v>0</v>
      </c>
      <c r="K344" s="109"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9" sqref="C9"/>
    </sheetView>
  </sheetViews>
  <sheetFormatPr defaultColWidth="9.00390625" defaultRowHeight="13.5"/>
  <cols>
    <col min="1" max="2" width="9.00390625" style="27" customWidth="1"/>
    <col min="3" max="3" width="4.75390625" style="27" customWidth="1"/>
    <col min="4" max="4" width="7.75390625" style="27" customWidth="1"/>
    <col min="5" max="5" width="9.00390625" style="37" customWidth="1"/>
    <col min="6" max="6" width="17.875" style="27" customWidth="1"/>
    <col min="7" max="7" width="4.375" style="27" customWidth="1"/>
    <col min="8" max="8" width="9.00390625" style="35" customWidth="1"/>
    <col min="9" max="9" width="4.875" style="27" customWidth="1"/>
    <col min="10" max="12" width="9.00390625" style="27" customWidth="1"/>
    <col min="13" max="13" width="9.25390625" style="27" customWidth="1"/>
    <col min="14" max="16384" width="9.00390625" style="27" customWidth="1"/>
  </cols>
  <sheetData>
    <row r="1" spans="1:13" ht="13.5" customHeight="1" thickBot="1">
      <c r="A1" s="67" t="s">
        <v>83</v>
      </c>
      <c r="B1" s="67" t="s">
        <v>116</v>
      </c>
      <c r="C1" s="67" t="s">
        <v>117</v>
      </c>
      <c r="D1" s="67" t="s">
        <v>118</v>
      </c>
      <c r="E1" s="68" t="s">
        <v>119</v>
      </c>
      <c r="F1" s="67" t="s">
        <v>123</v>
      </c>
      <c r="G1" s="170" t="s">
        <v>121</v>
      </c>
      <c r="H1" s="170"/>
      <c r="I1" s="170" t="s">
        <v>124</v>
      </c>
      <c r="J1" s="170"/>
      <c r="K1" s="67" t="s">
        <v>122</v>
      </c>
      <c r="L1" s="67" t="s">
        <v>120</v>
      </c>
      <c r="M1" s="69"/>
    </row>
    <row r="2" spans="1:13" ht="7.5" customHeight="1" thickTop="1">
      <c r="A2" s="28"/>
      <c r="B2" s="28"/>
      <c r="C2" s="29"/>
      <c r="D2" s="28"/>
      <c r="E2" s="36"/>
      <c r="F2" s="33"/>
      <c r="G2" s="30"/>
      <c r="H2" s="34"/>
      <c r="I2" s="30"/>
      <c r="J2" s="29"/>
      <c r="K2" s="28"/>
      <c r="L2" s="32"/>
      <c r="M2" s="26"/>
    </row>
    <row r="3" spans="1:13" ht="12.75">
      <c r="A3" s="28" t="s">
        <v>88</v>
      </c>
      <c r="B3" s="28" t="s">
        <v>23</v>
      </c>
      <c r="C3" s="29" t="s">
        <v>91</v>
      </c>
      <c r="D3" s="28" t="s">
        <v>22</v>
      </c>
      <c r="E3" s="36">
        <v>135</v>
      </c>
      <c r="F3" s="33">
        <v>40127.12222222222</v>
      </c>
      <c r="G3" s="30" t="s">
        <v>95</v>
      </c>
      <c r="H3" s="34">
        <v>1000</v>
      </c>
      <c r="I3" s="30"/>
      <c r="J3" s="29"/>
      <c r="K3" s="28" t="s">
        <v>85</v>
      </c>
      <c r="L3" s="32">
        <v>1000</v>
      </c>
      <c r="M3" s="26">
        <f>F3-F5</f>
        <v>3.1118055555562023</v>
      </c>
    </row>
    <row r="4" spans="1:13" ht="12.75">
      <c r="A4" s="28" t="s">
        <v>86</v>
      </c>
      <c r="B4" s="28" t="s">
        <v>23</v>
      </c>
      <c r="C4" s="29" t="s">
        <v>91</v>
      </c>
      <c r="D4" s="28" t="s">
        <v>22</v>
      </c>
      <c r="E4" s="36">
        <v>83.5</v>
      </c>
      <c r="F4" s="33">
        <v>40126.89444444444</v>
      </c>
      <c r="G4" s="30" t="s">
        <v>95</v>
      </c>
      <c r="H4" s="34">
        <v>480</v>
      </c>
      <c r="I4" s="30" t="s">
        <v>87</v>
      </c>
      <c r="J4" s="29">
        <v>72</v>
      </c>
      <c r="K4" s="28" t="s">
        <v>85</v>
      </c>
      <c r="L4" s="32">
        <v>552</v>
      </c>
      <c r="M4" s="26">
        <f>F4-F10</f>
        <v>10.967361111106584</v>
      </c>
    </row>
    <row r="5" spans="1:13" ht="12.75">
      <c r="A5" s="28" t="s">
        <v>88</v>
      </c>
      <c r="B5" s="28" t="s">
        <v>27</v>
      </c>
      <c r="C5" s="29" t="s">
        <v>91</v>
      </c>
      <c r="D5" s="28" t="s">
        <v>26</v>
      </c>
      <c r="E5" s="36">
        <v>134</v>
      </c>
      <c r="F5" s="33">
        <v>40124.010416666664</v>
      </c>
      <c r="G5" s="30"/>
      <c r="H5" s="34"/>
      <c r="I5" s="30"/>
      <c r="J5" s="29"/>
      <c r="K5" s="28"/>
      <c r="L5" s="32"/>
      <c r="M5" s="26"/>
    </row>
    <row r="6" spans="1:13" ht="12.75">
      <c r="A6" s="28" t="s">
        <v>151</v>
      </c>
      <c r="B6" s="28" t="s">
        <v>23</v>
      </c>
      <c r="C6" s="29" t="s">
        <v>91</v>
      </c>
      <c r="D6" s="28" t="s">
        <v>22</v>
      </c>
      <c r="E6" s="36">
        <v>133.47</v>
      </c>
      <c r="F6" s="33">
        <v>40123.955555555556</v>
      </c>
      <c r="G6" s="30" t="s">
        <v>95</v>
      </c>
      <c r="H6" s="34">
        <v>-1030</v>
      </c>
      <c r="I6" s="30"/>
      <c r="J6" s="29"/>
      <c r="K6" s="28" t="s">
        <v>85</v>
      </c>
      <c r="L6" s="32">
        <v>-1030</v>
      </c>
      <c r="M6" s="26">
        <f>F6-F7</f>
        <v>0.9708333333328483</v>
      </c>
    </row>
    <row r="7" spans="1:13" ht="12.75">
      <c r="A7" s="28" t="s">
        <v>88</v>
      </c>
      <c r="B7" s="28" t="s">
        <v>27</v>
      </c>
      <c r="C7" s="29" t="s">
        <v>91</v>
      </c>
      <c r="D7" s="28" t="s">
        <v>26</v>
      </c>
      <c r="E7" s="36">
        <v>134.5</v>
      </c>
      <c r="F7" s="33">
        <v>40122.98472222222</v>
      </c>
      <c r="G7" s="30"/>
      <c r="H7" s="34"/>
      <c r="I7" s="30"/>
      <c r="J7" s="29"/>
      <c r="K7" s="28"/>
      <c r="L7" s="32"/>
      <c r="M7" s="26"/>
    </row>
    <row r="8" spans="1:13" ht="12.75">
      <c r="A8" s="28" t="s">
        <v>84</v>
      </c>
      <c r="B8" s="28" t="s">
        <v>27</v>
      </c>
      <c r="C8" s="29" t="s">
        <v>91</v>
      </c>
      <c r="D8" s="28" t="s">
        <v>22</v>
      </c>
      <c r="E8" s="36">
        <v>150.03</v>
      </c>
      <c r="F8" s="33">
        <v>40122.876388888886</v>
      </c>
      <c r="G8" s="30" t="s">
        <v>95</v>
      </c>
      <c r="H8" s="34">
        <v>-760</v>
      </c>
      <c r="I8" s="30"/>
      <c r="J8" s="29"/>
      <c r="K8" s="28" t="s">
        <v>85</v>
      </c>
      <c r="L8" s="32">
        <v>-760</v>
      </c>
      <c r="M8" s="26">
        <f>F8-F9</f>
        <v>0.013194444443797693</v>
      </c>
    </row>
    <row r="9" spans="1:12" ht="13.5" customHeight="1">
      <c r="A9" s="28" t="s">
        <v>84</v>
      </c>
      <c r="B9" s="28" t="s">
        <v>23</v>
      </c>
      <c r="C9" s="29" t="s">
        <v>91</v>
      </c>
      <c r="D9" s="28" t="s">
        <v>26</v>
      </c>
      <c r="E9" s="36">
        <v>149.27</v>
      </c>
      <c r="F9" s="33">
        <v>40122.86319444444</v>
      </c>
      <c r="G9" s="28"/>
      <c r="H9" s="28"/>
      <c r="I9" s="28"/>
      <c r="J9" s="28"/>
      <c r="K9" s="28"/>
      <c r="L9" s="28"/>
    </row>
    <row r="10" spans="1:13" ht="12.75">
      <c r="A10" s="28" t="s">
        <v>86</v>
      </c>
      <c r="B10" s="28" t="s">
        <v>27</v>
      </c>
      <c r="C10" s="29" t="s">
        <v>91</v>
      </c>
      <c r="D10" s="28" t="s">
        <v>26</v>
      </c>
      <c r="E10" s="36">
        <v>83.02</v>
      </c>
      <c r="F10" s="33">
        <v>40115.927083333336</v>
      </c>
      <c r="G10" s="30"/>
      <c r="H10" s="34"/>
      <c r="I10" s="30"/>
      <c r="J10" s="29"/>
      <c r="K10" s="28"/>
      <c r="L10" s="32"/>
      <c r="M10" s="26"/>
    </row>
    <row r="11" spans="1:13" ht="12.75">
      <c r="A11" s="28" t="s">
        <v>88</v>
      </c>
      <c r="B11" s="28" t="s">
        <v>27</v>
      </c>
      <c r="C11" s="29" t="s">
        <v>91</v>
      </c>
      <c r="D11" s="28" t="s">
        <v>22</v>
      </c>
      <c r="E11" s="36">
        <v>134.43</v>
      </c>
      <c r="F11" s="33">
        <v>40114.85833333333</v>
      </c>
      <c r="G11" s="30" t="s">
        <v>95</v>
      </c>
      <c r="H11" s="34">
        <v>100</v>
      </c>
      <c r="I11" s="30"/>
      <c r="J11" s="29"/>
      <c r="K11" s="28" t="s">
        <v>85</v>
      </c>
      <c r="L11" s="32">
        <v>100</v>
      </c>
      <c r="M11" s="26">
        <f>F11-F13</f>
        <v>0.008333333331393078</v>
      </c>
    </row>
    <row r="12" spans="1:13" ht="12.75">
      <c r="A12" s="28" t="s">
        <v>86</v>
      </c>
      <c r="B12" s="28" t="s">
        <v>27</v>
      </c>
      <c r="C12" s="29" t="s">
        <v>91</v>
      </c>
      <c r="D12" s="28" t="s">
        <v>22</v>
      </c>
      <c r="E12" s="36">
        <v>82.23</v>
      </c>
      <c r="F12" s="33">
        <v>40114.85763888889</v>
      </c>
      <c r="G12" s="30" t="s">
        <v>95</v>
      </c>
      <c r="H12" s="34">
        <v>20</v>
      </c>
      <c r="I12" s="30"/>
      <c r="J12" s="29"/>
      <c r="K12" s="28" t="s">
        <v>85</v>
      </c>
      <c r="L12" s="32">
        <v>20</v>
      </c>
      <c r="M12" s="26">
        <f>F12-F14</f>
        <v>0.011805555557657499</v>
      </c>
    </row>
    <row r="13" spans="1:12" ht="12.75">
      <c r="A13" s="28" t="s">
        <v>88</v>
      </c>
      <c r="B13" s="28" t="s">
        <v>23</v>
      </c>
      <c r="C13" s="29" t="s">
        <v>91</v>
      </c>
      <c r="D13" s="28" t="s">
        <v>26</v>
      </c>
      <c r="E13" s="36">
        <v>134.53</v>
      </c>
      <c r="F13" s="33">
        <v>40114.85</v>
      </c>
      <c r="G13" s="30"/>
      <c r="H13" s="34"/>
      <c r="I13" s="30"/>
      <c r="J13" s="29"/>
      <c r="K13" s="29"/>
      <c r="L13" s="32"/>
    </row>
    <row r="14" spans="1:13" ht="12.75">
      <c r="A14" s="28" t="s">
        <v>86</v>
      </c>
      <c r="B14" s="28" t="s">
        <v>23</v>
      </c>
      <c r="C14" s="29" t="s">
        <v>91</v>
      </c>
      <c r="D14" s="28" t="s">
        <v>26</v>
      </c>
      <c r="E14" s="36">
        <v>82.25</v>
      </c>
      <c r="F14" s="33">
        <v>40114.84583333333</v>
      </c>
      <c r="G14" s="30"/>
      <c r="H14" s="34"/>
      <c r="I14" s="30"/>
      <c r="J14" s="29"/>
      <c r="K14" s="28"/>
      <c r="L14" s="32"/>
      <c r="M14" s="26"/>
    </row>
    <row r="15" spans="1:13" ht="12.75">
      <c r="A15" s="28" t="s">
        <v>86</v>
      </c>
      <c r="B15" s="28" t="s">
        <v>23</v>
      </c>
      <c r="C15" s="29" t="s">
        <v>91</v>
      </c>
      <c r="D15" s="28" t="s">
        <v>22</v>
      </c>
      <c r="E15" s="36">
        <v>83.47</v>
      </c>
      <c r="F15" s="33">
        <v>40114.427777777775</v>
      </c>
      <c r="G15" s="30" t="s">
        <v>95</v>
      </c>
      <c r="H15" s="34">
        <v>-1030</v>
      </c>
      <c r="I15" s="30" t="s">
        <v>87</v>
      </c>
      <c r="J15" s="29">
        <v>14</v>
      </c>
      <c r="K15" s="28" t="s">
        <v>85</v>
      </c>
      <c r="L15" s="32">
        <v>-1016</v>
      </c>
      <c r="M15" s="26">
        <f>F15-F17</f>
        <v>0.5381944444452529</v>
      </c>
    </row>
    <row r="16" spans="1:13" ht="12.75">
      <c r="A16" s="28" t="s">
        <v>88</v>
      </c>
      <c r="B16" s="28" t="s">
        <v>23</v>
      </c>
      <c r="C16" s="29" t="s">
        <v>91</v>
      </c>
      <c r="D16" s="28" t="s">
        <v>22</v>
      </c>
      <c r="E16" s="36">
        <v>135.97</v>
      </c>
      <c r="F16" s="31">
        <v>40114.08541666667</v>
      </c>
      <c r="G16" s="30" t="s">
        <v>95</v>
      </c>
      <c r="H16" s="34">
        <v>-950</v>
      </c>
      <c r="I16" s="30"/>
      <c r="J16" s="29"/>
      <c r="K16" s="28" t="s">
        <v>85</v>
      </c>
      <c r="L16" s="32">
        <v>-950</v>
      </c>
      <c r="M16" s="26">
        <f>F16-F19</f>
        <v>1.039583333338669</v>
      </c>
    </row>
    <row r="17" spans="1:12" ht="12.75">
      <c r="A17" s="28" t="s">
        <v>88</v>
      </c>
      <c r="B17" s="28" t="s">
        <v>27</v>
      </c>
      <c r="C17" s="29" t="s">
        <v>91</v>
      </c>
      <c r="D17" s="28" t="s">
        <v>26</v>
      </c>
      <c r="E17" s="36">
        <v>136.92</v>
      </c>
      <c r="F17" s="31">
        <v>40113.88958333333</v>
      </c>
      <c r="G17" s="30"/>
      <c r="H17" s="34"/>
      <c r="I17" s="30"/>
      <c r="J17" s="29"/>
      <c r="K17" s="29"/>
      <c r="L17" s="32"/>
    </row>
    <row r="18" spans="1:13" ht="12.75">
      <c r="A18" s="28" t="s">
        <v>88</v>
      </c>
      <c r="B18" s="28" t="s">
        <v>23</v>
      </c>
      <c r="C18" s="29" t="s">
        <v>91</v>
      </c>
      <c r="D18" s="28" t="s">
        <v>22</v>
      </c>
      <c r="E18" s="36">
        <v>136.97</v>
      </c>
      <c r="F18" s="31">
        <v>40113.095138888886</v>
      </c>
      <c r="G18" s="30" t="s">
        <v>95</v>
      </c>
      <c r="H18" s="34">
        <v>-1030</v>
      </c>
      <c r="I18" s="30"/>
      <c r="J18" s="29"/>
      <c r="K18" s="28" t="s">
        <v>85</v>
      </c>
      <c r="L18" s="32">
        <v>-1030</v>
      </c>
      <c r="M18" s="26">
        <f>F18-F20</f>
        <v>0.16111111110512866</v>
      </c>
    </row>
    <row r="19" spans="1:12" ht="12.75">
      <c r="A19" s="28" t="s">
        <v>86</v>
      </c>
      <c r="B19" s="28" t="s">
        <v>27</v>
      </c>
      <c r="C19" s="29" t="s">
        <v>91</v>
      </c>
      <c r="D19" s="28" t="s">
        <v>26</v>
      </c>
      <c r="E19" s="36">
        <v>84.5</v>
      </c>
      <c r="F19" s="31">
        <v>40113.04583333333</v>
      </c>
      <c r="G19" s="30"/>
      <c r="H19" s="34"/>
      <c r="I19" s="30"/>
      <c r="J19" s="29"/>
      <c r="K19" s="29"/>
      <c r="L19" s="32"/>
    </row>
    <row r="20" spans="1:13" ht="12.75">
      <c r="A20" s="28" t="s">
        <v>88</v>
      </c>
      <c r="B20" s="28" t="s">
        <v>27</v>
      </c>
      <c r="C20" s="29" t="s">
        <v>91</v>
      </c>
      <c r="D20" s="28" t="s">
        <v>26</v>
      </c>
      <c r="E20" s="36">
        <v>138</v>
      </c>
      <c r="F20" s="31">
        <v>40112.93402777778</v>
      </c>
      <c r="G20" s="30"/>
      <c r="H20" s="34"/>
      <c r="I20" s="30"/>
      <c r="J20" s="29"/>
      <c r="K20" s="28"/>
      <c r="L20" s="32"/>
      <c r="M20" s="26"/>
    </row>
    <row r="21" spans="1:13" ht="12.75">
      <c r="A21" s="28" t="s">
        <v>84</v>
      </c>
      <c r="B21" s="28" t="s">
        <v>23</v>
      </c>
      <c r="C21" s="29" t="s">
        <v>91</v>
      </c>
      <c r="D21" s="28" t="s">
        <v>22</v>
      </c>
      <c r="E21" s="36">
        <v>149.97</v>
      </c>
      <c r="F21" s="31">
        <v>40112.27222222222</v>
      </c>
      <c r="G21" s="30" t="s">
        <v>95</v>
      </c>
      <c r="H21" s="34">
        <v>-680</v>
      </c>
      <c r="I21" s="30"/>
      <c r="J21" s="29"/>
      <c r="K21" s="28" t="s">
        <v>85</v>
      </c>
      <c r="L21" s="32">
        <v>-680</v>
      </c>
      <c r="M21" s="26">
        <f>F21-F22</f>
        <v>2.3729166666671517</v>
      </c>
    </row>
    <row r="22" spans="1:13" ht="12.75">
      <c r="A22" s="28" t="s">
        <v>84</v>
      </c>
      <c r="B22" s="28" t="s">
        <v>27</v>
      </c>
      <c r="C22" s="29" t="s">
        <v>91</v>
      </c>
      <c r="D22" s="28" t="s">
        <v>26</v>
      </c>
      <c r="E22" s="36">
        <v>150.65</v>
      </c>
      <c r="F22" s="31">
        <v>40109.899305555555</v>
      </c>
      <c r="G22" s="30"/>
      <c r="H22" s="34"/>
      <c r="I22" s="30"/>
      <c r="J22" s="29"/>
      <c r="K22" s="28"/>
      <c r="L22" s="32"/>
      <c r="M22" s="26"/>
    </row>
    <row r="23" spans="1:13" ht="12.75">
      <c r="A23" s="28" t="s">
        <v>84</v>
      </c>
      <c r="B23" s="28" t="s">
        <v>27</v>
      </c>
      <c r="C23" s="29" t="s">
        <v>91</v>
      </c>
      <c r="D23" s="28" t="s">
        <v>22</v>
      </c>
      <c r="E23" s="36" t="s">
        <v>93</v>
      </c>
      <c r="F23" s="31">
        <v>40109.65416666667</v>
      </c>
      <c r="G23" s="30" t="s">
        <v>95</v>
      </c>
      <c r="H23" s="34" t="s">
        <v>96</v>
      </c>
      <c r="I23" s="30"/>
      <c r="J23" s="29" t="s">
        <v>92</v>
      </c>
      <c r="K23" s="28" t="s">
        <v>85</v>
      </c>
      <c r="L23" s="32">
        <v>-1030</v>
      </c>
      <c r="M23" s="26">
        <f>F23-F24</f>
        <v>0.28541666666569654</v>
      </c>
    </row>
    <row r="24" spans="1:12" ht="12.75">
      <c r="A24" s="28" t="s">
        <v>84</v>
      </c>
      <c r="B24" s="28" t="s">
        <v>23</v>
      </c>
      <c r="C24" s="29" t="s">
        <v>91</v>
      </c>
      <c r="D24" s="28" t="s">
        <v>26</v>
      </c>
      <c r="E24" s="36" t="s">
        <v>94</v>
      </c>
      <c r="F24" s="31">
        <v>40109.36875</v>
      </c>
      <c r="G24" s="30"/>
      <c r="H24" s="34" t="s">
        <v>92</v>
      </c>
      <c r="I24" s="30"/>
      <c r="J24" s="29" t="s">
        <v>92</v>
      </c>
      <c r="K24" s="29" t="s">
        <v>92</v>
      </c>
      <c r="L24" s="32" t="s">
        <v>92</v>
      </c>
    </row>
    <row r="25" spans="1:13" ht="12.75">
      <c r="A25" s="28" t="s">
        <v>86</v>
      </c>
      <c r="B25" s="28" t="s">
        <v>23</v>
      </c>
      <c r="C25" s="29" t="s">
        <v>91</v>
      </c>
      <c r="D25" s="28" t="s">
        <v>22</v>
      </c>
      <c r="E25" s="36" t="s">
        <v>97</v>
      </c>
      <c r="F25" s="31">
        <v>40107.94305555556</v>
      </c>
      <c r="G25" s="30" t="s">
        <v>95</v>
      </c>
      <c r="H25" s="34" t="s">
        <v>99</v>
      </c>
      <c r="I25" s="30" t="s">
        <v>87</v>
      </c>
      <c r="J25" s="29" t="s">
        <v>100</v>
      </c>
      <c r="K25" s="28" t="s">
        <v>85</v>
      </c>
      <c r="L25" s="32">
        <v>656</v>
      </c>
      <c r="M25" s="26">
        <f>F25-F26</f>
        <v>0.8972222222291748</v>
      </c>
    </row>
    <row r="26" spans="1:12" ht="12.75">
      <c r="A26" s="28" t="s">
        <v>86</v>
      </c>
      <c r="B26" s="28" t="s">
        <v>27</v>
      </c>
      <c r="C26" s="29" t="s">
        <v>91</v>
      </c>
      <c r="D26" s="28" t="s">
        <v>26</v>
      </c>
      <c r="E26" s="36" t="s">
        <v>98</v>
      </c>
      <c r="F26" s="31">
        <v>40107.04583333333</v>
      </c>
      <c r="G26" s="30"/>
      <c r="H26" s="34" t="s">
        <v>92</v>
      </c>
      <c r="I26" s="30"/>
      <c r="J26" s="29" t="s">
        <v>92</v>
      </c>
      <c r="K26" s="29" t="s">
        <v>92</v>
      </c>
      <c r="L26" s="32" t="s">
        <v>92</v>
      </c>
    </row>
    <row r="27" spans="1:13" ht="12.75">
      <c r="A27" s="28" t="s">
        <v>88</v>
      </c>
      <c r="B27" s="28" t="s">
        <v>23</v>
      </c>
      <c r="C27" s="29" t="s">
        <v>91</v>
      </c>
      <c r="D27" s="28" t="s">
        <v>22</v>
      </c>
      <c r="E27" s="36" t="s">
        <v>101</v>
      </c>
      <c r="F27" s="31">
        <v>40106.995833333334</v>
      </c>
      <c r="G27" s="30" t="s">
        <v>95</v>
      </c>
      <c r="H27" s="34" t="s">
        <v>103</v>
      </c>
      <c r="I27" s="30"/>
      <c r="J27" s="29" t="s">
        <v>92</v>
      </c>
      <c r="K27" s="28" t="s">
        <v>85</v>
      </c>
      <c r="L27" s="32">
        <v>310</v>
      </c>
      <c r="M27" s="26">
        <f>F27-F28</f>
        <v>0.08819444444816327</v>
      </c>
    </row>
    <row r="28" spans="1:12" ht="12.75">
      <c r="A28" s="28" t="s">
        <v>88</v>
      </c>
      <c r="B28" s="28" t="s">
        <v>27</v>
      </c>
      <c r="C28" s="29" t="s">
        <v>91</v>
      </c>
      <c r="D28" s="28" t="s">
        <v>26</v>
      </c>
      <c r="E28" s="36" t="s">
        <v>102</v>
      </c>
      <c r="F28" s="31">
        <v>40106.907638888886</v>
      </c>
      <c r="G28" s="30"/>
      <c r="H28" s="34" t="s">
        <v>92</v>
      </c>
      <c r="I28" s="30"/>
      <c r="J28" s="29" t="s">
        <v>92</v>
      </c>
      <c r="K28" s="29" t="s">
        <v>92</v>
      </c>
      <c r="L28" s="32" t="s">
        <v>92</v>
      </c>
    </row>
    <row r="29" spans="1:13" ht="12.75">
      <c r="A29" s="28" t="s">
        <v>89</v>
      </c>
      <c r="B29" s="28" t="s">
        <v>27</v>
      </c>
      <c r="C29" s="29" t="s">
        <v>91</v>
      </c>
      <c r="D29" s="28" t="s">
        <v>22</v>
      </c>
      <c r="E29" s="36" t="s">
        <v>104</v>
      </c>
      <c r="F29" s="31">
        <v>40106.89861111111</v>
      </c>
      <c r="G29" s="30" t="s">
        <v>95</v>
      </c>
      <c r="H29" s="34" t="s">
        <v>106</v>
      </c>
      <c r="I29" s="30"/>
      <c r="J29" s="29" t="s">
        <v>92</v>
      </c>
      <c r="K29" s="28" t="s">
        <v>85</v>
      </c>
      <c r="L29" s="32">
        <v>210</v>
      </c>
      <c r="M29" s="26">
        <f>F29-F30</f>
        <v>0.027083333327027503</v>
      </c>
    </row>
    <row r="30" spans="1:12" ht="12.75">
      <c r="A30" s="28" t="s">
        <v>89</v>
      </c>
      <c r="B30" s="28" t="s">
        <v>23</v>
      </c>
      <c r="C30" s="29" t="s">
        <v>91</v>
      </c>
      <c r="D30" s="28" t="s">
        <v>26</v>
      </c>
      <c r="E30" s="36" t="s">
        <v>105</v>
      </c>
      <c r="F30" s="31">
        <v>40106.87152777778</v>
      </c>
      <c r="G30" s="30"/>
      <c r="H30" s="34" t="s">
        <v>92</v>
      </c>
      <c r="I30" s="30"/>
      <c r="J30" s="29" t="s">
        <v>92</v>
      </c>
      <c r="K30" s="29" t="s">
        <v>92</v>
      </c>
      <c r="L30" s="32" t="s">
        <v>92</v>
      </c>
    </row>
    <row r="31" spans="1:13" ht="12.75">
      <c r="A31" s="28" t="s">
        <v>88</v>
      </c>
      <c r="B31" s="28" t="s">
        <v>23</v>
      </c>
      <c r="C31" s="29" t="s">
        <v>91</v>
      </c>
      <c r="D31" s="28" t="s">
        <v>22</v>
      </c>
      <c r="E31" s="36" t="s">
        <v>107</v>
      </c>
      <c r="F31" s="31">
        <v>40106.35625</v>
      </c>
      <c r="G31" s="30" t="s">
        <v>95</v>
      </c>
      <c r="H31" s="34" t="s">
        <v>109</v>
      </c>
      <c r="I31" s="30"/>
      <c r="J31" s="29" t="s">
        <v>92</v>
      </c>
      <c r="K31" s="28" t="s">
        <v>85</v>
      </c>
      <c r="L31" s="32">
        <v>600</v>
      </c>
      <c r="M31" s="26">
        <f>F31-F32</f>
        <v>0.38402777777810115</v>
      </c>
    </row>
    <row r="32" spans="1:12" ht="12.75">
      <c r="A32" s="28" t="s">
        <v>88</v>
      </c>
      <c r="B32" s="28" t="s">
        <v>27</v>
      </c>
      <c r="C32" s="29" t="s">
        <v>91</v>
      </c>
      <c r="D32" s="28" t="s">
        <v>26</v>
      </c>
      <c r="E32" s="36" t="s">
        <v>108</v>
      </c>
      <c r="F32" s="31">
        <v>40105.97222222222</v>
      </c>
      <c r="G32" s="30"/>
      <c r="H32" s="34" t="s">
        <v>92</v>
      </c>
      <c r="I32" s="30"/>
      <c r="J32" s="29" t="s">
        <v>92</v>
      </c>
      <c r="K32" s="29" t="s">
        <v>92</v>
      </c>
      <c r="L32" s="32" t="s">
        <v>92</v>
      </c>
    </row>
    <row r="33" spans="1:13" ht="25.5">
      <c r="A33" s="28" t="s">
        <v>90</v>
      </c>
      <c r="B33" s="28" t="s">
        <v>23</v>
      </c>
      <c r="C33" s="29" t="s">
        <v>91</v>
      </c>
      <c r="D33" s="28" t="s">
        <v>22</v>
      </c>
      <c r="E33" s="36" t="s">
        <v>129</v>
      </c>
      <c r="F33" s="31">
        <v>40105.95694444444</v>
      </c>
      <c r="G33" s="30" t="s">
        <v>111</v>
      </c>
      <c r="H33" s="34" t="s">
        <v>112</v>
      </c>
      <c r="I33" s="30"/>
      <c r="J33" s="29" t="s">
        <v>92</v>
      </c>
      <c r="K33" s="29" t="s">
        <v>113</v>
      </c>
      <c r="L33" s="32">
        <v>-181</v>
      </c>
      <c r="M33" s="26">
        <f>F33-F34</f>
        <v>0.011805555550381541</v>
      </c>
    </row>
    <row r="34" spans="1:12" ht="12.75">
      <c r="A34" s="28" t="s">
        <v>90</v>
      </c>
      <c r="B34" s="28" t="s">
        <v>27</v>
      </c>
      <c r="C34" s="29" t="s">
        <v>91</v>
      </c>
      <c r="D34" s="28" t="s">
        <v>26</v>
      </c>
      <c r="E34" s="36" t="s">
        <v>110</v>
      </c>
      <c r="F34" s="31">
        <v>40105.94513888889</v>
      </c>
      <c r="G34" s="30"/>
      <c r="H34" s="34" t="s">
        <v>92</v>
      </c>
      <c r="I34" s="30"/>
      <c r="J34" s="29" t="s">
        <v>92</v>
      </c>
      <c r="K34" s="29" t="s">
        <v>92</v>
      </c>
      <c r="L34" s="32" t="s">
        <v>92</v>
      </c>
    </row>
    <row r="35" spans="1:13" ht="12.75">
      <c r="A35" s="28" t="s">
        <v>88</v>
      </c>
      <c r="B35" s="28" t="s">
        <v>23</v>
      </c>
      <c r="C35" s="29" t="s">
        <v>91</v>
      </c>
      <c r="D35" s="28" t="s">
        <v>22</v>
      </c>
      <c r="E35" s="36" t="s">
        <v>101</v>
      </c>
      <c r="F35" s="31">
        <v>40105.93194444444</v>
      </c>
      <c r="G35" s="30" t="s">
        <v>95</v>
      </c>
      <c r="H35" s="34" t="s">
        <v>115</v>
      </c>
      <c r="I35" s="30"/>
      <c r="J35" s="29" t="s">
        <v>92</v>
      </c>
      <c r="K35" s="28" t="s">
        <v>85</v>
      </c>
      <c r="L35" s="32">
        <v>50</v>
      </c>
      <c r="M35" s="26">
        <f>F35-F36</f>
        <v>0.016666666662786156</v>
      </c>
    </row>
    <row r="36" spans="1:13" s="70" customFormat="1" ht="12.75">
      <c r="A36" s="42" t="s">
        <v>88</v>
      </c>
      <c r="B36" s="42" t="s">
        <v>27</v>
      </c>
      <c r="C36" s="43" t="s">
        <v>91</v>
      </c>
      <c r="D36" s="42" t="s">
        <v>26</v>
      </c>
      <c r="E36" s="44" t="s">
        <v>114</v>
      </c>
      <c r="F36" s="45">
        <v>40105.91527777778</v>
      </c>
      <c r="G36" s="46"/>
      <c r="H36" s="47" t="s">
        <v>92</v>
      </c>
      <c r="I36" s="46"/>
      <c r="J36" s="43" t="s">
        <v>92</v>
      </c>
      <c r="K36" s="43" t="s">
        <v>92</v>
      </c>
      <c r="L36" s="43" t="s">
        <v>92</v>
      </c>
      <c r="M36" s="48"/>
    </row>
    <row r="37" ht="12.75">
      <c r="L37" s="49">
        <f>SUM(L2:L36)</f>
        <v>-3179</v>
      </c>
    </row>
  </sheetData>
  <autoFilter ref="A1:A38"/>
  <mergeCells count="2">
    <mergeCell ref="G1:H1"/>
    <mergeCell ref="I1:J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64"/>
  <sheetViews>
    <sheetView workbookViewId="0" topLeftCell="A1">
      <selection activeCell="E33" sqref="E33"/>
    </sheetView>
  </sheetViews>
  <sheetFormatPr defaultColWidth="9.00390625" defaultRowHeight="13.5"/>
  <cols>
    <col min="1" max="1" width="2.25390625" style="39" customWidth="1"/>
    <col min="2" max="2" width="11.625" style="39" bestFit="1" customWidth="1"/>
    <col min="3" max="6" width="9.00390625" style="39" customWidth="1"/>
    <col min="7" max="7" width="10.25390625" style="39" bestFit="1" customWidth="1"/>
    <col min="8" max="16384" width="9.00390625" style="39" customWidth="1"/>
  </cols>
  <sheetData>
    <row r="1" spans="2:4" ht="12.75">
      <c r="B1" s="39" t="s">
        <v>335</v>
      </c>
      <c r="C1" s="39" t="s">
        <v>120</v>
      </c>
      <c r="D1" s="39" t="s">
        <v>336</v>
      </c>
    </row>
    <row r="2" spans="2:7" ht="12.75">
      <c r="B2" s="140">
        <v>39818</v>
      </c>
      <c r="C2" s="141">
        <v>-34796</v>
      </c>
      <c r="D2" s="141">
        <f>C2</f>
        <v>-34796</v>
      </c>
      <c r="G2" s="142">
        <v>39814</v>
      </c>
    </row>
    <row r="3" spans="2:7" ht="12.75">
      <c r="B3" s="140">
        <v>39821</v>
      </c>
      <c r="C3" s="141">
        <v>-8385</v>
      </c>
      <c r="D3" s="141">
        <f>D2+C3</f>
        <v>-43181</v>
      </c>
      <c r="G3" s="142">
        <v>40178</v>
      </c>
    </row>
    <row r="4" spans="2:4" ht="12.75">
      <c r="B4" s="140">
        <v>39825</v>
      </c>
      <c r="C4" s="141">
        <v>-14226</v>
      </c>
      <c r="D4" s="141">
        <f aca="true" t="shared" si="0" ref="D4:D64">D3+C4</f>
        <v>-57407</v>
      </c>
    </row>
    <row r="5" spans="2:4" ht="12.75">
      <c r="B5" s="140">
        <v>39842</v>
      </c>
      <c r="C5" s="141">
        <v>15202</v>
      </c>
      <c r="D5" s="141">
        <f t="shared" si="0"/>
        <v>-42205</v>
      </c>
    </row>
    <row r="6" spans="2:4" ht="12.75">
      <c r="B6" s="140">
        <v>39847</v>
      </c>
      <c r="C6" s="141">
        <v>14785</v>
      </c>
      <c r="D6" s="141">
        <f t="shared" si="0"/>
        <v>-27420</v>
      </c>
    </row>
    <row r="7" spans="2:4" ht="12.75">
      <c r="B7" s="140">
        <v>39848</v>
      </c>
      <c r="C7" s="141">
        <v>14626</v>
      </c>
      <c r="D7" s="141">
        <f t="shared" si="0"/>
        <v>-12794</v>
      </c>
    </row>
    <row r="8" spans="2:4" ht="12.75">
      <c r="B8" s="140">
        <v>39849</v>
      </c>
      <c r="C8" s="141">
        <v>-845</v>
      </c>
      <c r="D8" s="141">
        <f t="shared" si="0"/>
        <v>-13639</v>
      </c>
    </row>
    <row r="9" spans="2:4" ht="12.75">
      <c r="B9" s="140">
        <v>39857</v>
      </c>
      <c r="C9" s="141">
        <v>-1216</v>
      </c>
      <c r="D9" s="141">
        <f t="shared" si="0"/>
        <v>-14855</v>
      </c>
    </row>
    <row r="10" spans="2:4" ht="12.75">
      <c r="B10" s="140">
        <v>39858</v>
      </c>
      <c r="C10" s="141">
        <v>9885</v>
      </c>
      <c r="D10" s="141">
        <f t="shared" si="0"/>
        <v>-4970</v>
      </c>
    </row>
    <row r="11" spans="2:4" ht="12.75">
      <c r="B11" s="140">
        <v>39863</v>
      </c>
      <c r="C11" s="141">
        <v>13398</v>
      </c>
      <c r="D11" s="141">
        <f t="shared" si="0"/>
        <v>8428</v>
      </c>
    </row>
    <row r="12" spans="2:4" ht="12.75">
      <c r="B12" s="140">
        <v>39876</v>
      </c>
      <c r="C12" s="141">
        <v>19611</v>
      </c>
      <c r="D12" s="141">
        <f t="shared" si="0"/>
        <v>28039</v>
      </c>
    </row>
    <row r="13" spans="2:4" ht="12.75">
      <c r="B13" s="140">
        <v>39878</v>
      </c>
      <c r="C13" s="141">
        <v>-2015</v>
      </c>
      <c r="D13" s="141">
        <f t="shared" si="0"/>
        <v>26024</v>
      </c>
    </row>
    <row r="14" spans="2:4" ht="12.75">
      <c r="B14" s="140">
        <v>39882</v>
      </c>
      <c r="C14" s="141">
        <v>1595</v>
      </c>
      <c r="D14" s="141">
        <f t="shared" si="0"/>
        <v>27619</v>
      </c>
    </row>
    <row r="15" spans="2:4" ht="12.75">
      <c r="B15" s="140">
        <v>39884</v>
      </c>
      <c r="C15" s="141">
        <v>-315</v>
      </c>
      <c r="D15" s="141">
        <f t="shared" si="0"/>
        <v>27304</v>
      </c>
    </row>
    <row r="16" spans="2:4" ht="12.75">
      <c r="B16" s="140">
        <v>39884</v>
      </c>
      <c r="C16" s="141">
        <v>-15387</v>
      </c>
      <c r="D16" s="141">
        <f t="shared" si="0"/>
        <v>11917</v>
      </c>
    </row>
    <row r="17" spans="2:4" ht="12.75">
      <c r="B17" s="140">
        <v>39885</v>
      </c>
      <c r="C17" s="141">
        <v>-302</v>
      </c>
      <c r="D17" s="141">
        <f t="shared" si="0"/>
        <v>11615</v>
      </c>
    </row>
    <row r="18" spans="2:4" ht="12.75">
      <c r="B18" s="140">
        <v>39893</v>
      </c>
      <c r="C18" s="141">
        <v>-7131</v>
      </c>
      <c r="D18" s="141">
        <f t="shared" si="0"/>
        <v>4484</v>
      </c>
    </row>
    <row r="19" spans="2:4" ht="12.75">
      <c r="B19" s="140">
        <v>39893</v>
      </c>
      <c r="C19" s="141">
        <v>13180</v>
      </c>
      <c r="D19" s="141">
        <f t="shared" si="0"/>
        <v>17664</v>
      </c>
    </row>
    <row r="20" spans="2:4" ht="12.75">
      <c r="B20" s="140">
        <v>39934</v>
      </c>
      <c r="C20" s="141">
        <v>20389</v>
      </c>
      <c r="D20" s="141">
        <f t="shared" si="0"/>
        <v>38053</v>
      </c>
    </row>
    <row r="21" spans="2:4" ht="12.75">
      <c r="B21" s="140">
        <v>39934</v>
      </c>
      <c r="C21" s="141">
        <v>19873</v>
      </c>
      <c r="D21" s="141">
        <f t="shared" si="0"/>
        <v>57926</v>
      </c>
    </row>
    <row r="22" spans="2:4" ht="12.75">
      <c r="B22" s="140">
        <v>39973</v>
      </c>
      <c r="C22" s="141">
        <v>4842</v>
      </c>
      <c r="D22" s="141">
        <f t="shared" si="0"/>
        <v>62768</v>
      </c>
    </row>
    <row r="23" spans="2:4" ht="12.75">
      <c r="B23" s="140">
        <v>39979</v>
      </c>
      <c r="C23" s="141">
        <v>4685</v>
      </c>
      <c r="D23" s="141">
        <f t="shared" si="0"/>
        <v>67453</v>
      </c>
    </row>
    <row r="24" spans="2:4" ht="12.75">
      <c r="B24" s="140">
        <v>39979</v>
      </c>
      <c r="C24" s="141">
        <v>10385</v>
      </c>
      <c r="D24" s="141">
        <f t="shared" si="0"/>
        <v>77838</v>
      </c>
    </row>
    <row r="25" spans="2:4" ht="12.75">
      <c r="B25" s="140">
        <v>39982</v>
      </c>
      <c r="C25" s="141">
        <v>10054</v>
      </c>
      <c r="D25" s="141">
        <f t="shared" si="0"/>
        <v>87892</v>
      </c>
    </row>
    <row r="26" spans="2:4" ht="12.75">
      <c r="B26" s="140">
        <v>39994</v>
      </c>
      <c r="C26" s="141">
        <v>9716</v>
      </c>
      <c r="D26" s="141">
        <f t="shared" si="0"/>
        <v>97608</v>
      </c>
    </row>
    <row r="27" spans="2:4" ht="12.75">
      <c r="B27" s="140">
        <v>40001</v>
      </c>
      <c r="C27" s="141">
        <v>9590</v>
      </c>
      <c r="D27" s="141">
        <f t="shared" si="0"/>
        <v>107198</v>
      </c>
    </row>
    <row r="28" spans="2:4" ht="12.75">
      <c r="B28" s="140">
        <v>40009</v>
      </c>
      <c r="C28" s="141">
        <v>9679</v>
      </c>
      <c r="D28" s="141">
        <f t="shared" si="0"/>
        <v>116877</v>
      </c>
    </row>
    <row r="29" spans="2:4" ht="12.75">
      <c r="B29" s="140">
        <v>40009</v>
      </c>
      <c r="C29" s="141">
        <v>19621</v>
      </c>
      <c r="D29" s="141">
        <f t="shared" si="0"/>
        <v>136498</v>
      </c>
    </row>
    <row r="30" spans="2:4" ht="12.75">
      <c r="B30" s="140">
        <v>40014</v>
      </c>
      <c r="C30" s="141">
        <v>-27782</v>
      </c>
      <c r="D30" s="141">
        <f t="shared" si="0"/>
        <v>108716</v>
      </c>
    </row>
    <row r="31" spans="2:4" ht="12.75">
      <c r="B31" s="140">
        <v>40023</v>
      </c>
      <c r="C31" s="141">
        <v>-9815</v>
      </c>
      <c r="D31" s="141">
        <f t="shared" si="0"/>
        <v>98901</v>
      </c>
    </row>
    <row r="32" spans="2:4" ht="12.75">
      <c r="B32" s="140">
        <v>40043</v>
      </c>
      <c r="C32" s="141">
        <v>-15405</v>
      </c>
      <c r="D32" s="141">
        <f t="shared" si="0"/>
        <v>83496</v>
      </c>
    </row>
    <row r="33" spans="2:4" ht="12.75">
      <c r="B33" s="140">
        <v>40049</v>
      </c>
      <c r="C33" s="141">
        <v>-5315</v>
      </c>
      <c r="D33" s="141">
        <f t="shared" si="0"/>
        <v>78181</v>
      </c>
    </row>
    <row r="34" spans="2:4" ht="12.75">
      <c r="B34" s="140">
        <v>40049</v>
      </c>
      <c r="C34" s="141">
        <v>14613</v>
      </c>
      <c r="D34" s="141">
        <f t="shared" si="0"/>
        <v>92794</v>
      </c>
    </row>
    <row r="35" spans="2:4" ht="12.75">
      <c r="B35" s="140">
        <v>40058</v>
      </c>
      <c r="C35" s="141">
        <v>-6</v>
      </c>
      <c r="D35" s="141">
        <f t="shared" si="0"/>
        <v>92788</v>
      </c>
    </row>
    <row r="36" spans="2:4" ht="12.75">
      <c r="B36" s="140">
        <v>40060</v>
      </c>
      <c r="C36" s="141">
        <v>-320</v>
      </c>
      <c r="D36" s="141">
        <f t="shared" si="0"/>
        <v>92468</v>
      </c>
    </row>
    <row r="37" spans="2:4" ht="12.75">
      <c r="B37" s="140">
        <v>40064</v>
      </c>
      <c r="C37" s="141">
        <v>-224</v>
      </c>
      <c r="D37" s="141">
        <f t="shared" si="0"/>
        <v>92244</v>
      </c>
    </row>
    <row r="38" spans="2:4" ht="12.75">
      <c r="B38" s="140">
        <v>40070</v>
      </c>
      <c r="C38" s="141">
        <v>-4315</v>
      </c>
      <c r="D38" s="141">
        <f t="shared" si="0"/>
        <v>87929</v>
      </c>
    </row>
    <row r="39" spans="2:4" ht="12.75">
      <c r="B39" s="140">
        <v>40092</v>
      </c>
      <c r="C39" s="141">
        <v>14664</v>
      </c>
      <c r="D39" s="141">
        <f t="shared" si="0"/>
        <v>102593</v>
      </c>
    </row>
    <row r="40" spans="2:4" ht="12.75">
      <c r="B40" s="140">
        <v>40100</v>
      </c>
      <c r="C40" s="141">
        <v>9992</v>
      </c>
      <c r="D40" s="141">
        <f t="shared" si="0"/>
        <v>112585</v>
      </c>
    </row>
    <row r="41" spans="2:4" ht="12.75">
      <c r="B41" s="140">
        <v>40102</v>
      </c>
      <c r="C41" s="141">
        <v>681</v>
      </c>
      <c r="D41" s="141">
        <f t="shared" si="0"/>
        <v>113266</v>
      </c>
    </row>
    <row r="42" spans="2:4" ht="12.75">
      <c r="B42" s="140">
        <v>40102</v>
      </c>
      <c r="C42" s="141">
        <v>-19177</v>
      </c>
      <c r="D42" s="141">
        <f t="shared" si="0"/>
        <v>94089</v>
      </c>
    </row>
    <row r="43" spans="2:4" ht="12.75">
      <c r="B43" s="140">
        <v>40113</v>
      </c>
      <c r="C43" s="141">
        <v>-300</v>
      </c>
      <c r="D43" s="141">
        <f t="shared" si="0"/>
        <v>93789</v>
      </c>
    </row>
    <row r="44" spans="2:4" ht="12.75">
      <c r="B44" s="140">
        <v>40113</v>
      </c>
      <c r="C44" s="141">
        <v>400</v>
      </c>
      <c r="D44" s="141">
        <f t="shared" si="0"/>
        <v>94189</v>
      </c>
    </row>
    <row r="45" spans="2:4" ht="12.75">
      <c r="B45" s="140">
        <v>40120</v>
      </c>
      <c r="C45" s="141">
        <v>4850</v>
      </c>
      <c r="D45" s="141">
        <f t="shared" si="0"/>
        <v>99039</v>
      </c>
    </row>
    <row r="46" spans="2:4" ht="12.75">
      <c r="B46" s="140">
        <v>40121</v>
      </c>
      <c r="C46" s="141">
        <v>14580</v>
      </c>
      <c r="D46" s="141">
        <f t="shared" si="0"/>
        <v>113619</v>
      </c>
    </row>
    <row r="47" spans="2:4" ht="12.75">
      <c r="B47" s="140">
        <v>40127</v>
      </c>
      <c r="C47" s="141">
        <v>0</v>
      </c>
      <c r="D47" s="141">
        <f t="shared" si="0"/>
        <v>113619</v>
      </c>
    </row>
    <row r="48" spans="2:4" ht="12.75">
      <c r="B48" s="140">
        <v>40134</v>
      </c>
      <c r="C48" s="141">
        <v>-4994</v>
      </c>
      <c r="D48" s="141">
        <f t="shared" si="0"/>
        <v>108625</v>
      </c>
    </row>
    <row r="49" spans="2:4" ht="12.75">
      <c r="B49" s="140">
        <v>40136</v>
      </c>
      <c r="C49" s="141">
        <v>985</v>
      </c>
      <c r="D49" s="141">
        <f t="shared" si="0"/>
        <v>109610</v>
      </c>
    </row>
    <row r="50" spans="2:4" ht="12.75">
      <c r="B50" s="140">
        <v>40136</v>
      </c>
      <c r="C50" s="141">
        <v>-432</v>
      </c>
      <c r="D50" s="141">
        <f t="shared" si="0"/>
        <v>109178</v>
      </c>
    </row>
    <row r="51" spans="2:4" ht="12.75">
      <c r="B51" s="140">
        <v>40142</v>
      </c>
      <c r="C51" s="141">
        <v>1661</v>
      </c>
      <c r="D51" s="141">
        <f t="shared" si="0"/>
        <v>110839</v>
      </c>
    </row>
    <row r="52" spans="2:4" ht="12.75">
      <c r="B52" s="140">
        <v>40147</v>
      </c>
      <c r="C52" s="141">
        <v>-4002</v>
      </c>
      <c r="D52" s="141">
        <f t="shared" si="0"/>
        <v>106837</v>
      </c>
    </row>
    <row r="53" spans="2:4" ht="12.75">
      <c r="B53" s="140">
        <v>40150</v>
      </c>
      <c r="C53" s="141">
        <v>11805</v>
      </c>
      <c r="D53" s="141">
        <f t="shared" si="0"/>
        <v>118642</v>
      </c>
    </row>
    <row r="54" spans="2:4" ht="12.75">
      <c r="B54" s="140">
        <v>40150</v>
      </c>
      <c r="C54" s="141">
        <v>17628</v>
      </c>
      <c r="D54" s="141">
        <f t="shared" si="0"/>
        <v>136270</v>
      </c>
    </row>
    <row r="55" spans="2:4" ht="12.75">
      <c r="B55" s="140">
        <v>40155</v>
      </c>
      <c r="C55" s="141">
        <v>995</v>
      </c>
      <c r="D55" s="141">
        <f t="shared" si="0"/>
        <v>137265</v>
      </c>
    </row>
    <row r="56" spans="2:4" ht="12.75">
      <c r="B56" s="140">
        <v>40155</v>
      </c>
      <c r="C56" s="141">
        <v>-17894</v>
      </c>
      <c r="D56" s="141">
        <f t="shared" si="0"/>
        <v>119371</v>
      </c>
    </row>
    <row r="57" spans="2:4" ht="12.75">
      <c r="B57" s="140">
        <v>40159</v>
      </c>
      <c r="C57" s="141">
        <v>20901</v>
      </c>
      <c r="D57" s="141">
        <f t="shared" si="0"/>
        <v>140272</v>
      </c>
    </row>
    <row r="58" spans="2:4" ht="12.75">
      <c r="B58" s="140">
        <v>40160</v>
      </c>
      <c r="C58" s="141">
        <v>-22809</v>
      </c>
      <c r="D58" s="141">
        <f t="shared" si="0"/>
        <v>117463</v>
      </c>
    </row>
    <row r="59" spans="2:4" ht="12.75">
      <c r="B59" s="140">
        <v>40162</v>
      </c>
      <c r="C59" s="141">
        <v>17562</v>
      </c>
      <c r="D59" s="141">
        <f t="shared" si="0"/>
        <v>135025</v>
      </c>
    </row>
    <row r="60" spans="2:4" ht="12.75">
      <c r="B60" s="140">
        <v>40162</v>
      </c>
      <c r="C60" s="141">
        <v>2505</v>
      </c>
      <c r="D60" s="141">
        <f t="shared" si="0"/>
        <v>137530</v>
      </c>
    </row>
    <row r="61" spans="2:4" ht="12.75">
      <c r="B61" s="140">
        <v>40164</v>
      </c>
      <c r="C61" s="141">
        <v>-15</v>
      </c>
      <c r="D61" s="141">
        <f t="shared" si="0"/>
        <v>137515</v>
      </c>
    </row>
    <row r="62" spans="2:4" ht="12.75">
      <c r="B62" s="140">
        <v>40176</v>
      </c>
      <c r="C62" s="141">
        <v>22542</v>
      </c>
      <c r="D62" s="141">
        <f t="shared" si="0"/>
        <v>160057</v>
      </c>
    </row>
    <row r="63" spans="2:4" ht="12.75">
      <c r="B63" s="140">
        <v>40177</v>
      </c>
      <c r="C63" s="141">
        <v>5612</v>
      </c>
      <c r="D63" s="141">
        <f t="shared" si="0"/>
        <v>165669</v>
      </c>
    </row>
    <row r="64" spans="2:4" ht="12.75">
      <c r="B64" s="140">
        <v>40178</v>
      </c>
      <c r="C64" s="141">
        <v>17931</v>
      </c>
      <c r="D64" s="141">
        <f t="shared" si="0"/>
        <v>183600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L57"/>
  <sheetViews>
    <sheetView workbookViewId="0" topLeftCell="A1">
      <pane ySplit="1095" topLeftCell="BM1" activePane="bottomLeft" state="split"/>
      <selection pane="topLeft" activeCell="B3" sqref="B3"/>
      <selection pane="bottomLeft" activeCell="E38" sqref="E38"/>
    </sheetView>
  </sheetViews>
  <sheetFormatPr defaultColWidth="9.00390625" defaultRowHeight="13.5"/>
  <cols>
    <col min="1" max="1" width="2.00390625" style="39" customWidth="1"/>
    <col min="2" max="2" width="11.625" style="38" bestFit="1" customWidth="1"/>
    <col min="3" max="3" width="11.75390625" style="39" customWidth="1"/>
    <col min="4" max="16384" width="9.00390625" style="39" customWidth="1"/>
  </cols>
  <sheetData>
    <row r="1" ht="15">
      <c r="A1" s="41" t="s">
        <v>1</v>
      </c>
    </row>
    <row r="2" spans="4:11" ht="12.75">
      <c r="D2" s="171" t="s">
        <v>2</v>
      </c>
      <c r="E2" s="171"/>
      <c r="F2" s="172" t="s">
        <v>131</v>
      </c>
      <c r="G2" s="172"/>
      <c r="H2" s="172" t="s">
        <v>3</v>
      </c>
      <c r="I2" s="172"/>
      <c r="J2" s="171" t="s">
        <v>4</v>
      </c>
      <c r="K2" s="171"/>
    </row>
    <row r="3" spans="5:11" ht="12.75">
      <c r="E3" s="40" t="s">
        <v>5</v>
      </c>
      <c r="F3" s="40"/>
      <c r="G3" s="39" t="s">
        <v>5</v>
      </c>
      <c r="I3" s="39" t="s">
        <v>5</v>
      </c>
      <c r="K3" s="39" t="s">
        <v>5</v>
      </c>
    </row>
    <row r="4" spans="2:11" ht="12.75">
      <c r="B4" s="38">
        <v>39765</v>
      </c>
      <c r="C4" s="39" t="s">
        <v>132</v>
      </c>
      <c r="D4" s="40">
        <f>16900+230-420</f>
        <v>16710</v>
      </c>
      <c r="E4" s="40">
        <f>D4</f>
        <v>16710</v>
      </c>
      <c r="G4" s="40">
        <f>F4</f>
        <v>0</v>
      </c>
      <c r="I4" s="40">
        <f>H4</f>
        <v>0</v>
      </c>
      <c r="J4" s="40">
        <f>D4+F4+H4</f>
        <v>16710</v>
      </c>
      <c r="K4" s="40">
        <f>J4</f>
        <v>16710</v>
      </c>
    </row>
    <row r="5" spans="2:11" ht="12.75">
      <c r="B5" s="38">
        <v>39776</v>
      </c>
      <c r="C5" s="39" t="s">
        <v>132</v>
      </c>
      <c r="D5" s="40">
        <f>20100+338-420</f>
        <v>20018</v>
      </c>
      <c r="E5" s="40">
        <f aca="true" t="shared" si="0" ref="E5:E28">E4+D5</f>
        <v>36728</v>
      </c>
      <c r="G5" s="40">
        <f aca="true" t="shared" si="1" ref="G5:G51">G4+F5</f>
        <v>0</v>
      </c>
      <c r="I5" s="40">
        <f aca="true" t="shared" si="2" ref="I5:I51">I4+H5</f>
        <v>0</v>
      </c>
      <c r="J5" s="40">
        <f>D5+F5+H5</f>
        <v>20018</v>
      </c>
      <c r="K5" s="40">
        <f>K4+J5</f>
        <v>36728</v>
      </c>
    </row>
    <row r="6" spans="2:11" ht="12.75">
      <c r="B6" s="38">
        <v>39787</v>
      </c>
      <c r="C6" s="39" t="s">
        <v>132</v>
      </c>
      <c r="D6" s="40">
        <f>-10000+308-420</f>
        <v>-10112</v>
      </c>
      <c r="E6" s="40">
        <f t="shared" si="0"/>
        <v>26616</v>
      </c>
      <c r="G6" s="40">
        <f t="shared" si="1"/>
        <v>0</v>
      </c>
      <c r="I6" s="40">
        <f t="shared" si="2"/>
        <v>0</v>
      </c>
      <c r="J6" s="40">
        <f aca="true" t="shared" si="3" ref="J6:J51">D6+F6+H6</f>
        <v>-10112</v>
      </c>
      <c r="K6" s="40">
        <f aca="true" t="shared" si="4" ref="K6:K51">K5+J6</f>
        <v>26616</v>
      </c>
    </row>
    <row r="7" spans="2:11" ht="12.75">
      <c r="B7" s="38">
        <v>39790</v>
      </c>
      <c r="C7" s="39" t="s">
        <v>133</v>
      </c>
      <c r="E7" s="40">
        <f t="shared" si="0"/>
        <v>26616</v>
      </c>
      <c r="F7" s="40">
        <v>120</v>
      </c>
      <c r="G7" s="40">
        <f t="shared" si="1"/>
        <v>120</v>
      </c>
      <c r="I7" s="40">
        <f t="shared" si="2"/>
        <v>0</v>
      </c>
      <c r="J7" s="40">
        <f t="shared" si="3"/>
        <v>120</v>
      </c>
      <c r="K7" s="40">
        <f t="shared" si="4"/>
        <v>26736</v>
      </c>
    </row>
    <row r="8" spans="2:11" ht="12.75">
      <c r="B8" s="38">
        <v>39791</v>
      </c>
      <c r="C8" s="39" t="s">
        <v>133</v>
      </c>
      <c r="E8" s="40">
        <f t="shared" si="0"/>
        <v>26616</v>
      </c>
      <c r="F8" s="40">
        <v>440</v>
      </c>
      <c r="G8" s="40">
        <f t="shared" si="1"/>
        <v>560</v>
      </c>
      <c r="I8" s="40">
        <f t="shared" si="2"/>
        <v>0</v>
      </c>
      <c r="J8" s="40">
        <f t="shared" si="3"/>
        <v>440</v>
      </c>
      <c r="K8" s="40">
        <f t="shared" si="4"/>
        <v>27176</v>
      </c>
    </row>
    <row r="9" spans="2:11" ht="12.75">
      <c r="B9" s="38">
        <v>39791</v>
      </c>
      <c r="C9" s="39" t="s">
        <v>132</v>
      </c>
      <c r="E9" s="40">
        <f t="shared" si="0"/>
        <v>26616</v>
      </c>
      <c r="F9" s="40">
        <v>-9630</v>
      </c>
      <c r="G9" s="40">
        <f t="shared" si="1"/>
        <v>-9070</v>
      </c>
      <c r="I9" s="40">
        <f t="shared" si="2"/>
        <v>0</v>
      </c>
      <c r="J9" s="40">
        <f t="shared" si="3"/>
        <v>-9630</v>
      </c>
      <c r="K9" s="40">
        <f t="shared" si="4"/>
        <v>17546</v>
      </c>
    </row>
    <row r="10" spans="2:11" ht="12.75">
      <c r="B10" s="38">
        <v>39793</v>
      </c>
      <c r="C10" s="39" t="s">
        <v>132</v>
      </c>
      <c r="E10" s="40">
        <f t="shared" si="0"/>
        <v>26616</v>
      </c>
      <c r="F10" s="40">
        <v>1250</v>
      </c>
      <c r="G10" s="40">
        <f t="shared" si="1"/>
        <v>-7820</v>
      </c>
      <c r="I10" s="40">
        <f t="shared" si="2"/>
        <v>0</v>
      </c>
      <c r="J10" s="40">
        <f t="shared" si="3"/>
        <v>1250</v>
      </c>
      <c r="K10" s="40">
        <f t="shared" si="4"/>
        <v>18796</v>
      </c>
    </row>
    <row r="11" spans="2:11" ht="12.75">
      <c r="B11" s="38">
        <v>39794</v>
      </c>
      <c r="C11" s="39" t="s">
        <v>132</v>
      </c>
      <c r="E11" s="40">
        <f t="shared" si="0"/>
        <v>26616</v>
      </c>
      <c r="F11" s="40">
        <v>2100</v>
      </c>
      <c r="G11" s="40">
        <f t="shared" si="1"/>
        <v>-5720</v>
      </c>
      <c r="I11" s="40">
        <f t="shared" si="2"/>
        <v>0</v>
      </c>
      <c r="J11" s="40">
        <f t="shared" si="3"/>
        <v>2100</v>
      </c>
      <c r="K11" s="40">
        <f t="shared" si="4"/>
        <v>20896</v>
      </c>
    </row>
    <row r="12" spans="2:11" ht="12.75">
      <c r="B12" s="38">
        <v>39797</v>
      </c>
      <c r="C12" s="39" t="s">
        <v>132</v>
      </c>
      <c r="E12" s="40">
        <f t="shared" si="0"/>
        <v>26616</v>
      </c>
      <c r="F12" s="40">
        <v>2550</v>
      </c>
      <c r="G12" s="40">
        <f t="shared" si="1"/>
        <v>-3170</v>
      </c>
      <c r="I12" s="40">
        <f t="shared" si="2"/>
        <v>0</v>
      </c>
      <c r="J12" s="40">
        <f t="shared" si="3"/>
        <v>2550</v>
      </c>
      <c r="K12" s="40">
        <f t="shared" si="4"/>
        <v>23446</v>
      </c>
    </row>
    <row r="13" spans="2:11" ht="12.75">
      <c r="B13" s="38">
        <v>39800</v>
      </c>
      <c r="C13" s="39" t="s">
        <v>132</v>
      </c>
      <c r="E13" s="40">
        <f t="shared" si="0"/>
        <v>26616</v>
      </c>
      <c r="F13" s="40">
        <v>690</v>
      </c>
      <c r="G13" s="40">
        <f t="shared" si="1"/>
        <v>-2480</v>
      </c>
      <c r="I13" s="40">
        <f t="shared" si="2"/>
        <v>0</v>
      </c>
      <c r="J13" s="40">
        <f t="shared" si="3"/>
        <v>690</v>
      </c>
      <c r="K13" s="40">
        <f t="shared" si="4"/>
        <v>24136</v>
      </c>
    </row>
    <row r="14" spans="2:11" ht="12.75">
      <c r="B14" s="38">
        <v>39801</v>
      </c>
      <c r="C14" s="39" t="s">
        <v>132</v>
      </c>
      <c r="E14" s="40">
        <f t="shared" si="0"/>
        <v>26616</v>
      </c>
      <c r="F14" s="40">
        <v>3050</v>
      </c>
      <c r="G14" s="40">
        <f t="shared" si="1"/>
        <v>570</v>
      </c>
      <c r="I14" s="40">
        <f t="shared" si="2"/>
        <v>0</v>
      </c>
      <c r="J14" s="40">
        <f t="shared" si="3"/>
        <v>3050</v>
      </c>
      <c r="K14" s="40">
        <f t="shared" si="4"/>
        <v>27186</v>
      </c>
    </row>
    <row r="15" spans="2:11" ht="12.75">
      <c r="B15" s="38">
        <v>39804</v>
      </c>
      <c r="C15" s="39" t="s">
        <v>133</v>
      </c>
      <c r="D15" s="40">
        <f>10000-114-420</f>
        <v>9466</v>
      </c>
      <c r="E15" s="40">
        <f t="shared" si="0"/>
        <v>36082</v>
      </c>
      <c r="G15" s="40">
        <f t="shared" si="1"/>
        <v>570</v>
      </c>
      <c r="I15" s="40">
        <f t="shared" si="2"/>
        <v>0</v>
      </c>
      <c r="J15" s="40">
        <f t="shared" si="3"/>
        <v>9466</v>
      </c>
      <c r="K15" s="40">
        <f t="shared" si="4"/>
        <v>36652</v>
      </c>
    </row>
    <row r="16" spans="2:11" ht="12.75">
      <c r="B16" s="38">
        <v>39806</v>
      </c>
      <c r="C16" s="39" t="s">
        <v>132</v>
      </c>
      <c r="D16" s="40">
        <f>2500-315</f>
        <v>2185</v>
      </c>
      <c r="E16" s="40">
        <f t="shared" si="0"/>
        <v>38267</v>
      </c>
      <c r="G16" s="40">
        <f t="shared" si="1"/>
        <v>570</v>
      </c>
      <c r="I16" s="40">
        <f t="shared" si="2"/>
        <v>0</v>
      </c>
      <c r="J16" s="40">
        <f t="shared" si="3"/>
        <v>2185</v>
      </c>
      <c r="K16" s="40">
        <f t="shared" si="4"/>
        <v>38837</v>
      </c>
    </row>
    <row r="17" spans="2:11" ht="12.75">
      <c r="B17" s="38">
        <v>39811</v>
      </c>
      <c r="C17" s="39" t="s">
        <v>132</v>
      </c>
      <c r="D17" s="40">
        <f>5000-315</f>
        <v>4685</v>
      </c>
      <c r="E17" s="40">
        <f t="shared" si="0"/>
        <v>42952</v>
      </c>
      <c r="G17" s="40">
        <f t="shared" si="1"/>
        <v>570</v>
      </c>
      <c r="I17" s="40">
        <f t="shared" si="2"/>
        <v>0</v>
      </c>
      <c r="J17" s="40">
        <f t="shared" si="3"/>
        <v>4685</v>
      </c>
      <c r="K17" s="40">
        <f t="shared" si="4"/>
        <v>43522</v>
      </c>
    </row>
    <row r="18" spans="2:11" ht="12.75">
      <c r="B18" s="38">
        <v>39811</v>
      </c>
      <c r="C18" s="39" t="s">
        <v>133</v>
      </c>
      <c r="E18" s="40">
        <f t="shared" si="0"/>
        <v>42952</v>
      </c>
      <c r="G18" s="40">
        <f t="shared" si="1"/>
        <v>570</v>
      </c>
      <c r="H18" s="40">
        <v>900</v>
      </c>
      <c r="I18" s="40">
        <f t="shared" si="2"/>
        <v>900</v>
      </c>
      <c r="J18" s="40">
        <f t="shared" si="3"/>
        <v>900</v>
      </c>
      <c r="K18" s="40">
        <f t="shared" si="4"/>
        <v>44422</v>
      </c>
    </row>
    <row r="19" spans="2:12" ht="12.75">
      <c r="B19" s="38">
        <v>39811</v>
      </c>
      <c r="C19" s="39" t="s">
        <v>132</v>
      </c>
      <c r="E19" s="40">
        <f t="shared" si="0"/>
        <v>42952</v>
      </c>
      <c r="G19" s="40">
        <f t="shared" si="1"/>
        <v>570</v>
      </c>
      <c r="H19" s="40">
        <v>-15300</v>
      </c>
      <c r="I19" s="40">
        <f t="shared" si="2"/>
        <v>-14400</v>
      </c>
      <c r="J19" s="40">
        <f t="shared" si="3"/>
        <v>-15300</v>
      </c>
      <c r="K19" s="40">
        <f t="shared" si="4"/>
        <v>29122</v>
      </c>
      <c r="L19" s="39" t="s">
        <v>0</v>
      </c>
    </row>
    <row r="20" spans="2:11" ht="12.75">
      <c r="B20" s="38">
        <v>39811</v>
      </c>
      <c r="C20" s="39" t="s">
        <v>134</v>
      </c>
      <c r="E20" s="40">
        <f t="shared" si="0"/>
        <v>42952</v>
      </c>
      <c r="G20" s="40">
        <f t="shared" si="1"/>
        <v>570</v>
      </c>
      <c r="H20" s="40">
        <v>7500</v>
      </c>
      <c r="I20" s="40">
        <f t="shared" si="2"/>
        <v>-6900</v>
      </c>
      <c r="J20" s="40">
        <f t="shared" si="3"/>
        <v>7500</v>
      </c>
      <c r="K20" s="40">
        <f t="shared" si="4"/>
        <v>36622</v>
      </c>
    </row>
    <row r="21" spans="2:11" ht="12.75">
      <c r="B21" s="38">
        <v>39811</v>
      </c>
      <c r="C21" s="39" t="s">
        <v>135</v>
      </c>
      <c r="E21" s="40">
        <f t="shared" si="0"/>
        <v>42952</v>
      </c>
      <c r="G21" s="40">
        <f t="shared" si="1"/>
        <v>570</v>
      </c>
      <c r="H21" s="40">
        <v>-16100</v>
      </c>
      <c r="I21" s="40">
        <f t="shared" si="2"/>
        <v>-23000</v>
      </c>
      <c r="J21" s="40">
        <f t="shared" si="3"/>
        <v>-16100</v>
      </c>
      <c r="K21" s="40">
        <f t="shared" si="4"/>
        <v>20522</v>
      </c>
    </row>
    <row r="22" spans="2:12" ht="12.75">
      <c r="B22" s="38">
        <v>39812</v>
      </c>
      <c r="C22" s="39" t="s">
        <v>135</v>
      </c>
      <c r="E22" s="40">
        <f t="shared" si="0"/>
        <v>42952</v>
      </c>
      <c r="G22" s="40">
        <f t="shared" si="1"/>
        <v>570</v>
      </c>
      <c r="H22" s="40">
        <v>-5000</v>
      </c>
      <c r="I22" s="40">
        <f t="shared" si="2"/>
        <v>-28000</v>
      </c>
      <c r="J22" s="40">
        <f t="shared" si="3"/>
        <v>-5000</v>
      </c>
      <c r="K22" s="40">
        <f t="shared" si="4"/>
        <v>15522</v>
      </c>
      <c r="L22" s="39" t="s">
        <v>0</v>
      </c>
    </row>
    <row r="23" spans="2:11" ht="12.75">
      <c r="B23" s="38">
        <v>39818</v>
      </c>
      <c r="C23" s="39" t="s">
        <v>134</v>
      </c>
      <c r="D23" s="40">
        <v>-34376</v>
      </c>
      <c r="E23" s="40">
        <f t="shared" si="0"/>
        <v>8576</v>
      </c>
      <c r="G23" s="40">
        <f t="shared" si="1"/>
        <v>570</v>
      </c>
      <c r="I23" s="40">
        <f t="shared" si="2"/>
        <v>-28000</v>
      </c>
      <c r="J23" s="40">
        <f t="shared" si="3"/>
        <v>-34376</v>
      </c>
      <c r="K23" s="40">
        <f t="shared" si="4"/>
        <v>-18854</v>
      </c>
    </row>
    <row r="24" spans="2:11" ht="12.75">
      <c r="B24" s="38">
        <v>39820</v>
      </c>
      <c r="C24" s="39" t="s">
        <v>134</v>
      </c>
      <c r="D24" s="40">
        <f>-8000+35-420</f>
        <v>-8385</v>
      </c>
      <c r="E24" s="40">
        <f t="shared" si="0"/>
        <v>191</v>
      </c>
      <c r="G24" s="40">
        <f t="shared" si="1"/>
        <v>570</v>
      </c>
      <c r="H24" s="40"/>
      <c r="I24" s="40">
        <f t="shared" si="2"/>
        <v>-28000</v>
      </c>
      <c r="J24" s="40">
        <f t="shared" si="3"/>
        <v>-8385</v>
      </c>
      <c r="K24" s="40">
        <f t="shared" si="4"/>
        <v>-27239</v>
      </c>
    </row>
    <row r="25" spans="2:11" ht="12.75">
      <c r="B25" s="38">
        <v>39825</v>
      </c>
      <c r="C25" s="39" t="s">
        <v>134</v>
      </c>
      <c r="D25" s="40">
        <f>-13800-6-420</f>
        <v>-14226</v>
      </c>
      <c r="E25" s="40">
        <f t="shared" si="0"/>
        <v>-14035</v>
      </c>
      <c r="F25" s="40"/>
      <c r="G25" s="40">
        <f t="shared" si="1"/>
        <v>570</v>
      </c>
      <c r="I25" s="40">
        <f t="shared" si="2"/>
        <v>-28000</v>
      </c>
      <c r="J25" s="40">
        <f t="shared" si="3"/>
        <v>-14226</v>
      </c>
      <c r="K25" s="40">
        <f t="shared" si="4"/>
        <v>-41465</v>
      </c>
    </row>
    <row r="26" spans="2:11" ht="12.75">
      <c r="B26" s="38">
        <v>39826</v>
      </c>
      <c r="C26" s="39" t="s">
        <v>135</v>
      </c>
      <c r="E26" s="40">
        <f t="shared" si="0"/>
        <v>-14035</v>
      </c>
      <c r="F26" s="40"/>
      <c r="G26" s="40">
        <f t="shared" si="1"/>
        <v>570</v>
      </c>
      <c r="H26" s="40">
        <v>-38623</v>
      </c>
      <c r="I26" s="40">
        <f t="shared" si="2"/>
        <v>-66623</v>
      </c>
      <c r="J26" s="40">
        <f t="shared" si="3"/>
        <v>-38623</v>
      </c>
      <c r="K26" s="40">
        <f t="shared" si="4"/>
        <v>-80088</v>
      </c>
    </row>
    <row r="27" spans="2:11" ht="12.75">
      <c r="B27" s="38">
        <v>39842</v>
      </c>
      <c r="C27" s="39" t="s">
        <v>135</v>
      </c>
      <c r="D27" s="40">
        <v>15202</v>
      </c>
      <c r="E27" s="40">
        <f t="shared" si="0"/>
        <v>1167</v>
      </c>
      <c r="F27" s="40"/>
      <c r="G27" s="40">
        <f t="shared" si="1"/>
        <v>570</v>
      </c>
      <c r="I27" s="40">
        <f t="shared" si="2"/>
        <v>-66623</v>
      </c>
      <c r="J27" s="40">
        <f t="shared" si="3"/>
        <v>15202</v>
      </c>
      <c r="K27" s="40">
        <f t="shared" si="4"/>
        <v>-64886</v>
      </c>
    </row>
    <row r="28" spans="2:11" ht="12.75">
      <c r="B28" s="38">
        <v>39847</v>
      </c>
      <c r="C28" s="39" t="s">
        <v>135</v>
      </c>
      <c r="D28" s="40">
        <f>15100-315</f>
        <v>14785</v>
      </c>
      <c r="E28" s="40">
        <f t="shared" si="0"/>
        <v>15952</v>
      </c>
      <c r="F28" s="40"/>
      <c r="G28" s="40">
        <f t="shared" si="1"/>
        <v>570</v>
      </c>
      <c r="I28" s="40">
        <f t="shared" si="2"/>
        <v>-66623</v>
      </c>
      <c r="J28" s="40">
        <f t="shared" si="3"/>
        <v>14785</v>
      </c>
      <c r="K28" s="40">
        <f t="shared" si="4"/>
        <v>-50101</v>
      </c>
    </row>
    <row r="29" spans="2:11" ht="12.75">
      <c r="B29" s="38">
        <v>39848</v>
      </c>
      <c r="C29" s="39" t="s">
        <v>135</v>
      </c>
      <c r="D29" s="40">
        <f>15000+46-420</f>
        <v>14626</v>
      </c>
      <c r="E29" s="40">
        <f aca="true" t="shared" si="5" ref="E29:E34">E28+D29</f>
        <v>30578</v>
      </c>
      <c r="F29" s="40"/>
      <c r="G29" s="40">
        <f t="shared" si="1"/>
        <v>570</v>
      </c>
      <c r="I29" s="40">
        <f t="shared" si="2"/>
        <v>-66623</v>
      </c>
      <c r="J29" s="40">
        <f t="shared" si="3"/>
        <v>14626</v>
      </c>
      <c r="K29" s="40">
        <f t="shared" si="4"/>
        <v>-35475</v>
      </c>
    </row>
    <row r="30" spans="2:11" ht="12.75">
      <c r="B30" s="38">
        <v>39849</v>
      </c>
      <c r="C30" s="39" t="s">
        <v>135</v>
      </c>
      <c r="D30" s="40">
        <f>-500+75-420</f>
        <v>-845</v>
      </c>
      <c r="E30" s="40">
        <f t="shared" si="5"/>
        <v>29733</v>
      </c>
      <c r="F30" s="40"/>
      <c r="G30" s="40">
        <f t="shared" si="1"/>
        <v>570</v>
      </c>
      <c r="I30" s="40">
        <f t="shared" si="2"/>
        <v>-66623</v>
      </c>
      <c r="J30" s="40">
        <f t="shared" si="3"/>
        <v>-845</v>
      </c>
      <c r="K30" s="40">
        <f t="shared" si="4"/>
        <v>-36320</v>
      </c>
    </row>
    <row r="31" spans="2:11" ht="12.75">
      <c r="B31" s="38">
        <v>39857</v>
      </c>
      <c r="C31" s="39" t="s">
        <v>135</v>
      </c>
      <c r="D31" s="40">
        <f>-900+104-420</f>
        <v>-1216</v>
      </c>
      <c r="E31" s="40">
        <f t="shared" si="5"/>
        <v>28517</v>
      </c>
      <c r="F31" s="40"/>
      <c r="G31" s="40">
        <f t="shared" si="1"/>
        <v>570</v>
      </c>
      <c r="I31" s="40">
        <f t="shared" si="2"/>
        <v>-66623</v>
      </c>
      <c r="J31" s="40">
        <f t="shared" si="3"/>
        <v>-1216</v>
      </c>
      <c r="K31" s="40">
        <f t="shared" si="4"/>
        <v>-37536</v>
      </c>
    </row>
    <row r="32" spans="2:11" ht="12.75">
      <c r="B32" s="38">
        <v>39858</v>
      </c>
      <c r="C32" s="39" t="s">
        <v>134</v>
      </c>
      <c r="D32" s="40">
        <f>10200-315</f>
        <v>9885</v>
      </c>
      <c r="E32" s="40">
        <f t="shared" si="5"/>
        <v>38402</v>
      </c>
      <c r="F32" s="40"/>
      <c r="G32" s="40">
        <f t="shared" si="1"/>
        <v>570</v>
      </c>
      <c r="I32" s="40">
        <f t="shared" si="2"/>
        <v>-66623</v>
      </c>
      <c r="J32" s="40">
        <f t="shared" si="3"/>
        <v>9885</v>
      </c>
      <c r="K32" s="40">
        <f t="shared" si="4"/>
        <v>-27651</v>
      </c>
    </row>
    <row r="33" spans="2:11" ht="12.75">
      <c r="B33" s="38">
        <v>39862</v>
      </c>
      <c r="C33" s="39" t="s">
        <v>135</v>
      </c>
      <c r="D33" s="40">
        <f>13818-420</f>
        <v>13398</v>
      </c>
      <c r="E33" s="40">
        <f t="shared" si="5"/>
        <v>51800</v>
      </c>
      <c r="F33" s="40"/>
      <c r="G33" s="40">
        <f t="shared" si="1"/>
        <v>570</v>
      </c>
      <c r="I33" s="40">
        <f t="shared" si="2"/>
        <v>-66623</v>
      </c>
      <c r="J33" s="40">
        <f t="shared" si="3"/>
        <v>13398</v>
      </c>
      <c r="K33" s="40">
        <f t="shared" si="4"/>
        <v>-14253</v>
      </c>
    </row>
    <row r="34" spans="2:11" ht="12.75">
      <c r="B34" s="38">
        <v>39877</v>
      </c>
      <c r="C34" s="39" t="s">
        <v>134</v>
      </c>
      <c r="D34" s="40">
        <v>19611</v>
      </c>
      <c r="E34" s="40">
        <f t="shared" si="5"/>
        <v>71411</v>
      </c>
      <c r="F34" s="40"/>
      <c r="G34" s="40">
        <f t="shared" si="1"/>
        <v>570</v>
      </c>
      <c r="I34" s="40">
        <f t="shared" si="2"/>
        <v>-66623</v>
      </c>
      <c r="J34" s="40">
        <f t="shared" si="3"/>
        <v>19611</v>
      </c>
      <c r="K34" s="40">
        <f t="shared" si="4"/>
        <v>5358</v>
      </c>
    </row>
    <row r="35" spans="2:11" ht="12.75">
      <c r="B35" s="38">
        <v>39878</v>
      </c>
      <c r="C35" s="39" t="s">
        <v>134</v>
      </c>
      <c r="D35" s="40">
        <f>-1700-315</f>
        <v>-2015</v>
      </c>
      <c r="E35" s="40">
        <f aca="true" t="shared" si="6" ref="E35:E51">E34+D35</f>
        <v>69396</v>
      </c>
      <c r="F35" s="40"/>
      <c r="G35" s="40">
        <f t="shared" si="1"/>
        <v>570</v>
      </c>
      <c r="I35" s="40">
        <f t="shared" si="2"/>
        <v>-66623</v>
      </c>
      <c r="J35" s="40">
        <f t="shared" si="3"/>
        <v>-2015</v>
      </c>
      <c r="K35" s="40">
        <f t="shared" si="4"/>
        <v>3343</v>
      </c>
    </row>
    <row r="36" spans="2:11" ht="12.75">
      <c r="B36" s="38">
        <v>39878</v>
      </c>
      <c r="C36" s="39" t="s">
        <v>134</v>
      </c>
      <c r="D36" s="40">
        <f>1700-420</f>
        <v>1280</v>
      </c>
      <c r="E36" s="40">
        <f t="shared" si="6"/>
        <v>70676</v>
      </c>
      <c r="F36" s="40"/>
      <c r="G36" s="40">
        <f t="shared" si="1"/>
        <v>570</v>
      </c>
      <c r="I36" s="40">
        <f t="shared" si="2"/>
        <v>-66623</v>
      </c>
      <c r="J36" s="40">
        <f t="shared" si="3"/>
        <v>1280</v>
      </c>
      <c r="K36" s="40">
        <f t="shared" si="4"/>
        <v>4623</v>
      </c>
    </row>
    <row r="37" spans="2:11" ht="12.75">
      <c r="B37" s="38">
        <v>39884</v>
      </c>
      <c r="C37" s="39" t="s">
        <v>134</v>
      </c>
      <c r="D37" s="40">
        <f>2000-420</f>
        <v>1580</v>
      </c>
      <c r="E37" s="40">
        <f t="shared" si="6"/>
        <v>72256</v>
      </c>
      <c r="F37" s="40"/>
      <c r="G37" s="40">
        <f t="shared" si="1"/>
        <v>570</v>
      </c>
      <c r="I37" s="40">
        <f t="shared" si="2"/>
        <v>-66623</v>
      </c>
      <c r="J37" s="40">
        <f t="shared" si="3"/>
        <v>1580</v>
      </c>
      <c r="K37" s="40">
        <f t="shared" si="4"/>
        <v>6203</v>
      </c>
    </row>
    <row r="38" spans="2:11" ht="12.75">
      <c r="B38" s="38">
        <v>39884</v>
      </c>
      <c r="C38" s="39" t="s">
        <v>134</v>
      </c>
      <c r="D38" s="40">
        <f>-15000-420</f>
        <v>-15420</v>
      </c>
      <c r="E38" s="40">
        <f t="shared" si="6"/>
        <v>56836</v>
      </c>
      <c r="F38" s="40"/>
      <c r="G38" s="40">
        <f t="shared" si="1"/>
        <v>570</v>
      </c>
      <c r="I38" s="40">
        <f t="shared" si="2"/>
        <v>-66623</v>
      </c>
      <c r="J38" s="40">
        <f t="shared" si="3"/>
        <v>-15420</v>
      </c>
      <c r="K38" s="40">
        <f t="shared" si="4"/>
        <v>-9217</v>
      </c>
    </row>
    <row r="39" spans="2:11" ht="12.75">
      <c r="B39" s="38">
        <v>39884</v>
      </c>
      <c r="C39" s="39" t="s">
        <v>134</v>
      </c>
      <c r="D39" s="40">
        <v>-315</v>
      </c>
      <c r="E39" s="40">
        <f t="shared" si="6"/>
        <v>56521</v>
      </c>
      <c r="F39" s="40"/>
      <c r="G39" s="40">
        <f t="shared" si="1"/>
        <v>570</v>
      </c>
      <c r="I39" s="40">
        <f t="shared" si="2"/>
        <v>-66623</v>
      </c>
      <c r="J39" s="40">
        <f t="shared" si="3"/>
        <v>-315</v>
      </c>
      <c r="K39" s="40">
        <f t="shared" si="4"/>
        <v>-9532</v>
      </c>
    </row>
    <row r="40" spans="2:11" ht="12.75">
      <c r="B40" s="38">
        <v>39884</v>
      </c>
      <c r="C40" s="39" t="s">
        <v>134</v>
      </c>
      <c r="D40" s="40">
        <v>-420</v>
      </c>
      <c r="E40" s="40">
        <f t="shared" si="6"/>
        <v>56101</v>
      </c>
      <c r="F40" s="40"/>
      <c r="G40" s="40">
        <f t="shared" si="1"/>
        <v>570</v>
      </c>
      <c r="I40" s="40">
        <f t="shared" si="2"/>
        <v>-66623</v>
      </c>
      <c r="J40" s="40">
        <f t="shared" si="3"/>
        <v>-420</v>
      </c>
      <c r="K40" s="40">
        <f t="shared" si="4"/>
        <v>-9952</v>
      </c>
    </row>
    <row r="41" spans="2:11" ht="12.75">
      <c r="B41" s="38">
        <v>39892</v>
      </c>
      <c r="C41" s="39" t="s">
        <v>134</v>
      </c>
      <c r="D41" s="40">
        <f>-6700-11+13600-840</f>
        <v>6049</v>
      </c>
      <c r="E41" s="40">
        <f t="shared" si="6"/>
        <v>62150</v>
      </c>
      <c r="G41" s="40">
        <f t="shared" si="1"/>
        <v>570</v>
      </c>
      <c r="I41" s="40">
        <f t="shared" si="2"/>
        <v>-66623</v>
      </c>
      <c r="J41" s="40">
        <f t="shared" si="3"/>
        <v>6049</v>
      </c>
      <c r="K41" s="40">
        <f t="shared" si="4"/>
        <v>-3903</v>
      </c>
    </row>
    <row r="42" spans="2:11" ht="12.75">
      <c r="B42" s="38">
        <v>39934</v>
      </c>
      <c r="C42" s="39" t="s">
        <v>135</v>
      </c>
      <c r="D42" s="40">
        <f>41102-840</f>
        <v>40262</v>
      </c>
      <c r="E42" s="40">
        <f t="shared" si="6"/>
        <v>102412</v>
      </c>
      <c r="G42" s="40">
        <f t="shared" si="1"/>
        <v>570</v>
      </c>
      <c r="I42" s="40">
        <f t="shared" si="2"/>
        <v>-66623</v>
      </c>
      <c r="J42" s="40">
        <f t="shared" si="3"/>
        <v>40262</v>
      </c>
      <c r="K42" s="40">
        <f t="shared" si="4"/>
        <v>36359</v>
      </c>
    </row>
    <row r="43" spans="2:11" ht="12.75">
      <c r="B43" s="38">
        <v>39973</v>
      </c>
      <c r="C43" s="39" t="s">
        <v>136</v>
      </c>
      <c r="D43" s="40">
        <f>5100+162-420</f>
        <v>4842</v>
      </c>
      <c r="E43" s="40">
        <f t="shared" si="6"/>
        <v>107254</v>
      </c>
      <c r="G43" s="40">
        <f t="shared" si="1"/>
        <v>570</v>
      </c>
      <c r="I43" s="40">
        <f t="shared" si="2"/>
        <v>-66623</v>
      </c>
      <c r="J43" s="40">
        <f t="shared" si="3"/>
        <v>4842</v>
      </c>
      <c r="K43" s="40">
        <f t="shared" si="4"/>
        <v>41201</v>
      </c>
    </row>
    <row r="44" spans="2:11" ht="12.75">
      <c r="B44" s="38">
        <v>39979</v>
      </c>
      <c r="C44" s="39" t="s">
        <v>136</v>
      </c>
      <c r="D44" s="40">
        <f>10700+5000-315-315</f>
        <v>15070</v>
      </c>
      <c r="E44" s="40">
        <f t="shared" si="6"/>
        <v>122324</v>
      </c>
      <c r="G44" s="40">
        <f t="shared" si="1"/>
        <v>570</v>
      </c>
      <c r="I44" s="40">
        <f t="shared" si="2"/>
        <v>-66623</v>
      </c>
      <c r="J44" s="40">
        <f t="shared" si="3"/>
        <v>15070</v>
      </c>
      <c r="K44" s="40">
        <f t="shared" si="4"/>
        <v>56271</v>
      </c>
    </row>
    <row r="45" spans="2:11" ht="12.75">
      <c r="B45" s="38">
        <v>39982</v>
      </c>
      <c r="C45" s="39" t="s">
        <v>135</v>
      </c>
      <c r="D45" s="40">
        <f>10400+74-420</f>
        <v>10054</v>
      </c>
      <c r="E45" s="40">
        <f t="shared" si="6"/>
        <v>132378</v>
      </c>
      <c r="G45" s="40">
        <f t="shared" si="1"/>
        <v>570</v>
      </c>
      <c r="I45" s="40">
        <f t="shared" si="2"/>
        <v>-66623</v>
      </c>
      <c r="J45" s="40">
        <f t="shared" si="3"/>
        <v>10054</v>
      </c>
      <c r="K45" s="40">
        <f t="shared" si="4"/>
        <v>66325</v>
      </c>
    </row>
    <row r="46" spans="2:11" ht="12.75">
      <c r="B46" s="38">
        <v>39994</v>
      </c>
      <c r="C46" s="39" t="s">
        <v>135</v>
      </c>
      <c r="D46" s="40">
        <f>10000+136-420</f>
        <v>9716</v>
      </c>
      <c r="E46" s="40">
        <f t="shared" si="6"/>
        <v>142094</v>
      </c>
      <c r="G46" s="40">
        <f t="shared" si="1"/>
        <v>570</v>
      </c>
      <c r="I46" s="40">
        <f t="shared" si="2"/>
        <v>-66623</v>
      </c>
      <c r="J46" s="40">
        <f t="shared" si="3"/>
        <v>9716</v>
      </c>
      <c r="K46" s="40">
        <f t="shared" si="4"/>
        <v>76041</v>
      </c>
    </row>
    <row r="47" spans="2:11" ht="12.75">
      <c r="B47" s="38">
        <v>40001</v>
      </c>
      <c r="C47" s="39" t="s">
        <v>135</v>
      </c>
      <c r="D47" s="40">
        <f>10000+10-420</f>
        <v>9590</v>
      </c>
      <c r="E47" s="40">
        <f t="shared" si="6"/>
        <v>151684</v>
      </c>
      <c r="G47" s="40">
        <f t="shared" si="1"/>
        <v>570</v>
      </c>
      <c r="I47" s="40">
        <f t="shared" si="2"/>
        <v>-66623</v>
      </c>
      <c r="J47" s="40">
        <f t="shared" si="3"/>
        <v>9590</v>
      </c>
      <c r="K47" s="40">
        <f t="shared" si="4"/>
        <v>85631</v>
      </c>
    </row>
    <row r="48" spans="2:11" ht="12.75">
      <c r="B48" s="38">
        <v>40009</v>
      </c>
      <c r="C48" s="39" t="s">
        <v>135</v>
      </c>
      <c r="D48" s="40">
        <f>20000+41-420</f>
        <v>19621</v>
      </c>
      <c r="E48" s="40">
        <f t="shared" si="6"/>
        <v>171305</v>
      </c>
      <c r="G48" s="40">
        <f t="shared" si="1"/>
        <v>570</v>
      </c>
      <c r="I48" s="40">
        <f t="shared" si="2"/>
        <v>-66623</v>
      </c>
      <c r="J48" s="40">
        <f t="shared" si="3"/>
        <v>19621</v>
      </c>
      <c r="K48" s="40">
        <f t="shared" si="4"/>
        <v>105252</v>
      </c>
    </row>
    <row r="49" spans="2:11" ht="12.75">
      <c r="B49" s="38">
        <v>40009</v>
      </c>
      <c r="C49" s="39" t="s">
        <v>136</v>
      </c>
      <c r="D49" s="40">
        <f>10000+99-420</f>
        <v>9679</v>
      </c>
      <c r="E49" s="40">
        <f t="shared" si="6"/>
        <v>180984</v>
      </c>
      <c r="G49" s="40">
        <f t="shared" si="1"/>
        <v>570</v>
      </c>
      <c r="I49" s="40">
        <f t="shared" si="2"/>
        <v>-66623</v>
      </c>
      <c r="J49" s="40">
        <f t="shared" si="3"/>
        <v>9679</v>
      </c>
      <c r="K49" s="40">
        <f t="shared" si="4"/>
        <v>114931</v>
      </c>
    </row>
    <row r="50" spans="2:11" ht="12.75">
      <c r="B50" s="38">
        <v>40014</v>
      </c>
      <c r="C50" s="39" t="s">
        <v>135</v>
      </c>
      <c r="D50" s="40">
        <f>-27800+438-420</f>
        <v>-27782</v>
      </c>
      <c r="E50" s="40">
        <f t="shared" si="6"/>
        <v>153202</v>
      </c>
      <c r="G50" s="40">
        <f t="shared" si="1"/>
        <v>570</v>
      </c>
      <c r="I50" s="40">
        <f t="shared" si="2"/>
        <v>-66623</v>
      </c>
      <c r="J50" s="40">
        <f t="shared" si="3"/>
        <v>-27782</v>
      </c>
      <c r="K50" s="40">
        <f t="shared" si="4"/>
        <v>87149</v>
      </c>
    </row>
    <row r="51" spans="2:11" ht="12.75">
      <c r="B51" s="38">
        <v>40023</v>
      </c>
      <c r="C51" s="39" t="s">
        <v>135</v>
      </c>
      <c r="D51" s="40">
        <f>-9500-315</f>
        <v>-9815</v>
      </c>
      <c r="E51" s="40">
        <f t="shared" si="6"/>
        <v>143387</v>
      </c>
      <c r="G51" s="40">
        <f t="shared" si="1"/>
        <v>570</v>
      </c>
      <c r="I51" s="40">
        <f t="shared" si="2"/>
        <v>-66623</v>
      </c>
      <c r="J51" s="40">
        <f t="shared" si="3"/>
        <v>-9815</v>
      </c>
      <c r="K51" s="40">
        <f t="shared" si="4"/>
        <v>77334</v>
      </c>
    </row>
    <row r="52" spans="2:11" ht="12.75">
      <c r="B52" s="38">
        <v>40042</v>
      </c>
      <c r="C52" s="39" t="s">
        <v>134</v>
      </c>
      <c r="D52" s="40">
        <f>-15000-420+15</f>
        <v>-15405</v>
      </c>
      <c r="E52" s="40">
        <f aca="true" t="shared" si="7" ref="E52:E57">E51+D52</f>
        <v>127982</v>
      </c>
      <c r="G52" s="40">
        <f aca="true" t="shared" si="8" ref="G52:G57">G51+F52</f>
        <v>570</v>
      </c>
      <c r="I52" s="40">
        <f aca="true" t="shared" si="9" ref="I52:I57">I51+H52</f>
        <v>-66623</v>
      </c>
      <c r="J52" s="40">
        <f aca="true" t="shared" si="10" ref="J52:J57">D52+F52+H52</f>
        <v>-15405</v>
      </c>
      <c r="K52" s="40">
        <f aca="true" t="shared" si="11" ref="K52:K57">K51+J52</f>
        <v>61929</v>
      </c>
    </row>
    <row r="53" spans="2:11" ht="12.75">
      <c r="B53" s="38">
        <v>40049</v>
      </c>
      <c r="C53" s="39" t="s">
        <v>135</v>
      </c>
      <c r="D53" s="40">
        <f>15000+33-420</f>
        <v>14613</v>
      </c>
      <c r="E53" s="40">
        <f t="shared" si="7"/>
        <v>142595</v>
      </c>
      <c r="G53" s="40">
        <f t="shared" si="8"/>
        <v>570</v>
      </c>
      <c r="I53" s="40">
        <f t="shared" si="9"/>
        <v>-66623</v>
      </c>
      <c r="J53" s="40">
        <f t="shared" si="10"/>
        <v>14613</v>
      </c>
      <c r="K53" s="40">
        <f t="shared" si="11"/>
        <v>76542</v>
      </c>
    </row>
    <row r="54" spans="2:11" ht="12.75">
      <c r="B54" s="38">
        <v>40049</v>
      </c>
      <c r="C54" s="39" t="s">
        <v>135</v>
      </c>
      <c r="D54" s="40">
        <f>-5000-315</f>
        <v>-5315</v>
      </c>
      <c r="E54" s="40">
        <f t="shared" si="7"/>
        <v>137280</v>
      </c>
      <c r="G54" s="40">
        <f t="shared" si="8"/>
        <v>570</v>
      </c>
      <c r="I54" s="40">
        <f t="shared" si="9"/>
        <v>-66623</v>
      </c>
      <c r="J54" s="40">
        <f t="shared" si="10"/>
        <v>-5315</v>
      </c>
      <c r="K54" s="40">
        <f t="shared" si="11"/>
        <v>71227</v>
      </c>
    </row>
    <row r="55" spans="2:11" ht="12.75">
      <c r="B55" s="38">
        <v>40058</v>
      </c>
      <c r="C55" s="39" t="s">
        <v>136</v>
      </c>
      <c r="D55" s="40">
        <f>400+14-420</f>
        <v>-6</v>
      </c>
      <c r="E55" s="40">
        <f t="shared" si="7"/>
        <v>137274</v>
      </c>
      <c r="G55" s="40">
        <f t="shared" si="8"/>
        <v>570</v>
      </c>
      <c r="I55" s="40">
        <f t="shared" si="9"/>
        <v>-66623</v>
      </c>
      <c r="J55" s="40">
        <f t="shared" si="10"/>
        <v>-6</v>
      </c>
      <c r="K55" s="40">
        <f t="shared" si="11"/>
        <v>71221</v>
      </c>
    </row>
    <row r="56" spans="2:11" ht="12.75">
      <c r="B56" s="38">
        <v>40060</v>
      </c>
      <c r="C56" s="39" t="s">
        <v>135</v>
      </c>
      <c r="D56" s="40">
        <f>100-420</f>
        <v>-320</v>
      </c>
      <c r="E56" s="40">
        <f t="shared" si="7"/>
        <v>136954</v>
      </c>
      <c r="G56" s="40">
        <f t="shared" si="8"/>
        <v>570</v>
      </c>
      <c r="I56" s="40">
        <f t="shared" si="9"/>
        <v>-66623</v>
      </c>
      <c r="J56" s="40">
        <f t="shared" si="10"/>
        <v>-320</v>
      </c>
      <c r="K56" s="40">
        <f t="shared" si="11"/>
        <v>70901</v>
      </c>
    </row>
    <row r="57" spans="2:11" ht="12.75">
      <c r="B57" s="38">
        <v>40064</v>
      </c>
      <c r="C57" s="39" t="s">
        <v>135</v>
      </c>
      <c r="D57" s="40">
        <f>200-4-420</f>
        <v>-224</v>
      </c>
      <c r="E57" s="40">
        <f t="shared" si="7"/>
        <v>136730</v>
      </c>
      <c r="G57" s="40">
        <f t="shared" si="8"/>
        <v>570</v>
      </c>
      <c r="I57" s="40">
        <f t="shared" si="9"/>
        <v>-66623</v>
      </c>
      <c r="J57" s="40">
        <f t="shared" si="10"/>
        <v>-224</v>
      </c>
      <c r="K57" s="40">
        <f t="shared" si="11"/>
        <v>70677</v>
      </c>
    </row>
  </sheetData>
  <autoFilter ref="C1:C42"/>
  <mergeCells count="4">
    <mergeCell ref="D2:E2"/>
    <mergeCell ref="F2:G2"/>
    <mergeCell ref="H2:I2"/>
    <mergeCell ref="J2:K2"/>
  </mergeCells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54" customWidth="1"/>
    <col min="2" max="2" width="11.25390625" style="54" customWidth="1"/>
    <col min="3" max="3" width="9.875" style="54" customWidth="1"/>
    <col min="4" max="6" width="4.375" style="54" customWidth="1"/>
    <col min="7" max="7" width="9.00390625" style="54" customWidth="1"/>
    <col min="8" max="8" width="9.125" style="54" bestFit="1" customWidth="1"/>
    <col min="9" max="9" width="14.125" style="54" bestFit="1" customWidth="1"/>
    <col min="10" max="11" width="9.00390625" style="54" customWidth="1"/>
    <col min="12" max="12" width="9.375" style="54" customWidth="1"/>
    <col min="13" max="16384" width="9.00390625" style="54" customWidth="1"/>
  </cols>
  <sheetData>
    <row r="1" spans="1:12" ht="13.5" thickBot="1">
      <c r="A1" s="65" t="s">
        <v>152</v>
      </c>
      <c r="B1" s="65" t="s">
        <v>153</v>
      </c>
      <c r="C1" s="65" t="s">
        <v>154</v>
      </c>
      <c r="D1" s="65" t="s">
        <v>155</v>
      </c>
      <c r="E1" s="65" t="s">
        <v>156</v>
      </c>
      <c r="F1" s="65" t="s">
        <v>157</v>
      </c>
      <c r="G1" s="65" t="s">
        <v>158</v>
      </c>
      <c r="H1" s="65" t="s">
        <v>159</v>
      </c>
      <c r="I1" s="65" t="s">
        <v>160</v>
      </c>
      <c r="J1" s="65" t="s">
        <v>161</v>
      </c>
      <c r="K1" s="65" t="s">
        <v>162</v>
      </c>
      <c r="L1" s="66"/>
    </row>
    <row r="2" spans="1:11" ht="5.25" customHeight="1" thickTop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8"/>
    </row>
    <row r="4" spans="1:11" ht="12.75" customHeight="1">
      <c r="A4" s="54" t="s">
        <v>186</v>
      </c>
      <c r="B4" s="54" t="s">
        <v>187</v>
      </c>
      <c r="C4" s="54" t="s">
        <v>184</v>
      </c>
      <c r="D4" s="53"/>
      <c r="E4" s="54">
        <v>20</v>
      </c>
      <c r="F4" s="53"/>
      <c r="G4" s="54" t="s">
        <v>169</v>
      </c>
      <c r="H4" s="55">
        <v>81.53</v>
      </c>
      <c r="I4" s="56">
        <v>40136.89674768518</v>
      </c>
      <c r="J4" s="57">
        <v>6000</v>
      </c>
      <c r="K4" s="58"/>
    </row>
    <row r="5" spans="1:12" ht="12.75" customHeight="1">
      <c r="A5" s="54" t="s">
        <v>188</v>
      </c>
      <c r="B5" s="54" t="s">
        <v>189</v>
      </c>
      <c r="C5" s="53"/>
      <c r="D5" s="53"/>
      <c r="E5" s="54">
        <v>20</v>
      </c>
      <c r="F5" s="53"/>
      <c r="G5" s="54" t="s">
        <v>166</v>
      </c>
      <c r="H5" s="55">
        <v>132</v>
      </c>
      <c r="I5" s="56">
        <v>40136.89556712963</v>
      </c>
      <c r="J5" s="57">
        <v>6000</v>
      </c>
      <c r="K5" s="58">
        <v>387600</v>
      </c>
      <c r="L5" s="59">
        <f>I5-I6</f>
        <v>2.9588194444440887</v>
      </c>
    </row>
    <row r="6" spans="1:11" ht="12.75" customHeight="1">
      <c r="A6" s="54" t="s">
        <v>190</v>
      </c>
      <c r="B6" s="54" t="s">
        <v>189</v>
      </c>
      <c r="C6" s="54" t="s">
        <v>165</v>
      </c>
      <c r="D6" s="54">
        <v>20</v>
      </c>
      <c r="E6" s="53"/>
      <c r="F6" s="53"/>
      <c r="G6" s="54" t="s">
        <v>169</v>
      </c>
      <c r="H6" s="55">
        <v>134</v>
      </c>
      <c r="I6" s="56">
        <v>40133.936747685184</v>
      </c>
      <c r="J6" s="57">
        <v>6000</v>
      </c>
      <c r="K6" s="53"/>
    </row>
    <row r="7" spans="1:12" ht="12.75" customHeight="1">
      <c r="A7" s="54" t="s">
        <v>191</v>
      </c>
      <c r="B7" s="54" t="s">
        <v>189</v>
      </c>
      <c r="D7" s="54">
        <v>20</v>
      </c>
      <c r="E7" s="53"/>
      <c r="F7" s="53"/>
      <c r="G7" s="54" t="s">
        <v>166</v>
      </c>
      <c r="H7" s="55">
        <v>133.85</v>
      </c>
      <c r="I7" s="56">
        <v>40133.355729166666</v>
      </c>
      <c r="J7" s="57">
        <v>6000</v>
      </c>
      <c r="K7" s="58">
        <v>-201180</v>
      </c>
      <c r="L7" s="59">
        <f>I7-I8</f>
        <v>4.323310185187438</v>
      </c>
    </row>
    <row r="8" spans="1:12" ht="12.75" customHeight="1">
      <c r="A8" s="54" t="s">
        <v>182</v>
      </c>
      <c r="B8" s="54" t="s">
        <v>183</v>
      </c>
      <c r="C8" s="54" t="s">
        <v>184</v>
      </c>
      <c r="E8" s="54">
        <v>20</v>
      </c>
      <c r="G8" s="54" t="s">
        <v>169</v>
      </c>
      <c r="H8" s="55">
        <v>134.8</v>
      </c>
      <c r="I8" s="56">
        <v>40129.03241898148</v>
      </c>
      <c r="J8" s="57">
        <v>6000</v>
      </c>
      <c r="K8" s="58"/>
      <c r="L8" s="59"/>
    </row>
    <row r="9" spans="1:12" ht="12.75" customHeight="1">
      <c r="A9" s="54" t="s">
        <v>185</v>
      </c>
      <c r="B9" s="54" t="s">
        <v>168</v>
      </c>
      <c r="D9" s="54">
        <v>50</v>
      </c>
      <c r="G9" s="54" t="s">
        <v>166</v>
      </c>
      <c r="H9" s="55">
        <v>90</v>
      </c>
      <c r="I9" s="56">
        <v>40127.81450231482</v>
      </c>
      <c r="J9" s="57">
        <v>15000</v>
      </c>
      <c r="K9" s="58">
        <v>200</v>
      </c>
      <c r="L9" s="59">
        <f>I9-I11</f>
        <v>1.5174652777786832</v>
      </c>
    </row>
    <row r="10" spans="1:12" ht="12.75">
      <c r="A10" s="54" t="s">
        <v>163</v>
      </c>
      <c r="B10" s="54" t="s">
        <v>164</v>
      </c>
      <c r="D10" s="54">
        <v>20</v>
      </c>
      <c r="G10" s="54" t="s">
        <v>166</v>
      </c>
      <c r="H10" s="55">
        <v>1.5</v>
      </c>
      <c r="I10" s="56">
        <v>40126.81105324074</v>
      </c>
      <c r="J10" s="57">
        <v>6000</v>
      </c>
      <c r="K10" s="58">
        <v>527820</v>
      </c>
      <c r="L10" s="59">
        <f>I10-I13</f>
        <v>7.498854166660749</v>
      </c>
    </row>
    <row r="11" spans="1:11" ht="12.75">
      <c r="A11" s="54" t="s">
        <v>167</v>
      </c>
      <c r="B11" s="54" t="s">
        <v>168</v>
      </c>
      <c r="C11" s="54" t="s">
        <v>165</v>
      </c>
      <c r="E11" s="54">
        <v>50</v>
      </c>
      <c r="G11" s="54" t="s">
        <v>169</v>
      </c>
      <c r="H11" s="55">
        <v>89.94</v>
      </c>
      <c r="I11" s="56">
        <v>40126.29703703704</v>
      </c>
      <c r="J11" s="57">
        <v>15000</v>
      </c>
      <c r="K11" s="58"/>
    </row>
    <row r="12" spans="1:12" ht="12.75">
      <c r="A12" s="54" t="s">
        <v>170</v>
      </c>
      <c r="B12" s="54" t="s">
        <v>168</v>
      </c>
      <c r="D12" s="54">
        <v>20</v>
      </c>
      <c r="G12" s="54" t="s">
        <v>166</v>
      </c>
      <c r="H12" s="55">
        <v>90</v>
      </c>
      <c r="I12" s="56">
        <v>40122.75201388889</v>
      </c>
      <c r="J12" s="57">
        <v>6000</v>
      </c>
      <c r="K12" s="58">
        <v>46160</v>
      </c>
      <c r="L12" s="59">
        <f>I12-I14</f>
        <v>3.4601273148145992</v>
      </c>
    </row>
    <row r="13" spans="1:11" ht="12.75">
      <c r="A13" s="54" t="s">
        <v>171</v>
      </c>
      <c r="B13" s="54" t="s">
        <v>164</v>
      </c>
      <c r="C13" s="54" t="s">
        <v>165</v>
      </c>
      <c r="E13" s="54">
        <v>20</v>
      </c>
      <c r="G13" s="54" t="s">
        <v>169</v>
      </c>
      <c r="H13" s="55">
        <v>1.47</v>
      </c>
      <c r="I13" s="56">
        <v>40119.31219907408</v>
      </c>
      <c r="J13" s="57">
        <v>6000</v>
      </c>
      <c r="K13" s="58"/>
    </row>
    <row r="14" spans="1:11" ht="12.75">
      <c r="A14" s="54" t="s">
        <v>172</v>
      </c>
      <c r="B14" s="54" t="s">
        <v>168</v>
      </c>
      <c r="C14" s="54" t="s">
        <v>165</v>
      </c>
      <c r="E14" s="54">
        <v>20</v>
      </c>
      <c r="G14" s="54" t="s">
        <v>169</v>
      </c>
      <c r="H14" s="55">
        <v>89.71</v>
      </c>
      <c r="I14" s="56">
        <v>40119.29188657407</v>
      </c>
      <c r="J14" s="57">
        <v>6000</v>
      </c>
      <c r="K14" s="58"/>
    </row>
    <row r="15" spans="1:11" ht="12.75">
      <c r="A15" s="54" t="s">
        <v>173</v>
      </c>
      <c r="B15" s="54" t="s">
        <v>174</v>
      </c>
      <c r="C15" s="54" t="s">
        <v>165</v>
      </c>
      <c r="E15" s="54">
        <v>20</v>
      </c>
      <c r="G15" s="54" t="s">
        <v>169</v>
      </c>
      <c r="H15" s="55">
        <v>80.47</v>
      </c>
      <c r="I15" s="56">
        <v>40119.29185185185</v>
      </c>
      <c r="J15" s="57">
        <v>6000</v>
      </c>
      <c r="K15" s="58"/>
    </row>
    <row r="16" spans="1:12" ht="12.75">
      <c r="A16" s="54" t="s">
        <v>175</v>
      </c>
      <c r="B16" s="54" t="s">
        <v>164</v>
      </c>
      <c r="D16" s="54">
        <v>20</v>
      </c>
      <c r="G16" s="54" t="s">
        <v>166</v>
      </c>
      <c r="H16" s="55">
        <v>1.487</v>
      </c>
      <c r="I16" s="56">
        <v>40105.382002314815</v>
      </c>
      <c r="J16" s="57">
        <v>0</v>
      </c>
      <c r="K16" s="58">
        <v>-55070</v>
      </c>
      <c r="L16" s="59">
        <f>I16-I19</f>
        <v>0.09028935185051523</v>
      </c>
    </row>
    <row r="17" spans="1:12" ht="12.75">
      <c r="A17" s="54" t="s">
        <v>176</v>
      </c>
      <c r="B17" s="54" t="s">
        <v>177</v>
      </c>
      <c r="E17" s="54">
        <v>20</v>
      </c>
      <c r="F17" s="54" t="s">
        <v>178</v>
      </c>
      <c r="G17" s="54" t="s">
        <v>166</v>
      </c>
      <c r="H17" s="55">
        <v>149.12</v>
      </c>
      <c r="I17" s="56">
        <v>40105.33427083334</v>
      </c>
      <c r="J17" s="57">
        <v>0</v>
      </c>
      <c r="K17" s="58">
        <v>-106000</v>
      </c>
      <c r="L17" s="59">
        <f>I17-I18</f>
        <v>0.016342592592991423</v>
      </c>
    </row>
    <row r="18" spans="1:11" ht="12.75">
      <c r="A18" s="54" t="s">
        <v>179</v>
      </c>
      <c r="B18" s="54" t="s">
        <v>177</v>
      </c>
      <c r="C18" s="54" t="s">
        <v>165</v>
      </c>
      <c r="D18" s="54">
        <v>20</v>
      </c>
      <c r="G18" s="54" t="s">
        <v>169</v>
      </c>
      <c r="H18" s="55">
        <v>148.62</v>
      </c>
      <c r="I18" s="56">
        <v>40105.317928240744</v>
      </c>
      <c r="J18" s="57">
        <v>6000</v>
      </c>
      <c r="K18" s="58"/>
    </row>
    <row r="19" spans="1:12" ht="12.75">
      <c r="A19" s="60" t="s">
        <v>180</v>
      </c>
      <c r="B19" s="60" t="s">
        <v>164</v>
      </c>
      <c r="C19" s="60" t="s">
        <v>165</v>
      </c>
      <c r="D19" s="60"/>
      <c r="E19" s="60">
        <v>20</v>
      </c>
      <c r="F19" s="60"/>
      <c r="G19" s="60" t="s">
        <v>169</v>
      </c>
      <c r="H19" s="61">
        <v>1.4897</v>
      </c>
      <c r="I19" s="62">
        <v>40105.291712962964</v>
      </c>
      <c r="J19" s="63">
        <v>6000</v>
      </c>
      <c r="K19" s="64"/>
      <c r="L19" s="60"/>
    </row>
    <row r="20" ht="12.75">
      <c r="K20" s="58">
        <f>SUM(K2:K19)</f>
        <v>599530</v>
      </c>
    </row>
    <row r="29" ht="12.75">
      <c r="D29" s="56"/>
    </row>
    <row r="33" ht="12.75">
      <c r="D33" s="56"/>
    </row>
    <row r="37" ht="12.75">
      <c r="D37" s="56"/>
    </row>
    <row r="41" ht="12.75">
      <c r="D41" s="56"/>
    </row>
    <row r="45" ht="12.75">
      <c r="D45" s="56"/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1"/>
  <sheetViews>
    <sheetView workbookViewId="0" topLeftCell="A1">
      <selection activeCell="D36" sqref="D36"/>
    </sheetView>
  </sheetViews>
  <sheetFormatPr defaultColWidth="9.00390625" defaultRowHeight="13.5"/>
  <cols>
    <col min="1" max="1" width="2.875" style="39" customWidth="1"/>
    <col min="2" max="2" width="18.00390625" style="39" customWidth="1"/>
    <col min="3" max="3" width="9.00390625" style="40" customWidth="1"/>
    <col min="4" max="4" width="9.00390625" style="39" customWidth="1"/>
    <col min="5" max="5" width="18.00390625" style="39" customWidth="1"/>
    <col min="6" max="16384" width="9.00390625" style="39" customWidth="1"/>
  </cols>
  <sheetData>
    <row r="1" spans="2:6" ht="12.75">
      <c r="B1" s="39" t="s">
        <v>148</v>
      </c>
      <c r="C1" s="40" t="s">
        <v>334</v>
      </c>
      <c r="E1" s="39" t="s">
        <v>150</v>
      </c>
      <c r="F1" s="40"/>
    </row>
    <row r="2" ht="12.75">
      <c r="F2" s="40"/>
    </row>
    <row r="3" spans="2:6" ht="12.75">
      <c r="B3" s="39" t="s">
        <v>140</v>
      </c>
      <c r="C3" s="40">
        <v>0</v>
      </c>
      <c r="E3" s="39" t="s">
        <v>140</v>
      </c>
      <c r="F3" s="40">
        <v>570</v>
      </c>
    </row>
    <row r="4" spans="2:6" ht="12.75">
      <c r="B4" s="39" t="s">
        <v>137</v>
      </c>
      <c r="C4" s="40">
        <v>-38623</v>
      </c>
      <c r="E4" s="39" t="s">
        <v>137</v>
      </c>
      <c r="F4" s="40">
        <v>-28000</v>
      </c>
    </row>
    <row r="5" spans="2:6" ht="12.75">
      <c r="B5" s="39" t="s">
        <v>141</v>
      </c>
      <c r="C5" s="40">
        <v>20211</v>
      </c>
      <c r="E5" s="39" t="s">
        <v>141</v>
      </c>
      <c r="F5" s="40"/>
    </row>
    <row r="6" spans="2:6" ht="12.75">
      <c r="B6" s="39" t="s">
        <v>142</v>
      </c>
      <c r="C6" s="40">
        <v>0</v>
      </c>
      <c r="E6" s="39" t="s">
        <v>142</v>
      </c>
      <c r="F6" s="40"/>
    </row>
    <row r="7" spans="2:6" ht="12.75">
      <c r="B7" s="39" t="s">
        <v>138</v>
      </c>
      <c r="C7" s="40">
        <v>12240</v>
      </c>
      <c r="E7" s="39" t="s">
        <v>138</v>
      </c>
      <c r="F7" s="40"/>
    </row>
    <row r="8" spans="2:6" ht="12.75">
      <c r="B8" s="39" t="s">
        <v>143</v>
      </c>
      <c r="C8" s="40">
        <v>0</v>
      </c>
      <c r="E8" s="39" t="s">
        <v>143</v>
      </c>
      <c r="F8" s="40"/>
    </row>
    <row r="9" spans="2:6" ht="12.75">
      <c r="B9" s="39" t="s">
        <v>144</v>
      </c>
      <c r="C9" s="40">
        <v>0</v>
      </c>
      <c r="E9" s="39" t="s">
        <v>144</v>
      </c>
      <c r="F9" s="40"/>
    </row>
    <row r="10" spans="2:6" ht="12.75">
      <c r="B10" s="39" t="s">
        <v>145</v>
      </c>
      <c r="C10" s="40">
        <v>200</v>
      </c>
      <c r="E10" s="39" t="s">
        <v>145</v>
      </c>
      <c r="F10" s="40"/>
    </row>
    <row r="11" spans="2:6" ht="12.75">
      <c r="B11" s="39" t="s">
        <v>139</v>
      </c>
      <c r="C11" s="40">
        <v>1050</v>
      </c>
      <c r="E11" s="39" t="s">
        <v>139</v>
      </c>
      <c r="F11" s="40"/>
    </row>
    <row r="12" spans="2:6" ht="12.75">
      <c r="B12" s="39" t="s">
        <v>146</v>
      </c>
      <c r="C12" s="40">
        <v>48169</v>
      </c>
      <c r="E12" s="39" t="s">
        <v>146</v>
      </c>
      <c r="F12" s="40"/>
    </row>
    <row r="13" spans="2:6" ht="12.75">
      <c r="B13" s="75" t="s">
        <v>147</v>
      </c>
      <c r="C13" s="76">
        <v>-3179</v>
      </c>
      <c r="D13" s="75"/>
      <c r="E13" s="75" t="s">
        <v>147</v>
      </c>
      <c r="F13" s="76"/>
    </row>
    <row r="14" spans="2:6" ht="12.75">
      <c r="B14" s="50" t="s">
        <v>193</v>
      </c>
      <c r="C14" s="51">
        <v>-78663</v>
      </c>
      <c r="E14" s="50" t="s">
        <v>193</v>
      </c>
      <c r="F14" s="51"/>
    </row>
    <row r="15" spans="2:6" ht="12.75">
      <c r="B15" s="39" t="s">
        <v>149</v>
      </c>
      <c r="C15" s="40">
        <f>SUBTOTAL(9,C3:C14)</f>
        <v>-38595</v>
      </c>
      <c r="E15" s="39" t="s">
        <v>149</v>
      </c>
      <c r="F15" s="40">
        <f>SUBTOTAL(9,F3:F14)</f>
        <v>-27430</v>
      </c>
    </row>
    <row r="16" ht="12.75">
      <c r="F16" s="40"/>
    </row>
    <row r="17" spans="2:6" ht="12.75">
      <c r="B17" s="50" t="s">
        <v>2</v>
      </c>
      <c r="C17" s="51">
        <v>183600</v>
      </c>
      <c r="E17" s="50" t="s">
        <v>2</v>
      </c>
      <c r="F17" s="51">
        <v>42952</v>
      </c>
    </row>
    <row r="18" spans="2:6" ht="12.75">
      <c r="B18" s="39" t="s">
        <v>149</v>
      </c>
      <c r="C18" s="40">
        <f>SUBTOTAL(9,C17)</f>
        <v>183600</v>
      </c>
      <c r="E18" s="39" t="s">
        <v>149</v>
      </c>
      <c r="F18" s="40">
        <f>SUBTOTAL(9,F17)</f>
        <v>42952</v>
      </c>
    </row>
    <row r="20" spans="2:6" ht="12.75">
      <c r="B20" s="39" t="s">
        <v>4</v>
      </c>
      <c r="C20" s="40">
        <f>SUBTOTAL(9,C3:C18)</f>
        <v>145005</v>
      </c>
      <c r="F20" s="40">
        <f>SUBTOTAL(9,F3:F18)</f>
        <v>15522</v>
      </c>
    </row>
    <row r="22" spans="2:3" ht="12.75">
      <c r="B22" s="39" t="s">
        <v>148</v>
      </c>
      <c r="C22" s="40" t="s">
        <v>356</v>
      </c>
    </row>
    <row r="23" ht="12.75">
      <c r="D23" s="39" t="s">
        <v>357</v>
      </c>
    </row>
    <row r="24" spans="2:4" ht="12.75">
      <c r="B24" s="39" t="s">
        <v>140</v>
      </c>
      <c r="C24" s="40">
        <v>0</v>
      </c>
      <c r="D24" s="40"/>
    </row>
    <row r="25" spans="2:4" ht="12.75">
      <c r="B25" s="39" t="s">
        <v>137</v>
      </c>
      <c r="C25" s="40">
        <v>-38623</v>
      </c>
      <c r="D25" s="40"/>
    </row>
    <row r="26" spans="2:4" ht="12.75">
      <c r="B26" s="39" t="s">
        <v>141</v>
      </c>
      <c r="C26" s="40">
        <v>30306</v>
      </c>
      <c r="D26" s="40">
        <v>10000</v>
      </c>
    </row>
    <row r="27" spans="2:4" ht="12.75">
      <c r="B27" s="39" t="s">
        <v>142</v>
      </c>
      <c r="C27" s="40">
        <v>0</v>
      </c>
      <c r="D27" s="40"/>
    </row>
    <row r="28" spans="2:4" ht="12.75">
      <c r="B28" s="39" t="s">
        <v>138</v>
      </c>
      <c r="C28" s="40">
        <v>27240</v>
      </c>
      <c r="D28" s="40">
        <v>15000</v>
      </c>
    </row>
    <row r="29" spans="2:4" ht="12.75">
      <c r="B29" s="39" t="s">
        <v>143</v>
      </c>
      <c r="C29" s="40">
        <v>0</v>
      </c>
      <c r="D29" s="40"/>
    </row>
    <row r="30" spans="2:4" ht="12.75">
      <c r="B30" s="39" t="s">
        <v>144</v>
      </c>
      <c r="C30" s="40">
        <v>0</v>
      </c>
      <c r="D30" s="40"/>
    </row>
    <row r="31" spans="2:4" ht="12.75">
      <c r="B31" s="39" t="s">
        <v>145</v>
      </c>
      <c r="C31" s="40">
        <v>200</v>
      </c>
      <c r="D31" s="40"/>
    </row>
    <row r="32" spans="2:4" ht="12.75">
      <c r="B32" s="39" t="s">
        <v>139</v>
      </c>
      <c r="C32" s="40">
        <v>11050</v>
      </c>
      <c r="D32" s="40">
        <v>10000</v>
      </c>
    </row>
    <row r="33" spans="2:4" ht="12.75">
      <c r="B33" s="39" t="s">
        <v>146</v>
      </c>
      <c r="C33" s="40">
        <v>53169</v>
      </c>
      <c r="D33" s="40">
        <v>5000</v>
      </c>
    </row>
    <row r="34" spans="2:4" ht="12.75">
      <c r="B34" s="75" t="s">
        <v>147</v>
      </c>
      <c r="C34" s="76">
        <v>-3179</v>
      </c>
      <c r="D34" s="76"/>
    </row>
    <row r="35" spans="2:4" ht="12.75">
      <c r="B35" s="50" t="s">
        <v>193</v>
      </c>
      <c r="C35" s="51">
        <v>-72338</v>
      </c>
      <c r="D35" s="51"/>
    </row>
    <row r="36" spans="2:4" ht="12.75">
      <c r="B36" s="39" t="s">
        <v>149</v>
      </c>
      <c r="C36" s="40">
        <f>SUBTOTAL(9,C24:C35)</f>
        <v>7825</v>
      </c>
      <c r="D36" s="40">
        <f>SUBTOTAL(9,D24:D35)</f>
        <v>40000</v>
      </c>
    </row>
    <row r="37" ht="12.75">
      <c r="D37" s="40"/>
    </row>
    <row r="38" spans="2:4" ht="12.75">
      <c r="B38" s="50" t="s">
        <v>2</v>
      </c>
      <c r="C38" s="51">
        <v>198711</v>
      </c>
      <c r="D38" s="51"/>
    </row>
    <row r="39" spans="2:4" ht="12.75">
      <c r="B39" s="39" t="s">
        <v>149</v>
      </c>
      <c r="C39" s="40">
        <f>SUBTOTAL(9,C38)</f>
        <v>198711</v>
      </c>
      <c r="D39" s="40"/>
    </row>
    <row r="40" ht="12.75">
      <c r="D40" s="40"/>
    </row>
    <row r="41" spans="2:4" ht="12.75">
      <c r="B41" s="39" t="s">
        <v>4</v>
      </c>
      <c r="C41" s="40">
        <f>SUBTOTAL(9,C24:C39)</f>
        <v>206536</v>
      </c>
      <c r="D41" s="40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Yoshida</dc:creator>
  <cp:keywords/>
  <dc:description/>
  <cp:lastModifiedBy>hyosida</cp:lastModifiedBy>
  <dcterms:created xsi:type="dcterms:W3CDTF">2005-11-04T12:43:38Z</dcterms:created>
  <dcterms:modified xsi:type="dcterms:W3CDTF">2010-05-29T09:33:00Z</dcterms:modified>
  <cp:category/>
  <cp:version/>
  <cp:contentType/>
  <cp:contentStatus/>
</cp:coreProperties>
</file>