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450" activeTab="0"/>
  </bookViews>
  <sheets>
    <sheet name="config" sheetId="1" r:id="rId1"/>
    <sheet name="data" sheetId="2" r:id="rId2"/>
    <sheet name="graph" sheetId="3" r:id="rId3"/>
  </sheets>
  <definedNames>
    <definedName name="Z_85A8FC09_10E1_4D31_947B_7C081CC50824_.wvu.Rows" localSheetId="1" hidden="1">'data'!$159:$161</definedName>
    <definedName name="Z_A0B796B4_D934_41E8_930E_208438C89CC5_.wvu.Rows" localSheetId="1" hidden="1">'data'!$19:$27,'data'!$29:$37,'data'!$39:$47,'data'!$49:$57,'data'!$59:$67,'data'!$69:$77,'data'!$79:$87,'data'!$89:$97,'data'!$99:$107,'data'!$109:$117,'data'!$119:$127,'data'!$129:$137,'data'!$139:$147,'data'!$149:$157,'data'!$159:$167,'data'!$169:$177</definedName>
  </definedNames>
  <calcPr fullCalcOnLoad="1"/>
</workbook>
</file>

<file path=xl/comments1.xml><?xml version="1.0" encoding="utf-8"?>
<comments xmlns="http://schemas.openxmlformats.org/spreadsheetml/2006/main">
  <authors>
    <author>Secret</author>
  </authors>
  <commentList>
    <comment ref="Q13" authorId="0">
      <text>
        <r>
          <rPr>
            <sz val="9"/>
            <rFont val="ＭＳ Ｐゴシック"/>
            <family val="3"/>
          </rPr>
          <t>デフォルトで
LOVE定額です。</t>
        </r>
      </text>
    </comment>
    <comment ref="G18" authorId="0">
      <text>
        <r>
          <rPr>
            <sz val="9"/>
            <rFont val="ＭＳ Ｐゴシック"/>
            <family val="3"/>
          </rPr>
          <t>2: A&amp;B割
3:マルチパック</t>
        </r>
      </text>
    </comment>
    <comment ref="G15" authorId="0">
      <text>
        <r>
          <rPr>
            <sz val="9"/>
            <rFont val="ＭＳ Ｐゴシック"/>
            <family val="3"/>
          </rPr>
          <t>2:ハッピーボーナス (主回線)
3:ハッピーボーナス (副回線)</t>
        </r>
      </text>
    </comment>
    <comment ref="AB16" authorId="0">
      <text>
        <r>
          <rPr>
            <sz val="9"/>
            <rFont val="ＭＳ Ｐゴシック"/>
            <family val="3"/>
          </rPr>
          <t>標準/パックS/パックL</t>
        </r>
      </text>
    </comment>
    <comment ref="R15" authorId="0">
      <text>
        <r>
          <rPr>
            <sz val="9"/>
            <rFont val="ＭＳ Ｐゴシック"/>
            <family val="3"/>
          </rPr>
          <t>適用対象:
auまたは固定</t>
        </r>
      </text>
    </comment>
    <comment ref="R16" authorId="0">
      <text>
        <r>
          <rPr>
            <sz val="9"/>
            <rFont val="ＭＳ Ｐゴシック"/>
            <family val="3"/>
          </rPr>
          <t>適用対象:
SBまたは固定</t>
        </r>
      </text>
    </comment>
    <comment ref="R14" authorId="0">
      <text>
        <r>
          <rPr>
            <sz val="9"/>
            <rFont val="ＭＳ Ｐゴシック"/>
            <family val="3"/>
          </rPr>
          <t>適用対象:
070で始まる番号</t>
        </r>
      </text>
    </comment>
    <comment ref="R12" authorId="0">
      <text>
        <r>
          <rPr>
            <sz val="9"/>
            <rFont val="ＭＳ Ｐゴシック"/>
            <family val="3"/>
          </rPr>
          <t>適用対象:
指定先で
SBまたは固定</t>
        </r>
      </text>
    </comment>
    <comment ref="R11" authorId="0">
      <text>
        <r>
          <rPr>
            <sz val="9"/>
            <rFont val="ＭＳ Ｐゴシック"/>
            <family val="3"/>
          </rPr>
          <t>適用対象:
指定先でSB</t>
        </r>
      </text>
    </comment>
    <comment ref="R8" authorId="0">
      <text>
        <r>
          <rPr>
            <sz val="9"/>
            <rFont val="ＭＳ Ｐゴシック"/>
            <family val="3"/>
          </rPr>
          <t>適用対象:
指定先で
auまたは固定</t>
        </r>
      </text>
    </comment>
    <comment ref="R7" authorId="0">
      <text>
        <r>
          <rPr>
            <sz val="9"/>
            <rFont val="ＭＳ Ｐゴシック"/>
            <family val="3"/>
          </rPr>
          <t>適用対象:
指定先でドコモ</t>
        </r>
      </text>
    </comment>
    <comment ref="R10" authorId="0">
      <text>
        <r>
          <rPr>
            <sz val="9"/>
            <rFont val="ＭＳ Ｐゴシック"/>
            <family val="3"/>
          </rPr>
          <t>例の時間の200分を
適用対象として下さい。</t>
        </r>
      </text>
    </comment>
    <comment ref="G17" authorId="0">
      <text>
        <r>
          <rPr>
            <sz val="9"/>
            <rFont val="ＭＳ Ｐゴシック"/>
            <family val="3"/>
          </rPr>
          <t>2:複数割引
3:データセット割 (音声側)</t>
        </r>
      </text>
    </comment>
    <comment ref="G7" authorId="0">
      <text>
        <r>
          <rPr>
            <sz val="9"/>
            <rFont val="ＭＳ Ｐゴシック"/>
            <family val="3"/>
          </rPr>
          <t>2:ファミリー割引
3:ひとりでも割</t>
        </r>
      </text>
    </comment>
    <comment ref="L18" authorId="0">
      <text>
        <r>
          <rPr>
            <sz val="9"/>
            <rFont val="ＭＳ Ｐゴシック"/>
            <family val="3"/>
          </rPr>
          <t>割引率はプランにより異なる
この値はつなぎ放題のもの</t>
        </r>
      </text>
    </comment>
  </commentList>
</comments>
</file>

<file path=xl/comments2.xml><?xml version="1.0" encoding="utf-8"?>
<comments xmlns="http://schemas.openxmlformats.org/spreadsheetml/2006/main">
  <authors>
    <author>Secret</author>
  </authors>
  <commentList>
    <comment ref="BE13" authorId="0">
      <text>
        <r>
          <rPr>
            <sz val="9"/>
            <rFont val="ＭＳ Ｐゴシック"/>
            <family val="3"/>
          </rPr>
          <t>デフォルトで
対携帯です。</t>
        </r>
      </text>
    </comment>
  </commentList>
</comments>
</file>

<file path=xl/sharedStrings.xml><?xml version="1.0" encoding="utf-8"?>
<sst xmlns="http://schemas.openxmlformats.org/spreadsheetml/2006/main" count="311" uniqueCount="180">
  <si>
    <t>時間/通話</t>
  </si>
  <si>
    <t>回</t>
  </si>
  <si>
    <t>分</t>
  </si>
  <si>
    <t>キャリア</t>
  </si>
  <si>
    <t>DoCoMo</t>
  </si>
  <si>
    <t>新料金</t>
  </si>
  <si>
    <t>au</t>
  </si>
  <si>
    <t>WIN</t>
  </si>
  <si>
    <t>Softbank</t>
  </si>
  <si>
    <t>ブルー</t>
  </si>
  <si>
    <t>オレンジW</t>
  </si>
  <si>
    <t>ゴールド</t>
  </si>
  <si>
    <t>割引率</t>
  </si>
  <si>
    <t>年間契約・家族割</t>
  </si>
  <si>
    <t>WILLCOM</t>
  </si>
  <si>
    <t>タイプLL</t>
  </si>
  <si>
    <t>タイプL</t>
  </si>
  <si>
    <t>タイプM</t>
  </si>
  <si>
    <t>タイプS</t>
  </si>
  <si>
    <t>タイプSS</t>
  </si>
  <si>
    <t>タイプリミット</t>
  </si>
  <si>
    <t>WINプランLL</t>
  </si>
  <si>
    <t>WINプランL</t>
  </si>
  <si>
    <t>WINプランS</t>
  </si>
  <si>
    <t>WINプランM</t>
  </si>
  <si>
    <t>WINプランSS</t>
  </si>
  <si>
    <t>コミコミOneビジネス</t>
  </si>
  <si>
    <t>コミコミOneスタンダード</t>
  </si>
  <si>
    <t>コミコミOneエコノミー</t>
  </si>
  <si>
    <t>コミコミOneライト</t>
  </si>
  <si>
    <t>コミコミコールスーパー</t>
  </si>
  <si>
    <t>コミコミコールジャンボ</t>
  </si>
  <si>
    <t>コミコミコールL</t>
  </si>
  <si>
    <t>DoCoMo</t>
  </si>
  <si>
    <t>au</t>
  </si>
  <si>
    <t>バリューパックプレミア</t>
  </si>
  <si>
    <t>バリューパックプラチナ</t>
  </si>
  <si>
    <t>バリューパックゴールド</t>
  </si>
  <si>
    <t>バリューパックシルバー</t>
  </si>
  <si>
    <t>バリューパック</t>
  </si>
  <si>
    <t>ライトコールパック</t>
  </si>
  <si>
    <t>割引後</t>
  </si>
  <si>
    <t>無料通話</t>
  </si>
  <si>
    <t>実質基本料</t>
  </si>
  <si>
    <t>通話料/分</t>
  </si>
  <si>
    <t>課金単位</t>
  </si>
  <si>
    <t>ウィルコム定額プラン</t>
  </si>
  <si>
    <t>定額プランお得パック</t>
  </si>
  <si>
    <t>通話時間/月</t>
  </si>
  <si>
    <t>発信回数/月</t>
  </si>
  <si>
    <t>定額プラン</t>
  </si>
  <si>
    <t>au</t>
  </si>
  <si>
    <t>新料金最適</t>
  </si>
  <si>
    <t>WIN最適</t>
  </si>
  <si>
    <t>1X最適</t>
  </si>
  <si>
    <t>定額プラン最適</t>
  </si>
  <si>
    <t>標準コース</t>
  </si>
  <si>
    <t>スーパーパックL</t>
  </si>
  <si>
    <t>スーパーパックS</t>
  </si>
  <si>
    <t>パケコミネット</t>
  </si>
  <si>
    <t>月額基本料金</t>
  </si>
  <si>
    <t>非定額プラン最適</t>
  </si>
  <si>
    <t>ゴールドプラン</t>
  </si>
  <si>
    <t>最適</t>
  </si>
  <si>
    <t>オレンジX上</t>
  </si>
  <si>
    <t>オレンジX下</t>
  </si>
  <si>
    <t>オレンジ(X) ビジネス</t>
  </si>
  <si>
    <t>オレンジ(X) エコノミー</t>
  </si>
  <si>
    <t>オレンジ(X) ライト</t>
  </si>
  <si>
    <t>オレンジ(X) スタンダード</t>
  </si>
  <si>
    <t>パケット通信料</t>
  </si>
  <si>
    <t>消費税</t>
  </si>
  <si>
    <t>抜</t>
  </si>
  <si>
    <t>込</t>
  </si>
  <si>
    <t>-</t>
  </si>
  <si>
    <t>オレンジ(W) LL</t>
  </si>
  <si>
    <t>オレンジ(W) L</t>
  </si>
  <si>
    <t>オレンジ(W) M</t>
  </si>
  <si>
    <t>オレンジ(W) S</t>
  </si>
  <si>
    <t>オレンジ(W) SS</t>
  </si>
  <si>
    <t>オレンジ最適</t>
  </si>
  <si>
    <t>1通話の長さ</t>
  </si>
  <si>
    <t>分/通話</t>
  </si>
  <si>
    <t>コンフィグ</t>
  </si>
  <si>
    <t>種別</t>
  </si>
  <si>
    <t>パケット数</t>
  </si>
  <si>
    <t>DoCoMo</t>
  </si>
  <si>
    <t>年目</t>
  </si>
  <si>
    <t>契約年度</t>
  </si>
  <si>
    <t>WIN</t>
  </si>
  <si>
    <t>1X</t>
  </si>
  <si>
    <t>未実装</t>
  </si>
  <si>
    <t>(FOMA)</t>
  </si>
  <si>
    <t>WILLCOM</t>
  </si>
  <si>
    <t>定額</t>
  </si>
  <si>
    <t>パケコミ</t>
  </si>
  <si>
    <t>パケット</t>
  </si>
  <si>
    <t>パケット代 （除web基本料）</t>
  </si>
  <si>
    <t>ブルー LL</t>
  </si>
  <si>
    <t>ブルー L</t>
  </si>
  <si>
    <t>ブルー S</t>
  </si>
  <si>
    <t>ブルー M</t>
  </si>
  <si>
    <t>ブルー SS</t>
  </si>
  <si>
    <t>ブルー最適</t>
  </si>
  <si>
    <t>スーパーパックLL</t>
  </si>
  <si>
    <t>au</t>
  </si>
  <si>
    <t>Softbank</t>
  </si>
  <si>
    <t>共通</t>
  </si>
  <si>
    <t>ゴールド</t>
  </si>
  <si>
    <t>ブルー</t>
  </si>
  <si>
    <t>オレンジ</t>
  </si>
  <si>
    <t>WILLCOM</t>
  </si>
  <si>
    <t>定額料</t>
  </si>
  <si>
    <t>割引率</t>
  </si>
  <si>
    <t>適用率</t>
  </si>
  <si>
    <t>全体割引率</t>
  </si>
  <si>
    <t>割引サービス</t>
  </si>
  <si>
    <t>円(抜)</t>
  </si>
  <si>
    <t>★ 水色地の部分に数字を入れてください。</t>
  </si>
  <si>
    <t>指定割opt料</t>
  </si>
  <si>
    <t>その他opt料</t>
  </si>
  <si>
    <t>特定通話料割引 (通話定額・指定割)</t>
  </si>
  <si>
    <t>総額</t>
  </si>
  <si>
    <t>その他</t>
  </si>
  <si>
    <t>web基本料</t>
  </si>
  <si>
    <t>オプション料金 (除パケット割引オプション)</t>
  </si>
  <si>
    <t>手動設定</t>
  </si>
  <si>
    <t>円(抜)</t>
  </si>
  <si>
    <t>円(抜)</t>
  </si>
  <si>
    <t>ウィルコム定額プランユーザの2台持ち判定</t>
  </si>
  <si>
    <t>Softbank乗り換え判定</t>
  </si>
  <si>
    <t>つなぎ放題</t>
  </si>
  <si>
    <t>無制限</t>
  </si>
  <si>
    <t>データ向け</t>
  </si>
  <si>
    <t>音声向け</t>
  </si>
  <si>
    <t>ブルー</t>
  </si>
  <si>
    <t>オレンジX</t>
  </si>
  <si>
    <t>説明</t>
  </si>
  <si>
    <t>最適価格</t>
  </si>
  <si>
    <t>★</t>
  </si>
  <si>
    <t>グラフ描画用</t>
  </si>
  <si>
    <t>パックLL</t>
  </si>
  <si>
    <t>Voda統一</t>
  </si>
  <si>
    <t>Voda統一プラン最適</t>
  </si>
  <si>
    <t>ユーザ計算用</t>
  </si>
  <si>
    <t>auガク割</t>
  </si>
  <si>
    <t>コミコミOneビジネス</t>
  </si>
  <si>
    <t>コミコミOneスタンダード</t>
  </si>
  <si>
    <t>コミコミOneエコノミー</t>
  </si>
  <si>
    <t>コミコミOneライト</t>
  </si>
  <si>
    <t>コミコミコールスーパー</t>
  </si>
  <si>
    <t>コミコミコールジャンボ</t>
  </si>
  <si>
    <t>コミコミコールL</t>
  </si>
  <si>
    <t>学割以外</t>
  </si>
  <si>
    <t>SB学割</t>
  </si>
  <si>
    <t>オレンジ(X)最適</t>
  </si>
  <si>
    <t>au学割</t>
  </si>
  <si>
    <t>1X</t>
  </si>
  <si>
    <t>オレンジX</t>
  </si>
  <si>
    <t>ホワイト</t>
  </si>
  <si>
    <t>4色</t>
  </si>
  <si>
    <t>白/金</t>
  </si>
  <si>
    <t>ホワイトプラン</t>
  </si>
  <si>
    <t>ホワイト/ゴールド最適</t>
  </si>
  <si>
    <t>ダブルホワイト</t>
  </si>
  <si>
    <t>---</t>
  </si>
  <si>
    <t>割引タイプ</t>
  </si>
  <si>
    <t>各種割引率</t>
  </si>
  <si>
    <t>コード</t>
  </si>
  <si>
    <t>割引名</t>
  </si>
  <si>
    <t>+500</t>
  </si>
  <si>
    <t>+1000</t>
  </si>
  <si>
    <t>+1</t>
  </si>
  <si>
    <t>+501</t>
  </si>
  <si>
    <t>-∞</t>
  </si>
  <si>
    <t>+∞</t>
  </si>
  <si>
    <t>+1001</t>
  </si>
  <si>
    <t>コード1</t>
  </si>
  <si>
    <t>コード2</t>
  </si>
  <si>
    <t>コード3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</si>
</sst>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0_ "/>
    <numFmt numFmtId="179" formatCode="0.000_ "/>
    <numFmt numFmtId="180" formatCode="0.0000_ "/>
    <numFmt numFmtId="181" formatCode="0.00000_ "/>
    <numFmt numFmtId="182" formatCode="#,##0.0;[Red]\-#,##0.0"/>
    <numFmt numFmtId="183" formatCode="#,##0_ "/>
  </numFmts>
  <fonts count="22">
    <font>
      <sz val="9"/>
      <name val="MS UI Gothic"/>
      <family val="3"/>
    </font>
    <font>
      <sz val="6"/>
      <name val="MS UI Gothic"/>
      <family val="3"/>
    </font>
    <font>
      <sz val="9"/>
      <color indexed="23"/>
      <name val="MS UI Gothic"/>
      <family val="3"/>
    </font>
    <font>
      <b/>
      <sz val="9"/>
      <color indexed="9"/>
      <name val="MS UI Gothic"/>
      <family val="3"/>
    </font>
    <font>
      <sz val="8"/>
      <name val="MS UI Gothic"/>
      <family val="3"/>
    </font>
    <font>
      <sz val="18"/>
      <name val="MS UI Gothic"/>
      <family val="3"/>
    </font>
    <font>
      <sz val="9"/>
      <color indexed="17"/>
      <name val="MS UI Gothic"/>
      <family val="3"/>
    </font>
    <font>
      <b/>
      <sz val="14"/>
      <color indexed="9"/>
      <name val="MS UI Gothic"/>
      <family val="3"/>
    </font>
    <font>
      <sz val="9"/>
      <color indexed="12"/>
      <name val="MS UI Gothic"/>
      <family val="3"/>
    </font>
    <font>
      <b/>
      <sz val="11"/>
      <color indexed="12"/>
      <name val="MS UI Gothic"/>
      <family val="3"/>
    </font>
    <font>
      <sz val="9"/>
      <color indexed="10"/>
      <name val="MS UI Gothic"/>
      <family val="3"/>
    </font>
    <font>
      <b/>
      <sz val="9"/>
      <name val="MS UI Gothic"/>
      <family val="3"/>
    </font>
    <font>
      <b/>
      <u val="single"/>
      <sz val="9"/>
      <name val="MS UI Gothic"/>
      <family val="3"/>
    </font>
    <font>
      <sz val="9"/>
      <name val="ＭＳ Ｐゴシック"/>
      <family val="3"/>
    </font>
    <font>
      <sz val="9"/>
      <color indexed="8"/>
      <name val="MS UI Gothic"/>
      <family val="3"/>
    </font>
    <font>
      <b/>
      <sz val="11"/>
      <color indexed="8"/>
      <name val="MS UI Gothic"/>
      <family val="3"/>
    </font>
    <font>
      <sz val="9"/>
      <color indexed="48"/>
      <name val="MS UI Gothic"/>
      <family val="3"/>
    </font>
    <font>
      <sz val="9"/>
      <color indexed="54"/>
      <name val="MS UI Gothic"/>
      <family val="3"/>
    </font>
    <font>
      <sz val="9"/>
      <color indexed="62"/>
      <name val="MS UI Gothic"/>
      <family val="3"/>
    </font>
    <font>
      <sz val="9"/>
      <color indexed="18"/>
      <name val="MS UI Gothic"/>
      <family val="3"/>
    </font>
    <font>
      <sz val="9"/>
      <color indexed="9"/>
      <name val="MS UI Gothic"/>
      <family val="3"/>
    </font>
    <font>
      <b/>
      <sz val="8"/>
      <name val="MS UI Gothic"/>
      <family val="2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uble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77" fontId="2" fillId="0" borderId="2" xfId="15" applyNumberFormat="1" applyFont="1" applyBorder="1" applyAlignment="1">
      <alignment vertical="center"/>
    </xf>
    <xf numFmtId="177" fontId="2" fillId="0" borderId="1" xfId="15" applyNumberFormat="1" applyFont="1" applyBorder="1" applyAlignment="1">
      <alignment vertical="center"/>
    </xf>
    <xf numFmtId="0" fontId="0" fillId="0" borderId="0" xfId="0" applyAlignment="1">
      <alignment vertical="center" textRotation="180"/>
    </xf>
    <xf numFmtId="0" fontId="0" fillId="0" borderId="0" xfId="0" applyAlignment="1">
      <alignment vertical="center" textRotation="165"/>
    </xf>
    <xf numFmtId="0" fontId="0" fillId="0" borderId="0" xfId="0" applyAlignment="1">
      <alignment horizontal="right" vertical="center" textRotation="165"/>
    </xf>
    <xf numFmtId="0" fontId="0" fillId="0" borderId="0" xfId="0" applyAlignment="1">
      <alignment horizontal="right" vertical="center" textRotation="180"/>
    </xf>
    <xf numFmtId="0" fontId="0" fillId="0" borderId="0" xfId="0" applyAlignment="1">
      <alignment horizontal="center" textRotation="180"/>
    </xf>
    <xf numFmtId="38" fontId="0" fillId="0" borderId="0" xfId="16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 textRotation="180"/>
    </xf>
    <xf numFmtId="176" fontId="0" fillId="0" borderId="0" xfId="0" applyNumberFormat="1" applyAlignment="1">
      <alignment vertical="center"/>
    </xf>
    <xf numFmtId="176" fontId="6" fillId="0" borderId="0" xfId="0" applyNumberFormat="1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textRotation="180"/>
    </xf>
    <xf numFmtId="0" fontId="0" fillId="0" borderId="3" xfId="0" applyBorder="1" applyAlignment="1">
      <alignment vertical="center"/>
    </xf>
    <xf numFmtId="38" fontId="0" fillId="0" borderId="3" xfId="0" applyNumberFormat="1" applyBorder="1" applyAlignment="1">
      <alignment vertical="center"/>
    </xf>
    <xf numFmtId="0" fontId="0" fillId="0" borderId="0" xfId="0" applyBorder="1" applyAlignment="1">
      <alignment horizontal="center" textRotation="180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165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38" fontId="0" fillId="0" borderId="4" xfId="16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 textRotation="165"/>
    </xf>
    <xf numFmtId="0" fontId="0" fillId="0" borderId="6" xfId="0" applyBorder="1" applyAlignment="1">
      <alignment horizontal="center" vertical="center" textRotation="180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center" indent="1"/>
    </xf>
    <xf numFmtId="38" fontId="0" fillId="0" borderId="1" xfId="16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9" xfId="0" applyFill="1" applyBorder="1" applyAlignment="1">
      <alignment horizontal="center" textRotation="180"/>
    </xf>
    <xf numFmtId="0" fontId="0" fillId="3" borderId="2" xfId="0" applyFill="1" applyBorder="1" applyAlignment="1">
      <alignment vertical="center"/>
    </xf>
    <xf numFmtId="38" fontId="0" fillId="3" borderId="9" xfId="0" applyNumberFormat="1" applyFill="1" applyBorder="1" applyAlignment="1">
      <alignment vertical="center"/>
    </xf>
    <xf numFmtId="0" fontId="2" fillId="0" borderId="0" xfId="0" applyFont="1" applyAlignment="1">
      <alignment horizontal="center" textRotation="180"/>
    </xf>
    <xf numFmtId="0" fontId="0" fillId="4" borderId="1" xfId="0" applyFill="1" applyBorder="1" applyAlignment="1" applyProtection="1">
      <alignment horizontal="center" vertical="center"/>
      <protection locked="0"/>
    </xf>
    <xf numFmtId="176" fontId="0" fillId="4" borderId="2" xfId="0" applyNumberFormat="1" applyFill="1" applyBorder="1" applyAlignment="1" applyProtection="1">
      <alignment horizontal="right" vertical="center" indent="1"/>
      <protection locked="0"/>
    </xf>
    <xf numFmtId="38" fontId="0" fillId="4" borderId="1" xfId="16" applyFill="1" applyBorder="1" applyAlignment="1" applyProtection="1">
      <alignment vertical="center"/>
      <protection locked="0"/>
    </xf>
    <xf numFmtId="0" fontId="0" fillId="5" borderId="2" xfId="0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38" fontId="2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6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vertical="center"/>
    </xf>
    <xf numFmtId="9" fontId="0" fillId="0" borderId="2" xfId="15" applyBorder="1" applyAlignment="1">
      <alignment vertical="center"/>
    </xf>
    <xf numFmtId="9" fontId="0" fillId="0" borderId="1" xfId="15" applyBorder="1" applyAlignment="1">
      <alignment vertical="center"/>
    </xf>
    <xf numFmtId="9" fontId="0" fillId="4" borderId="2" xfId="15" applyFill="1" applyBorder="1" applyAlignment="1" applyProtection="1">
      <alignment vertical="center"/>
      <protection locked="0"/>
    </xf>
    <xf numFmtId="38" fontId="0" fillId="0" borderId="0" xfId="16" applyBorder="1" applyAlignment="1">
      <alignment vertical="center"/>
    </xf>
    <xf numFmtId="38" fontId="0" fillId="4" borderId="1" xfId="16" applyFont="1" applyFill="1" applyBorder="1" applyAlignment="1" applyProtection="1">
      <alignment vertical="center"/>
      <protection locked="0"/>
    </xf>
    <xf numFmtId="9" fontId="0" fillId="0" borderId="0" xfId="15" applyAlignment="1">
      <alignment horizontal="right" vertical="center"/>
    </xf>
    <xf numFmtId="9" fontId="0" fillId="0" borderId="0" xfId="15" applyAlignment="1">
      <alignment horizontal="center" vertical="center"/>
    </xf>
    <xf numFmtId="9" fontId="0" fillId="0" borderId="6" xfId="15" applyBorder="1" applyAlignment="1">
      <alignment horizontal="right" vertical="center"/>
    </xf>
    <xf numFmtId="9" fontId="0" fillId="0" borderId="0" xfId="15" applyAlignment="1">
      <alignment vertical="center"/>
    </xf>
    <xf numFmtId="9" fontId="0" fillId="3" borderId="9" xfId="15" applyFill="1" applyBorder="1" applyAlignment="1">
      <alignment vertical="center"/>
    </xf>
    <xf numFmtId="9" fontId="0" fillId="0" borderId="0" xfId="15" applyBorder="1" applyAlignment="1">
      <alignment vertical="center"/>
    </xf>
    <xf numFmtId="9" fontId="0" fillId="0" borderId="3" xfId="15" applyBorder="1" applyAlignment="1">
      <alignment vertical="center"/>
    </xf>
    <xf numFmtId="9" fontId="0" fillId="0" borderId="0" xfId="15" applyFont="1" applyAlignment="1">
      <alignment horizontal="right" vertical="center"/>
    </xf>
    <xf numFmtId="0" fontId="0" fillId="4" borderId="8" xfId="0" applyFill="1" applyBorder="1" applyAlignment="1" applyProtection="1">
      <alignment horizontal="center" vertical="center"/>
      <protection locked="0"/>
    </xf>
    <xf numFmtId="9" fontId="0" fillId="4" borderId="1" xfId="15" applyFill="1" applyBorder="1" applyAlignment="1" applyProtection="1">
      <alignment vertical="center"/>
      <protection locked="0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177" fontId="0" fillId="6" borderId="2" xfId="15" applyNumberFormat="1" applyFill="1" applyBorder="1" applyAlignment="1">
      <alignment vertical="center"/>
    </xf>
    <xf numFmtId="177" fontId="0" fillId="6" borderId="1" xfId="15" applyNumberFormat="1" applyFill="1" applyBorder="1" applyAlignment="1">
      <alignment vertical="center"/>
    </xf>
    <xf numFmtId="0" fontId="0" fillId="7" borderId="0" xfId="0" applyFill="1" applyAlignment="1">
      <alignment horizontal="center" textRotation="180"/>
    </xf>
    <xf numFmtId="0" fontId="0" fillId="8" borderId="0" xfId="0" applyFill="1" applyAlignment="1">
      <alignment horizontal="center" textRotation="180"/>
    </xf>
    <xf numFmtId="0" fontId="0" fillId="9" borderId="0" xfId="0" applyFill="1" applyAlignment="1">
      <alignment horizontal="center" textRotation="180"/>
    </xf>
    <xf numFmtId="0" fontId="0" fillId="3" borderId="0" xfId="0" applyFill="1" applyAlignment="1">
      <alignment horizontal="center" textRotation="180"/>
    </xf>
    <xf numFmtId="0" fontId="0" fillId="8" borderId="1" xfId="0" applyFill="1" applyBorder="1" applyAlignment="1">
      <alignment horizontal="right" vertical="center"/>
    </xf>
    <xf numFmtId="0" fontId="0" fillId="7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9" borderId="1" xfId="0" applyFill="1" applyBorder="1" applyAlignment="1">
      <alignment horizontal="right" vertical="center"/>
    </xf>
    <xf numFmtId="38" fontId="0" fillId="4" borderId="2" xfId="0" applyNumberFormat="1" applyFill="1" applyBorder="1" applyAlignment="1" applyProtection="1">
      <alignment vertical="center"/>
      <protection locked="0"/>
    </xf>
    <xf numFmtId="38" fontId="0" fillId="0" borderId="2" xfId="0" applyNumberFormat="1" applyBorder="1" applyAlignment="1">
      <alignment vertical="center"/>
    </xf>
    <xf numFmtId="38" fontId="0" fillId="4" borderId="1" xfId="0" applyNumberFormat="1" applyFill="1" applyBorder="1" applyAlignment="1" applyProtection="1">
      <alignment vertical="center"/>
      <protection locked="0"/>
    </xf>
    <xf numFmtId="38" fontId="0" fillId="0" borderId="1" xfId="0" applyNumberFormat="1" applyBorder="1" applyAlignment="1">
      <alignment vertical="center"/>
    </xf>
    <xf numFmtId="38" fontId="0" fillId="6" borderId="2" xfId="0" applyNumberFormat="1" applyFill="1" applyBorder="1" applyAlignment="1">
      <alignment vertical="center"/>
    </xf>
    <xf numFmtId="38" fontId="0" fillId="6" borderId="1" xfId="0" applyNumberFormat="1" applyFill="1" applyBorder="1" applyAlignment="1">
      <alignment vertical="center"/>
    </xf>
    <xf numFmtId="0" fontId="0" fillId="1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0" fillId="0" borderId="0" xfId="16" applyFill="1" applyAlignment="1" applyProtection="1">
      <alignment vertical="center"/>
      <protection/>
    </xf>
    <xf numFmtId="176" fontId="0" fillId="4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vertical="center"/>
      <protection/>
    </xf>
    <xf numFmtId="0" fontId="0" fillId="10" borderId="0" xfId="0" applyFill="1" applyAlignment="1">
      <alignment horizontal="center" textRotation="180"/>
    </xf>
    <xf numFmtId="0" fontId="0" fillId="11" borderId="1" xfId="0" applyFill="1" applyBorder="1" applyAlignment="1">
      <alignment horizontal="center" vertical="center"/>
    </xf>
    <xf numFmtId="0" fontId="0" fillId="11" borderId="0" xfId="0" applyFill="1" applyAlignment="1">
      <alignment horizontal="center" textRotation="180"/>
    </xf>
    <xf numFmtId="38" fontId="0" fillId="0" borderId="1" xfId="0" applyNumberFormat="1" applyFill="1" applyBorder="1" applyAlignment="1" applyProtection="1">
      <alignment vertical="center"/>
      <protection/>
    </xf>
    <xf numFmtId="38" fontId="0" fillId="6" borderId="2" xfId="16" applyNumberFormat="1" applyFill="1" applyBorder="1" applyAlignment="1" applyProtection="1">
      <alignment vertical="center"/>
      <protection/>
    </xf>
    <xf numFmtId="38" fontId="0" fillId="6" borderId="1" xfId="16" applyNumberFormat="1" applyFill="1" applyBorder="1" applyAlignment="1" applyProtection="1">
      <alignment vertical="center"/>
      <protection/>
    </xf>
    <xf numFmtId="0" fontId="2" fillId="11" borderId="0" xfId="0" applyFont="1" applyFill="1" applyAlignment="1">
      <alignment horizontal="center" textRotation="180"/>
    </xf>
    <xf numFmtId="38" fontId="0" fillId="0" borderId="0" xfId="0" applyNumberForma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textRotation="18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top" textRotation="180"/>
    </xf>
    <xf numFmtId="0" fontId="0" fillId="7" borderId="12" xfId="0" applyFill="1" applyBorder="1" applyAlignment="1">
      <alignment horizontal="center" vertical="top" textRotation="180"/>
    </xf>
    <xf numFmtId="0" fontId="0" fillId="8" borderId="12" xfId="0" applyFill="1" applyBorder="1" applyAlignment="1">
      <alignment horizontal="center" vertical="top" textRotation="180"/>
    </xf>
    <xf numFmtId="0" fontId="0" fillId="9" borderId="12" xfId="0" applyFill="1" applyBorder="1" applyAlignment="1">
      <alignment horizontal="center" vertical="top" textRotation="180"/>
    </xf>
    <xf numFmtId="0" fontId="0" fillId="3" borderId="12" xfId="0" applyFill="1" applyBorder="1" applyAlignment="1">
      <alignment horizontal="center" vertical="top" textRotation="180"/>
    </xf>
    <xf numFmtId="0" fontId="0" fillId="3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top" textRotation="180"/>
    </xf>
    <xf numFmtId="0" fontId="2" fillId="0" borderId="12" xfId="0" applyFont="1" applyBorder="1" applyAlignment="1">
      <alignment horizontal="center" vertical="top" textRotation="180"/>
    </xf>
    <xf numFmtId="0" fontId="0" fillId="7" borderId="0" xfId="0" applyFill="1" applyBorder="1" applyAlignment="1">
      <alignment horizontal="center" textRotation="180"/>
    </xf>
    <xf numFmtId="38" fontId="0" fillId="0" borderId="3" xfId="16" applyNumberFormat="1" applyBorder="1" applyAlignment="1">
      <alignment vertical="center"/>
    </xf>
    <xf numFmtId="0" fontId="16" fillId="0" borderId="2" xfId="0" applyFont="1" applyFill="1" applyBorder="1" applyAlignment="1">
      <alignment horizontal="right" vertical="center"/>
    </xf>
    <xf numFmtId="0" fontId="0" fillId="4" borderId="0" xfId="0" applyFill="1" applyAlignment="1" applyProtection="1">
      <alignment horizontal="right" vertical="center"/>
      <protection locked="0"/>
    </xf>
    <xf numFmtId="0" fontId="0" fillId="0" borderId="16" xfId="0" applyBorder="1" applyAlignment="1">
      <alignment horizontal="center" vertical="center"/>
    </xf>
    <xf numFmtId="0" fontId="0" fillId="4" borderId="16" xfId="0" applyFill="1" applyBorder="1" applyAlignment="1" applyProtection="1">
      <alignment horizontal="center" vertical="center"/>
      <protection locked="0"/>
    </xf>
    <xf numFmtId="177" fontId="0" fillId="8" borderId="1" xfId="15" applyNumberFormat="1" applyFill="1" applyBorder="1" applyAlignment="1">
      <alignment vertical="center"/>
    </xf>
    <xf numFmtId="177" fontId="0" fillId="7" borderId="1" xfId="15" applyNumberFormat="1" applyFill="1" applyBorder="1" applyAlignment="1">
      <alignment vertical="center"/>
    </xf>
    <xf numFmtId="177" fontId="0" fillId="3" borderId="1" xfId="15" applyNumberFormat="1" applyFill="1" applyBorder="1" applyAlignment="1">
      <alignment vertical="center"/>
    </xf>
    <xf numFmtId="177" fontId="0" fillId="9" borderId="1" xfId="15" applyNumberFormat="1" applyFill="1" applyBorder="1" applyAlignment="1">
      <alignment vertical="center"/>
    </xf>
    <xf numFmtId="38" fontId="0" fillId="9" borderId="1" xfId="0" applyNumberFormat="1" applyFill="1" applyBorder="1" applyAlignment="1">
      <alignment vertical="center"/>
    </xf>
    <xf numFmtId="38" fontId="0" fillId="9" borderId="1" xfId="16" applyNumberFormat="1" applyFill="1" applyBorder="1" applyAlignment="1" applyProtection="1">
      <alignment vertical="center"/>
      <protection/>
    </xf>
    <xf numFmtId="38" fontId="0" fillId="7" borderId="1" xfId="16" applyNumberFormat="1" applyFill="1" applyBorder="1" applyAlignment="1" applyProtection="1">
      <alignment vertical="center"/>
      <protection/>
    </xf>
    <xf numFmtId="38" fontId="0" fillId="8" borderId="1" xfId="16" applyNumberFormat="1" applyFill="1" applyBorder="1" applyAlignment="1" applyProtection="1">
      <alignment vertical="center"/>
      <protection/>
    </xf>
    <xf numFmtId="38" fontId="0" fillId="3" borderId="1" xfId="16" applyNumberFormat="1" applyFill="1" applyBorder="1" applyAlignment="1" applyProtection="1">
      <alignment vertical="center"/>
      <protection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38" fontId="0" fillId="0" borderId="17" xfId="16" applyNumberFormat="1" applyBorder="1" applyAlignment="1">
      <alignment vertical="center"/>
    </xf>
    <xf numFmtId="38" fontId="0" fillId="3" borderId="16" xfId="0" applyNumberFormat="1" applyFill="1" applyBorder="1" applyAlignment="1">
      <alignment vertical="center"/>
    </xf>
    <xf numFmtId="38" fontId="0" fillId="0" borderId="19" xfId="0" applyNumberFormat="1" applyBorder="1" applyAlignment="1">
      <alignment vertical="center"/>
    </xf>
    <xf numFmtId="38" fontId="0" fillId="0" borderId="17" xfId="0" applyNumberFormat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0" xfId="16" applyNumberFormat="1" applyBorder="1" applyAlignment="1">
      <alignment vertical="center"/>
    </xf>
    <xf numFmtId="38" fontId="0" fillId="0" borderId="6" xfId="16" applyNumberFormat="1" applyBorder="1" applyAlignment="1">
      <alignment vertical="center"/>
    </xf>
    <xf numFmtId="38" fontId="17" fillId="0" borderId="0" xfId="16" applyFont="1" applyAlignment="1">
      <alignment vertical="center"/>
    </xf>
    <xf numFmtId="38" fontId="17" fillId="0" borderId="4" xfId="16" applyFont="1" applyBorder="1" applyAlignment="1">
      <alignment vertical="center"/>
    </xf>
    <xf numFmtId="38" fontId="17" fillId="0" borderId="0" xfId="16" applyFont="1" applyBorder="1" applyAlignment="1">
      <alignment vertical="center"/>
    </xf>
    <xf numFmtId="38" fontId="17" fillId="0" borderId="0" xfId="16" applyFont="1" applyFill="1" applyAlignment="1" applyProtection="1">
      <alignment vertical="center"/>
      <protection/>
    </xf>
    <xf numFmtId="176" fontId="17" fillId="0" borderId="0" xfId="0" applyNumberFormat="1" applyFont="1" applyAlignment="1">
      <alignment vertical="center"/>
    </xf>
    <xf numFmtId="9" fontId="17" fillId="0" borderId="0" xfId="15" applyFont="1" applyAlignment="1">
      <alignment vertical="center"/>
    </xf>
    <xf numFmtId="0" fontId="17" fillId="0" borderId="0" xfId="0" applyFont="1" applyAlignment="1">
      <alignment vertical="center"/>
    </xf>
    <xf numFmtId="38" fontId="17" fillId="0" borderId="0" xfId="16" applyNumberFormat="1" applyFont="1" applyBorder="1" applyAlignment="1">
      <alignment vertical="center"/>
    </xf>
    <xf numFmtId="38" fontId="17" fillId="0" borderId="17" xfId="16" applyNumberFormat="1" applyFont="1" applyBorder="1" applyAlignment="1">
      <alignment vertical="center"/>
    </xf>
    <xf numFmtId="0" fontId="17" fillId="0" borderId="12" xfId="0" applyFont="1" applyBorder="1" applyAlignment="1">
      <alignment horizontal="center" vertical="top" textRotation="180"/>
    </xf>
    <xf numFmtId="0" fontId="17" fillId="0" borderId="0" xfId="0" applyFont="1" applyFill="1" applyAlignment="1">
      <alignment horizontal="center" textRotation="180"/>
    </xf>
    <xf numFmtId="0" fontId="17" fillId="0" borderId="0" xfId="0" applyFont="1" applyAlignment="1">
      <alignment horizontal="center" textRotation="180"/>
    </xf>
    <xf numFmtId="0" fontId="17" fillId="0" borderId="4" xfId="0" applyFont="1" applyBorder="1" applyAlignment="1">
      <alignment vertical="center"/>
    </xf>
    <xf numFmtId="176" fontId="17" fillId="0" borderId="0" xfId="0" applyNumberFormat="1" applyFont="1" applyFill="1" applyAlignment="1" applyProtection="1">
      <alignment vertical="center"/>
      <protection/>
    </xf>
    <xf numFmtId="0" fontId="17" fillId="0" borderId="6" xfId="0" applyFont="1" applyFill="1" applyBorder="1" applyAlignment="1">
      <alignment horizontal="center" textRotation="180"/>
    </xf>
    <xf numFmtId="0" fontId="17" fillId="0" borderId="6" xfId="0" applyFont="1" applyBorder="1" applyAlignment="1">
      <alignment horizontal="center" textRotation="180"/>
    </xf>
    <xf numFmtId="0" fontId="0" fillId="0" borderId="6" xfId="0" applyBorder="1" applyAlignment="1">
      <alignment vertical="center"/>
    </xf>
    <xf numFmtId="9" fontId="0" fillId="0" borderId="6" xfId="15" applyBorder="1" applyAlignment="1">
      <alignment vertical="center"/>
    </xf>
    <xf numFmtId="0" fontId="0" fillId="0" borderId="13" xfId="0" applyBorder="1" applyAlignment="1">
      <alignment horizontal="center" vertical="top" textRotation="180"/>
    </xf>
    <xf numFmtId="38" fontId="17" fillId="0" borderId="18" xfId="16" applyNumberFormat="1" applyFont="1" applyBorder="1" applyAlignment="1">
      <alignment vertical="center"/>
    </xf>
    <xf numFmtId="38" fontId="17" fillId="0" borderId="6" xfId="16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17" fillId="0" borderId="17" xfId="0" applyNumberFormat="1" applyFont="1" applyBorder="1" applyAlignment="1">
      <alignment vertical="center"/>
    </xf>
    <xf numFmtId="38" fontId="17" fillId="0" borderId="0" xfId="0" applyNumberFormat="1" applyFont="1" applyAlignment="1">
      <alignment vertical="center"/>
    </xf>
    <xf numFmtId="0" fontId="17" fillId="0" borderId="20" xfId="0" applyFont="1" applyFill="1" applyBorder="1" applyAlignment="1">
      <alignment horizontal="center" textRotation="180"/>
    </xf>
    <xf numFmtId="0" fontId="17" fillId="0" borderId="20" xfId="0" applyFont="1" applyBorder="1" applyAlignment="1">
      <alignment horizontal="center" textRotation="180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9" fontId="17" fillId="0" borderId="20" xfId="15" applyFont="1" applyBorder="1" applyAlignment="1">
      <alignment vertical="center"/>
    </xf>
    <xf numFmtId="38" fontId="17" fillId="0" borderId="20" xfId="0" applyNumberFormat="1" applyFont="1" applyBorder="1" applyAlignment="1">
      <alignment vertical="center"/>
    </xf>
    <xf numFmtId="38" fontId="17" fillId="0" borderId="22" xfId="0" applyNumberFormat="1" applyFont="1" applyBorder="1" applyAlignment="1">
      <alignment vertical="center"/>
    </xf>
    <xf numFmtId="0" fontId="17" fillId="0" borderId="23" xfId="0" applyFont="1" applyBorder="1" applyAlignment="1">
      <alignment horizontal="center" vertical="top" textRotation="180"/>
    </xf>
    <xf numFmtId="0" fontId="0" fillId="0" borderId="20" xfId="0" applyBorder="1" applyAlignment="1">
      <alignment vertical="center"/>
    </xf>
    <xf numFmtId="9" fontId="0" fillId="0" borderId="20" xfId="15" applyBorder="1" applyAlignment="1">
      <alignment vertical="center"/>
    </xf>
    <xf numFmtId="38" fontId="17" fillId="0" borderId="20" xfId="16" applyNumberFormat="1" applyFont="1" applyBorder="1" applyAlignment="1">
      <alignment vertical="center"/>
    </xf>
    <xf numFmtId="38" fontId="17" fillId="0" borderId="22" xfId="16" applyNumberFormat="1" applyFont="1" applyBorder="1" applyAlignment="1">
      <alignment vertical="center"/>
    </xf>
    <xf numFmtId="0" fontId="0" fillId="0" borderId="23" xfId="0" applyBorder="1" applyAlignment="1">
      <alignment horizontal="center" vertical="top" textRotation="180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38" fontId="18" fillId="0" borderId="1" xfId="0" applyNumberFormat="1" applyFont="1" applyBorder="1" applyAlignment="1">
      <alignment vertical="center"/>
    </xf>
    <xf numFmtId="9" fontId="18" fillId="0" borderId="1" xfId="15" applyFont="1" applyBorder="1" applyAlignment="1">
      <alignment vertical="center"/>
    </xf>
    <xf numFmtId="9" fontId="18" fillId="4" borderId="2" xfId="15" applyFont="1" applyFill="1" applyBorder="1" applyAlignment="1" applyProtection="1">
      <alignment vertical="center"/>
      <protection locked="0"/>
    </xf>
    <xf numFmtId="177" fontId="18" fillId="6" borderId="1" xfId="15" applyNumberFormat="1" applyFont="1" applyFill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77" fontId="2" fillId="0" borderId="24" xfId="15" applyNumberFormat="1" applyFont="1" applyBorder="1" applyAlignment="1">
      <alignment vertical="center"/>
    </xf>
    <xf numFmtId="177" fontId="2" fillId="0" borderId="1" xfId="15" applyNumberFormat="1" applyFont="1" applyBorder="1" applyAlignment="1">
      <alignment vertical="center"/>
    </xf>
    <xf numFmtId="177" fontId="2" fillId="0" borderId="1" xfId="15" applyNumberFormat="1" applyFont="1" applyFill="1" applyBorder="1" applyAlignment="1">
      <alignment vertical="center"/>
    </xf>
    <xf numFmtId="177" fontId="2" fillId="5" borderId="1" xfId="15" applyNumberFormat="1" applyFont="1" applyFill="1" applyBorder="1" applyAlignment="1" quotePrefix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8" borderId="1" xfId="0" applyFill="1" applyBorder="1" applyAlignment="1" applyProtection="1">
      <alignment vertical="center" wrapText="1"/>
      <protection/>
    </xf>
    <xf numFmtId="0" fontId="0" fillId="9" borderId="9" xfId="0" applyFill="1" applyBorder="1" applyAlignment="1" applyProtection="1">
      <alignment vertical="center" wrapText="1"/>
      <protection/>
    </xf>
    <xf numFmtId="0" fontId="0" fillId="3" borderId="9" xfId="0" applyFill="1" applyBorder="1" applyAlignment="1" applyProtection="1">
      <alignment vertical="center" wrapText="1"/>
      <protection/>
    </xf>
    <xf numFmtId="0" fontId="0" fillId="0" borderId="9" xfId="0" applyFill="1" applyBorder="1" applyAlignment="1" applyProtection="1">
      <alignment vertical="center" wrapText="1"/>
      <protection/>
    </xf>
    <xf numFmtId="0" fontId="0" fillId="0" borderId="1" xfId="0" applyFill="1" applyBorder="1" applyAlignment="1" applyProtection="1">
      <alignment vertical="center" wrapText="1"/>
      <protection/>
    </xf>
    <xf numFmtId="0" fontId="0" fillId="0" borderId="26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5" fillId="5" borderId="5" xfId="0" applyFont="1" applyFill="1" applyBorder="1" applyAlignment="1">
      <alignment horizontal="right" vertical="center"/>
    </xf>
    <xf numFmtId="0" fontId="14" fillId="5" borderId="4" xfId="0" applyFont="1" applyFill="1" applyBorder="1" applyAlignment="1">
      <alignment vertical="center"/>
    </xf>
    <xf numFmtId="0" fontId="14" fillId="5" borderId="7" xfId="0" applyFont="1" applyFill="1" applyBorder="1" applyAlignment="1">
      <alignment vertical="center"/>
    </xf>
    <xf numFmtId="38" fontId="8" fillId="12" borderId="0" xfId="16" applyFont="1" applyFill="1" applyBorder="1" applyAlignment="1" quotePrefix="1">
      <alignment horizontal="right" vertical="center"/>
    </xf>
    <xf numFmtId="38" fontId="20" fillId="0" borderId="0" xfId="16" applyFont="1" applyFill="1" applyBorder="1" applyAlignment="1" quotePrefix="1">
      <alignment horizontal="right" vertical="center"/>
    </xf>
    <xf numFmtId="38" fontId="20" fillId="13" borderId="0" xfId="16" applyFont="1" applyFill="1" applyBorder="1" applyAlignment="1" quotePrefix="1">
      <alignment horizontal="right" vertical="center"/>
    </xf>
    <xf numFmtId="0" fontId="8" fillId="14" borderId="0" xfId="0" applyFont="1" applyFill="1" applyBorder="1" applyAlignment="1" quotePrefix="1">
      <alignment horizontal="right" vertical="center"/>
    </xf>
    <xf numFmtId="0" fontId="19" fillId="4" borderId="0" xfId="0" applyFont="1" applyFill="1" applyBorder="1" applyAlignment="1" quotePrefix="1">
      <alignment horizontal="right" vertical="center"/>
    </xf>
    <xf numFmtId="0" fontId="0" fillId="0" borderId="0" xfId="0" applyBorder="1" applyAlignment="1" quotePrefix="1">
      <alignment horizontal="right" vertical="center"/>
    </xf>
    <xf numFmtId="0" fontId="0" fillId="0" borderId="8" xfId="0" applyFill="1" applyBorder="1" applyAlignment="1" applyProtection="1">
      <alignment vertical="center" wrapText="1"/>
      <protection/>
    </xf>
    <xf numFmtId="0" fontId="0" fillId="0" borderId="2" xfId="0" applyFill="1" applyBorder="1" applyAlignment="1" applyProtection="1">
      <alignment vertical="center" wrapText="1"/>
      <protection/>
    </xf>
    <xf numFmtId="0" fontId="0" fillId="0" borderId="8" xfId="0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 applyProtection="1">
      <alignment horizontal="left" vertical="center" wrapText="1"/>
      <protection/>
    </xf>
    <xf numFmtId="0" fontId="0" fillId="0" borderId="2" xfId="0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>
      <alignment horizontal="center" vertical="center"/>
    </xf>
    <xf numFmtId="38" fontId="0" fillId="4" borderId="8" xfId="0" applyNumberFormat="1" applyFill="1" applyBorder="1" applyAlignment="1" applyProtection="1">
      <alignment vertical="center"/>
      <protection locked="0"/>
    </xf>
    <xf numFmtId="38" fontId="0" fillId="4" borderId="2" xfId="0" applyNumberFormat="1" applyFill="1" applyBorder="1" applyAlignment="1" applyProtection="1">
      <alignment vertical="center"/>
      <protection locked="0"/>
    </xf>
    <xf numFmtId="0" fontId="0" fillId="6" borderId="8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9" fillId="4" borderId="5" xfId="0" applyFont="1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24" xfId="0" applyFont="1" applyFill="1" applyBorder="1" applyAlignment="1">
      <alignment horizontal="left" vertical="center" indent="1"/>
    </xf>
    <xf numFmtId="0" fontId="3" fillId="2" borderId="27" xfId="0" applyFont="1" applyFill="1" applyBorder="1" applyAlignment="1">
      <alignment horizontal="left" vertical="center" indent="1"/>
    </xf>
    <xf numFmtId="0" fontId="3" fillId="2" borderId="26" xfId="0" applyFont="1" applyFill="1" applyBorder="1" applyAlignment="1">
      <alignment horizontal="left" vertical="center" indent="1"/>
    </xf>
    <xf numFmtId="0" fontId="0" fillId="0" borderId="17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11" borderId="5" xfId="0" applyFont="1" applyFill="1" applyBorder="1" applyAlignment="1">
      <alignment horizontal="center" vertical="center"/>
    </xf>
    <xf numFmtId="0" fontId="0" fillId="11" borderId="4" xfId="0" applyFont="1" applyFill="1" applyBorder="1" applyAlignment="1">
      <alignment horizontal="center" vertical="center"/>
    </xf>
    <xf numFmtId="0" fontId="0" fillId="11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7">
    <dxf>
      <font>
        <color rgb="FF000000"/>
      </font>
      <border/>
    </dxf>
    <dxf>
      <font>
        <color rgb="FFFFFFFF"/>
      </font>
      <fill>
        <patternFill>
          <bgColor rgb="FF0000FF"/>
        </patternFill>
      </fill>
      <border/>
    </dxf>
    <dxf>
      <font>
        <color rgb="FF0000FF"/>
      </font>
      <fill>
        <patternFill>
          <bgColor rgb="FF00FFFF"/>
        </patternFill>
      </fill>
      <border/>
    </dxf>
    <dxf>
      <font>
        <color rgb="FF000080"/>
      </font>
      <fill>
        <patternFill>
          <bgColor rgb="FFCCFFFF"/>
        </patternFill>
      </fill>
      <border/>
    </dxf>
    <dxf>
      <font>
        <color rgb="FFFFFFFF"/>
      </font>
      <fill>
        <patternFill>
          <bgColor rgb="FF3366FF"/>
        </patternFill>
      </fill>
      <border/>
    </dxf>
    <dxf>
      <font>
        <color rgb="FF0000FF"/>
      </font>
      <fill>
        <patternFill>
          <bgColor rgb="FF00CCFF"/>
        </patternFill>
      </fill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data!$BN$2:$BN$3</c:f>
              <c:strCache>
                <c:ptCount val="1"/>
                <c:pt idx="0">
                  <c:v>DoCoMo 新料金最適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data!$C$18:$C$178</c:f>
              <c:numCache>
                <c:ptCount val="16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</c:numCache>
            </c:numRef>
          </c:cat>
          <c:val>
            <c:numRef>
              <c:f>data!$BN$18:$BN$178</c:f>
              <c:numCache>
                <c:ptCount val="161"/>
                <c:pt idx="0">
                  <c:v>2593.5</c:v>
                </c:pt>
                <c:pt idx="1">
                  <c:v>2593.5</c:v>
                </c:pt>
                <c:pt idx="2">
                  <c:v>2593.5</c:v>
                </c:pt>
                <c:pt idx="3">
                  <c:v>2593.5</c:v>
                </c:pt>
                <c:pt idx="4">
                  <c:v>2593.5</c:v>
                </c:pt>
                <c:pt idx="5">
                  <c:v>2680.9999999999995</c:v>
                </c:pt>
                <c:pt idx="6">
                  <c:v>2908.5</c:v>
                </c:pt>
                <c:pt idx="7">
                  <c:v>2992.5</c:v>
                </c:pt>
                <c:pt idx="8">
                  <c:v>2992.5</c:v>
                </c:pt>
                <c:pt idx="9">
                  <c:v>2992.5</c:v>
                </c:pt>
                <c:pt idx="10">
                  <c:v>2992.5</c:v>
                </c:pt>
                <c:pt idx="11">
                  <c:v>3185.0000000000005</c:v>
                </c:pt>
                <c:pt idx="12">
                  <c:v>3412.5</c:v>
                </c:pt>
                <c:pt idx="13">
                  <c:v>3639.9999999999995</c:v>
                </c:pt>
                <c:pt idx="14">
                  <c:v>3867.5000000000005</c:v>
                </c:pt>
                <c:pt idx="15">
                  <c:v>4095</c:v>
                </c:pt>
                <c:pt idx="16">
                  <c:v>4322.499999999999</c:v>
                </c:pt>
                <c:pt idx="17">
                  <c:v>4550.000000000001</c:v>
                </c:pt>
                <c:pt idx="18">
                  <c:v>4578</c:v>
                </c:pt>
                <c:pt idx="19">
                  <c:v>4578</c:v>
                </c:pt>
                <c:pt idx="20">
                  <c:v>4578</c:v>
                </c:pt>
                <c:pt idx="21">
                  <c:v>4578</c:v>
                </c:pt>
                <c:pt idx="22">
                  <c:v>4578</c:v>
                </c:pt>
                <c:pt idx="23">
                  <c:v>4578</c:v>
                </c:pt>
                <c:pt idx="24">
                  <c:v>4578</c:v>
                </c:pt>
                <c:pt idx="25">
                  <c:v>4578</c:v>
                </c:pt>
                <c:pt idx="26">
                  <c:v>4578</c:v>
                </c:pt>
                <c:pt idx="27">
                  <c:v>4677.75</c:v>
                </c:pt>
                <c:pt idx="28">
                  <c:v>4837.000000000001</c:v>
                </c:pt>
                <c:pt idx="29">
                  <c:v>4996.249999999999</c:v>
                </c:pt>
                <c:pt idx="30">
                  <c:v>5155.5</c:v>
                </c:pt>
                <c:pt idx="31">
                  <c:v>5314.750000000001</c:v>
                </c:pt>
                <c:pt idx="32">
                  <c:v>5473.999999999999</c:v>
                </c:pt>
                <c:pt idx="33">
                  <c:v>5633.25</c:v>
                </c:pt>
                <c:pt idx="34">
                  <c:v>5792.500000000001</c:v>
                </c:pt>
                <c:pt idx="35">
                  <c:v>5951.749999999999</c:v>
                </c:pt>
                <c:pt idx="36">
                  <c:v>6111</c:v>
                </c:pt>
                <c:pt idx="37">
                  <c:v>6270.250000000001</c:v>
                </c:pt>
                <c:pt idx="38">
                  <c:v>6429.499999999999</c:v>
                </c:pt>
                <c:pt idx="39">
                  <c:v>6562.5</c:v>
                </c:pt>
                <c:pt idx="40">
                  <c:v>6562.5</c:v>
                </c:pt>
                <c:pt idx="41">
                  <c:v>6562.5</c:v>
                </c:pt>
                <c:pt idx="42">
                  <c:v>6562.5</c:v>
                </c:pt>
                <c:pt idx="43">
                  <c:v>6562.5</c:v>
                </c:pt>
                <c:pt idx="44">
                  <c:v>6562.5</c:v>
                </c:pt>
                <c:pt idx="45">
                  <c:v>6562.5</c:v>
                </c:pt>
                <c:pt idx="46">
                  <c:v>6562.5</c:v>
                </c:pt>
                <c:pt idx="47">
                  <c:v>6562.5</c:v>
                </c:pt>
                <c:pt idx="48">
                  <c:v>6562.5</c:v>
                </c:pt>
                <c:pt idx="49">
                  <c:v>6562.5</c:v>
                </c:pt>
                <c:pt idx="50">
                  <c:v>6562.5</c:v>
                </c:pt>
                <c:pt idx="51">
                  <c:v>6562.5</c:v>
                </c:pt>
                <c:pt idx="52">
                  <c:v>6562.5</c:v>
                </c:pt>
                <c:pt idx="53">
                  <c:v>6562.5</c:v>
                </c:pt>
                <c:pt idx="54">
                  <c:v>6562.5</c:v>
                </c:pt>
                <c:pt idx="55">
                  <c:v>6562.5</c:v>
                </c:pt>
                <c:pt idx="56">
                  <c:v>6632.500000000001</c:v>
                </c:pt>
                <c:pt idx="57">
                  <c:v>6746.25</c:v>
                </c:pt>
                <c:pt idx="58">
                  <c:v>6859.999999999999</c:v>
                </c:pt>
                <c:pt idx="59">
                  <c:v>6973.750000000001</c:v>
                </c:pt>
                <c:pt idx="60">
                  <c:v>7087.5</c:v>
                </c:pt>
                <c:pt idx="61">
                  <c:v>7201.249999999999</c:v>
                </c:pt>
                <c:pt idx="62">
                  <c:v>7315.000000000001</c:v>
                </c:pt>
                <c:pt idx="63">
                  <c:v>7428.75</c:v>
                </c:pt>
                <c:pt idx="64">
                  <c:v>7542.499999999999</c:v>
                </c:pt>
                <c:pt idx="65">
                  <c:v>7656.250000000001</c:v>
                </c:pt>
                <c:pt idx="66">
                  <c:v>7770</c:v>
                </c:pt>
                <c:pt idx="67">
                  <c:v>7883.749999999999</c:v>
                </c:pt>
                <c:pt idx="68">
                  <c:v>7997.500000000001</c:v>
                </c:pt>
                <c:pt idx="69">
                  <c:v>8111.25</c:v>
                </c:pt>
                <c:pt idx="70">
                  <c:v>8224.999999999998</c:v>
                </c:pt>
                <c:pt idx="71">
                  <c:v>8338.750000000002</c:v>
                </c:pt>
                <c:pt idx="72">
                  <c:v>8452.5</c:v>
                </c:pt>
                <c:pt idx="73">
                  <c:v>8566.249999999998</c:v>
                </c:pt>
                <c:pt idx="74">
                  <c:v>8680.000000000002</c:v>
                </c:pt>
                <c:pt idx="75">
                  <c:v>8793.75</c:v>
                </c:pt>
                <c:pt idx="76">
                  <c:v>8907.5</c:v>
                </c:pt>
                <c:pt idx="77">
                  <c:v>9021.25</c:v>
                </c:pt>
                <c:pt idx="78">
                  <c:v>9135</c:v>
                </c:pt>
                <c:pt idx="79">
                  <c:v>9248.75</c:v>
                </c:pt>
                <c:pt idx="80">
                  <c:v>9362.5</c:v>
                </c:pt>
                <c:pt idx="81">
                  <c:v>9476.25</c:v>
                </c:pt>
                <c:pt idx="82">
                  <c:v>9590</c:v>
                </c:pt>
                <c:pt idx="83">
                  <c:v>9703.75</c:v>
                </c:pt>
                <c:pt idx="84">
                  <c:v>9817.5</c:v>
                </c:pt>
                <c:pt idx="85">
                  <c:v>9870</c:v>
                </c:pt>
                <c:pt idx="86">
                  <c:v>9870</c:v>
                </c:pt>
                <c:pt idx="87">
                  <c:v>9870</c:v>
                </c:pt>
                <c:pt idx="88">
                  <c:v>9870</c:v>
                </c:pt>
                <c:pt idx="89">
                  <c:v>9870</c:v>
                </c:pt>
                <c:pt idx="90">
                  <c:v>9870</c:v>
                </c:pt>
                <c:pt idx="91">
                  <c:v>9870</c:v>
                </c:pt>
                <c:pt idx="92">
                  <c:v>9870</c:v>
                </c:pt>
                <c:pt idx="93">
                  <c:v>9870</c:v>
                </c:pt>
                <c:pt idx="94">
                  <c:v>9870</c:v>
                </c:pt>
                <c:pt idx="95">
                  <c:v>9870</c:v>
                </c:pt>
                <c:pt idx="96">
                  <c:v>9870</c:v>
                </c:pt>
                <c:pt idx="97">
                  <c:v>9870</c:v>
                </c:pt>
                <c:pt idx="98">
                  <c:v>9870</c:v>
                </c:pt>
                <c:pt idx="99">
                  <c:v>9870</c:v>
                </c:pt>
                <c:pt idx="100">
                  <c:v>9870</c:v>
                </c:pt>
                <c:pt idx="101">
                  <c:v>9870</c:v>
                </c:pt>
                <c:pt idx="102">
                  <c:v>9870</c:v>
                </c:pt>
                <c:pt idx="103">
                  <c:v>9870</c:v>
                </c:pt>
                <c:pt idx="104">
                  <c:v>9870</c:v>
                </c:pt>
                <c:pt idx="105">
                  <c:v>9870</c:v>
                </c:pt>
                <c:pt idx="106">
                  <c:v>9870</c:v>
                </c:pt>
                <c:pt idx="107">
                  <c:v>9870</c:v>
                </c:pt>
                <c:pt idx="108">
                  <c:v>9870</c:v>
                </c:pt>
                <c:pt idx="109">
                  <c:v>9870</c:v>
                </c:pt>
                <c:pt idx="110">
                  <c:v>9870</c:v>
                </c:pt>
                <c:pt idx="111">
                  <c:v>9870</c:v>
                </c:pt>
                <c:pt idx="112">
                  <c:v>9870</c:v>
                </c:pt>
                <c:pt idx="113">
                  <c:v>9870</c:v>
                </c:pt>
                <c:pt idx="114">
                  <c:v>9870</c:v>
                </c:pt>
                <c:pt idx="115">
                  <c:v>9870</c:v>
                </c:pt>
                <c:pt idx="116">
                  <c:v>9870</c:v>
                </c:pt>
                <c:pt idx="117">
                  <c:v>9870</c:v>
                </c:pt>
                <c:pt idx="118">
                  <c:v>9870</c:v>
                </c:pt>
                <c:pt idx="119">
                  <c:v>9870</c:v>
                </c:pt>
                <c:pt idx="120">
                  <c:v>9870</c:v>
                </c:pt>
                <c:pt idx="121">
                  <c:v>9870</c:v>
                </c:pt>
                <c:pt idx="122">
                  <c:v>9870</c:v>
                </c:pt>
                <c:pt idx="123">
                  <c:v>9870</c:v>
                </c:pt>
                <c:pt idx="124">
                  <c:v>9948.75</c:v>
                </c:pt>
                <c:pt idx="125">
                  <c:v>10034.0625</c:v>
                </c:pt>
                <c:pt idx="126">
                  <c:v>10119.375</c:v>
                </c:pt>
                <c:pt idx="127">
                  <c:v>10204.6875</c:v>
                </c:pt>
                <c:pt idx="128">
                  <c:v>10290</c:v>
                </c:pt>
                <c:pt idx="129">
                  <c:v>10375.3125</c:v>
                </c:pt>
                <c:pt idx="130">
                  <c:v>10460.625</c:v>
                </c:pt>
                <c:pt idx="131">
                  <c:v>10545.9375</c:v>
                </c:pt>
                <c:pt idx="132">
                  <c:v>10631.25</c:v>
                </c:pt>
                <c:pt idx="133">
                  <c:v>10716.5625</c:v>
                </c:pt>
                <c:pt idx="134">
                  <c:v>10801.875</c:v>
                </c:pt>
                <c:pt idx="135">
                  <c:v>10887.1875</c:v>
                </c:pt>
                <c:pt idx="136">
                  <c:v>10972.5</c:v>
                </c:pt>
                <c:pt idx="137">
                  <c:v>11057.8125</c:v>
                </c:pt>
                <c:pt idx="138">
                  <c:v>11143.125</c:v>
                </c:pt>
                <c:pt idx="139">
                  <c:v>11228.4375</c:v>
                </c:pt>
                <c:pt idx="140">
                  <c:v>11313.75</c:v>
                </c:pt>
                <c:pt idx="141">
                  <c:v>11399.0625</c:v>
                </c:pt>
                <c:pt idx="142">
                  <c:v>11484.375</c:v>
                </c:pt>
                <c:pt idx="143">
                  <c:v>11569.6875</c:v>
                </c:pt>
                <c:pt idx="144">
                  <c:v>11655</c:v>
                </c:pt>
                <c:pt idx="145">
                  <c:v>11740.3125</c:v>
                </c:pt>
                <c:pt idx="146">
                  <c:v>11825.625</c:v>
                </c:pt>
                <c:pt idx="147">
                  <c:v>11910.9375</c:v>
                </c:pt>
                <c:pt idx="148">
                  <c:v>11996.25</c:v>
                </c:pt>
                <c:pt idx="149">
                  <c:v>12081.5625</c:v>
                </c:pt>
                <c:pt idx="150">
                  <c:v>12166.875</c:v>
                </c:pt>
                <c:pt idx="151">
                  <c:v>12252.1875</c:v>
                </c:pt>
                <c:pt idx="152">
                  <c:v>12337.5</c:v>
                </c:pt>
                <c:pt idx="153">
                  <c:v>12422.8125</c:v>
                </c:pt>
                <c:pt idx="154">
                  <c:v>12508.125</c:v>
                </c:pt>
                <c:pt idx="155">
                  <c:v>12593.4375</c:v>
                </c:pt>
                <c:pt idx="156">
                  <c:v>12678.75</c:v>
                </c:pt>
                <c:pt idx="157">
                  <c:v>12764.0625</c:v>
                </c:pt>
                <c:pt idx="158">
                  <c:v>12849.375</c:v>
                </c:pt>
                <c:pt idx="159">
                  <c:v>12934.6875</c:v>
                </c:pt>
                <c:pt idx="160">
                  <c:v>13020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data!$BO$2:$BO$3</c:f>
              <c:strCache>
                <c:ptCount val="1"/>
                <c:pt idx="0">
                  <c:v>au WIN最適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data!$C$18:$C$178</c:f>
              <c:numCache>
                <c:ptCount val="16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</c:numCache>
            </c:numRef>
          </c:cat>
          <c:val>
            <c:numRef>
              <c:f>data!$BO$18:$BO$178</c:f>
              <c:numCache>
                <c:ptCount val="161"/>
                <c:pt idx="0">
                  <c:v>2205</c:v>
                </c:pt>
                <c:pt idx="1">
                  <c:v>2205</c:v>
                </c:pt>
                <c:pt idx="2">
                  <c:v>2205</c:v>
                </c:pt>
                <c:pt idx="3">
                  <c:v>2205</c:v>
                </c:pt>
                <c:pt idx="4">
                  <c:v>2205</c:v>
                </c:pt>
                <c:pt idx="5">
                  <c:v>2292.4999999999995</c:v>
                </c:pt>
                <c:pt idx="6">
                  <c:v>2520</c:v>
                </c:pt>
                <c:pt idx="7">
                  <c:v>2747.5000000000005</c:v>
                </c:pt>
                <c:pt idx="8">
                  <c:v>2782.5</c:v>
                </c:pt>
                <c:pt idx="9">
                  <c:v>2782.5</c:v>
                </c:pt>
                <c:pt idx="10">
                  <c:v>2782.5</c:v>
                </c:pt>
                <c:pt idx="11">
                  <c:v>2782.5</c:v>
                </c:pt>
                <c:pt idx="12">
                  <c:v>2866.5</c:v>
                </c:pt>
                <c:pt idx="13">
                  <c:v>3048.5000000000005</c:v>
                </c:pt>
                <c:pt idx="14">
                  <c:v>3230.4999999999995</c:v>
                </c:pt>
                <c:pt idx="15">
                  <c:v>3412.5</c:v>
                </c:pt>
                <c:pt idx="16">
                  <c:v>3594.5000000000005</c:v>
                </c:pt>
                <c:pt idx="17">
                  <c:v>3776.4999999999995</c:v>
                </c:pt>
                <c:pt idx="18">
                  <c:v>3780</c:v>
                </c:pt>
                <c:pt idx="19">
                  <c:v>3780</c:v>
                </c:pt>
                <c:pt idx="20">
                  <c:v>3780</c:v>
                </c:pt>
                <c:pt idx="21">
                  <c:v>3780</c:v>
                </c:pt>
                <c:pt idx="22">
                  <c:v>3780</c:v>
                </c:pt>
                <c:pt idx="23">
                  <c:v>3780</c:v>
                </c:pt>
                <c:pt idx="24">
                  <c:v>3780</c:v>
                </c:pt>
                <c:pt idx="25">
                  <c:v>3780</c:v>
                </c:pt>
                <c:pt idx="26">
                  <c:v>3780</c:v>
                </c:pt>
                <c:pt idx="27">
                  <c:v>3827.25</c:v>
                </c:pt>
                <c:pt idx="28">
                  <c:v>3986.5000000000005</c:v>
                </c:pt>
                <c:pt idx="29">
                  <c:v>4145.75</c:v>
                </c:pt>
                <c:pt idx="30">
                  <c:v>4305</c:v>
                </c:pt>
                <c:pt idx="31">
                  <c:v>4464.25</c:v>
                </c:pt>
                <c:pt idx="32">
                  <c:v>4623.5</c:v>
                </c:pt>
                <c:pt idx="33">
                  <c:v>4782.75</c:v>
                </c:pt>
                <c:pt idx="34">
                  <c:v>4942.000000000001</c:v>
                </c:pt>
                <c:pt idx="35">
                  <c:v>5101.249999999999</c:v>
                </c:pt>
                <c:pt idx="36">
                  <c:v>5260.5</c:v>
                </c:pt>
                <c:pt idx="37">
                  <c:v>5302.5</c:v>
                </c:pt>
                <c:pt idx="38">
                  <c:v>5302.5</c:v>
                </c:pt>
                <c:pt idx="39">
                  <c:v>5302.5</c:v>
                </c:pt>
                <c:pt idx="40">
                  <c:v>5302.5</c:v>
                </c:pt>
                <c:pt idx="41">
                  <c:v>5302.5</c:v>
                </c:pt>
                <c:pt idx="42">
                  <c:v>5302.5</c:v>
                </c:pt>
                <c:pt idx="43">
                  <c:v>5302.5</c:v>
                </c:pt>
                <c:pt idx="44">
                  <c:v>5302.5</c:v>
                </c:pt>
                <c:pt idx="45">
                  <c:v>5302.5</c:v>
                </c:pt>
                <c:pt idx="46">
                  <c:v>5302.5</c:v>
                </c:pt>
                <c:pt idx="47">
                  <c:v>5302.5</c:v>
                </c:pt>
                <c:pt idx="48">
                  <c:v>5302.5</c:v>
                </c:pt>
                <c:pt idx="49">
                  <c:v>5376</c:v>
                </c:pt>
                <c:pt idx="50">
                  <c:v>5512.5</c:v>
                </c:pt>
                <c:pt idx="51">
                  <c:v>5649</c:v>
                </c:pt>
                <c:pt idx="52">
                  <c:v>5785.5</c:v>
                </c:pt>
                <c:pt idx="53">
                  <c:v>5922</c:v>
                </c:pt>
                <c:pt idx="54">
                  <c:v>6058.5</c:v>
                </c:pt>
                <c:pt idx="55">
                  <c:v>6195</c:v>
                </c:pt>
                <c:pt idx="56">
                  <c:v>6331.5</c:v>
                </c:pt>
                <c:pt idx="57">
                  <c:v>6468</c:v>
                </c:pt>
                <c:pt idx="58">
                  <c:v>6604.5</c:v>
                </c:pt>
                <c:pt idx="59">
                  <c:v>6741</c:v>
                </c:pt>
                <c:pt idx="60">
                  <c:v>6877.5</c:v>
                </c:pt>
                <c:pt idx="61">
                  <c:v>7014</c:v>
                </c:pt>
                <c:pt idx="62">
                  <c:v>7150.5</c:v>
                </c:pt>
                <c:pt idx="63">
                  <c:v>7287</c:v>
                </c:pt>
                <c:pt idx="64">
                  <c:v>7423.5</c:v>
                </c:pt>
                <c:pt idx="65">
                  <c:v>7560</c:v>
                </c:pt>
                <c:pt idx="66">
                  <c:v>7696.5</c:v>
                </c:pt>
                <c:pt idx="67">
                  <c:v>7833</c:v>
                </c:pt>
                <c:pt idx="68">
                  <c:v>7969.5</c:v>
                </c:pt>
                <c:pt idx="69">
                  <c:v>8106</c:v>
                </c:pt>
                <c:pt idx="70">
                  <c:v>8190</c:v>
                </c:pt>
                <c:pt idx="71">
                  <c:v>8190</c:v>
                </c:pt>
                <c:pt idx="72">
                  <c:v>8190</c:v>
                </c:pt>
                <c:pt idx="73">
                  <c:v>8190</c:v>
                </c:pt>
                <c:pt idx="74">
                  <c:v>8190</c:v>
                </c:pt>
                <c:pt idx="75">
                  <c:v>8190</c:v>
                </c:pt>
                <c:pt idx="76">
                  <c:v>8190</c:v>
                </c:pt>
                <c:pt idx="77">
                  <c:v>8190</c:v>
                </c:pt>
                <c:pt idx="78">
                  <c:v>8190</c:v>
                </c:pt>
                <c:pt idx="79">
                  <c:v>8190</c:v>
                </c:pt>
                <c:pt idx="80">
                  <c:v>8190</c:v>
                </c:pt>
                <c:pt idx="81">
                  <c:v>8190</c:v>
                </c:pt>
                <c:pt idx="82">
                  <c:v>8190</c:v>
                </c:pt>
                <c:pt idx="83">
                  <c:v>8190</c:v>
                </c:pt>
                <c:pt idx="84">
                  <c:v>8190</c:v>
                </c:pt>
                <c:pt idx="85">
                  <c:v>8190</c:v>
                </c:pt>
                <c:pt idx="86">
                  <c:v>8190</c:v>
                </c:pt>
                <c:pt idx="87">
                  <c:v>8190</c:v>
                </c:pt>
                <c:pt idx="88">
                  <c:v>8190</c:v>
                </c:pt>
                <c:pt idx="89">
                  <c:v>8190</c:v>
                </c:pt>
                <c:pt idx="90">
                  <c:v>8190</c:v>
                </c:pt>
                <c:pt idx="91">
                  <c:v>8190</c:v>
                </c:pt>
                <c:pt idx="92">
                  <c:v>8190</c:v>
                </c:pt>
                <c:pt idx="93">
                  <c:v>8190</c:v>
                </c:pt>
                <c:pt idx="94">
                  <c:v>8190</c:v>
                </c:pt>
                <c:pt idx="95">
                  <c:v>8190</c:v>
                </c:pt>
                <c:pt idx="96">
                  <c:v>8190</c:v>
                </c:pt>
                <c:pt idx="97">
                  <c:v>8190</c:v>
                </c:pt>
                <c:pt idx="98">
                  <c:v>8190</c:v>
                </c:pt>
                <c:pt idx="99">
                  <c:v>8190</c:v>
                </c:pt>
                <c:pt idx="100">
                  <c:v>8190</c:v>
                </c:pt>
                <c:pt idx="101">
                  <c:v>8190</c:v>
                </c:pt>
                <c:pt idx="102">
                  <c:v>8190</c:v>
                </c:pt>
                <c:pt idx="103">
                  <c:v>8190</c:v>
                </c:pt>
                <c:pt idx="104">
                  <c:v>8190</c:v>
                </c:pt>
                <c:pt idx="105">
                  <c:v>8190</c:v>
                </c:pt>
                <c:pt idx="106">
                  <c:v>8190</c:v>
                </c:pt>
                <c:pt idx="107">
                  <c:v>8190</c:v>
                </c:pt>
                <c:pt idx="108">
                  <c:v>8190</c:v>
                </c:pt>
                <c:pt idx="109">
                  <c:v>8190</c:v>
                </c:pt>
                <c:pt idx="110">
                  <c:v>8190</c:v>
                </c:pt>
                <c:pt idx="111">
                  <c:v>8190</c:v>
                </c:pt>
                <c:pt idx="112">
                  <c:v>8190</c:v>
                </c:pt>
                <c:pt idx="113">
                  <c:v>8190</c:v>
                </c:pt>
                <c:pt idx="114">
                  <c:v>8190</c:v>
                </c:pt>
                <c:pt idx="115">
                  <c:v>8190</c:v>
                </c:pt>
                <c:pt idx="116">
                  <c:v>8190</c:v>
                </c:pt>
                <c:pt idx="117">
                  <c:v>8190</c:v>
                </c:pt>
                <c:pt idx="118">
                  <c:v>8190</c:v>
                </c:pt>
                <c:pt idx="119">
                  <c:v>8190</c:v>
                </c:pt>
                <c:pt idx="120">
                  <c:v>8190</c:v>
                </c:pt>
                <c:pt idx="121">
                  <c:v>8190</c:v>
                </c:pt>
                <c:pt idx="122">
                  <c:v>8190</c:v>
                </c:pt>
                <c:pt idx="123">
                  <c:v>8190</c:v>
                </c:pt>
                <c:pt idx="124">
                  <c:v>8190</c:v>
                </c:pt>
                <c:pt idx="125">
                  <c:v>8190</c:v>
                </c:pt>
                <c:pt idx="126">
                  <c:v>8190</c:v>
                </c:pt>
                <c:pt idx="127">
                  <c:v>8190</c:v>
                </c:pt>
                <c:pt idx="128">
                  <c:v>8190</c:v>
                </c:pt>
                <c:pt idx="129">
                  <c:v>8190</c:v>
                </c:pt>
                <c:pt idx="130">
                  <c:v>8190</c:v>
                </c:pt>
                <c:pt idx="131">
                  <c:v>8190</c:v>
                </c:pt>
                <c:pt idx="132">
                  <c:v>8190</c:v>
                </c:pt>
                <c:pt idx="133">
                  <c:v>8190</c:v>
                </c:pt>
                <c:pt idx="134">
                  <c:v>8190</c:v>
                </c:pt>
                <c:pt idx="135">
                  <c:v>8190</c:v>
                </c:pt>
                <c:pt idx="136">
                  <c:v>8190</c:v>
                </c:pt>
                <c:pt idx="137">
                  <c:v>8190</c:v>
                </c:pt>
                <c:pt idx="138">
                  <c:v>8268.75</c:v>
                </c:pt>
                <c:pt idx="139">
                  <c:v>8360.625</c:v>
                </c:pt>
                <c:pt idx="140">
                  <c:v>8452.5</c:v>
                </c:pt>
                <c:pt idx="141">
                  <c:v>8544.375</c:v>
                </c:pt>
                <c:pt idx="142">
                  <c:v>8636.25</c:v>
                </c:pt>
                <c:pt idx="143">
                  <c:v>8728.125</c:v>
                </c:pt>
                <c:pt idx="144">
                  <c:v>8820</c:v>
                </c:pt>
                <c:pt idx="145">
                  <c:v>8911.875</c:v>
                </c:pt>
                <c:pt idx="146">
                  <c:v>9003.75</c:v>
                </c:pt>
                <c:pt idx="147">
                  <c:v>9095.625</c:v>
                </c:pt>
                <c:pt idx="148">
                  <c:v>9187.5</c:v>
                </c:pt>
                <c:pt idx="149">
                  <c:v>9279.375</c:v>
                </c:pt>
                <c:pt idx="150">
                  <c:v>9371.25</c:v>
                </c:pt>
                <c:pt idx="151">
                  <c:v>9463.125</c:v>
                </c:pt>
                <c:pt idx="152">
                  <c:v>9555</c:v>
                </c:pt>
                <c:pt idx="153">
                  <c:v>9646.875</c:v>
                </c:pt>
                <c:pt idx="154">
                  <c:v>9738.75</c:v>
                </c:pt>
                <c:pt idx="155">
                  <c:v>9830.625</c:v>
                </c:pt>
                <c:pt idx="156">
                  <c:v>9922.5</c:v>
                </c:pt>
                <c:pt idx="157">
                  <c:v>10014.375</c:v>
                </c:pt>
                <c:pt idx="158">
                  <c:v>10106.25</c:v>
                </c:pt>
                <c:pt idx="159">
                  <c:v>10198.125</c:v>
                </c:pt>
                <c:pt idx="160">
                  <c:v>10290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data!$BP$2:$BP$3</c:f>
              <c:strCache>
                <c:ptCount val="1"/>
                <c:pt idx="0">
                  <c:v>au 1X最適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data!$C$18:$C$178</c:f>
              <c:numCache>
                <c:ptCount val="16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</c:numCache>
            </c:numRef>
          </c:cat>
          <c:val>
            <c:numRef>
              <c:f>data!$BP$18:$BP$178</c:f>
              <c:numCache>
                <c:ptCount val="161"/>
                <c:pt idx="0">
                  <c:v>2110.5</c:v>
                </c:pt>
                <c:pt idx="1">
                  <c:v>2110.5</c:v>
                </c:pt>
                <c:pt idx="2">
                  <c:v>2128</c:v>
                </c:pt>
                <c:pt idx="3">
                  <c:v>2346.75</c:v>
                </c:pt>
                <c:pt idx="4">
                  <c:v>2346.75</c:v>
                </c:pt>
                <c:pt idx="5">
                  <c:v>2346.75</c:v>
                </c:pt>
                <c:pt idx="6">
                  <c:v>2346.75</c:v>
                </c:pt>
                <c:pt idx="7">
                  <c:v>2346.75</c:v>
                </c:pt>
                <c:pt idx="8">
                  <c:v>2346.75</c:v>
                </c:pt>
                <c:pt idx="9">
                  <c:v>2346.75</c:v>
                </c:pt>
                <c:pt idx="10">
                  <c:v>2434.25</c:v>
                </c:pt>
                <c:pt idx="11">
                  <c:v>2652.9999999999995</c:v>
                </c:pt>
                <c:pt idx="12">
                  <c:v>2871.75</c:v>
                </c:pt>
                <c:pt idx="13">
                  <c:v>3090.5000000000005</c:v>
                </c:pt>
                <c:pt idx="14">
                  <c:v>3309.2499999999995</c:v>
                </c:pt>
                <c:pt idx="15">
                  <c:v>3528</c:v>
                </c:pt>
                <c:pt idx="16">
                  <c:v>3543.75</c:v>
                </c:pt>
                <c:pt idx="17">
                  <c:v>3543.75</c:v>
                </c:pt>
                <c:pt idx="18">
                  <c:v>3701.25</c:v>
                </c:pt>
                <c:pt idx="19">
                  <c:v>3885</c:v>
                </c:pt>
                <c:pt idx="20">
                  <c:v>4068.75</c:v>
                </c:pt>
                <c:pt idx="21">
                  <c:v>4252.5</c:v>
                </c:pt>
                <c:pt idx="22">
                  <c:v>4436.25</c:v>
                </c:pt>
                <c:pt idx="23">
                  <c:v>4488.75</c:v>
                </c:pt>
                <c:pt idx="24">
                  <c:v>4488.75</c:v>
                </c:pt>
                <c:pt idx="25">
                  <c:v>4488.75</c:v>
                </c:pt>
                <c:pt idx="26">
                  <c:v>4488.75</c:v>
                </c:pt>
                <c:pt idx="27">
                  <c:v>4488.75</c:v>
                </c:pt>
                <c:pt idx="28">
                  <c:v>4488.75</c:v>
                </c:pt>
                <c:pt idx="29">
                  <c:v>4585.000000000001</c:v>
                </c:pt>
                <c:pt idx="30">
                  <c:v>4751.25</c:v>
                </c:pt>
                <c:pt idx="31">
                  <c:v>4917.499999999999</c:v>
                </c:pt>
                <c:pt idx="32">
                  <c:v>5083.750000000001</c:v>
                </c:pt>
                <c:pt idx="33">
                  <c:v>5250</c:v>
                </c:pt>
                <c:pt idx="34">
                  <c:v>5416.249999999999</c:v>
                </c:pt>
                <c:pt idx="35">
                  <c:v>5582.500000000001</c:v>
                </c:pt>
                <c:pt idx="36">
                  <c:v>5722.5</c:v>
                </c:pt>
                <c:pt idx="37">
                  <c:v>5845.000000000001</c:v>
                </c:pt>
                <c:pt idx="38">
                  <c:v>5967.499999999999</c:v>
                </c:pt>
                <c:pt idx="39">
                  <c:v>6090</c:v>
                </c:pt>
                <c:pt idx="40">
                  <c:v>6212.500000000001</c:v>
                </c:pt>
                <c:pt idx="41">
                  <c:v>6334.999999999999</c:v>
                </c:pt>
                <c:pt idx="42">
                  <c:v>6457.5</c:v>
                </c:pt>
                <c:pt idx="43">
                  <c:v>6580.000000000001</c:v>
                </c:pt>
                <c:pt idx="44">
                  <c:v>6702.499999999999</c:v>
                </c:pt>
                <c:pt idx="45">
                  <c:v>6825</c:v>
                </c:pt>
                <c:pt idx="46">
                  <c:v>6947.500000000001</c:v>
                </c:pt>
                <c:pt idx="47">
                  <c:v>7069.999999999999</c:v>
                </c:pt>
                <c:pt idx="48">
                  <c:v>7192.5</c:v>
                </c:pt>
                <c:pt idx="49">
                  <c:v>7315.000000000001</c:v>
                </c:pt>
                <c:pt idx="50">
                  <c:v>7437.499999999999</c:v>
                </c:pt>
                <c:pt idx="51">
                  <c:v>7560</c:v>
                </c:pt>
                <c:pt idx="52">
                  <c:v>7638.75</c:v>
                </c:pt>
                <c:pt idx="53">
                  <c:v>7638.75</c:v>
                </c:pt>
                <c:pt idx="54">
                  <c:v>7638.75</c:v>
                </c:pt>
                <c:pt idx="55">
                  <c:v>7638.75</c:v>
                </c:pt>
                <c:pt idx="56">
                  <c:v>7638.75</c:v>
                </c:pt>
                <c:pt idx="57">
                  <c:v>7638.75</c:v>
                </c:pt>
                <c:pt idx="58">
                  <c:v>7638.75</c:v>
                </c:pt>
                <c:pt idx="59">
                  <c:v>7638.75</c:v>
                </c:pt>
                <c:pt idx="60">
                  <c:v>7638.75</c:v>
                </c:pt>
                <c:pt idx="61">
                  <c:v>7638.75</c:v>
                </c:pt>
                <c:pt idx="62">
                  <c:v>7638.75</c:v>
                </c:pt>
                <c:pt idx="63">
                  <c:v>7638.75</c:v>
                </c:pt>
                <c:pt idx="64">
                  <c:v>7638.75</c:v>
                </c:pt>
                <c:pt idx="65">
                  <c:v>7638.75</c:v>
                </c:pt>
                <c:pt idx="66">
                  <c:v>7638.75</c:v>
                </c:pt>
                <c:pt idx="67">
                  <c:v>7638.75</c:v>
                </c:pt>
                <c:pt idx="68">
                  <c:v>7638.75</c:v>
                </c:pt>
                <c:pt idx="69">
                  <c:v>7638.75</c:v>
                </c:pt>
                <c:pt idx="70">
                  <c:v>7638.75</c:v>
                </c:pt>
                <c:pt idx="71">
                  <c:v>7638.75</c:v>
                </c:pt>
                <c:pt idx="72">
                  <c:v>7638.75</c:v>
                </c:pt>
                <c:pt idx="73">
                  <c:v>7638.75</c:v>
                </c:pt>
                <c:pt idx="74">
                  <c:v>7638.75</c:v>
                </c:pt>
                <c:pt idx="75">
                  <c:v>7638.75</c:v>
                </c:pt>
                <c:pt idx="76">
                  <c:v>7638.75</c:v>
                </c:pt>
                <c:pt idx="77">
                  <c:v>7638.75</c:v>
                </c:pt>
                <c:pt idx="78">
                  <c:v>7691.25</c:v>
                </c:pt>
                <c:pt idx="79">
                  <c:v>7805.000000000001</c:v>
                </c:pt>
                <c:pt idx="80">
                  <c:v>7918.749999999999</c:v>
                </c:pt>
                <c:pt idx="81">
                  <c:v>8032.5</c:v>
                </c:pt>
                <c:pt idx="82">
                  <c:v>8146.250000000001</c:v>
                </c:pt>
                <c:pt idx="83">
                  <c:v>8260</c:v>
                </c:pt>
                <c:pt idx="84">
                  <c:v>8373.75</c:v>
                </c:pt>
                <c:pt idx="85">
                  <c:v>8426.25</c:v>
                </c:pt>
                <c:pt idx="86">
                  <c:v>8426.25</c:v>
                </c:pt>
                <c:pt idx="87">
                  <c:v>8426.25</c:v>
                </c:pt>
                <c:pt idx="88">
                  <c:v>8426.25</c:v>
                </c:pt>
                <c:pt idx="89">
                  <c:v>8426.25</c:v>
                </c:pt>
                <c:pt idx="90">
                  <c:v>8426.25</c:v>
                </c:pt>
                <c:pt idx="91">
                  <c:v>8426.25</c:v>
                </c:pt>
                <c:pt idx="92">
                  <c:v>8426.25</c:v>
                </c:pt>
                <c:pt idx="93">
                  <c:v>8426.25</c:v>
                </c:pt>
                <c:pt idx="94">
                  <c:v>8426.25</c:v>
                </c:pt>
                <c:pt idx="95">
                  <c:v>8426.25</c:v>
                </c:pt>
                <c:pt idx="96">
                  <c:v>8426.25</c:v>
                </c:pt>
                <c:pt idx="97">
                  <c:v>8426.25</c:v>
                </c:pt>
                <c:pt idx="98">
                  <c:v>8426.25</c:v>
                </c:pt>
                <c:pt idx="99">
                  <c:v>8426.25</c:v>
                </c:pt>
                <c:pt idx="100">
                  <c:v>8426.25</c:v>
                </c:pt>
                <c:pt idx="101">
                  <c:v>8426.25</c:v>
                </c:pt>
                <c:pt idx="102">
                  <c:v>8426.25</c:v>
                </c:pt>
                <c:pt idx="103">
                  <c:v>8439.375</c:v>
                </c:pt>
                <c:pt idx="104">
                  <c:v>8531.25</c:v>
                </c:pt>
                <c:pt idx="105">
                  <c:v>8623.125</c:v>
                </c:pt>
                <c:pt idx="106">
                  <c:v>8715</c:v>
                </c:pt>
                <c:pt idx="107">
                  <c:v>8806.875</c:v>
                </c:pt>
                <c:pt idx="108">
                  <c:v>8898.75</c:v>
                </c:pt>
                <c:pt idx="109">
                  <c:v>8990.625</c:v>
                </c:pt>
                <c:pt idx="110">
                  <c:v>9082.5</c:v>
                </c:pt>
                <c:pt idx="111">
                  <c:v>9174.375</c:v>
                </c:pt>
                <c:pt idx="112">
                  <c:v>9266.25</c:v>
                </c:pt>
                <c:pt idx="113">
                  <c:v>9358.125</c:v>
                </c:pt>
                <c:pt idx="114">
                  <c:v>9450</c:v>
                </c:pt>
                <c:pt idx="115">
                  <c:v>9541.875</c:v>
                </c:pt>
                <c:pt idx="116">
                  <c:v>9633.75</c:v>
                </c:pt>
                <c:pt idx="117">
                  <c:v>9725.625</c:v>
                </c:pt>
                <c:pt idx="118">
                  <c:v>9817.5</c:v>
                </c:pt>
                <c:pt idx="119">
                  <c:v>9909.375</c:v>
                </c:pt>
                <c:pt idx="120">
                  <c:v>10001.25</c:v>
                </c:pt>
                <c:pt idx="121">
                  <c:v>10093.125</c:v>
                </c:pt>
                <c:pt idx="122">
                  <c:v>10185</c:v>
                </c:pt>
                <c:pt idx="123">
                  <c:v>10276.875</c:v>
                </c:pt>
                <c:pt idx="124">
                  <c:v>10368.75</c:v>
                </c:pt>
                <c:pt idx="125">
                  <c:v>10460.625</c:v>
                </c:pt>
                <c:pt idx="126">
                  <c:v>10552.5</c:v>
                </c:pt>
                <c:pt idx="127">
                  <c:v>10644.375</c:v>
                </c:pt>
                <c:pt idx="128">
                  <c:v>10736.25</c:v>
                </c:pt>
                <c:pt idx="129">
                  <c:v>10828.125</c:v>
                </c:pt>
                <c:pt idx="130">
                  <c:v>10920</c:v>
                </c:pt>
                <c:pt idx="131">
                  <c:v>11011.875</c:v>
                </c:pt>
                <c:pt idx="132">
                  <c:v>11103.75</c:v>
                </c:pt>
                <c:pt idx="133">
                  <c:v>11195.625</c:v>
                </c:pt>
                <c:pt idx="134">
                  <c:v>11287.5</c:v>
                </c:pt>
                <c:pt idx="135">
                  <c:v>11379.375</c:v>
                </c:pt>
                <c:pt idx="136">
                  <c:v>11471.25</c:v>
                </c:pt>
                <c:pt idx="137">
                  <c:v>11563.125</c:v>
                </c:pt>
                <c:pt idx="138">
                  <c:v>11655</c:v>
                </c:pt>
                <c:pt idx="139">
                  <c:v>11746.875</c:v>
                </c:pt>
                <c:pt idx="140">
                  <c:v>11838.75</c:v>
                </c:pt>
                <c:pt idx="141">
                  <c:v>11930.625</c:v>
                </c:pt>
                <c:pt idx="142">
                  <c:v>12022.5</c:v>
                </c:pt>
                <c:pt idx="143">
                  <c:v>12114.375</c:v>
                </c:pt>
                <c:pt idx="144">
                  <c:v>12206.25</c:v>
                </c:pt>
                <c:pt idx="145">
                  <c:v>12298.125</c:v>
                </c:pt>
                <c:pt idx="146">
                  <c:v>12390</c:v>
                </c:pt>
                <c:pt idx="147">
                  <c:v>12481.875</c:v>
                </c:pt>
                <c:pt idx="148">
                  <c:v>12573.75</c:v>
                </c:pt>
                <c:pt idx="149">
                  <c:v>12665.625</c:v>
                </c:pt>
                <c:pt idx="150">
                  <c:v>12757.5</c:v>
                </c:pt>
                <c:pt idx="151">
                  <c:v>12849.375</c:v>
                </c:pt>
                <c:pt idx="152">
                  <c:v>12941.25</c:v>
                </c:pt>
                <c:pt idx="153">
                  <c:v>13033.125</c:v>
                </c:pt>
                <c:pt idx="154">
                  <c:v>13125</c:v>
                </c:pt>
                <c:pt idx="155">
                  <c:v>13216.875</c:v>
                </c:pt>
                <c:pt idx="156">
                  <c:v>13308.75</c:v>
                </c:pt>
                <c:pt idx="157">
                  <c:v>13400.625</c:v>
                </c:pt>
                <c:pt idx="158">
                  <c:v>13492.5</c:v>
                </c:pt>
                <c:pt idx="159">
                  <c:v>13584.375</c:v>
                </c:pt>
                <c:pt idx="160">
                  <c:v>13676.25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data!$BQ$2:$BQ$3</c:f>
              <c:strCache>
                <c:ptCount val="1"/>
                <c:pt idx="0">
                  <c:v>Softbank ホワイト/ゴールド最適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data!$BQ$18:$BQ$178</c:f>
              <c:numCache>
                <c:ptCount val="161"/>
                <c:pt idx="0">
                  <c:v>1295.0000000000002</c:v>
                </c:pt>
                <c:pt idx="1">
                  <c:v>1522.5</c:v>
                </c:pt>
                <c:pt idx="2">
                  <c:v>1750</c:v>
                </c:pt>
                <c:pt idx="3">
                  <c:v>1977.5000000000002</c:v>
                </c:pt>
                <c:pt idx="4">
                  <c:v>2205</c:v>
                </c:pt>
                <c:pt idx="5">
                  <c:v>2432.5</c:v>
                </c:pt>
                <c:pt idx="6">
                  <c:v>2660</c:v>
                </c:pt>
                <c:pt idx="7">
                  <c:v>2887.5</c:v>
                </c:pt>
                <c:pt idx="8">
                  <c:v>3115</c:v>
                </c:pt>
                <c:pt idx="9">
                  <c:v>3298.7500000000005</c:v>
                </c:pt>
                <c:pt idx="10">
                  <c:v>3412.5</c:v>
                </c:pt>
                <c:pt idx="11">
                  <c:v>3526.25</c:v>
                </c:pt>
                <c:pt idx="12">
                  <c:v>3640.0000000000005</c:v>
                </c:pt>
                <c:pt idx="13">
                  <c:v>3753.75</c:v>
                </c:pt>
                <c:pt idx="14">
                  <c:v>3867.5</c:v>
                </c:pt>
                <c:pt idx="15">
                  <c:v>3981.2500000000005</c:v>
                </c:pt>
                <c:pt idx="16">
                  <c:v>4095</c:v>
                </c:pt>
                <c:pt idx="17">
                  <c:v>4208.75</c:v>
                </c:pt>
                <c:pt idx="18">
                  <c:v>4322.5</c:v>
                </c:pt>
                <c:pt idx="19">
                  <c:v>4436.25</c:v>
                </c:pt>
                <c:pt idx="20">
                  <c:v>4550</c:v>
                </c:pt>
                <c:pt idx="21">
                  <c:v>4663.75</c:v>
                </c:pt>
                <c:pt idx="22">
                  <c:v>4777.5</c:v>
                </c:pt>
                <c:pt idx="23">
                  <c:v>4891.25</c:v>
                </c:pt>
                <c:pt idx="24">
                  <c:v>5005</c:v>
                </c:pt>
                <c:pt idx="25">
                  <c:v>5118.75</c:v>
                </c:pt>
                <c:pt idx="26">
                  <c:v>5232.5</c:v>
                </c:pt>
                <c:pt idx="27">
                  <c:v>5346.25</c:v>
                </c:pt>
                <c:pt idx="28">
                  <c:v>5460</c:v>
                </c:pt>
                <c:pt idx="29">
                  <c:v>5573.75</c:v>
                </c:pt>
                <c:pt idx="30">
                  <c:v>5687.5</c:v>
                </c:pt>
                <c:pt idx="31">
                  <c:v>5801.25</c:v>
                </c:pt>
                <c:pt idx="32">
                  <c:v>5915</c:v>
                </c:pt>
                <c:pt idx="33">
                  <c:v>6028.75</c:v>
                </c:pt>
                <c:pt idx="34">
                  <c:v>6142.5</c:v>
                </c:pt>
                <c:pt idx="35">
                  <c:v>6256.25</c:v>
                </c:pt>
                <c:pt idx="36">
                  <c:v>6370</c:v>
                </c:pt>
                <c:pt idx="37">
                  <c:v>6483.75</c:v>
                </c:pt>
                <c:pt idx="38">
                  <c:v>6597.500000000001</c:v>
                </c:pt>
                <c:pt idx="39">
                  <c:v>6711.25</c:v>
                </c:pt>
                <c:pt idx="40">
                  <c:v>6825</c:v>
                </c:pt>
                <c:pt idx="41">
                  <c:v>6938.750000000001</c:v>
                </c:pt>
                <c:pt idx="42">
                  <c:v>7052.5</c:v>
                </c:pt>
                <c:pt idx="43">
                  <c:v>7166.25</c:v>
                </c:pt>
                <c:pt idx="44">
                  <c:v>7280.000000000001</c:v>
                </c:pt>
                <c:pt idx="45">
                  <c:v>7393.75</c:v>
                </c:pt>
                <c:pt idx="46">
                  <c:v>7507.5</c:v>
                </c:pt>
                <c:pt idx="47">
                  <c:v>7621.250000000001</c:v>
                </c:pt>
                <c:pt idx="48">
                  <c:v>7735</c:v>
                </c:pt>
                <c:pt idx="49">
                  <c:v>7848.75</c:v>
                </c:pt>
                <c:pt idx="50">
                  <c:v>7962.500000000001</c:v>
                </c:pt>
                <c:pt idx="51">
                  <c:v>8076.25</c:v>
                </c:pt>
                <c:pt idx="52">
                  <c:v>8190</c:v>
                </c:pt>
                <c:pt idx="53">
                  <c:v>8303.75</c:v>
                </c:pt>
                <c:pt idx="54">
                  <c:v>8417.5</c:v>
                </c:pt>
                <c:pt idx="55">
                  <c:v>8531.25</c:v>
                </c:pt>
                <c:pt idx="56">
                  <c:v>8645</c:v>
                </c:pt>
                <c:pt idx="57">
                  <c:v>8758.750000000002</c:v>
                </c:pt>
                <c:pt idx="58">
                  <c:v>8872.5</c:v>
                </c:pt>
                <c:pt idx="59">
                  <c:v>8986.25</c:v>
                </c:pt>
                <c:pt idx="60">
                  <c:v>9100</c:v>
                </c:pt>
                <c:pt idx="61">
                  <c:v>9213.75</c:v>
                </c:pt>
                <c:pt idx="62">
                  <c:v>9327.5</c:v>
                </c:pt>
                <c:pt idx="63">
                  <c:v>9441.25</c:v>
                </c:pt>
                <c:pt idx="64">
                  <c:v>9555</c:v>
                </c:pt>
                <c:pt idx="65">
                  <c:v>9668.75</c:v>
                </c:pt>
                <c:pt idx="66">
                  <c:v>9782.5</c:v>
                </c:pt>
                <c:pt idx="67">
                  <c:v>9896.25</c:v>
                </c:pt>
                <c:pt idx="68">
                  <c:v>10010</c:v>
                </c:pt>
                <c:pt idx="69">
                  <c:v>10123.75</c:v>
                </c:pt>
                <c:pt idx="70">
                  <c:v>10237.5</c:v>
                </c:pt>
                <c:pt idx="71">
                  <c:v>10351.25</c:v>
                </c:pt>
                <c:pt idx="72">
                  <c:v>10465</c:v>
                </c:pt>
                <c:pt idx="73">
                  <c:v>10578.75</c:v>
                </c:pt>
                <c:pt idx="74">
                  <c:v>10692.5</c:v>
                </c:pt>
                <c:pt idx="75">
                  <c:v>10806.25</c:v>
                </c:pt>
                <c:pt idx="76">
                  <c:v>10920</c:v>
                </c:pt>
                <c:pt idx="77">
                  <c:v>11033.749999999998</c:v>
                </c:pt>
                <c:pt idx="78">
                  <c:v>11147.5</c:v>
                </c:pt>
                <c:pt idx="79">
                  <c:v>11261.25</c:v>
                </c:pt>
                <c:pt idx="80">
                  <c:v>11374.999999999998</c:v>
                </c:pt>
                <c:pt idx="81">
                  <c:v>11488.75</c:v>
                </c:pt>
                <c:pt idx="82">
                  <c:v>11602.5</c:v>
                </c:pt>
                <c:pt idx="83">
                  <c:v>11716.249999999998</c:v>
                </c:pt>
                <c:pt idx="84">
                  <c:v>11830</c:v>
                </c:pt>
                <c:pt idx="85">
                  <c:v>11943.75</c:v>
                </c:pt>
                <c:pt idx="86">
                  <c:v>12057.499999999998</c:v>
                </c:pt>
                <c:pt idx="87">
                  <c:v>12171.25</c:v>
                </c:pt>
                <c:pt idx="88">
                  <c:v>12285</c:v>
                </c:pt>
                <c:pt idx="89">
                  <c:v>12398.749999999998</c:v>
                </c:pt>
                <c:pt idx="90">
                  <c:v>12512.5</c:v>
                </c:pt>
                <c:pt idx="91">
                  <c:v>12626.25</c:v>
                </c:pt>
                <c:pt idx="92">
                  <c:v>12739.999999999998</c:v>
                </c:pt>
                <c:pt idx="93">
                  <c:v>12853.75</c:v>
                </c:pt>
                <c:pt idx="94">
                  <c:v>12967.5</c:v>
                </c:pt>
                <c:pt idx="95">
                  <c:v>13081.249999999998</c:v>
                </c:pt>
                <c:pt idx="96">
                  <c:v>13195</c:v>
                </c:pt>
                <c:pt idx="97">
                  <c:v>13308.75</c:v>
                </c:pt>
                <c:pt idx="98">
                  <c:v>13422.499999999998</c:v>
                </c:pt>
                <c:pt idx="99">
                  <c:v>13536.25</c:v>
                </c:pt>
                <c:pt idx="100">
                  <c:v>13650</c:v>
                </c:pt>
                <c:pt idx="101">
                  <c:v>13763.749999999998</c:v>
                </c:pt>
                <c:pt idx="102">
                  <c:v>13877.5</c:v>
                </c:pt>
                <c:pt idx="103">
                  <c:v>13991.25</c:v>
                </c:pt>
                <c:pt idx="104">
                  <c:v>14104.999999999998</c:v>
                </c:pt>
                <c:pt idx="105">
                  <c:v>14218.75</c:v>
                </c:pt>
                <c:pt idx="106">
                  <c:v>14332.5</c:v>
                </c:pt>
                <c:pt idx="107">
                  <c:v>14446.249999999998</c:v>
                </c:pt>
                <c:pt idx="108">
                  <c:v>14560</c:v>
                </c:pt>
                <c:pt idx="109">
                  <c:v>14673.75</c:v>
                </c:pt>
                <c:pt idx="110">
                  <c:v>14787.499999999998</c:v>
                </c:pt>
                <c:pt idx="111">
                  <c:v>14901.25</c:v>
                </c:pt>
                <c:pt idx="112">
                  <c:v>15015</c:v>
                </c:pt>
                <c:pt idx="113">
                  <c:v>15128.749999999998</c:v>
                </c:pt>
                <c:pt idx="114">
                  <c:v>15242.5</c:v>
                </c:pt>
                <c:pt idx="115">
                  <c:v>15356.25</c:v>
                </c:pt>
                <c:pt idx="116">
                  <c:v>15469.999999999998</c:v>
                </c:pt>
                <c:pt idx="117">
                  <c:v>15583.75</c:v>
                </c:pt>
                <c:pt idx="118">
                  <c:v>15697.5</c:v>
                </c:pt>
                <c:pt idx="119">
                  <c:v>15811.249999999998</c:v>
                </c:pt>
                <c:pt idx="120">
                  <c:v>15925</c:v>
                </c:pt>
                <c:pt idx="121">
                  <c:v>16038.75</c:v>
                </c:pt>
                <c:pt idx="122">
                  <c:v>16152.499999999998</c:v>
                </c:pt>
                <c:pt idx="123">
                  <c:v>16266.25</c:v>
                </c:pt>
                <c:pt idx="124">
                  <c:v>16380</c:v>
                </c:pt>
                <c:pt idx="125">
                  <c:v>16493.75</c:v>
                </c:pt>
                <c:pt idx="126">
                  <c:v>16607.5</c:v>
                </c:pt>
                <c:pt idx="127">
                  <c:v>16721.25</c:v>
                </c:pt>
                <c:pt idx="128">
                  <c:v>16835</c:v>
                </c:pt>
                <c:pt idx="129">
                  <c:v>16948.75</c:v>
                </c:pt>
                <c:pt idx="130">
                  <c:v>17062.5</c:v>
                </c:pt>
                <c:pt idx="131">
                  <c:v>17176.25</c:v>
                </c:pt>
                <c:pt idx="132">
                  <c:v>17289.999999999996</c:v>
                </c:pt>
                <c:pt idx="133">
                  <c:v>17403.75</c:v>
                </c:pt>
                <c:pt idx="134">
                  <c:v>17517.5</c:v>
                </c:pt>
                <c:pt idx="135">
                  <c:v>17631.25</c:v>
                </c:pt>
                <c:pt idx="136">
                  <c:v>17745</c:v>
                </c:pt>
                <c:pt idx="137">
                  <c:v>17858.75</c:v>
                </c:pt>
                <c:pt idx="138">
                  <c:v>17972.5</c:v>
                </c:pt>
                <c:pt idx="139">
                  <c:v>18086.25</c:v>
                </c:pt>
                <c:pt idx="140">
                  <c:v>18200</c:v>
                </c:pt>
                <c:pt idx="141">
                  <c:v>18313.75</c:v>
                </c:pt>
                <c:pt idx="142">
                  <c:v>18427.5</c:v>
                </c:pt>
                <c:pt idx="143">
                  <c:v>18541.25</c:v>
                </c:pt>
                <c:pt idx="144">
                  <c:v>18655</c:v>
                </c:pt>
                <c:pt idx="145">
                  <c:v>18768.75</c:v>
                </c:pt>
                <c:pt idx="146">
                  <c:v>18882.5</c:v>
                </c:pt>
                <c:pt idx="147">
                  <c:v>18996.25</c:v>
                </c:pt>
                <c:pt idx="148">
                  <c:v>19110</c:v>
                </c:pt>
                <c:pt idx="149">
                  <c:v>19223.75</c:v>
                </c:pt>
                <c:pt idx="150">
                  <c:v>19337.5</c:v>
                </c:pt>
                <c:pt idx="151">
                  <c:v>19451.25</c:v>
                </c:pt>
                <c:pt idx="152">
                  <c:v>19565.000000000004</c:v>
                </c:pt>
                <c:pt idx="153">
                  <c:v>19678.75</c:v>
                </c:pt>
                <c:pt idx="154">
                  <c:v>19792.5</c:v>
                </c:pt>
                <c:pt idx="155">
                  <c:v>19906.250000000004</c:v>
                </c:pt>
                <c:pt idx="156">
                  <c:v>20020</c:v>
                </c:pt>
                <c:pt idx="157">
                  <c:v>20133.75</c:v>
                </c:pt>
                <c:pt idx="158">
                  <c:v>20247.500000000004</c:v>
                </c:pt>
                <c:pt idx="159">
                  <c:v>20361.25</c:v>
                </c:pt>
                <c:pt idx="160">
                  <c:v>20475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data!$BR$2:$BR$3</c:f>
              <c:strCache>
                <c:ptCount val="1"/>
                <c:pt idx="0">
                  <c:v>Softbank ブルー最適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data!$BR$18:$BR$178</c:f>
              <c:numCache>
                <c:ptCount val="161"/>
                <c:pt idx="0">
                  <c:v>2564.1</c:v>
                </c:pt>
                <c:pt idx="1">
                  <c:v>2564.1</c:v>
                </c:pt>
                <c:pt idx="2">
                  <c:v>2564.1</c:v>
                </c:pt>
                <c:pt idx="3">
                  <c:v>2564.1</c:v>
                </c:pt>
                <c:pt idx="4">
                  <c:v>2564.1</c:v>
                </c:pt>
                <c:pt idx="5">
                  <c:v>2651.6</c:v>
                </c:pt>
                <c:pt idx="6">
                  <c:v>2879.1</c:v>
                </c:pt>
                <c:pt idx="7">
                  <c:v>3106.6000000000004</c:v>
                </c:pt>
                <c:pt idx="8">
                  <c:v>3225.6</c:v>
                </c:pt>
                <c:pt idx="9">
                  <c:v>3225.6</c:v>
                </c:pt>
                <c:pt idx="10">
                  <c:v>3225.6</c:v>
                </c:pt>
                <c:pt idx="11">
                  <c:v>3377.85</c:v>
                </c:pt>
                <c:pt idx="12">
                  <c:v>3582.6</c:v>
                </c:pt>
                <c:pt idx="13">
                  <c:v>3787.35</c:v>
                </c:pt>
                <c:pt idx="14">
                  <c:v>3992.1</c:v>
                </c:pt>
                <c:pt idx="15">
                  <c:v>4196.85</c:v>
                </c:pt>
                <c:pt idx="16">
                  <c:v>4401.6</c:v>
                </c:pt>
                <c:pt idx="17">
                  <c:v>4548.6</c:v>
                </c:pt>
                <c:pt idx="18">
                  <c:v>4548.6</c:v>
                </c:pt>
                <c:pt idx="19">
                  <c:v>4548.6</c:v>
                </c:pt>
                <c:pt idx="20">
                  <c:v>4548.6</c:v>
                </c:pt>
                <c:pt idx="21">
                  <c:v>4548.6</c:v>
                </c:pt>
                <c:pt idx="22">
                  <c:v>4548.6</c:v>
                </c:pt>
                <c:pt idx="23">
                  <c:v>4548.6</c:v>
                </c:pt>
                <c:pt idx="24">
                  <c:v>4548.6</c:v>
                </c:pt>
                <c:pt idx="25">
                  <c:v>4548.6</c:v>
                </c:pt>
                <c:pt idx="26">
                  <c:v>4548.6</c:v>
                </c:pt>
                <c:pt idx="27">
                  <c:v>4648.35</c:v>
                </c:pt>
                <c:pt idx="28">
                  <c:v>4807.600000000001</c:v>
                </c:pt>
                <c:pt idx="29">
                  <c:v>4966.8499999999985</c:v>
                </c:pt>
                <c:pt idx="30">
                  <c:v>5126.1</c:v>
                </c:pt>
                <c:pt idx="31">
                  <c:v>5285.350000000001</c:v>
                </c:pt>
                <c:pt idx="32">
                  <c:v>5444.5999999999985</c:v>
                </c:pt>
                <c:pt idx="33">
                  <c:v>5603.85</c:v>
                </c:pt>
                <c:pt idx="34">
                  <c:v>5763.100000000001</c:v>
                </c:pt>
                <c:pt idx="35">
                  <c:v>5922.3499999999985</c:v>
                </c:pt>
                <c:pt idx="36">
                  <c:v>6081.6</c:v>
                </c:pt>
                <c:pt idx="37">
                  <c:v>6240.850000000001</c:v>
                </c:pt>
                <c:pt idx="38">
                  <c:v>6400.0999999999985</c:v>
                </c:pt>
                <c:pt idx="39">
                  <c:v>6533.1</c:v>
                </c:pt>
                <c:pt idx="40">
                  <c:v>6533.1</c:v>
                </c:pt>
                <c:pt idx="41">
                  <c:v>6533.1</c:v>
                </c:pt>
                <c:pt idx="42">
                  <c:v>6533.1</c:v>
                </c:pt>
                <c:pt idx="43">
                  <c:v>6533.1</c:v>
                </c:pt>
                <c:pt idx="44">
                  <c:v>6533.1</c:v>
                </c:pt>
                <c:pt idx="45">
                  <c:v>6533.1</c:v>
                </c:pt>
                <c:pt idx="46">
                  <c:v>6533.1</c:v>
                </c:pt>
                <c:pt idx="47">
                  <c:v>6533.1</c:v>
                </c:pt>
                <c:pt idx="48">
                  <c:v>6533.1</c:v>
                </c:pt>
                <c:pt idx="49">
                  <c:v>6533.1</c:v>
                </c:pt>
                <c:pt idx="50">
                  <c:v>6533.1</c:v>
                </c:pt>
                <c:pt idx="51">
                  <c:v>6533.1</c:v>
                </c:pt>
                <c:pt idx="52">
                  <c:v>6533.1</c:v>
                </c:pt>
                <c:pt idx="53">
                  <c:v>6533.1</c:v>
                </c:pt>
                <c:pt idx="54">
                  <c:v>6533.1</c:v>
                </c:pt>
                <c:pt idx="55">
                  <c:v>6533.1</c:v>
                </c:pt>
                <c:pt idx="56">
                  <c:v>6603.100000000001</c:v>
                </c:pt>
                <c:pt idx="57">
                  <c:v>6716.85</c:v>
                </c:pt>
                <c:pt idx="58">
                  <c:v>6830.5999999999985</c:v>
                </c:pt>
                <c:pt idx="59">
                  <c:v>6944.350000000001</c:v>
                </c:pt>
                <c:pt idx="60">
                  <c:v>7058.1</c:v>
                </c:pt>
                <c:pt idx="61">
                  <c:v>7171.8499999999985</c:v>
                </c:pt>
                <c:pt idx="62">
                  <c:v>7285.600000000001</c:v>
                </c:pt>
                <c:pt idx="63">
                  <c:v>7399.35</c:v>
                </c:pt>
                <c:pt idx="64">
                  <c:v>7513.0999999999985</c:v>
                </c:pt>
                <c:pt idx="65">
                  <c:v>7626.850000000001</c:v>
                </c:pt>
                <c:pt idx="66">
                  <c:v>7740.6</c:v>
                </c:pt>
                <c:pt idx="67">
                  <c:v>7854.3499999999985</c:v>
                </c:pt>
                <c:pt idx="68">
                  <c:v>7968.100000000001</c:v>
                </c:pt>
                <c:pt idx="69">
                  <c:v>8081.85</c:v>
                </c:pt>
                <c:pt idx="70">
                  <c:v>8195.599999999999</c:v>
                </c:pt>
                <c:pt idx="71">
                  <c:v>8309.350000000002</c:v>
                </c:pt>
                <c:pt idx="72">
                  <c:v>8423.1</c:v>
                </c:pt>
                <c:pt idx="73">
                  <c:v>8536.849999999999</c:v>
                </c:pt>
                <c:pt idx="74">
                  <c:v>8650.600000000002</c:v>
                </c:pt>
                <c:pt idx="75">
                  <c:v>8764.35</c:v>
                </c:pt>
                <c:pt idx="76">
                  <c:v>8878.1</c:v>
                </c:pt>
                <c:pt idx="77">
                  <c:v>8991.849999999999</c:v>
                </c:pt>
                <c:pt idx="78">
                  <c:v>9105.6</c:v>
                </c:pt>
                <c:pt idx="79">
                  <c:v>9219.35</c:v>
                </c:pt>
                <c:pt idx="80">
                  <c:v>9333.099999999999</c:v>
                </c:pt>
                <c:pt idx="81">
                  <c:v>9446.85</c:v>
                </c:pt>
                <c:pt idx="82">
                  <c:v>9560.6</c:v>
                </c:pt>
                <c:pt idx="83">
                  <c:v>9674.349999999999</c:v>
                </c:pt>
                <c:pt idx="84">
                  <c:v>9788.1</c:v>
                </c:pt>
                <c:pt idx="85">
                  <c:v>9840.6</c:v>
                </c:pt>
                <c:pt idx="86">
                  <c:v>9840.6</c:v>
                </c:pt>
                <c:pt idx="87">
                  <c:v>9840.6</c:v>
                </c:pt>
                <c:pt idx="88">
                  <c:v>9840.6</c:v>
                </c:pt>
                <c:pt idx="89">
                  <c:v>9840.6</c:v>
                </c:pt>
                <c:pt idx="90">
                  <c:v>9840.6</c:v>
                </c:pt>
                <c:pt idx="91">
                  <c:v>9840.6</c:v>
                </c:pt>
                <c:pt idx="92">
                  <c:v>9840.6</c:v>
                </c:pt>
                <c:pt idx="93">
                  <c:v>9840.6</c:v>
                </c:pt>
                <c:pt idx="94">
                  <c:v>9840.6</c:v>
                </c:pt>
                <c:pt idx="95">
                  <c:v>9840.6</c:v>
                </c:pt>
                <c:pt idx="96">
                  <c:v>9840.6</c:v>
                </c:pt>
                <c:pt idx="97">
                  <c:v>9840.6</c:v>
                </c:pt>
                <c:pt idx="98">
                  <c:v>9840.6</c:v>
                </c:pt>
                <c:pt idx="99">
                  <c:v>9840.6</c:v>
                </c:pt>
                <c:pt idx="100">
                  <c:v>9840.6</c:v>
                </c:pt>
                <c:pt idx="101">
                  <c:v>9840.6</c:v>
                </c:pt>
                <c:pt idx="102">
                  <c:v>9840.6</c:v>
                </c:pt>
                <c:pt idx="103">
                  <c:v>9840.6</c:v>
                </c:pt>
                <c:pt idx="104">
                  <c:v>9840.6</c:v>
                </c:pt>
                <c:pt idx="105">
                  <c:v>9840.6</c:v>
                </c:pt>
                <c:pt idx="106">
                  <c:v>9840.6</c:v>
                </c:pt>
                <c:pt idx="107">
                  <c:v>9840.6</c:v>
                </c:pt>
                <c:pt idx="108">
                  <c:v>9840.6</c:v>
                </c:pt>
                <c:pt idx="109">
                  <c:v>9840.6</c:v>
                </c:pt>
                <c:pt idx="110">
                  <c:v>9840.6</c:v>
                </c:pt>
                <c:pt idx="111">
                  <c:v>9840.6</c:v>
                </c:pt>
                <c:pt idx="112">
                  <c:v>9840.6</c:v>
                </c:pt>
                <c:pt idx="113">
                  <c:v>9840.6</c:v>
                </c:pt>
                <c:pt idx="114">
                  <c:v>9840.6</c:v>
                </c:pt>
                <c:pt idx="115">
                  <c:v>9840.6</c:v>
                </c:pt>
                <c:pt idx="116">
                  <c:v>9840.6</c:v>
                </c:pt>
                <c:pt idx="117">
                  <c:v>9840.6</c:v>
                </c:pt>
                <c:pt idx="118">
                  <c:v>9840.6</c:v>
                </c:pt>
                <c:pt idx="119">
                  <c:v>9840.6</c:v>
                </c:pt>
                <c:pt idx="120">
                  <c:v>9840.6</c:v>
                </c:pt>
                <c:pt idx="121">
                  <c:v>9840.6</c:v>
                </c:pt>
                <c:pt idx="122">
                  <c:v>9840.6</c:v>
                </c:pt>
                <c:pt idx="123">
                  <c:v>9840.6</c:v>
                </c:pt>
                <c:pt idx="124">
                  <c:v>9840.6</c:v>
                </c:pt>
                <c:pt idx="125">
                  <c:v>9840.6</c:v>
                </c:pt>
                <c:pt idx="126">
                  <c:v>9840.6</c:v>
                </c:pt>
                <c:pt idx="127">
                  <c:v>9840.6</c:v>
                </c:pt>
                <c:pt idx="128">
                  <c:v>9840.6</c:v>
                </c:pt>
                <c:pt idx="129">
                  <c:v>9840.6</c:v>
                </c:pt>
                <c:pt idx="130">
                  <c:v>9840.6</c:v>
                </c:pt>
                <c:pt idx="131">
                  <c:v>9840.6</c:v>
                </c:pt>
                <c:pt idx="132">
                  <c:v>9840.6</c:v>
                </c:pt>
                <c:pt idx="133">
                  <c:v>9840.6</c:v>
                </c:pt>
                <c:pt idx="134">
                  <c:v>9840.6</c:v>
                </c:pt>
                <c:pt idx="135">
                  <c:v>9840.6</c:v>
                </c:pt>
                <c:pt idx="136">
                  <c:v>9840.6</c:v>
                </c:pt>
                <c:pt idx="137">
                  <c:v>9840.6</c:v>
                </c:pt>
                <c:pt idx="138">
                  <c:v>9840.6</c:v>
                </c:pt>
                <c:pt idx="139">
                  <c:v>9840.6</c:v>
                </c:pt>
                <c:pt idx="140">
                  <c:v>9840.6</c:v>
                </c:pt>
                <c:pt idx="141">
                  <c:v>9840.6</c:v>
                </c:pt>
                <c:pt idx="142">
                  <c:v>9840.6</c:v>
                </c:pt>
                <c:pt idx="143">
                  <c:v>9840.6</c:v>
                </c:pt>
                <c:pt idx="144">
                  <c:v>9840.6</c:v>
                </c:pt>
                <c:pt idx="145">
                  <c:v>9840.6</c:v>
                </c:pt>
                <c:pt idx="146">
                  <c:v>9915.849999999997</c:v>
                </c:pt>
                <c:pt idx="147">
                  <c:v>9995.475</c:v>
                </c:pt>
                <c:pt idx="148">
                  <c:v>10075.100000000002</c:v>
                </c:pt>
                <c:pt idx="149">
                  <c:v>10154.724999999997</c:v>
                </c:pt>
                <c:pt idx="150">
                  <c:v>10234.35</c:v>
                </c:pt>
                <c:pt idx="151">
                  <c:v>10313.975000000002</c:v>
                </c:pt>
                <c:pt idx="152">
                  <c:v>10393.599999999997</c:v>
                </c:pt>
                <c:pt idx="153">
                  <c:v>10473.225</c:v>
                </c:pt>
                <c:pt idx="154">
                  <c:v>10552.850000000002</c:v>
                </c:pt>
                <c:pt idx="155">
                  <c:v>10632.474999999997</c:v>
                </c:pt>
                <c:pt idx="156">
                  <c:v>10712.1</c:v>
                </c:pt>
                <c:pt idx="157">
                  <c:v>10791.725000000002</c:v>
                </c:pt>
                <c:pt idx="158">
                  <c:v>10871.349999999997</c:v>
                </c:pt>
                <c:pt idx="159">
                  <c:v>10950.975</c:v>
                </c:pt>
                <c:pt idx="160">
                  <c:v>11030.600000000002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data!$BS$2:$BS$3</c:f>
              <c:strCache>
                <c:ptCount val="1"/>
                <c:pt idx="0">
                  <c:v>Softbank オレンジ最適</c:v>
                </c:pt>
              </c:strCache>
            </c:strRef>
          </c:tx>
          <c:spPr>
            <a:ln w="127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data!$BS$18:$BS$178</c:f>
              <c:numCache>
                <c:ptCount val="161"/>
                <c:pt idx="0">
                  <c:v>1968.12</c:v>
                </c:pt>
                <c:pt idx="1">
                  <c:v>1968.12</c:v>
                </c:pt>
                <c:pt idx="2">
                  <c:v>1985.62</c:v>
                </c:pt>
                <c:pt idx="3">
                  <c:v>2100</c:v>
                </c:pt>
                <c:pt idx="4">
                  <c:v>2100</c:v>
                </c:pt>
                <c:pt idx="5">
                  <c:v>2187.4999999999995</c:v>
                </c:pt>
                <c:pt idx="6">
                  <c:v>2220.1199999999994</c:v>
                </c:pt>
                <c:pt idx="7">
                  <c:v>2220.1199999999994</c:v>
                </c:pt>
                <c:pt idx="8">
                  <c:v>2220.1199999999994</c:v>
                </c:pt>
                <c:pt idx="9">
                  <c:v>2220.1199999999994</c:v>
                </c:pt>
                <c:pt idx="10">
                  <c:v>2307.6200000000003</c:v>
                </c:pt>
                <c:pt idx="11">
                  <c:v>2526.37</c:v>
                </c:pt>
                <c:pt idx="12">
                  <c:v>2745.1199999999994</c:v>
                </c:pt>
                <c:pt idx="13">
                  <c:v>2943.5000000000005</c:v>
                </c:pt>
                <c:pt idx="14">
                  <c:v>3125.4999999999995</c:v>
                </c:pt>
                <c:pt idx="15">
                  <c:v>3307.5</c:v>
                </c:pt>
                <c:pt idx="16">
                  <c:v>3489.5000000000005</c:v>
                </c:pt>
                <c:pt idx="17">
                  <c:v>3671.4999999999995</c:v>
                </c:pt>
                <c:pt idx="18">
                  <c:v>3675</c:v>
                </c:pt>
                <c:pt idx="19">
                  <c:v>3675</c:v>
                </c:pt>
                <c:pt idx="20">
                  <c:v>3675</c:v>
                </c:pt>
                <c:pt idx="21">
                  <c:v>3675</c:v>
                </c:pt>
                <c:pt idx="22">
                  <c:v>3675</c:v>
                </c:pt>
                <c:pt idx="23">
                  <c:v>3675</c:v>
                </c:pt>
                <c:pt idx="24">
                  <c:v>3675</c:v>
                </c:pt>
                <c:pt idx="25">
                  <c:v>3675</c:v>
                </c:pt>
                <c:pt idx="26">
                  <c:v>3675</c:v>
                </c:pt>
                <c:pt idx="27">
                  <c:v>3722.25</c:v>
                </c:pt>
                <c:pt idx="28">
                  <c:v>3881.5000000000005</c:v>
                </c:pt>
                <c:pt idx="29">
                  <c:v>4040.7499999999995</c:v>
                </c:pt>
                <c:pt idx="30">
                  <c:v>4200</c:v>
                </c:pt>
                <c:pt idx="31">
                  <c:v>4359.25</c:v>
                </c:pt>
                <c:pt idx="32">
                  <c:v>4518.5</c:v>
                </c:pt>
                <c:pt idx="33">
                  <c:v>4677.75</c:v>
                </c:pt>
                <c:pt idx="34">
                  <c:v>4837.000000000001</c:v>
                </c:pt>
                <c:pt idx="35">
                  <c:v>4996.249999999999</c:v>
                </c:pt>
                <c:pt idx="36">
                  <c:v>5155.5</c:v>
                </c:pt>
                <c:pt idx="37">
                  <c:v>5197.5</c:v>
                </c:pt>
                <c:pt idx="38">
                  <c:v>5197.5</c:v>
                </c:pt>
                <c:pt idx="39">
                  <c:v>5197.5</c:v>
                </c:pt>
                <c:pt idx="40">
                  <c:v>5197.5</c:v>
                </c:pt>
                <c:pt idx="41">
                  <c:v>5197.5</c:v>
                </c:pt>
                <c:pt idx="42">
                  <c:v>5197.5</c:v>
                </c:pt>
                <c:pt idx="43">
                  <c:v>5197.5</c:v>
                </c:pt>
                <c:pt idx="44">
                  <c:v>5197.5</c:v>
                </c:pt>
                <c:pt idx="45">
                  <c:v>5197.5</c:v>
                </c:pt>
                <c:pt idx="46">
                  <c:v>5197.5</c:v>
                </c:pt>
                <c:pt idx="47">
                  <c:v>5197.5</c:v>
                </c:pt>
                <c:pt idx="48">
                  <c:v>5197.5</c:v>
                </c:pt>
                <c:pt idx="49">
                  <c:v>5271</c:v>
                </c:pt>
                <c:pt idx="50">
                  <c:v>5407.5</c:v>
                </c:pt>
                <c:pt idx="51">
                  <c:v>5544</c:v>
                </c:pt>
                <c:pt idx="52">
                  <c:v>5680.5</c:v>
                </c:pt>
                <c:pt idx="53">
                  <c:v>5817</c:v>
                </c:pt>
                <c:pt idx="54">
                  <c:v>5953.5</c:v>
                </c:pt>
                <c:pt idx="55">
                  <c:v>6090</c:v>
                </c:pt>
                <c:pt idx="56">
                  <c:v>6226.5</c:v>
                </c:pt>
                <c:pt idx="57">
                  <c:v>6363</c:v>
                </c:pt>
                <c:pt idx="58">
                  <c:v>6499.5</c:v>
                </c:pt>
                <c:pt idx="59">
                  <c:v>6636</c:v>
                </c:pt>
                <c:pt idx="60">
                  <c:v>6772.5</c:v>
                </c:pt>
                <c:pt idx="61">
                  <c:v>6909</c:v>
                </c:pt>
                <c:pt idx="62">
                  <c:v>7045.5</c:v>
                </c:pt>
                <c:pt idx="63">
                  <c:v>7159.95</c:v>
                </c:pt>
                <c:pt idx="64">
                  <c:v>7159.95</c:v>
                </c:pt>
                <c:pt idx="65">
                  <c:v>7159.95</c:v>
                </c:pt>
                <c:pt idx="66">
                  <c:v>7159.95</c:v>
                </c:pt>
                <c:pt idx="67">
                  <c:v>7159.95</c:v>
                </c:pt>
                <c:pt idx="68">
                  <c:v>7159.95</c:v>
                </c:pt>
                <c:pt idx="69">
                  <c:v>7159.95</c:v>
                </c:pt>
                <c:pt idx="70">
                  <c:v>7159.95</c:v>
                </c:pt>
                <c:pt idx="71">
                  <c:v>7159.95</c:v>
                </c:pt>
                <c:pt idx="72">
                  <c:v>7159.95</c:v>
                </c:pt>
                <c:pt idx="73">
                  <c:v>7159.95</c:v>
                </c:pt>
                <c:pt idx="74">
                  <c:v>7159.95</c:v>
                </c:pt>
                <c:pt idx="75">
                  <c:v>7159.95</c:v>
                </c:pt>
                <c:pt idx="76">
                  <c:v>7159.95</c:v>
                </c:pt>
                <c:pt idx="77">
                  <c:v>7159.95</c:v>
                </c:pt>
                <c:pt idx="78">
                  <c:v>7212.45</c:v>
                </c:pt>
                <c:pt idx="79">
                  <c:v>7326.200000000001</c:v>
                </c:pt>
                <c:pt idx="80">
                  <c:v>7439.95</c:v>
                </c:pt>
                <c:pt idx="81">
                  <c:v>7553.7</c:v>
                </c:pt>
                <c:pt idx="82">
                  <c:v>7667.450000000001</c:v>
                </c:pt>
                <c:pt idx="83">
                  <c:v>7781.2</c:v>
                </c:pt>
                <c:pt idx="84">
                  <c:v>7894.95</c:v>
                </c:pt>
                <c:pt idx="85">
                  <c:v>8008.700000000001</c:v>
                </c:pt>
                <c:pt idx="86">
                  <c:v>8085</c:v>
                </c:pt>
                <c:pt idx="87">
                  <c:v>8085</c:v>
                </c:pt>
                <c:pt idx="88">
                  <c:v>8085</c:v>
                </c:pt>
                <c:pt idx="89">
                  <c:v>8085</c:v>
                </c:pt>
                <c:pt idx="90">
                  <c:v>8085</c:v>
                </c:pt>
                <c:pt idx="91">
                  <c:v>8085</c:v>
                </c:pt>
                <c:pt idx="92">
                  <c:v>8085</c:v>
                </c:pt>
                <c:pt idx="93">
                  <c:v>8085</c:v>
                </c:pt>
                <c:pt idx="94">
                  <c:v>8085</c:v>
                </c:pt>
                <c:pt idx="95">
                  <c:v>8085</c:v>
                </c:pt>
                <c:pt idx="96">
                  <c:v>8085</c:v>
                </c:pt>
                <c:pt idx="97">
                  <c:v>8085</c:v>
                </c:pt>
                <c:pt idx="98">
                  <c:v>8085</c:v>
                </c:pt>
                <c:pt idx="99">
                  <c:v>8085</c:v>
                </c:pt>
                <c:pt idx="100">
                  <c:v>8085</c:v>
                </c:pt>
                <c:pt idx="101">
                  <c:v>8085</c:v>
                </c:pt>
                <c:pt idx="102">
                  <c:v>8085</c:v>
                </c:pt>
                <c:pt idx="103">
                  <c:v>8085</c:v>
                </c:pt>
                <c:pt idx="104">
                  <c:v>8085</c:v>
                </c:pt>
                <c:pt idx="105">
                  <c:v>8085</c:v>
                </c:pt>
                <c:pt idx="106">
                  <c:v>8085</c:v>
                </c:pt>
                <c:pt idx="107">
                  <c:v>8085</c:v>
                </c:pt>
                <c:pt idx="108">
                  <c:v>8085</c:v>
                </c:pt>
                <c:pt idx="109">
                  <c:v>8085</c:v>
                </c:pt>
                <c:pt idx="110">
                  <c:v>8085</c:v>
                </c:pt>
                <c:pt idx="111">
                  <c:v>8085</c:v>
                </c:pt>
                <c:pt idx="112">
                  <c:v>8085</c:v>
                </c:pt>
                <c:pt idx="113">
                  <c:v>8085</c:v>
                </c:pt>
                <c:pt idx="114">
                  <c:v>8085</c:v>
                </c:pt>
                <c:pt idx="115">
                  <c:v>8085</c:v>
                </c:pt>
                <c:pt idx="116">
                  <c:v>8085</c:v>
                </c:pt>
                <c:pt idx="117">
                  <c:v>8085</c:v>
                </c:pt>
                <c:pt idx="118">
                  <c:v>8085</c:v>
                </c:pt>
                <c:pt idx="119">
                  <c:v>8085</c:v>
                </c:pt>
                <c:pt idx="120">
                  <c:v>8085</c:v>
                </c:pt>
                <c:pt idx="121">
                  <c:v>8085</c:v>
                </c:pt>
                <c:pt idx="122">
                  <c:v>8085</c:v>
                </c:pt>
                <c:pt idx="123">
                  <c:v>8085</c:v>
                </c:pt>
                <c:pt idx="124">
                  <c:v>8085</c:v>
                </c:pt>
                <c:pt idx="125">
                  <c:v>8085</c:v>
                </c:pt>
                <c:pt idx="126">
                  <c:v>8085</c:v>
                </c:pt>
                <c:pt idx="127">
                  <c:v>8085</c:v>
                </c:pt>
                <c:pt idx="128">
                  <c:v>8085</c:v>
                </c:pt>
                <c:pt idx="129">
                  <c:v>8085</c:v>
                </c:pt>
                <c:pt idx="130">
                  <c:v>8085</c:v>
                </c:pt>
                <c:pt idx="131">
                  <c:v>8085</c:v>
                </c:pt>
                <c:pt idx="132">
                  <c:v>8085</c:v>
                </c:pt>
                <c:pt idx="133">
                  <c:v>8085</c:v>
                </c:pt>
                <c:pt idx="134">
                  <c:v>8085</c:v>
                </c:pt>
                <c:pt idx="135">
                  <c:v>8085</c:v>
                </c:pt>
                <c:pt idx="136">
                  <c:v>8085</c:v>
                </c:pt>
                <c:pt idx="137">
                  <c:v>8085</c:v>
                </c:pt>
                <c:pt idx="138">
                  <c:v>8163.75</c:v>
                </c:pt>
                <c:pt idx="139">
                  <c:v>8255.625</c:v>
                </c:pt>
                <c:pt idx="140">
                  <c:v>8347.5</c:v>
                </c:pt>
                <c:pt idx="141">
                  <c:v>8439.375</c:v>
                </c:pt>
                <c:pt idx="142">
                  <c:v>8531.25</c:v>
                </c:pt>
                <c:pt idx="143">
                  <c:v>8623.125</c:v>
                </c:pt>
                <c:pt idx="144">
                  <c:v>8715</c:v>
                </c:pt>
                <c:pt idx="145">
                  <c:v>8806.875</c:v>
                </c:pt>
                <c:pt idx="146">
                  <c:v>8898.75</c:v>
                </c:pt>
                <c:pt idx="147">
                  <c:v>8990.625</c:v>
                </c:pt>
                <c:pt idx="148">
                  <c:v>9082.5</c:v>
                </c:pt>
                <c:pt idx="149">
                  <c:v>9174.375</c:v>
                </c:pt>
                <c:pt idx="150">
                  <c:v>9266.25</c:v>
                </c:pt>
                <c:pt idx="151">
                  <c:v>9358.125</c:v>
                </c:pt>
                <c:pt idx="152">
                  <c:v>9450</c:v>
                </c:pt>
                <c:pt idx="153">
                  <c:v>9541.875</c:v>
                </c:pt>
                <c:pt idx="154">
                  <c:v>9633.75</c:v>
                </c:pt>
                <c:pt idx="155">
                  <c:v>9725.625</c:v>
                </c:pt>
                <c:pt idx="156">
                  <c:v>9817.5</c:v>
                </c:pt>
                <c:pt idx="157">
                  <c:v>9909.375</c:v>
                </c:pt>
                <c:pt idx="158">
                  <c:v>10001.25</c:v>
                </c:pt>
                <c:pt idx="159">
                  <c:v>10093.125</c:v>
                </c:pt>
                <c:pt idx="160">
                  <c:v>10185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data!$BT$2:$BT$3</c:f>
              <c:strCache>
                <c:ptCount val="1"/>
                <c:pt idx="0">
                  <c:v>Softbank Voda統一プラン最適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data!$C$18:$C$178</c:f>
              <c:numCache>
                <c:ptCount val="16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</c:numCache>
            </c:numRef>
          </c:cat>
          <c:val>
            <c:numRef>
              <c:f>data!$BT$18:$BT$178</c:f>
              <c:numCache>
                <c:ptCount val="161"/>
                <c:pt idx="0">
                  <c:v>3438.75</c:v>
                </c:pt>
                <c:pt idx="1">
                  <c:v>3438.75</c:v>
                </c:pt>
                <c:pt idx="2">
                  <c:v>3648.75</c:v>
                </c:pt>
                <c:pt idx="3">
                  <c:v>3795.75</c:v>
                </c:pt>
                <c:pt idx="4">
                  <c:v>3795.75</c:v>
                </c:pt>
                <c:pt idx="5">
                  <c:v>3795.75</c:v>
                </c:pt>
                <c:pt idx="6">
                  <c:v>3795.75</c:v>
                </c:pt>
                <c:pt idx="7">
                  <c:v>3795.75</c:v>
                </c:pt>
                <c:pt idx="8">
                  <c:v>3795.75</c:v>
                </c:pt>
                <c:pt idx="9">
                  <c:v>3900.75</c:v>
                </c:pt>
                <c:pt idx="10">
                  <c:v>4145.750000000001</c:v>
                </c:pt>
                <c:pt idx="11">
                  <c:v>4390.749999999999</c:v>
                </c:pt>
                <c:pt idx="12">
                  <c:v>4635.75</c:v>
                </c:pt>
                <c:pt idx="13">
                  <c:v>4880.750000000001</c:v>
                </c:pt>
                <c:pt idx="14">
                  <c:v>5125.749999999999</c:v>
                </c:pt>
                <c:pt idx="15">
                  <c:v>5370.75</c:v>
                </c:pt>
                <c:pt idx="16">
                  <c:v>5580.75</c:v>
                </c:pt>
                <c:pt idx="17">
                  <c:v>5580.75</c:v>
                </c:pt>
                <c:pt idx="18">
                  <c:v>5738.25</c:v>
                </c:pt>
                <c:pt idx="19">
                  <c:v>5922</c:v>
                </c:pt>
                <c:pt idx="20">
                  <c:v>6105.75</c:v>
                </c:pt>
                <c:pt idx="21">
                  <c:v>6289.5</c:v>
                </c:pt>
                <c:pt idx="22">
                  <c:v>6473.25</c:v>
                </c:pt>
                <c:pt idx="23">
                  <c:v>6657</c:v>
                </c:pt>
                <c:pt idx="24">
                  <c:v>6840.75</c:v>
                </c:pt>
                <c:pt idx="25">
                  <c:v>7024.5</c:v>
                </c:pt>
                <c:pt idx="26">
                  <c:v>7208.25</c:v>
                </c:pt>
                <c:pt idx="27">
                  <c:v>7392</c:v>
                </c:pt>
                <c:pt idx="28">
                  <c:v>7575.75</c:v>
                </c:pt>
                <c:pt idx="29">
                  <c:v>7759.5</c:v>
                </c:pt>
                <c:pt idx="30">
                  <c:v>7943.25</c:v>
                </c:pt>
                <c:pt idx="31">
                  <c:v>8127</c:v>
                </c:pt>
                <c:pt idx="32">
                  <c:v>8310.75</c:v>
                </c:pt>
                <c:pt idx="33">
                  <c:v>8494.5</c:v>
                </c:pt>
                <c:pt idx="34">
                  <c:v>8678.25</c:v>
                </c:pt>
                <c:pt idx="35">
                  <c:v>8862</c:v>
                </c:pt>
                <c:pt idx="36">
                  <c:v>9045.75</c:v>
                </c:pt>
                <c:pt idx="37">
                  <c:v>9061.5</c:v>
                </c:pt>
                <c:pt idx="38">
                  <c:v>9061.5</c:v>
                </c:pt>
                <c:pt idx="39">
                  <c:v>9061.5</c:v>
                </c:pt>
                <c:pt idx="40">
                  <c:v>9061.5</c:v>
                </c:pt>
                <c:pt idx="41">
                  <c:v>9061.5</c:v>
                </c:pt>
                <c:pt idx="42">
                  <c:v>9061.5</c:v>
                </c:pt>
                <c:pt idx="43">
                  <c:v>9061.5</c:v>
                </c:pt>
                <c:pt idx="44">
                  <c:v>9061.5</c:v>
                </c:pt>
                <c:pt idx="45">
                  <c:v>9061.5</c:v>
                </c:pt>
                <c:pt idx="46">
                  <c:v>9061.5</c:v>
                </c:pt>
                <c:pt idx="47">
                  <c:v>9148.999999999998</c:v>
                </c:pt>
                <c:pt idx="48">
                  <c:v>9271.5</c:v>
                </c:pt>
                <c:pt idx="49">
                  <c:v>9394.000000000002</c:v>
                </c:pt>
                <c:pt idx="50">
                  <c:v>9516.499999999998</c:v>
                </c:pt>
                <c:pt idx="51">
                  <c:v>9639</c:v>
                </c:pt>
                <c:pt idx="52">
                  <c:v>9761.500000000002</c:v>
                </c:pt>
                <c:pt idx="53">
                  <c:v>9883.999999999998</c:v>
                </c:pt>
                <c:pt idx="54">
                  <c:v>10006.5</c:v>
                </c:pt>
                <c:pt idx="55">
                  <c:v>10129.000000000002</c:v>
                </c:pt>
                <c:pt idx="56">
                  <c:v>10251.499999999998</c:v>
                </c:pt>
                <c:pt idx="57">
                  <c:v>10374</c:v>
                </c:pt>
                <c:pt idx="58">
                  <c:v>10496.500000000002</c:v>
                </c:pt>
                <c:pt idx="59">
                  <c:v>10618.999999999998</c:v>
                </c:pt>
                <c:pt idx="60">
                  <c:v>10741.5</c:v>
                </c:pt>
                <c:pt idx="61">
                  <c:v>10864.000000000002</c:v>
                </c:pt>
                <c:pt idx="62">
                  <c:v>10986.499999999998</c:v>
                </c:pt>
                <c:pt idx="63">
                  <c:v>11109</c:v>
                </c:pt>
                <c:pt idx="64">
                  <c:v>11231.500000000002</c:v>
                </c:pt>
                <c:pt idx="65">
                  <c:v>11353.999999999998</c:v>
                </c:pt>
                <c:pt idx="66">
                  <c:v>11476.5</c:v>
                </c:pt>
                <c:pt idx="67">
                  <c:v>11599.000000000002</c:v>
                </c:pt>
                <c:pt idx="68">
                  <c:v>11721.499999999998</c:v>
                </c:pt>
                <c:pt idx="69">
                  <c:v>11844</c:v>
                </c:pt>
                <c:pt idx="70">
                  <c:v>11966.500000000002</c:v>
                </c:pt>
                <c:pt idx="71">
                  <c:v>12089.000000000002</c:v>
                </c:pt>
                <c:pt idx="72">
                  <c:v>12211.5</c:v>
                </c:pt>
                <c:pt idx="73">
                  <c:v>12333.999999999998</c:v>
                </c:pt>
                <c:pt idx="74">
                  <c:v>12456.500000000002</c:v>
                </c:pt>
                <c:pt idx="75">
                  <c:v>12579</c:v>
                </c:pt>
                <c:pt idx="76">
                  <c:v>12701.499999999998</c:v>
                </c:pt>
                <c:pt idx="77">
                  <c:v>12824.000000000002</c:v>
                </c:pt>
                <c:pt idx="78">
                  <c:v>12946.5</c:v>
                </c:pt>
                <c:pt idx="79">
                  <c:v>13068.999999999998</c:v>
                </c:pt>
                <c:pt idx="80">
                  <c:v>13191.500000000002</c:v>
                </c:pt>
                <c:pt idx="81">
                  <c:v>13256.25</c:v>
                </c:pt>
                <c:pt idx="82">
                  <c:v>13256.25</c:v>
                </c:pt>
                <c:pt idx="83">
                  <c:v>13256.25</c:v>
                </c:pt>
                <c:pt idx="84">
                  <c:v>13256.25</c:v>
                </c:pt>
                <c:pt idx="85">
                  <c:v>13256.25</c:v>
                </c:pt>
                <c:pt idx="86">
                  <c:v>13256.25</c:v>
                </c:pt>
                <c:pt idx="87">
                  <c:v>13256.25</c:v>
                </c:pt>
                <c:pt idx="88">
                  <c:v>13256.25</c:v>
                </c:pt>
                <c:pt idx="89">
                  <c:v>13256.25</c:v>
                </c:pt>
                <c:pt idx="90">
                  <c:v>13256.25</c:v>
                </c:pt>
                <c:pt idx="91">
                  <c:v>13256.25</c:v>
                </c:pt>
                <c:pt idx="92">
                  <c:v>13256.25</c:v>
                </c:pt>
                <c:pt idx="93">
                  <c:v>13256.25</c:v>
                </c:pt>
                <c:pt idx="94">
                  <c:v>13256.25</c:v>
                </c:pt>
                <c:pt idx="95">
                  <c:v>13256.25</c:v>
                </c:pt>
                <c:pt idx="96">
                  <c:v>13256.25</c:v>
                </c:pt>
                <c:pt idx="97">
                  <c:v>13256.25</c:v>
                </c:pt>
                <c:pt idx="98">
                  <c:v>13256.25</c:v>
                </c:pt>
                <c:pt idx="99">
                  <c:v>13256.25</c:v>
                </c:pt>
                <c:pt idx="100">
                  <c:v>13256.25</c:v>
                </c:pt>
                <c:pt idx="101">
                  <c:v>13256.25</c:v>
                </c:pt>
                <c:pt idx="102">
                  <c:v>13256.25</c:v>
                </c:pt>
                <c:pt idx="103">
                  <c:v>13256.25</c:v>
                </c:pt>
                <c:pt idx="104">
                  <c:v>13256.25</c:v>
                </c:pt>
                <c:pt idx="105">
                  <c:v>13256.25</c:v>
                </c:pt>
                <c:pt idx="106">
                  <c:v>13256.25</c:v>
                </c:pt>
                <c:pt idx="107">
                  <c:v>13256.25</c:v>
                </c:pt>
                <c:pt idx="108">
                  <c:v>13256.25</c:v>
                </c:pt>
                <c:pt idx="109">
                  <c:v>13256.25</c:v>
                </c:pt>
                <c:pt idx="110">
                  <c:v>13256.25</c:v>
                </c:pt>
                <c:pt idx="111">
                  <c:v>13256.25</c:v>
                </c:pt>
                <c:pt idx="112">
                  <c:v>13256.25</c:v>
                </c:pt>
                <c:pt idx="113">
                  <c:v>13256.25</c:v>
                </c:pt>
                <c:pt idx="114">
                  <c:v>13256.25</c:v>
                </c:pt>
                <c:pt idx="115">
                  <c:v>13321.875</c:v>
                </c:pt>
                <c:pt idx="116">
                  <c:v>13413.75</c:v>
                </c:pt>
                <c:pt idx="117">
                  <c:v>13505.625</c:v>
                </c:pt>
                <c:pt idx="118">
                  <c:v>13597.5</c:v>
                </c:pt>
                <c:pt idx="119">
                  <c:v>13689.375</c:v>
                </c:pt>
                <c:pt idx="120">
                  <c:v>13781.25</c:v>
                </c:pt>
                <c:pt idx="121">
                  <c:v>13873.125</c:v>
                </c:pt>
                <c:pt idx="122">
                  <c:v>13965</c:v>
                </c:pt>
                <c:pt idx="123">
                  <c:v>14056.875</c:v>
                </c:pt>
                <c:pt idx="124">
                  <c:v>14148.75</c:v>
                </c:pt>
                <c:pt idx="125">
                  <c:v>14240.625</c:v>
                </c:pt>
                <c:pt idx="126">
                  <c:v>14332.5</c:v>
                </c:pt>
                <c:pt idx="127">
                  <c:v>14424.375</c:v>
                </c:pt>
                <c:pt idx="128">
                  <c:v>14516.25</c:v>
                </c:pt>
                <c:pt idx="129">
                  <c:v>14608.125</c:v>
                </c:pt>
                <c:pt idx="130">
                  <c:v>14700</c:v>
                </c:pt>
                <c:pt idx="131">
                  <c:v>14791.875</c:v>
                </c:pt>
                <c:pt idx="132">
                  <c:v>14883.75</c:v>
                </c:pt>
                <c:pt idx="133">
                  <c:v>14975.625</c:v>
                </c:pt>
                <c:pt idx="134">
                  <c:v>15067.5</c:v>
                </c:pt>
                <c:pt idx="135">
                  <c:v>15159.375</c:v>
                </c:pt>
                <c:pt idx="136">
                  <c:v>15251.25</c:v>
                </c:pt>
                <c:pt idx="137">
                  <c:v>15343.125</c:v>
                </c:pt>
                <c:pt idx="138">
                  <c:v>15435</c:v>
                </c:pt>
                <c:pt idx="139">
                  <c:v>15526.875</c:v>
                </c:pt>
                <c:pt idx="140">
                  <c:v>15618.75</c:v>
                </c:pt>
                <c:pt idx="141">
                  <c:v>15710.625</c:v>
                </c:pt>
                <c:pt idx="142">
                  <c:v>15802.5</c:v>
                </c:pt>
                <c:pt idx="143">
                  <c:v>15894.375</c:v>
                </c:pt>
                <c:pt idx="144">
                  <c:v>15986.25</c:v>
                </c:pt>
                <c:pt idx="145">
                  <c:v>16078.125</c:v>
                </c:pt>
                <c:pt idx="146">
                  <c:v>16170</c:v>
                </c:pt>
                <c:pt idx="147">
                  <c:v>16261.875</c:v>
                </c:pt>
                <c:pt idx="148">
                  <c:v>16353.75</c:v>
                </c:pt>
                <c:pt idx="149">
                  <c:v>16445.625</c:v>
                </c:pt>
                <c:pt idx="150">
                  <c:v>16537.5</c:v>
                </c:pt>
                <c:pt idx="151">
                  <c:v>16629.375</c:v>
                </c:pt>
                <c:pt idx="152">
                  <c:v>16721.25</c:v>
                </c:pt>
                <c:pt idx="153">
                  <c:v>16813.125</c:v>
                </c:pt>
                <c:pt idx="154">
                  <c:v>16905</c:v>
                </c:pt>
                <c:pt idx="155">
                  <c:v>16996.875</c:v>
                </c:pt>
                <c:pt idx="156">
                  <c:v>17088.75</c:v>
                </c:pt>
                <c:pt idx="157">
                  <c:v>17180.625</c:v>
                </c:pt>
                <c:pt idx="158">
                  <c:v>17272.5</c:v>
                </c:pt>
                <c:pt idx="159">
                  <c:v>17364.375</c:v>
                </c:pt>
                <c:pt idx="160">
                  <c:v>17456.25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data!$BU$2:$BU$3</c:f>
              <c:strCache>
                <c:ptCount val="1"/>
                <c:pt idx="0">
                  <c:v>WILLCOM 定額プラン最適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data!$C$18:$C$178</c:f>
              <c:numCache>
                <c:ptCount val="16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</c:numCache>
            </c:numRef>
          </c:cat>
          <c:val>
            <c:numRef>
              <c:f>data!$BU$18:$BU$178</c:f>
              <c:numCache>
                <c:ptCount val="161"/>
                <c:pt idx="0">
                  <c:v>2900</c:v>
                </c:pt>
                <c:pt idx="1">
                  <c:v>3042.1875</c:v>
                </c:pt>
                <c:pt idx="2">
                  <c:v>3184.375</c:v>
                </c:pt>
                <c:pt idx="3">
                  <c:v>3326.5625</c:v>
                </c:pt>
                <c:pt idx="4">
                  <c:v>3468.75</c:v>
                </c:pt>
                <c:pt idx="5">
                  <c:v>3610.9375</c:v>
                </c:pt>
                <c:pt idx="6">
                  <c:v>3753.125</c:v>
                </c:pt>
                <c:pt idx="7">
                  <c:v>3895.3125</c:v>
                </c:pt>
                <c:pt idx="8">
                  <c:v>3950</c:v>
                </c:pt>
                <c:pt idx="9">
                  <c:v>3969.6874999999995</c:v>
                </c:pt>
                <c:pt idx="10">
                  <c:v>4111.875</c:v>
                </c:pt>
                <c:pt idx="11">
                  <c:v>4254.0625</c:v>
                </c:pt>
                <c:pt idx="12">
                  <c:v>4396.25</c:v>
                </c:pt>
                <c:pt idx="13">
                  <c:v>4538.4375</c:v>
                </c:pt>
                <c:pt idx="14">
                  <c:v>4680.625</c:v>
                </c:pt>
                <c:pt idx="15">
                  <c:v>4822.8125</c:v>
                </c:pt>
                <c:pt idx="16">
                  <c:v>4965</c:v>
                </c:pt>
                <c:pt idx="17">
                  <c:v>5107.1875</c:v>
                </c:pt>
                <c:pt idx="18">
                  <c:v>5249.375</c:v>
                </c:pt>
                <c:pt idx="19">
                  <c:v>5391.5625</c:v>
                </c:pt>
                <c:pt idx="20">
                  <c:v>5533.75</c:v>
                </c:pt>
                <c:pt idx="21">
                  <c:v>5675.9375</c:v>
                </c:pt>
                <c:pt idx="22">
                  <c:v>5818.125</c:v>
                </c:pt>
                <c:pt idx="23">
                  <c:v>5960.3125</c:v>
                </c:pt>
                <c:pt idx="24">
                  <c:v>6102.5</c:v>
                </c:pt>
                <c:pt idx="25">
                  <c:v>6244.6875</c:v>
                </c:pt>
                <c:pt idx="26">
                  <c:v>6386.875</c:v>
                </c:pt>
                <c:pt idx="27">
                  <c:v>6529.0625</c:v>
                </c:pt>
                <c:pt idx="28">
                  <c:v>6671.25</c:v>
                </c:pt>
                <c:pt idx="29">
                  <c:v>6813.4375</c:v>
                </c:pt>
                <c:pt idx="30">
                  <c:v>6955.625</c:v>
                </c:pt>
                <c:pt idx="31">
                  <c:v>7097.812500000001</c:v>
                </c:pt>
                <c:pt idx="32">
                  <c:v>7240</c:v>
                </c:pt>
                <c:pt idx="33">
                  <c:v>7382.1875</c:v>
                </c:pt>
                <c:pt idx="34">
                  <c:v>7524.375000000001</c:v>
                </c:pt>
                <c:pt idx="35">
                  <c:v>7666.5625</c:v>
                </c:pt>
                <c:pt idx="36">
                  <c:v>7808.75</c:v>
                </c:pt>
                <c:pt idx="37">
                  <c:v>7950.937500000001</c:v>
                </c:pt>
                <c:pt idx="38">
                  <c:v>8093.125</c:v>
                </c:pt>
                <c:pt idx="39">
                  <c:v>8235.3125</c:v>
                </c:pt>
                <c:pt idx="40">
                  <c:v>8377.5</c:v>
                </c:pt>
                <c:pt idx="41">
                  <c:v>8519.6875</c:v>
                </c:pt>
                <c:pt idx="42">
                  <c:v>8661.875</c:v>
                </c:pt>
                <c:pt idx="43">
                  <c:v>8804.0625</c:v>
                </c:pt>
                <c:pt idx="44">
                  <c:v>8946.25</c:v>
                </c:pt>
                <c:pt idx="45">
                  <c:v>9088.4375</c:v>
                </c:pt>
                <c:pt idx="46">
                  <c:v>9230.625</c:v>
                </c:pt>
                <c:pt idx="47">
                  <c:v>9372.8125</c:v>
                </c:pt>
                <c:pt idx="48">
                  <c:v>9515</c:v>
                </c:pt>
                <c:pt idx="49">
                  <c:v>9657.1875</c:v>
                </c:pt>
                <c:pt idx="50">
                  <c:v>9799.375</c:v>
                </c:pt>
                <c:pt idx="51">
                  <c:v>9941.5625</c:v>
                </c:pt>
                <c:pt idx="52">
                  <c:v>10083.75</c:v>
                </c:pt>
                <c:pt idx="53">
                  <c:v>10225.9375</c:v>
                </c:pt>
                <c:pt idx="54">
                  <c:v>10368.125</c:v>
                </c:pt>
                <c:pt idx="55">
                  <c:v>10510.3125</c:v>
                </c:pt>
                <c:pt idx="56">
                  <c:v>10652.5</c:v>
                </c:pt>
                <c:pt idx="57">
                  <c:v>10794.6875</c:v>
                </c:pt>
                <c:pt idx="58">
                  <c:v>10936.875</c:v>
                </c:pt>
                <c:pt idx="59">
                  <c:v>11079.0625</c:v>
                </c:pt>
                <c:pt idx="60">
                  <c:v>11221.25</c:v>
                </c:pt>
                <c:pt idx="61">
                  <c:v>11363.437499999998</c:v>
                </c:pt>
                <c:pt idx="62">
                  <c:v>11505.625</c:v>
                </c:pt>
                <c:pt idx="63">
                  <c:v>11647.8125</c:v>
                </c:pt>
                <c:pt idx="64">
                  <c:v>11789.999999999998</c:v>
                </c:pt>
                <c:pt idx="65">
                  <c:v>11932.1875</c:v>
                </c:pt>
                <c:pt idx="66">
                  <c:v>12074.375</c:v>
                </c:pt>
                <c:pt idx="67">
                  <c:v>12216.562499999998</c:v>
                </c:pt>
                <c:pt idx="68">
                  <c:v>12358.75</c:v>
                </c:pt>
                <c:pt idx="69">
                  <c:v>12500.9375</c:v>
                </c:pt>
                <c:pt idx="70">
                  <c:v>12643.124999999998</c:v>
                </c:pt>
                <c:pt idx="71">
                  <c:v>12785.3125</c:v>
                </c:pt>
                <c:pt idx="72">
                  <c:v>12927.5</c:v>
                </c:pt>
                <c:pt idx="73">
                  <c:v>13069.687499999998</c:v>
                </c:pt>
                <c:pt idx="74">
                  <c:v>13211.875</c:v>
                </c:pt>
                <c:pt idx="75">
                  <c:v>13354.0625</c:v>
                </c:pt>
                <c:pt idx="76">
                  <c:v>13496.249999999998</c:v>
                </c:pt>
                <c:pt idx="77">
                  <c:v>13638.4375</c:v>
                </c:pt>
                <c:pt idx="78">
                  <c:v>13780.625</c:v>
                </c:pt>
                <c:pt idx="79">
                  <c:v>13922.812499999998</c:v>
                </c:pt>
                <c:pt idx="80">
                  <c:v>14065</c:v>
                </c:pt>
                <c:pt idx="81">
                  <c:v>14207.1875</c:v>
                </c:pt>
                <c:pt idx="82">
                  <c:v>14349.374999999998</c:v>
                </c:pt>
                <c:pt idx="83">
                  <c:v>14491.5625</c:v>
                </c:pt>
                <c:pt idx="84">
                  <c:v>14633.75</c:v>
                </c:pt>
                <c:pt idx="85">
                  <c:v>14775.937499999998</c:v>
                </c:pt>
                <c:pt idx="86">
                  <c:v>14918.125</c:v>
                </c:pt>
                <c:pt idx="87">
                  <c:v>15060.3125</c:v>
                </c:pt>
                <c:pt idx="88">
                  <c:v>15202.499999999998</c:v>
                </c:pt>
                <c:pt idx="89">
                  <c:v>15344.6875</c:v>
                </c:pt>
                <c:pt idx="90">
                  <c:v>15486.875</c:v>
                </c:pt>
                <c:pt idx="91">
                  <c:v>15629.062499999998</c:v>
                </c:pt>
                <c:pt idx="92">
                  <c:v>15771.25</c:v>
                </c:pt>
                <c:pt idx="93">
                  <c:v>15913.4375</c:v>
                </c:pt>
                <c:pt idx="94">
                  <c:v>16055.624999999998</c:v>
                </c:pt>
                <c:pt idx="95">
                  <c:v>16197.8125</c:v>
                </c:pt>
                <c:pt idx="96">
                  <c:v>16340.000000000002</c:v>
                </c:pt>
                <c:pt idx="97">
                  <c:v>16482.1875</c:v>
                </c:pt>
                <c:pt idx="98">
                  <c:v>16624.375</c:v>
                </c:pt>
                <c:pt idx="99">
                  <c:v>16766.5625</c:v>
                </c:pt>
                <c:pt idx="100">
                  <c:v>16908.75</c:v>
                </c:pt>
                <c:pt idx="101">
                  <c:v>17050.9375</c:v>
                </c:pt>
                <c:pt idx="102">
                  <c:v>17193.125</c:v>
                </c:pt>
                <c:pt idx="103">
                  <c:v>17335.3125</c:v>
                </c:pt>
                <c:pt idx="104">
                  <c:v>17477.5</c:v>
                </c:pt>
                <c:pt idx="105">
                  <c:v>17619.6875</c:v>
                </c:pt>
                <c:pt idx="106">
                  <c:v>17761.875</c:v>
                </c:pt>
                <c:pt idx="107">
                  <c:v>17904.0625</c:v>
                </c:pt>
                <c:pt idx="108">
                  <c:v>18046.25</c:v>
                </c:pt>
                <c:pt idx="109">
                  <c:v>18188.4375</c:v>
                </c:pt>
                <c:pt idx="110">
                  <c:v>18330.625</c:v>
                </c:pt>
                <c:pt idx="111">
                  <c:v>18472.8125</c:v>
                </c:pt>
                <c:pt idx="112">
                  <c:v>18615</c:v>
                </c:pt>
                <c:pt idx="113">
                  <c:v>18757.1875</c:v>
                </c:pt>
                <c:pt idx="114">
                  <c:v>18899.375</c:v>
                </c:pt>
                <c:pt idx="115">
                  <c:v>19041.5625</c:v>
                </c:pt>
                <c:pt idx="116">
                  <c:v>19183.75</c:v>
                </c:pt>
                <c:pt idx="117">
                  <c:v>19325.9375</c:v>
                </c:pt>
                <c:pt idx="118">
                  <c:v>19468.125</c:v>
                </c:pt>
                <c:pt idx="119">
                  <c:v>19610.3125</c:v>
                </c:pt>
                <c:pt idx="120">
                  <c:v>19752.5</c:v>
                </c:pt>
                <c:pt idx="121">
                  <c:v>19894.687500000004</c:v>
                </c:pt>
                <c:pt idx="122">
                  <c:v>20036.875</c:v>
                </c:pt>
                <c:pt idx="123">
                  <c:v>20179.0625</c:v>
                </c:pt>
                <c:pt idx="124">
                  <c:v>20321.250000000004</c:v>
                </c:pt>
                <c:pt idx="125">
                  <c:v>20463.4375</c:v>
                </c:pt>
                <c:pt idx="126">
                  <c:v>20605.625</c:v>
                </c:pt>
                <c:pt idx="127">
                  <c:v>20747.812500000004</c:v>
                </c:pt>
                <c:pt idx="128">
                  <c:v>20890</c:v>
                </c:pt>
                <c:pt idx="129">
                  <c:v>21032.1875</c:v>
                </c:pt>
                <c:pt idx="130">
                  <c:v>21174.375000000004</c:v>
                </c:pt>
                <c:pt idx="131">
                  <c:v>21316.5625</c:v>
                </c:pt>
                <c:pt idx="132">
                  <c:v>21458.75</c:v>
                </c:pt>
                <c:pt idx="133">
                  <c:v>21600.937500000004</c:v>
                </c:pt>
                <c:pt idx="134">
                  <c:v>21743.125</c:v>
                </c:pt>
                <c:pt idx="135">
                  <c:v>21885.3125</c:v>
                </c:pt>
                <c:pt idx="136">
                  <c:v>22027.500000000004</c:v>
                </c:pt>
                <c:pt idx="137">
                  <c:v>22169.6875</c:v>
                </c:pt>
                <c:pt idx="138">
                  <c:v>22311.875</c:v>
                </c:pt>
                <c:pt idx="139">
                  <c:v>22454.062500000004</c:v>
                </c:pt>
                <c:pt idx="140">
                  <c:v>22596.25</c:v>
                </c:pt>
                <c:pt idx="141">
                  <c:v>22738.4375</c:v>
                </c:pt>
                <c:pt idx="142">
                  <c:v>22880.625000000004</c:v>
                </c:pt>
                <c:pt idx="143">
                  <c:v>23022.8125</c:v>
                </c:pt>
                <c:pt idx="144">
                  <c:v>23165</c:v>
                </c:pt>
                <c:pt idx="145">
                  <c:v>23307.187500000004</c:v>
                </c:pt>
                <c:pt idx="146">
                  <c:v>23449.375</c:v>
                </c:pt>
                <c:pt idx="147">
                  <c:v>23591.5625</c:v>
                </c:pt>
                <c:pt idx="148">
                  <c:v>23733.750000000004</c:v>
                </c:pt>
                <c:pt idx="149">
                  <c:v>23875.9375</c:v>
                </c:pt>
                <c:pt idx="150">
                  <c:v>24018.125</c:v>
                </c:pt>
                <c:pt idx="151">
                  <c:v>24160.312500000004</c:v>
                </c:pt>
                <c:pt idx="152">
                  <c:v>24302.5</c:v>
                </c:pt>
                <c:pt idx="153">
                  <c:v>24444.6875</c:v>
                </c:pt>
                <c:pt idx="154">
                  <c:v>24586.875000000004</c:v>
                </c:pt>
                <c:pt idx="155">
                  <c:v>24729.0625</c:v>
                </c:pt>
                <c:pt idx="156">
                  <c:v>24871.25</c:v>
                </c:pt>
                <c:pt idx="157">
                  <c:v>25013.437500000004</c:v>
                </c:pt>
                <c:pt idx="158">
                  <c:v>25155.625</c:v>
                </c:pt>
                <c:pt idx="159">
                  <c:v>25297.8125</c:v>
                </c:pt>
                <c:pt idx="160">
                  <c:v>25440.000000000004</c:v>
                </c:pt>
              </c:numCache>
            </c:numRef>
          </c:val>
          <c:smooth val="0"/>
        </c:ser>
        <c:ser>
          <c:idx val="5"/>
          <c:order val="8"/>
          <c:tx>
            <c:strRef>
              <c:f>data!$BV$2:$BV$3</c:f>
              <c:strCache>
                <c:ptCount val="1"/>
                <c:pt idx="0">
                  <c:v>WILLCOM 非定額プラン最適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data!$C$18:$C$178</c:f>
              <c:numCache>
                <c:ptCount val="16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</c:numCache>
            </c:numRef>
          </c:cat>
          <c:val>
            <c:numRef>
              <c:f>data!$BV$18:$BV$178</c:f>
              <c:numCache>
                <c:ptCount val="161"/>
                <c:pt idx="0">
                  <c:v>2409.75</c:v>
                </c:pt>
                <c:pt idx="1">
                  <c:v>2576</c:v>
                </c:pt>
                <c:pt idx="2">
                  <c:v>2742.25</c:v>
                </c:pt>
                <c:pt idx="3">
                  <c:v>2908.5</c:v>
                </c:pt>
                <c:pt idx="4">
                  <c:v>2945.25</c:v>
                </c:pt>
                <c:pt idx="5">
                  <c:v>2945.25</c:v>
                </c:pt>
                <c:pt idx="6">
                  <c:v>2945.25</c:v>
                </c:pt>
                <c:pt idx="7">
                  <c:v>2945.25</c:v>
                </c:pt>
                <c:pt idx="8">
                  <c:v>3015.2500000000005</c:v>
                </c:pt>
                <c:pt idx="9">
                  <c:v>3181.5</c:v>
                </c:pt>
                <c:pt idx="10">
                  <c:v>3347.7500000000005</c:v>
                </c:pt>
                <c:pt idx="11">
                  <c:v>3513.9999999999995</c:v>
                </c:pt>
                <c:pt idx="12">
                  <c:v>3680.25</c:v>
                </c:pt>
                <c:pt idx="13">
                  <c:v>3846.5000000000005</c:v>
                </c:pt>
                <c:pt idx="14">
                  <c:v>4012.7499999999995</c:v>
                </c:pt>
                <c:pt idx="15">
                  <c:v>4179</c:v>
                </c:pt>
                <c:pt idx="16">
                  <c:v>4345.250000000001</c:v>
                </c:pt>
                <c:pt idx="17">
                  <c:v>4462.5</c:v>
                </c:pt>
                <c:pt idx="18">
                  <c:v>4462.5</c:v>
                </c:pt>
                <c:pt idx="19">
                  <c:v>4471.250000000001</c:v>
                </c:pt>
                <c:pt idx="20">
                  <c:v>4637.5</c:v>
                </c:pt>
                <c:pt idx="21">
                  <c:v>4803.75</c:v>
                </c:pt>
                <c:pt idx="22">
                  <c:v>4970</c:v>
                </c:pt>
                <c:pt idx="23">
                  <c:v>5136.25</c:v>
                </c:pt>
                <c:pt idx="24">
                  <c:v>5302.5</c:v>
                </c:pt>
                <c:pt idx="25">
                  <c:v>5468.749999999999</c:v>
                </c:pt>
                <c:pt idx="26">
                  <c:v>5635.000000000001</c:v>
                </c:pt>
                <c:pt idx="27">
                  <c:v>5801.25</c:v>
                </c:pt>
                <c:pt idx="28">
                  <c:v>5967.499999999999</c:v>
                </c:pt>
                <c:pt idx="29">
                  <c:v>6133.750000000001</c:v>
                </c:pt>
                <c:pt idx="30">
                  <c:v>6300</c:v>
                </c:pt>
                <c:pt idx="31">
                  <c:v>6466.249999999999</c:v>
                </c:pt>
                <c:pt idx="32">
                  <c:v>6632.500000000001</c:v>
                </c:pt>
                <c:pt idx="33">
                  <c:v>6798.75</c:v>
                </c:pt>
                <c:pt idx="34">
                  <c:v>6964.999999999999</c:v>
                </c:pt>
                <c:pt idx="35">
                  <c:v>7131.250000000001</c:v>
                </c:pt>
                <c:pt idx="36">
                  <c:v>7297.5</c:v>
                </c:pt>
                <c:pt idx="37">
                  <c:v>7463.749999999999</c:v>
                </c:pt>
                <c:pt idx="38">
                  <c:v>7630.000000000001</c:v>
                </c:pt>
                <c:pt idx="39">
                  <c:v>7796.25</c:v>
                </c:pt>
                <c:pt idx="40">
                  <c:v>7962.500000000001</c:v>
                </c:pt>
                <c:pt idx="41">
                  <c:v>8128.749999999999</c:v>
                </c:pt>
                <c:pt idx="42">
                  <c:v>8295</c:v>
                </c:pt>
                <c:pt idx="43">
                  <c:v>8461.25</c:v>
                </c:pt>
                <c:pt idx="44">
                  <c:v>8627.5</c:v>
                </c:pt>
                <c:pt idx="45">
                  <c:v>8793.75</c:v>
                </c:pt>
                <c:pt idx="46">
                  <c:v>8960</c:v>
                </c:pt>
                <c:pt idx="47">
                  <c:v>9126.25</c:v>
                </c:pt>
                <c:pt idx="48">
                  <c:v>9292.5</c:v>
                </c:pt>
                <c:pt idx="49">
                  <c:v>9458.75</c:v>
                </c:pt>
                <c:pt idx="50">
                  <c:v>9625</c:v>
                </c:pt>
                <c:pt idx="51">
                  <c:v>9791.25</c:v>
                </c:pt>
                <c:pt idx="52">
                  <c:v>9957.5</c:v>
                </c:pt>
                <c:pt idx="53">
                  <c:v>10123.75</c:v>
                </c:pt>
                <c:pt idx="54">
                  <c:v>10290</c:v>
                </c:pt>
                <c:pt idx="55">
                  <c:v>10456.25</c:v>
                </c:pt>
                <c:pt idx="56">
                  <c:v>10622.5</c:v>
                </c:pt>
                <c:pt idx="57">
                  <c:v>10710</c:v>
                </c:pt>
                <c:pt idx="58">
                  <c:v>10710</c:v>
                </c:pt>
                <c:pt idx="59">
                  <c:v>10710</c:v>
                </c:pt>
                <c:pt idx="60">
                  <c:v>10710</c:v>
                </c:pt>
                <c:pt idx="61">
                  <c:v>10710</c:v>
                </c:pt>
                <c:pt idx="62">
                  <c:v>10710</c:v>
                </c:pt>
                <c:pt idx="63">
                  <c:v>10710</c:v>
                </c:pt>
                <c:pt idx="64">
                  <c:v>10850.000000000002</c:v>
                </c:pt>
                <c:pt idx="65">
                  <c:v>11016.249999999998</c:v>
                </c:pt>
                <c:pt idx="66">
                  <c:v>11182.5</c:v>
                </c:pt>
                <c:pt idx="67">
                  <c:v>11348.750000000002</c:v>
                </c:pt>
                <c:pt idx="68">
                  <c:v>11514.999999999998</c:v>
                </c:pt>
                <c:pt idx="69">
                  <c:v>11681.25</c:v>
                </c:pt>
                <c:pt idx="70">
                  <c:v>11847.500000000002</c:v>
                </c:pt>
                <c:pt idx="71">
                  <c:v>12013.749999999998</c:v>
                </c:pt>
                <c:pt idx="72">
                  <c:v>12180</c:v>
                </c:pt>
                <c:pt idx="73">
                  <c:v>12346.250000000002</c:v>
                </c:pt>
                <c:pt idx="74">
                  <c:v>12512.499999999998</c:v>
                </c:pt>
                <c:pt idx="75">
                  <c:v>12678.75</c:v>
                </c:pt>
                <c:pt idx="76">
                  <c:v>12845.000000000002</c:v>
                </c:pt>
                <c:pt idx="77">
                  <c:v>13011.250000000002</c:v>
                </c:pt>
                <c:pt idx="78">
                  <c:v>13177.5</c:v>
                </c:pt>
                <c:pt idx="79">
                  <c:v>13343.749999999998</c:v>
                </c:pt>
                <c:pt idx="80">
                  <c:v>13510.000000000002</c:v>
                </c:pt>
                <c:pt idx="81">
                  <c:v>13676.25</c:v>
                </c:pt>
                <c:pt idx="82">
                  <c:v>13842.499999999998</c:v>
                </c:pt>
                <c:pt idx="83">
                  <c:v>14008.750000000002</c:v>
                </c:pt>
                <c:pt idx="84">
                  <c:v>14175</c:v>
                </c:pt>
                <c:pt idx="85">
                  <c:v>14341.249999999998</c:v>
                </c:pt>
                <c:pt idx="86">
                  <c:v>14507.500000000002</c:v>
                </c:pt>
                <c:pt idx="87">
                  <c:v>14673.75</c:v>
                </c:pt>
                <c:pt idx="88">
                  <c:v>14839.999999999998</c:v>
                </c:pt>
                <c:pt idx="89">
                  <c:v>15006.250000000002</c:v>
                </c:pt>
                <c:pt idx="90">
                  <c:v>15172.5</c:v>
                </c:pt>
                <c:pt idx="91">
                  <c:v>15338.749999999998</c:v>
                </c:pt>
                <c:pt idx="92">
                  <c:v>15505.000000000002</c:v>
                </c:pt>
                <c:pt idx="93">
                  <c:v>15671.25</c:v>
                </c:pt>
                <c:pt idx="94">
                  <c:v>15837.499999999998</c:v>
                </c:pt>
                <c:pt idx="95">
                  <c:v>16003.750000000002</c:v>
                </c:pt>
                <c:pt idx="96">
                  <c:v>16170</c:v>
                </c:pt>
                <c:pt idx="97">
                  <c:v>16336.249999999998</c:v>
                </c:pt>
                <c:pt idx="98">
                  <c:v>16502.5</c:v>
                </c:pt>
                <c:pt idx="99">
                  <c:v>16668.75</c:v>
                </c:pt>
                <c:pt idx="100">
                  <c:v>16835</c:v>
                </c:pt>
                <c:pt idx="101">
                  <c:v>17001.25</c:v>
                </c:pt>
                <c:pt idx="102">
                  <c:v>17167.5</c:v>
                </c:pt>
                <c:pt idx="103">
                  <c:v>17333.75</c:v>
                </c:pt>
                <c:pt idx="104">
                  <c:v>17500</c:v>
                </c:pt>
                <c:pt idx="105">
                  <c:v>17666.25</c:v>
                </c:pt>
                <c:pt idx="106">
                  <c:v>17832.5</c:v>
                </c:pt>
                <c:pt idx="107">
                  <c:v>17998.75</c:v>
                </c:pt>
                <c:pt idx="108">
                  <c:v>18165</c:v>
                </c:pt>
                <c:pt idx="109">
                  <c:v>18331.25</c:v>
                </c:pt>
                <c:pt idx="110">
                  <c:v>18497.5</c:v>
                </c:pt>
                <c:pt idx="111">
                  <c:v>18663.75</c:v>
                </c:pt>
                <c:pt idx="112">
                  <c:v>18830</c:v>
                </c:pt>
                <c:pt idx="113">
                  <c:v>18996.25</c:v>
                </c:pt>
                <c:pt idx="114">
                  <c:v>19162.5</c:v>
                </c:pt>
                <c:pt idx="115">
                  <c:v>19328.75</c:v>
                </c:pt>
                <c:pt idx="116">
                  <c:v>19495</c:v>
                </c:pt>
                <c:pt idx="117">
                  <c:v>19661.25</c:v>
                </c:pt>
                <c:pt idx="118">
                  <c:v>19827.5</c:v>
                </c:pt>
                <c:pt idx="119">
                  <c:v>19993.75</c:v>
                </c:pt>
                <c:pt idx="120">
                  <c:v>20160</c:v>
                </c:pt>
                <c:pt idx="121">
                  <c:v>20326.25</c:v>
                </c:pt>
                <c:pt idx="122">
                  <c:v>20492.5</c:v>
                </c:pt>
                <c:pt idx="123">
                  <c:v>20658.75</c:v>
                </c:pt>
                <c:pt idx="124">
                  <c:v>20814.5</c:v>
                </c:pt>
                <c:pt idx="125">
                  <c:v>20954.5</c:v>
                </c:pt>
                <c:pt idx="126">
                  <c:v>21094.5</c:v>
                </c:pt>
                <c:pt idx="127">
                  <c:v>21234.5</c:v>
                </c:pt>
                <c:pt idx="128">
                  <c:v>21374.5</c:v>
                </c:pt>
                <c:pt idx="129">
                  <c:v>21514.5</c:v>
                </c:pt>
                <c:pt idx="130">
                  <c:v>21654.5</c:v>
                </c:pt>
                <c:pt idx="131">
                  <c:v>21794.5</c:v>
                </c:pt>
                <c:pt idx="132">
                  <c:v>21934.5</c:v>
                </c:pt>
                <c:pt idx="133">
                  <c:v>22074.5</c:v>
                </c:pt>
                <c:pt idx="134">
                  <c:v>22214.5</c:v>
                </c:pt>
                <c:pt idx="135">
                  <c:v>22354.5</c:v>
                </c:pt>
                <c:pt idx="136">
                  <c:v>22494.5</c:v>
                </c:pt>
                <c:pt idx="137">
                  <c:v>22634.5</c:v>
                </c:pt>
                <c:pt idx="138">
                  <c:v>22774.5</c:v>
                </c:pt>
                <c:pt idx="139">
                  <c:v>22914.5</c:v>
                </c:pt>
                <c:pt idx="140">
                  <c:v>23054.5</c:v>
                </c:pt>
                <c:pt idx="141">
                  <c:v>23194.5</c:v>
                </c:pt>
                <c:pt idx="142">
                  <c:v>23334.5</c:v>
                </c:pt>
                <c:pt idx="143">
                  <c:v>23474.5</c:v>
                </c:pt>
                <c:pt idx="144">
                  <c:v>23614.5</c:v>
                </c:pt>
                <c:pt idx="145">
                  <c:v>23754.5</c:v>
                </c:pt>
                <c:pt idx="146">
                  <c:v>23894.5</c:v>
                </c:pt>
                <c:pt idx="147">
                  <c:v>24034.5</c:v>
                </c:pt>
                <c:pt idx="148">
                  <c:v>24174.5</c:v>
                </c:pt>
                <c:pt idx="149">
                  <c:v>24314.5</c:v>
                </c:pt>
                <c:pt idx="150">
                  <c:v>24454.5</c:v>
                </c:pt>
                <c:pt idx="151">
                  <c:v>24594.5</c:v>
                </c:pt>
                <c:pt idx="152">
                  <c:v>24734.5</c:v>
                </c:pt>
                <c:pt idx="153">
                  <c:v>24874.5</c:v>
                </c:pt>
                <c:pt idx="154">
                  <c:v>25014.5</c:v>
                </c:pt>
                <c:pt idx="155">
                  <c:v>25154.5</c:v>
                </c:pt>
                <c:pt idx="156">
                  <c:v>25294.5</c:v>
                </c:pt>
                <c:pt idx="157">
                  <c:v>25434.5</c:v>
                </c:pt>
                <c:pt idx="158">
                  <c:v>25574.5</c:v>
                </c:pt>
                <c:pt idx="159">
                  <c:v>25714.5</c:v>
                </c:pt>
                <c:pt idx="160">
                  <c:v>25854.5</c:v>
                </c:pt>
              </c:numCache>
            </c:numRef>
          </c:val>
          <c:smooth val="0"/>
        </c:ser>
        <c:axId val="19779278"/>
        <c:axId val="43795775"/>
      </c:lineChart>
      <c:catAx>
        <c:axId val="1977927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43795775"/>
        <c:crosses val="autoZero"/>
        <c:auto val="1"/>
        <c:lblOffset val="100"/>
        <c:tickLblSkip val="5"/>
        <c:tickMarkSkip val="5"/>
        <c:noMultiLvlLbl val="0"/>
      </c:catAx>
      <c:valAx>
        <c:axId val="43795775"/>
        <c:scaling>
          <c:orientation val="minMax"/>
          <c:max val="15000"/>
          <c:min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1977927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375"/>
          <c:y val="0.370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MS UI Gothic"/>
              <a:ea typeface="MS UI Gothic"/>
              <a:cs typeface="MS UI Gothic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MS UI Gothic"/>
          <a:ea typeface="MS UI Gothic"/>
          <a:cs typeface="MS UI Gothic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21</xdr:row>
      <xdr:rowOff>0</xdr:rowOff>
    </xdr:from>
    <xdr:to>
      <xdr:col>31</xdr:col>
      <xdr:colOff>0</xdr:colOff>
      <xdr:row>27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163675" y="3124200"/>
          <a:ext cx="30194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MS UI Gothic"/>
              <a:ea typeface="MS UI Gothic"/>
              <a:cs typeface="MS UI Gothic"/>
            </a:rPr>
            <a:t>パケット代を無料通話の対象としません。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
オマケなので我慢してください。
現在、メール放題を自動適用します。
(手動設定の場合、パケット数に0を指定して下さい)
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12</xdr:col>
      <xdr:colOff>0</xdr:colOff>
      <xdr:row>29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95425" y="2981325"/>
          <a:ext cx="561975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MS UI Gothic"/>
              <a:ea typeface="MS UI Gothic"/>
              <a:cs typeface="MS UI Gothic"/>
            </a:rPr>
            <a:t>★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 コードの値の意味
1: 年間契約のみ
2: ファミ割 / 家族割 / 家族割引(ブルー/オレンジ) / ハピボ(主回線) 
        / A&amp;B割(複数割引なし) / 複数割引(ファミリーパック) / ハートフル
3: ひとりでも割 / 誰でも割 / 個人割引(ブルー) / 自分割引(オレンジ) / ハピボ(副回線) 
        / データセット割(副回線) / マルチパック
(ドコモ / ブルー / データ向け 以外は2と3を区別しません。どちらでも同じ扱いです)
今回は2年縛りのリスクに対する加算を行っていません。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123825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0" y="1409700"/>
          <a:ext cx="10477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課金単位を考慮する
ために使用します。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14</xdr:col>
      <xdr:colOff>0</xdr:colOff>
      <xdr:row>43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76650" y="4943475"/>
          <a:ext cx="440055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latin typeface="MS UI Gothic"/>
              <a:ea typeface="MS UI Gothic"/>
              <a:cs typeface="MS UI Gothic"/>
            </a:rPr>
            <a:t>通話料計算モデルについて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
1通話の長さを考慮しています。
通話料の計算方法が「常に課金単位時間で通話を終える」ありえないモデルではなく、
「通話終了時間がランダムとなる」→通話1回に (月課金単位/2) をロスするモデルです。
その分通話料が高めに出ます。
1通話の長さを考慮したくない場合、「1通話の長さ」を999999分とかにしてください。</a:t>
          </a:r>
        </a:p>
      </xdr:txBody>
    </xdr:sp>
    <xdr:clientData/>
  </xdr:twoCellAnchor>
  <xdr:twoCellAnchor>
    <xdr:from>
      <xdr:col>14</xdr:col>
      <xdr:colOff>571500</xdr:colOff>
      <xdr:row>40</xdr:row>
      <xdr:rowOff>0</xdr:rowOff>
    </xdr:from>
    <xdr:to>
      <xdr:col>20</xdr:col>
      <xdr:colOff>0</xdr:colOff>
      <xdr:row>45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648700" y="5943600"/>
          <a:ext cx="24669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latin typeface="MS UI Gothic"/>
              <a:ea typeface="MS UI Gothic"/>
              <a:cs typeface="MS UI Gothic"/>
            </a:rPr>
            <a:t>作者について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
作者は "yamanakako" です。
同じ名前で呼ばれてる某氏とは関係ありません。</a:t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19</xdr:col>
      <xdr:colOff>0</xdr:colOff>
      <xdr:row>29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496175" y="2695575"/>
          <a:ext cx="3238500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適用率は、月の通話全体のうちで
割引(または無料)対象となる通話が占める割合です。
例えば、通話時間が全体で30時間でそのうち10時間が
割引対象ならば、適用率は33%となります。
適用した場合としなかった場合を(セルごとに)自動で比較し、
</a:t>
          </a:r>
          <a:r>
            <a:rPr lang="en-US" cap="none" sz="900" b="0" i="0" u="none" baseline="0">
              <a:solidFill>
                <a:srgbClr val="0000FF"/>
              </a:solidFill>
              <a:latin typeface="MS UI Gothic"/>
              <a:ea typeface="MS UI Gothic"/>
              <a:cs typeface="MS UI Gothic"/>
            </a:rPr>
            <a:t>トクになる場合に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定額料を支払い割引を行います。
Voda統一は、</a:t>
          </a:r>
          <a:r>
            <a:rPr lang="en-US" cap="none" sz="900" b="0" i="0" u="none" baseline="0">
              <a:solidFill>
                <a:srgbClr val="008000"/>
              </a:solidFill>
              <a:latin typeface="MS UI Gothic"/>
              <a:ea typeface="MS UI Gothic"/>
              <a:cs typeface="MS UI Gothic"/>
            </a:rPr>
            <a:t>デフォルトで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LOVE定額/家族通話定額です。</a:t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25</xdr:col>
      <xdr:colOff>0</xdr:colOff>
      <xdr:row>23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115675" y="2266950"/>
          <a:ext cx="26670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WEB基本料/スーパー安心パック/留守番電話など、
通話料と関係の無い、無料通話対象外の
オプションにかかる金額を指定します。
</a:t>
          </a:r>
          <a:r>
            <a:rPr lang="en-US" cap="none" sz="900" b="0" i="0" u="none" baseline="0">
              <a:solidFill>
                <a:srgbClr val="008000"/>
              </a:solidFill>
              <a:latin typeface="MS UI Gothic"/>
              <a:ea typeface="MS UI Gothic"/>
              <a:cs typeface="MS UI Gothic"/>
            </a:rPr>
            <a:t>デフォルトで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web基本料を指定してあります。
(メール定額/メール放題/ライトEメール/高速化は
パケット代の手動加算で足してください)
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14</xdr:col>
      <xdr:colOff>0</xdr:colOff>
      <xdr:row>56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676650" y="6515100"/>
          <a:ext cx="440055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latin typeface="MS UI Gothic"/>
              <a:ea typeface="MS UI Gothic"/>
              <a:cs typeface="MS UI Gothic"/>
            </a:rPr>
            <a:t>通話料について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
[仕様]
・voda全国統一の通話料は、お得タイム(深夜)以外のものです。
・ウィルコムの通話料は、</a:t>
          </a:r>
          <a:r>
            <a:rPr lang="en-US" cap="none" sz="900" b="0" i="0" u="none" baseline="0">
              <a:solidFill>
                <a:srgbClr val="008000"/>
              </a:solidFill>
              <a:latin typeface="MS UI Gothic"/>
              <a:ea typeface="MS UI Gothic"/>
              <a:cs typeface="MS UI Gothic"/>
            </a:rPr>
            <a:t>デフォルトで</a:t>
          </a:r>
          <a:r>
            <a:rPr lang="en-US" cap="none" sz="9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平日夜間または土休日全日の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対他社携帯です。
[制限]
・1通話の長さを1分未満にしたとき、ウィルコムの旧音声プラン
(標準/スーパーパック) は実際より高い通話料を算出します。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6</xdr:col>
      <xdr:colOff>0</xdr:colOff>
      <xdr:row>43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190500" y="4943475"/>
          <a:ext cx="31146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latin typeface="MS UI Gothic"/>
              <a:ea typeface="MS UI Gothic"/>
              <a:cs typeface="MS UI Gothic"/>
            </a:rPr>
            <a:t>操作方法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
背景が水色となっているセル(水色セル)は中の値を変更できます。
水色セルの大部分はconfigシートにあります。
水色セルに値を入れることで、
dataシート及びgraphシートが更新されます。
説明文中で</a:t>
          </a:r>
          <a:r>
            <a:rPr lang="en-US" cap="none" sz="900" b="0" i="0" u="none" baseline="0">
              <a:solidFill>
                <a:srgbClr val="008000"/>
              </a:solidFill>
              <a:latin typeface="MS UI Gothic"/>
              <a:ea typeface="MS UI Gothic"/>
              <a:cs typeface="MS UI Gothic"/>
            </a:rPr>
            <a:t>デフォルト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と表現されてる部分は、
水色セルを使って変更できます。</a:t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21</xdr:col>
      <xdr:colOff>0</xdr:colOff>
      <xdr:row>39</xdr:row>
      <xdr:rowOff>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8667750" y="4943475"/>
          <a:ext cx="30289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latin typeface="MS UI Gothic"/>
              <a:ea typeface="MS UI Gothic"/>
              <a:cs typeface="MS UI Gothic"/>
            </a:rPr>
            <a:t>新スーパーボーナスについて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
サポートしていません。
たとえば、このブックの計算結果が2280円を下回ったとしても、
実際の支払いは2280円以上になる可能性があります。</a:t>
          </a:r>
        </a:p>
      </xdr:txBody>
    </xdr:sp>
    <xdr:clientData/>
  </xdr:twoCellAnchor>
  <xdr:twoCellAnchor>
    <xdr:from>
      <xdr:col>15</xdr:col>
      <xdr:colOff>0</xdr:colOff>
      <xdr:row>46</xdr:row>
      <xdr:rowOff>0</xdr:rowOff>
    </xdr:from>
    <xdr:to>
      <xdr:col>20</xdr:col>
      <xdr:colOff>0</xdr:colOff>
      <xdr:row>54</xdr:row>
      <xdr:rowOff>0</xdr:rowOff>
    </xdr:to>
    <xdr:sp>
      <xdr:nvSpPr>
        <xdr:cNvPr id="11" name="TextBox 16"/>
        <xdr:cNvSpPr txBox="1">
          <a:spLocks noChangeArrowheads="1"/>
        </xdr:cNvSpPr>
      </xdr:nvSpPr>
      <xdr:spPr>
        <a:xfrm>
          <a:off x="8667750" y="6800850"/>
          <a:ext cx="24479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latin typeface="MS UI Gothic"/>
              <a:ea typeface="MS UI Gothic"/>
              <a:cs typeface="MS UI Gothic"/>
            </a:rPr>
            <a:t>免責事項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
このブックを利用して不利益が発生しても、
責任は一切取りません。
責任を取って欲しければ、
プロを雇った上で同じものを作らせてください。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0</xdr:colOff>
      <xdr:row>4</xdr:row>
      <xdr:rowOff>0</xdr:rowOff>
    </xdr:from>
    <xdr:to>
      <xdr:col>85</xdr:col>
      <xdr:colOff>0</xdr:colOff>
      <xdr:row>14</xdr:row>
      <xdr:rowOff>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32575500" y="1990725"/>
          <a:ext cx="385762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latin typeface="MS UI Gothic"/>
              <a:ea typeface="MS UI Gothic"/>
              <a:cs typeface="MS UI Gothic"/>
            </a:rPr>
            <a:t>ウィルコム定額プランの人[が]2台持ちすべきかの判定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
この項の数字 (2台持ち-W定額単騎) が</a:t>
          </a:r>
          <a:r>
            <a:rPr lang="en-US" cap="none" sz="900" b="0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負(赤字)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になる場合、
</a:t>
          </a:r>
          <a:r>
            <a:rPr lang="en-US" cap="none" sz="900" b="1" i="0" u="none" baseline="0">
              <a:latin typeface="MS UI Gothic"/>
              <a:ea typeface="MS UI Gothic"/>
              <a:cs typeface="MS UI Gothic"/>
            </a:rPr>
            <a:t>ウィルコム定額プランの人が</a:t>
          </a:r>
          <a:r>
            <a:rPr lang="en-US" cap="none" sz="900" b="0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赤字の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携帯電話と2台持ちして定額対象外の
通話をその携帯電話から掛けた方が、全ての通話をウィルコム定額プランの
電話機1台で済ませるよりも安くなります。
この比較を行う場合、ウィルコム定額プランの定額対象通話でない通話の
通話時間及び無料通話適用率を用いてチェックして下さい。</a:t>
          </a:r>
        </a:p>
      </xdr:txBody>
    </xdr:sp>
    <xdr:clientData/>
  </xdr:twoCellAnchor>
  <xdr:twoCellAnchor>
    <xdr:from>
      <xdr:col>68</xdr:col>
      <xdr:colOff>0</xdr:colOff>
      <xdr:row>4</xdr:row>
      <xdr:rowOff>0</xdr:rowOff>
    </xdr:from>
    <xdr:to>
      <xdr:col>75</xdr:col>
      <xdr:colOff>0</xdr:colOff>
      <xdr:row>14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29175075" y="1990725"/>
          <a:ext cx="298132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latin typeface="MS UI Gothic"/>
              <a:ea typeface="MS UI Gothic"/>
              <a:cs typeface="MS UI Gothic"/>
            </a:rPr>
            <a:t>カテゴリ別最適価格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
そのまんまです。
数字の色は【ガク割を除く】最安値との差を表し、
←最安値かより安い【ガク割のみ】
←最安値 
←最安値 +500円以内
←最安値+1000円以内
←最安値+1000円より高い
です。</a:t>
          </a:r>
        </a:p>
      </xdr:txBody>
    </xdr:sp>
    <xdr:clientData/>
  </xdr:twoCellAnchor>
  <xdr:twoCellAnchor>
    <xdr:from>
      <xdr:col>87</xdr:col>
      <xdr:colOff>0</xdr:colOff>
      <xdr:row>4</xdr:row>
      <xdr:rowOff>0</xdr:rowOff>
    </xdr:from>
    <xdr:to>
      <xdr:col>91</xdr:col>
      <xdr:colOff>0</xdr:colOff>
      <xdr:row>14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37290375" y="1990725"/>
          <a:ext cx="17049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latin typeface="MS UI Gothic"/>
              <a:ea typeface="MS UI Gothic"/>
              <a:cs typeface="MS UI Gothic"/>
            </a:rPr>
            <a:t>Softbank乗り換え判定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
値が正 → Softbankの方が安い。
こうやって見ると、200円以外の
理由でもソフトバンクが安いことが
わかります。
スーパー安心パック無なら。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44</xdr:col>
      <xdr:colOff>0</xdr:colOff>
      <xdr:row>55</xdr:row>
      <xdr:rowOff>9525</xdr:rowOff>
    </xdr:to>
    <xdr:graphicFrame>
      <xdr:nvGraphicFramePr>
        <xdr:cNvPr id="1" name="Chart 3"/>
        <xdr:cNvGraphicFramePr/>
      </xdr:nvGraphicFramePr>
      <xdr:xfrm>
        <a:off x="0" y="0"/>
        <a:ext cx="23469600" cy="786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3"/>
  <sheetViews>
    <sheetView tabSelected="1" workbookViewId="0" topLeftCell="A1">
      <selection activeCell="F7" sqref="F7"/>
    </sheetView>
  </sheetViews>
  <sheetFormatPr defaultColWidth="9.33203125" defaultRowHeight="11.25"/>
  <cols>
    <col min="1" max="1" width="3.33203125" style="0" customWidth="1"/>
    <col min="2" max="2" width="16.16015625" style="0" customWidth="1"/>
    <col min="3" max="3" width="6.66015625" style="0" customWidth="1"/>
    <col min="4" max="4" width="10.16015625" style="0" bestFit="1" customWidth="1"/>
    <col min="5" max="5" width="11.5" style="0" bestFit="1" customWidth="1"/>
    <col min="6" max="6" width="10" style="0" bestFit="1" customWidth="1"/>
    <col min="7" max="7" width="6.5" style="1" bestFit="1" customWidth="1"/>
    <col min="8" max="8" width="29.66015625" style="1" customWidth="1"/>
    <col min="9" max="9" width="8" style="0" bestFit="1" customWidth="1"/>
    <col min="10" max="12" width="7.5" style="0" bestFit="1" customWidth="1"/>
    <col min="13" max="13" width="6.66015625" style="0" customWidth="1"/>
    <col min="14" max="14" width="10.16015625" style="0" bestFit="1" customWidth="1"/>
    <col min="15" max="15" width="10.33203125" style="1" bestFit="1" customWidth="1"/>
    <col min="16" max="18" width="8" style="0" bestFit="1" customWidth="1"/>
    <col min="19" max="19" width="12.16015625" style="0" bestFit="1" customWidth="1"/>
    <col min="20" max="20" width="6.66015625" style="0" customWidth="1"/>
    <col min="21" max="21" width="10.16015625" style="0" bestFit="1" customWidth="1"/>
    <col min="22" max="22" width="10.33203125" style="0" bestFit="1" customWidth="1"/>
    <col min="23" max="23" width="11.5" style="0" bestFit="1" customWidth="1"/>
    <col min="24" max="25" width="7.33203125" style="0" bestFit="1" customWidth="1"/>
    <col min="26" max="26" width="6.66015625" style="0" customWidth="1"/>
    <col min="27" max="27" width="10.16015625" style="0" bestFit="1" customWidth="1"/>
    <col min="28" max="28" width="10.83203125" style="0" bestFit="1" customWidth="1"/>
    <col min="29" max="29" width="11.83203125" style="0" bestFit="1" customWidth="1"/>
    <col min="30" max="30" width="10" style="0" bestFit="1" customWidth="1"/>
    <col min="31" max="31" width="10" style="0" customWidth="1"/>
    <col min="32" max="32" width="3.33203125" style="0" customWidth="1"/>
  </cols>
  <sheetData>
    <row r="1" spans="1:32" ht="17.25">
      <c r="A1" s="235" t="s">
        <v>83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7"/>
    </row>
    <row r="2" spans="1:32" ht="13.5">
      <c r="A2" s="244" t="s">
        <v>118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6"/>
    </row>
    <row r="3" ht="11.25"/>
    <row r="4" spans="2:31" ht="11.25">
      <c r="B4" s="38" t="s">
        <v>81</v>
      </c>
      <c r="D4" s="249" t="s">
        <v>13</v>
      </c>
      <c r="E4" s="250"/>
      <c r="F4" s="250"/>
      <c r="G4" s="250"/>
      <c r="H4" s="250"/>
      <c r="I4" s="250"/>
      <c r="J4" s="250"/>
      <c r="K4" s="250"/>
      <c r="L4" s="251"/>
      <c r="N4" s="247" t="s">
        <v>121</v>
      </c>
      <c r="O4" s="248"/>
      <c r="P4" s="248"/>
      <c r="Q4" s="248"/>
      <c r="R4" s="248"/>
      <c r="S4" s="248"/>
      <c r="U4" s="243" t="s">
        <v>125</v>
      </c>
      <c r="V4" s="243"/>
      <c r="W4" s="243"/>
      <c r="X4" s="243"/>
      <c r="Y4" s="243"/>
      <c r="AA4" s="243" t="s">
        <v>97</v>
      </c>
      <c r="AB4" s="243"/>
      <c r="AC4" s="243"/>
      <c r="AD4" s="243"/>
      <c r="AE4" s="243"/>
    </row>
    <row r="5" spans="2:31" ht="11.25">
      <c r="B5" s="241" t="s">
        <v>0</v>
      </c>
      <c r="D5" s="233" t="s">
        <v>3</v>
      </c>
      <c r="E5" s="233" t="s">
        <v>84</v>
      </c>
      <c r="F5" s="233" t="s">
        <v>88</v>
      </c>
      <c r="G5" s="200" t="s">
        <v>166</v>
      </c>
      <c r="H5" s="201"/>
      <c r="I5" s="202"/>
      <c r="J5" s="217" t="s">
        <v>167</v>
      </c>
      <c r="K5" s="218"/>
      <c r="L5" s="199"/>
      <c r="M5" s="53"/>
      <c r="N5" s="233" t="s">
        <v>3</v>
      </c>
      <c r="O5" s="233" t="s">
        <v>84</v>
      </c>
      <c r="P5" s="200" t="s">
        <v>116</v>
      </c>
      <c r="Q5" s="202"/>
      <c r="R5" s="233" t="s">
        <v>114</v>
      </c>
      <c r="S5" s="233" t="s">
        <v>115</v>
      </c>
      <c r="U5" s="233" t="s">
        <v>3</v>
      </c>
      <c r="V5" s="233" t="s">
        <v>84</v>
      </c>
      <c r="W5" s="233" t="s">
        <v>124</v>
      </c>
      <c r="X5" s="233" t="s">
        <v>123</v>
      </c>
      <c r="Y5" s="233" t="s">
        <v>122</v>
      </c>
      <c r="AA5" s="233" t="s">
        <v>3</v>
      </c>
      <c r="AB5" s="233" t="s">
        <v>84</v>
      </c>
      <c r="AC5" s="233" t="s">
        <v>85</v>
      </c>
      <c r="AD5" s="233" t="s">
        <v>126</v>
      </c>
      <c r="AE5" s="233" t="s">
        <v>122</v>
      </c>
    </row>
    <row r="6" spans="2:31" ht="12" thickBot="1">
      <c r="B6" s="242"/>
      <c r="D6" s="234"/>
      <c r="E6" s="234"/>
      <c r="F6" s="234"/>
      <c r="G6" s="72" t="s">
        <v>168</v>
      </c>
      <c r="H6" s="193" t="s">
        <v>169</v>
      </c>
      <c r="I6" s="73" t="s">
        <v>12</v>
      </c>
      <c r="J6" s="91" t="s">
        <v>177</v>
      </c>
      <c r="K6" s="91" t="s">
        <v>178</v>
      </c>
      <c r="L6" s="91" t="s">
        <v>179</v>
      </c>
      <c r="M6" s="53"/>
      <c r="N6" s="234"/>
      <c r="O6" s="234"/>
      <c r="P6" s="73" t="s">
        <v>112</v>
      </c>
      <c r="Q6" s="73" t="s">
        <v>113</v>
      </c>
      <c r="R6" s="234"/>
      <c r="S6" s="234"/>
      <c r="U6" s="234"/>
      <c r="V6" s="234"/>
      <c r="W6" s="234"/>
      <c r="X6" s="234"/>
      <c r="Y6" s="234"/>
      <c r="AA6" s="234"/>
      <c r="AB6" s="234"/>
      <c r="AC6" s="234"/>
      <c r="AD6" s="234"/>
      <c r="AE6" s="234"/>
    </row>
    <row r="7" spans="2:31" ht="12" thickTop="1">
      <c r="B7" s="47">
        <v>3</v>
      </c>
      <c r="D7" s="119" t="s">
        <v>4</v>
      </c>
      <c r="E7" s="3" t="s">
        <v>5</v>
      </c>
      <c r="F7" s="120">
        <v>1</v>
      </c>
      <c r="G7" s="120">
        <v>3</v>
      </c>
      <c r="H7" s="197" t="str">
        <f>CHOOSE(G7,"いちねん割引","いちねん+ファミ割","ひとりでも割")</f>
        <v>ひとりでも割</v>
      </c>
      <c r="I7" s="74">
        <f>CHOOSE(MIN(3,G7),J7,K7,L7)</f>
        <v>0.37</v>
      </c>
      <c r="J7" s="4">
        <f>CHOOSE(MIN(11,F$7),0.1,0.12,0.14,0.16,0.18,0.2,0.21,0.22,0.23,0.24,0.25,0)</f>
        <v>0.1</v>
      </c>
      <c r="K7" s="4">
        <f>CHOOSE(MIN(11,F$7),0.35,0.37,0.39,0.41,0.43,0.45,0.46,0.47,0.48,0.49,0.5,0)</f>
        <v>0.35</v>
      </c>
      <c r="L7" s="4">
        <f>CHOOSE(MIN(11,F$7),0.37,0.38,0.4,0.41,0.43,0.45,0.46,0.47,0.48,0.49,0.5,0)</f>
        <v>0.37</v>
      </c>
      <c r="N7" s="17" t="s">
        <v>86</v>
      </c>
      <c r="O7" s="3" t="s">
        <v>107</v>
      </c>
      <c r="P7" s="85">
        <v>300</v>
      </c>
      <c r="Q7" s="57">
        <v>0.3</v>
      </c>
      <c r="R7" s="59">
        <v>0</v>
      </c>
      <c r="S7" s="74">
        <f aca="true" t="shared" si="0" ref="S7:S14">Q7*R7</f>
        <v>0</v>
      </c>
      <c r="U7" s="17" t="s">
        <v>86</v>
      </c>
      <c r="V7" s="3" t="s">
        <v>107</v>
      </c>
      <c r="W7" s="84">
        <v>200</v>
      </c>
      <c r="X7" s="84">
        <v>0</v>
      </c>
      <c r="Y7" s="88">
        <f>W7+X7</f>
        <v>200</v>
      </c>
      <c r="AA7" s="17" t="s">
        <v>86</v>
      </c>
      <c r="AB7" s="3" t="s">
        <v>92</v>
      </c>
      <c r="AC7" s="49" t="s">
        <v>91</v>
      </c>
      <c r="AD7" s="84">
        <v>0</v>
      </c>
      <c r="AE7" s="99">
        <f aca="true" t="shared" si="1" ref="AE7:AE15">AD7</f>
        <v>0</v>
      </c>
    </row>
    <row r="8" spans="2:31" ht="11.25">
      <c r="B8" s="37" t="s">
        <v>82</v>
      </c>
      <c r="D8" s="228" t="s">
        <v>6</v>
      </c>
      <c r="E8" s="81" t="s">
        <v>7</v>
      </c>
      <c r="F8" s="229">
        <v>1</v>
      </c>
      <c r="G8" s="229">
        <v>3</v>
      </c>
      <c r="H8" s="212" t="str">
        <f>CHOOSE(MIN(3,G8),"年割","年割+家族割","誰でも割")</f>
        <v>誰でも割</v>
      </c>
      <c r="I8" s="122">
        <f>CHOOSE(MIN(3,G8),J8,K8,L8)</f>
        <v>0.5</v>
      </c>
      <c r="J8" s="4">
        <f>CHOOSE(MIN(11,F$8),0.15,0.16,0.17,0.18,0.19,0.2,0.21,0.22,0.23,0.24,0.25,0)</f>
        <v>0.15</v>
      </c>
      <c r="K8" s="189">
        <f>CHOOSE(MIN(11,F$8),0.365,0.38,0.395,0.41,0.425,0.44,0.455,0.47,0.48,0.49,0.5,0)</f>
        <v>0.365</v>
      </c>
      <c r="L8" s="190">
        <f>0.5</f>
        <v>0.5</v>
      </c>
      <c r="N8" s="90" t="s">
        <v>105</v>
      </c>
      <c r="O8" s="2" t="s">
        <v>107</v>
      </c>
      <c r="P8" s="87">
        <v>300</v>
      </c>
      <c r="Q8" s="58">
        <v>0.5</v>
      </c>
      <c r="R8" s="59">
        <v>0</v>
      </c>
      <c r="S8" s="75">
        <f t="shared" si="0"/>
        <v>0</v>
      </c>
      <c r="U8" s="90" t="s">
        <v>105</v>
      </c>
      <c r="V8" s="2" t="s">
        <v>107</v>
      </c>
      <c r="W8" s="86">
        <v>300</v>
      </c>
      <c r="X8" s="86">
        <v>0</v>
      </c>
      <c r="Y8" s="89">
        <f>W8+X8</f>
        <v>300</v>
      </c>
      <c r="AA8" s="219" t="s">
        <v>51</v>
      </c>
      <c r="AB8" s="81" t="s">
        <v>89</v>
      </c>
      <c r="AC8" s="49" t="s">
        <v>91</v>
      </c>
      <c r="AD8" s="86">
        <v>0</v>
      </c>
      <c r="AE8" s="127">
        <f t="shared" si="1"/>
        <v>0</v>
      </c>
    </row>
    <row r="9" spans="4:31" ht="11.25">
      <c r="D9" s="228"/>
      <c r="E9" s="2" t="s">
        <v>90</v>
      </c>
      <c r="F9" s="229"/>
      <c r="G9" s="229"/>
      <c r="H9" s="213" t="e">
        <f>CHOOSE(G9,"いちねん","いちねん+ファミ","ひとりでも")</f>
        <v>#VALUE!</v>
      </c>
      <c r="I9" s="75">
        <f>CHOOSE(MIN(3,G9),J9,K9,L9)</f>
        <v>0.25</v>
      </c>
      <c r="J9" s="4">
        <v>0</v>
      </c>
      <c r="K9" s="189">
        <v>0.25</v>
      </c>
      <c r="L9" s="190">
        <v>0.25</v>
      </c>
      <c r="N9" s="225" t="s">
        <v>106</v>
      </c>
      <c r="O9" s="80" t="s">
        <v>159</v>
      </c>
      <c r="P9" s="87">
        <v>0</v>
      </c>
      <c r="Q9" s="58">
        <v>1</v>
      </c>
      <c r="R9" s="59">
        <v>0</v>
      </c>
      <c r="S9" s="121">
        <f t="shared" si="0"/>
        <v>0</v>
      </c>
      <c r="U9" s="221" t="s">
        <v>8</v>
      </c>
      <c r="V9" s="2" t="s">
        <v>160</v>
      </c>
      <c r="W9" s="231">
        <v>300</v>
      </c>
      <c r="X9" s="86">
        <v>0</v>
      </c>
      <c r="Y9" s="89">
        <f>$W9+X9</f>
        <v>300</v>
      </c>
      <c r="AA9" s="220"/>
      <c r="AB9" s="2" t="s">
        <v>90</v>
      </c>
      <c r="AC9" s="49" t="s">
        <v>91</v>
      </c>
      <c r="AD9" s="86">
        <v>0</v>
      </c>
      <c r="AE9" s="100">
        <f t="shared" si="1"/>
        <v>0</v>
      </c>
    </row>
    <row r="10" spans="4:31" ht="11.25">
      <c r="D10" s="221" t="s">
        <v>8</v>
      </c>
      <c r="E10" s="80" t="s">
        <v>11</v>
      </c>
      <c r="F10" s="46">
        <v>11</v>
      </c>
      <c r="G10" s="46">
        <v>1</v>
      </c>
      <c r="H10" s="194" t="str">
        <f>CHOOSE(MIN(2,G10),"ゴールドプラン継続割引","ゴールドプラン家族割引")</f>
        <v>ゴールドプラン継続割引</v>
      </c>
      <c r="I10" s="121">
        <f>CHOOSE(MIN(2,G10),J10,K10)</f>
        <v>0.7</v>
      </c>
      <c r="J10" s="4">
        <f>CHOOSE(MIN(11,F$10),0.37,0.4,0.44,0.47,0.51,0.54,0.58,0.61,0.65,0.68,0.7,0)</f>
        <v>0.7</v>
      </c>
      <c r="K10" s="189">
        <f>CHOOSE(MIN(11,F$10),0.37,0.4,0.44,0.47,0.51,0.54,0.58,0.61,0.65,0.68,0.7,0)</f>
        <v>0.7</v>
      </c>
      <c r="L10" s="192" t="s">
        <v>165</v>
      </c>
      <c r="N10" s="226"/>
      <c r="O10" s="80" t="s">
        <v>108</v>
      </c>
      <c r="P10" s="87">
        <v>0</v>
      </c>
      <c r="Q10" s="58">
        <v>1</v>
      </c>
      <c r="R10" s="59">
        <v>0</v>
      </c>
      <c r="S10" s="121">
        <f t="shared" si="0"/>
        <v>0</v>
      </c>
      <c r="U10" s="221"/>
      <c r="V10" s="83" t="s">
        <v>142</v>
      </c>
      <c r="W10" s="232"/>
      <c r="X10" s="86">
        <v>0</v>
      </c>
      <c r="Y10" s="125">
        <f>$W9+X10</f>
        <v>300</v>
      </c>
      <c r="AA10" s="225" t="s">
        <v>8</v>
      </c>
      <c r="AB10" s="80" t="s">
        <v>161</v>
      </c>
      <c r="AC10" s="49" t="s">
        <v>91</v>
      </c>
      <c r="AD10" s="86">
        <v>0</v>
      </c>
      <c r="AE10" s="128">
        <f t="shared" si="1"/>
        <v>0</v>
      </c>
    </row>
    <row r="11" spans="4:31" ht="11.25">
      <c r="D11" s="221"/>
      <c r="E11" s="2" t="s">
        <v>9</v>
      </c>
      <c r="F11" s="238">
        <v>1</v>
      </c>
      <c r="G11" s="70">
        <v>3</v>
      </c>
      <c r="H11" s="197" t="str">
        <f>CHOOSE(G11,"一年割引","年間+家族割引","個人割引")</f>
        <v>個人割引</v>
      </c>
      <c r="I11" s="75">
        <f>CHOOSE(MIN(3,G11),J11,K11,L11)</f>
        <v>0.37</v>
      </c>
      <c r="J11" s="4">
        <f>CHOOSE(MIN(11,F$7),0.1,0.12,0.14,0.16,0.18,0.2,0.21,0.22,0.23,0.24,0.25,0)</f>
        <v>0.1</v>
      </c>
      <c r="K11" s="190">
        <f>CHOOSE(MIN(11,F$7),0.35,0.37,0.39,0.41,0.43,0.45,0.46,0.47,0.48,0.49,0.5,0)</f>
        <v>0.35</v>
      </c>
      <c r="L11" s="190">
        <f>CHOOSE(MIN(11,F$7),0.37,0.38,0.4,0.41,0.43,0.45,0.46,0.47,0.48,0.49,0.5,0)</f>
        <v>0.37</v>
      </c>
      <c r="N11" s="226"/>
      <c r="O11" s="2" t="s">
        <v>109</v>
      </c>
      <c r="P11" s="87">
        <v>300</v>
      </c>
      <c r="Q11" s="58">
        <v>0.3</v>
      </c>
      <c r="R11" s="59">
        <v>0</v>
      </c>
      <c r="S11" s="75">
        <f t="shared" si="0"/>
        <v>0</v>
      </c>
      <c r="U11" s="96" t="s">
        <v>14</v>
      </c>
      <c r="V11" s="37" t="s">
        <v>107</v>
      </c>
      <c r="W11" s="98">
        <v>0</v>
      </c>
      <c r="X11" s="86">
        <v>0</v>
      </c>
      <c r="Y11" s="89">
        <f>W11+X11</f>
        <v>0</v>
      </c>
      <c r="AA11" s="226"/>
      <c r="AB11" s="2" t="s">
        <v>135</v>
      </c>
      <c r="AC11" s="49" t="s">
        <v>91</v>
      </c>
      <c r="AD11" s="86">
        <v>0</v>
      </c>
      <c r="AE11" s="100">
        <f t="shared" si="1"/>
        <v>0</v>
      </c>
    </row>
    <row r="12" spans="4:31" ht="11.25">
      <c r="D12" s="221"/>
      <c r="E12" s="81" t="s">
        <v>10</v>
      </c>
      <c r="F12" s="239"/>
      <c r="G12" s="229">
        <v>3</v>
      </c>
      <c r="H12" s="214" t="str">
        <f>CHOOSE(MIN(3,G12),"年間割引","年間+家族割引","自分割引")</f>
        <v>自分割引</v>
      </c>
      <c r="I12" s="122">
        <f>CHOOSE(MIN(3,G12),J12,K12,L12)</f>
        <v>0.5</v>
      </c>
      <c r="J12" s="4">
        <f>CHOOSE(MIN(11,F$11),0.15,0.16,0.17,0.18,0.19,0.2,0.21,0.22,0.23,0.24,0.25,0)</f>
        <v>0.15</v>
      </c>
      <c r="K12" s="190">
        <f>CHOOSE(MIN(11,F$11),0.37,0.38,0.4,0.41,0.43,0.44,0.46,0.47,0.48,0.49,0.5,0)</f>
        <v>0.37</v>
      </c>
      <c r="L12" s="190">
        <f>0.5</f>
        <v>0.5</v>
      </c>
      <c r="N12" s="226"/>
      <c r="O12" s="2" t="s">
        <v>110</v>
      </c>
      <c r="P12" s="87">
        <v>300</v>
      </c>
      <c r="Q12" s="58">
        <v>0.5</v>
      </c>
      <c r="R12" s="59">
        <v>0</v>
      </c>
      <c r="S12" s="75">
        <f t="shared" si="0"/>
        <v>0</v>
      </c>
      <c r="U12" s="52"/>
      <c r="V12" s="56"/>
      <c r="W12" s="2" t="s">
        <v>117</v>
      </c>
      <c r="X12" s="2" t="s">
        <v>117</v>
      </c>
      <c r="Y12" s="2" t="s">
        <v>117</v>
      </c>
      <c r="AA12" s="226"/>
      <c r="AB12" s="81" t="s">
        <v>10</v>
      </c>
      <c r="AC12" s="49" t="s">
        <v>91</v>
      </c>
      <c r="AD12" s="86">
        <v>0</v>
      </c>
      <c r="AE12" s="127">
        <f t="shared" si="1"/>
        <v>0</v>
      </c>
    </row>
    <row r="13" spans="4:31" ht="11.25">
      <c r="D13" s="221"/>
      <c r="E13" s="2" t="s">
        <v>64</v>
      </c>
      <c r="F13" s="239"/>
      <c r="G13" s="229"/>
      <c r="H13" s="215"/>
      <c r="I13" s="75">
        <f>CHOOSE(MIN(3,$G$12),J13,K13,L13)</f>
        <v>0.47</v>
      </c>
      <c r="J13" s="4">
        <f>CHOOSE(MIN(4,F$11),0.15,0.25,0.32,0.35,0)</f>
        <v>0.15</v>
      </c>
      <c r="K13" s="190">
        <f>CHOOSE(MIN(4,F$11),0.3,0.39,0.43,0.47,0)</f>
        <v>0.3</v>
      </c>
      <c r="L13" s="190">
        <f>0.47</f>
        <v>0.47</v>
      </c>
      <c r="N13" s="227"/>
      <c r="O13" s="83" t="s">
        <v>142</v>
      </c>
      <c r="P13" s="87">
        <v>300</v>
      </c>
      <c r="Q13" s="71">
        <v>1</v>
      </c>
      <c r="R13" s="59">
        <v>0</v>
      </c>
      <c r="S13" s="124">
        <f t="shared" si="0"/>
        <v>0</v>
      </c>
      <c r="AA13" s="226"/>
      <c r="AB13" s="2" t="s">
        <v>136</v>
      </c>
      <c r="AC13" s="49" t="s">
        <v>91</v>
      </c>
      <c r="AD13" s="86">
        <v>0</v>
      </c>
      <c r="AE13" s="100">
        <f t="shared" si="1"/>
        <v>0</v>
      </c>
    </row>
    <row r="14" spans="4:31" ht="11.25">
      <c r="D14" s="221"/>
      <c r="E14" s="2" t="s">
        <v>65</v>
      </c>
      <c r="F14" s="240"/>
      <c r="G14" s="229"/>
      <c r="H14" s="216"/>
      <c r="I14" s="75">
        <f>CHOOSE(MIN(3,$G$12),J14,K14,L14)</f>
        <v>0.52</v>
      </c>
      <c r="J14" s="4">
        <f>CHOOSE(MIN(4,F$11),0.07,0.19,0.24,0.3,0)</f>
        <v>0.07</v>
      </c>
      <c r="K14" s="189">
        <f>CHOOSE(MIN(4,F$11),0.36,0.45,0.49,0.52,0)</f>
        <v>0.36</v>
      </c>
      <c r="L14" s="190">
        <f>0.52</f>
        <v>0.52</v>
      </c>
      <c r="M14" s="54"/>
      <c r="N14" s="96" t="s">
        <v>111</v>
      </c>
      <c r="O14" s="2" t="s">
        <v>50</v>
      </c>
      <c r="P14" s="87">
        <v>0</v>
      </c>
      <c r="Q14" s="58">
        <v>1</v>
      </c>
      <c r="R14" s="59">
        <v>0</v>
      </c>
      <c r="S14" s="75">
        <f t="shared" si="0"/>
        <v>0</v>
      </c>
      <c r="AA14" s="227"/>
      <c r="AB14" s="83" t="s">
        <v>142</v>
      </c>
      <c r="AC14" s="49" t="s">
        <v>91</v>
      </c>
      <c r="AD14" s="86">
        <v>0</v>
      </c>
      <c r="AE14" s="126">
        <f>AD14</f>
        <v>0</v>
      </c>
    </row>
    <row r="15" spans="4:31" ht="11.25">
      <c r="D15" s="221"/>
      <c r="E15" s="83" t="s">
        <v>142</v>
      </c>
      <c r="F15" s="50">
        <v>1</v>
      </c>
      <c r="G15" s="46">
        <v>2</v>
      </c>
      <c r="H15" s="195" t="str">
        <f>CHOOSE(G15,"年間割引","ハッピーボーナス","ハッピーボーナス【副回線】")</f>
        <v>ハッピーボーナス</v>
      </c>
      <c r="I15" s="124">
        <f>CHOOSE(MIN(3,G15),J15,K15)</f>
        <v>0.15</v>
      </c>
      <c r="J15" s="4">
        <f>CHOOSE(MIN(4,F$15),1-0.9,1-0.8208,1-0.775,1-0.7292)</f>
        <v>0.09999999999999998</v>
      </c>
      <c r="K15" s="189">
        <f>CHOOSE(MIN(11,$F$15),0.15,0.291,0.308,0.325,0.35,0.375,0.4,0.425,0.45,0.475,0.5,0)</f>
        <v>0.15</v>
      </c>
      <c r="L15" s="190">
        <f>0.5+CHOOSE(MIN(11,$F$15),0.15,0.291,0.308,0.325,0.35,0.375,0.4,0.425,0.45,0.475,0.5,0)/2</f>
        <v>0.575</v>
      </c>
      <c r="M15" s="54"/>
      <c r="N15" s="178" t="s">
        <v>145</v>
      </c>
      <c r="O15" s="179" t="s">
        <v>157</v>
      </c>
      <c r="P15" s="180">
        <v>0</v>
      </c>
      <c r="Q15" s="181">
        <v>0.5</v>
      </c>
      <c r="R15" s="182">
        <v>0</v>
      </c>
      <c r="S15" s="183">
        <f>0.3*R15+0.2</f>
        <v>0.2</v>
      </c>
      <c r="AA15" s="222" t="s">
        <v>93</v>
      </c>
      <c r="AB15" s="2" t="s">
        <v>94</v>
      </c>
      <c r="AC15" s="49" t="s">
        <v>91</v>
      </c>
      <c r="AD15" s="86">
        <v>0</v>
      </c>
      <c r="AE15" s="100">
        <f t="shared" si="1"/>
        <v>0</v>
      </c>
    </row>
    <row r="16" spans="4:31" ht="11.25">
      <c r="D16" s="230" t="s">
        <v>14</v>
      </c>
      <c r="E16" s="2" t="s">
        <v>50</v>
      </c>
      <c r="F16" s="229">
        <v>1</v>
      </c>
      <c r="G16" s="46">
        <v>1</v>
      </c>
      <c r="H16" s="198" t="str">
        <f>CHOOSE(MIN(2,G16),"年間契約 (必須)","ファミリー【副】 or マルチ")</f>
        <v>年間契約 (必須)</v>
      </c>
      <c r="I16" s="75">
        <f>CHOOSE(MIN(2,G16),J16,K16)</f>
        <v>0</v>
      </c>
      <c r="J16" s="5">
        <v>0</v>
      </c>
      <c r="K16" s="189">
        <f>1-2200/2900</f>
        <v>0.24137931034482762</v>
      </c>
      <c r="L16" s="192" t="s">
        <v>165</v>
      </c>
      <c r="M16" s="55"/>
      <c r="N16" s="178" t="s">
        <v>154</v>
      </c>
      <c r="O16" s="179" t="s">
        <v>158</v>
      </c>
      <c r="P16" s="180">
        <v>0</v>
      </c>
      <c r="Q16" s="181">
        <v>0.5</v>
      </c>
      <c r="R16" s="182">
        <v>0</v>
      </c>
      <c r="S16" s="183">
        <f>0.3*R16+0.2</f>
        <v>0.2</v>
      </c>
      <c r="AA16" s="223"/>
      <c r="AB16" s="82" t="s">
        <v>134</v>
      </c>
      <c r="AC16" s="61">
        <v>0</v>
      </c>
      <c r="AD16" s="86">
        <v>0</v>
      </c>
      <c r="AE16" s="129">
        <f>MAX(0,MIN(0.1*AC16,500+0.05*AC16,20000))+AD16</f>
        <v>0</v>
      </c>
    </row>
    <row r="17" spans="4:31" ht="11.25">
      <c r="D17" s="230"/>
      <c r="E17" s="82" t="s">
        <v>134</v>
      </c>
      <c r="F17" s="229"/>
      <c r="G17" s="46">
        <v>1</v>
      </c>
      <c r="H17" s="196" t="str">
        <f>CHOOSE(G17,"年間契約割引","年契+複数回線割引","データセット割引")</f>
        <v>年間契約割引</v>
      </c>
      <c r="I17" s="123">
        <f>CHOOSE(MIN(2,G17),J17,K17)</f>
        <v>0.15</v>
      </c>
      <c r="J17" s="5">
        <f>CHOOSE(MIN(4,F$16),0.15,0.2,0.22,0.25,0)</f>
        <v>0.15</v>
      </c>
      <c r="K17" s="189">
        <f>CHOOSE(MIN(4,F$16),0.15,0.2,0.22,0.25,0)</f>
        <v>0.15</v>
      </c>
      <c r="L17" s="190">
        <f>0.5+CHOOSE(MIN(4,F$16),0,0.05,0.07,0.1,0)/2</f>
        <v>0.5</v>
      </c>
      <c r="N17" s="39"/>
      <c r="O17" s="39"/>
      <c r="P17" s="3" t="s">
        <v>117</v>
      </c>
      <c r="Q17" s="39"/>
      <c r="R17" s="39"/>
      <c r="S17" s="39"/>
      <c r="AA17" s="223"/>
      <c r="AB17" s="82" t="s">
        <v>141</v>
      </c>
      <c r="AC17" s="48">
        <v>0</v>
      </c>
      <c r="AD17" s="86">
        <v>0</v>
      </c>
      <c r="AE17" s="129">
        <f>MIN(0.05*(AC17),20000)+AD17</f>
        <v>0</v>
      </c>
    </row>
    <row r="18" spans="4:31" ht="11.25">
      <c r="D18" s="230"/>
      <c r="E18" s="2" t="s">
        <v>133</v>
      </c>
      <c r="F18" s="229"/>
      <c r="G18" s="46">
        <v>2</v>
      </c>
      <c r="H18" s="198" t="str">
        <f>CHOOSE(MIN(3,G18),"年間契約割引","年間契約+A&amp;B割","マルチパック")</f>
        <v>年間契約+A&amp;B割</v>
      </c>
      <c r="I18" s="75">
        <f>CHOOSE(MIN(3,G18),J18,K18,L18)</f>
        <v>0.3</v>
      </c>
      <c r="J18" s="5">
        <f>CHOOSE(MIN(4,F$16),0.15,0.2,0.22,0.25,0)</f>
        <v>0.15</v>
      </c>
      <c r="K18" s="190">
        <f>CHOOSE(MIN(4,F$16),0.15,0.2,0.22,0.25,0)+0.15</f>
        <v>0.3</v>
      </c>
      <c r="L18" s="191">
        <v>0.4417</v>
      </c>
      <c r="O18"/>
      <c r="AA18" s="223"/>
      <c r="AB18" s="2" t="s">
        <v>95</v>
      </c>
      <c r="AC18" s="48">
        <v>200000</v>
      </c>
      <c r="AD18" s="86">
        <v>0</v>
      </c>
      <c r="AE18" s="100">
        <f>MIN(20000,MAX(0,MIN(0.03*(AC18-200000),500+0.015*(AC18-200000))))+AD18</f>
        <v>0</v>
      </c>
    </row>
    <row r="19" spans="4:31" ht="11.25">
      <c r="D19" s="35"/>
      <c r="E19" s="35"/>
      <c r="F19" s="36" t="s">
        <v>87</v>
      </c>
      <c r="G19" s="117" t="s">
        <v>139</v>
      </c>
      <c r="H19" s="117"/>
      <c r="I19" s="35"/>
      <c r="J19" s="35"/>
      <c r="K19" s="35"/>
      <c r="L19" s="35"/>
      <c r="O19"/>
      <c r="AA19" s="224"/>
      <c r="AB19" s="3" t="s">
        <v>131</v>
      </c>
      <c r="AC19" s="103" t="s">
        <v>132</v>
      </c>
      <c r="AD19" s="84">
        <v>0</v>
      </c>
      <c r="AE19" s="100">
        <f>AD19</f>
        <v>0</v>
      </c>
    </row>
    <row r="20" spans="15:31" ht="11.25">
      <c r="O20"/>
      <c r="AA20" s="40"/>
      <c r="AB20" s="35"/>
      <c r="AC20" s="3" t="s">
        <v>96</v>
      </c>
      <c r="AD20" s="3" t="s">
        <v>127</v>
      </c>
      <c r="AE20" s="3" t="s">
        <v>128</v>
      </c>
    </row>
    <row r="21" spans="15:28" ht="11.25">
      <c r="O21"/>
      <c r="AB21" s="1"/>
    </row>
    <row r="22" spans="15:28" ht="11.25">
      <c r="O22"/>
      <c r="AB22" s="1"/>
    </row>
    <row r="23" spans="15:28" ht="11.25">
      <c r="O23"/>
      <c r="AB23" s="1"/>
    </row>
    <row r="24" spans="15:28" ht="11.25">
      <c r="O24"/>
      <c r="AB24" s="1"/>
    </row>
    <row r="25" spans="15:28" ht="11.25">
      <c r="O25"/>
      <c r="AB25" s="1"/>
    </row>
    <row r="26" spans="15:28" ht="11.25">
      <c r="O26"/>
      <c r="AB26" s="1"/>
    </row>
    <row r="27" spans="15:28" ht="11.25">
      <c r="O27"/>
      <c r="AB27" s="1"/>
    </row>
    <row r="28" spans="15:28" ht="11.25">
      <c r="O28"/>
      <c r="AB28" s="1"/>
    </row>
    <row r="29" spans="15:28" ht="11.25">
      <c r="O29"/>
      <c r="AB29" s="1"/>
    </row>
    <row r="30" spans="15:28" ht="11.25">
      <c r="O30"/>
      <c r="AB30" s="1"/>
    </row>
    <row r="31" spans="1:32" ht="17.25">
      <c r="A31" s="235" t="s">
        <v>137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7"/>
    </row>
    <row r="32" spans="1:32" ht="13.5">
      <c r="A32" s="203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5"/>
    </row>
    <row r="33" spans="15:28" ht="11.25">
      <c r="O33"/>
      <c r="AB33" s="1"/>
    </row>
    <row r="34" spans="15:28" ht="11.25">
      <c r="O34"/>
      <c r="AB34" s="1"/>
    </row>
    <row r="35" spans="15:28" ht="11.25">
      <c r="O35"/>
      <c r="AB35" s="1"/>
    </row>
    <row r="36" spans="15:28" ht="11.25">
      <c r="O36"/>
      <c r="AB36" s="1"/>
    </row>
    <row r="37" spans="15:28" ht="11.25">
      <c r="O37"/>
      <c r="AB37" s="1"/>
    </row>
    <row r="38" spans="15:28" ht="11.25">
      <c r="O38"/>
      <c r="AB38" s="1"/>
    </row>
    <row r="39" spans="15:28" ht="11.25">
      <c r="O39"/>
      <c r="AB39" s="1"/>
    </row>
    <row r="40" ht="11.25">
      <c r="AB40" s="1"/>
    </row>
    <row r="41" ht="11.25">
      <c r="AB41" s="1"/>
    </row>
    <row r="42" ht="11.25">
      <c r="AB42" s="1"/>
    </row>
    <row r="43" ht="11.25">
      <c r="AB43" s="1"/>
    </row>
  </sheetData>
  <sheetProtection sheet="1" objects="1" scenarios="1"/>
  <mergeCells count="45">
    <mergeCell ref="N5:N6"/>
    <mergeCell ref="O5:O6"/>
    <mergeCell ref="S5:S6"/>
    <mergeCell ref="P5:Q5"/>
    <mergeCell ref="R5:R6"/>
    <mergeCell ref="AA4:AE4"/>
    <mergeCell ref="A1:AF1"/>
    <mergeCell ref="A2:AF2"/>
    <mergeCell ref="N4:S4"/>
    <mergeCell ref="U4:Y4"/>
    <mergeCell ref="D4:L4"/>
    <mergeCell ref="D5:D6"/>
    <mergeCell ref="E5:E6"/>
    <mergeCell ref="F5:F6"/>
    <mergeCell ref="AB5:AB6"/>
    <mergeCell ref="U5:U6"/>
    <mergeCell ref="V5:V6"/>
    <mergeCell ref="W5:W6"/>
    <mergeCell ref="X5:X6"/>
    <mergeCell ref="Y5:Y6"/>
    <mergeCell ref="AA5:AA6"/>
    <mergeCell ref="AE5:AE6"/>
    <mergeCell ref="AC5:AC6"/>
    <mergeCell ref="AD5:AD6"/>
    <mergeCell ref="A31:AF31"/>
    <mergeCell ref="F16:F18"/>
    <mergeCell ref="D10:D15"/>
    <mergeCell ref="F11:F14"/>
    <mergeCell ref="G8:G9"/>
    <mergeCell ref="G12:G14"/>
    <mergeCell ref="B5:B6"/>
    <mergeCell ref="A32:AF32"/>
    <mergeCell ref="AA8:AA9"/>
    <mergeCell ref="U9:U10"/>
    <mergeCell ref="AA15:AA19"/>
    <mergeCell ref="AA10:AA14"/>
    <mergeCell ref="D8:D9"/>
    <mergeCell ref="F8:F9"/>
    <mergeCell ref="D16:D18"/>
    <mergeCell ref="W9:W10"/>
    <mergeCell ref="N9:N13"/>
    <mergeCell ref="H8:H9"/>
    <mergeCell ref="H12:H14"/>
    <mergeCell ref="J5:L5"/>
    <mergeCell ref="G5:I5"/>
  </mergeCells>
  <conditionalFormatting sqref="J17:K18 L17 J7:K15 L11:L15 L7:L9">
    <cfRule type="cellIs" priority="1" dxfId="0" operator="equal" stopIfTrue="1">
      <formula>$I7</formula>
    </cfRule>
  </conditionalFormatting>
  <conditionalFormatting sqref="L18">
    <cfRule type="expression" priority="2" dxfId="0" stopIfTrue="1">
      <formula>IF(G18=3,TRUE,FALSE)</formula>
    </cfRule>
  </conditionalFormatting>
  <dataValidations count="3">
    <dataValidation type="decimal" allowBlank="1" showInputMessage="1" showErrorMessage="1" sqref="R7:R16">
      <formula1>0</formula1>
      <formula2>1</formula2>
    </dataValidation>
    <dataValidation type="whole" showInputMessage="1" showErrorMessage="1" sqref="F15:F16 F7:F11">
      <formula1>1</formula1>
      <formula2>11</formula2>
    </dataValidation>
    <dataValidation type="whole" allowBlank="1" showInputMessage="1" showErrorMessage="1" sqref="G7:G18">
      <formula1>1</formula1>
      <formula2>3</formula2>
    </dataValidation>
  </dataValidations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M180"/>
  <sheetViews>
    <sheetView workbookViewId="0" topLeftCell="A1">
      <pane xSplit="4" ySplit="15" topLeftCell="BM1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C16" sqref="C16"/>
    </sheetView>
  </sheetViews>
  <sheetFormatPr defaultColWidth="9.33203125" defaultRowHeight="11.25"/>
  <cols>
    <col min="1" max="1" width="14.5" style="1" bestFit="1" customWidth="1"/>
    <col min="2" max="2" width="4" style="23" bestFit="1" customWidth="1"/>
    <col min="3" max="3" width="5" style="1" bestFit="1" customWidth="1"/>
    <col min="4" max="4" width="7" style="32" bestFit="1" customWidth="1"/>
    <col min="5" max="46" width="7.5" style="0" customWidth="1"/>
    <col min="47" max="50" width="7.5" style="147" customWidth="1"/>
    <col min="51" max="64" width="7.5" style="0" customWidth="1"/>
    <col min="65" max="65" width="7.5" style="41" customWidth="1"/>
    <col min="66" max="66" width="7.5" style="19" customWidth="1"/>
    <col min="67" max="71" width="7.5" style="0" customWidth="1"/>
    <col min="72" max="72" width="7.33203125" style="0" bestFit="1" customWidth="1"/>
    <col min="73" max="74" width="7.5" style="0" customWidth="1"/>
    <col min="75" max="75" width="7.33203125" style="173" bestFit="1" customWidth="1"/>
    <col min="76" max="76" width="7.33203125" style="157" bestFit="1" customWidth="1"/>
    <col min="77" max="77" width="7.5" style="19" customWidth="1"/>
    <col min="78" max="85" width="7.5" style="0" customWidth="1"/>
    <col min="86" max="86" width="7.5" style="167" customWidth="1"/>
    <col min="87" max="87" width="7.5" style="147" customWidth="1"/>
    <col min="88" max="88" width="7.5" style="19" customWidth="1"/>
    <col min="89" max="90" width="7.5" style="22" customWidth="1"/>
    <col min="91" max="91" width="7.33203125" style="167" bestFit="1" customWidth="1"/>
  </cols>
  <sheetData>
    <row r="1" spans="1:91" s="188" customFormat="1" ht="11.25">
      <c r="A1" s="184"/>
      <c r="B1" s="185"/>
      <c r="C1" s="184"/>
      <c r="D1" s="186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53"/>
      <c r="AV1" s="153"/>
      <c r="AW1" s="153"/>
      <c r="AX1" s="153"/>
      <c r="BM1" s="254" t="s">
        <v>138</v>
      </c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6"/>
      <c r="BY1" s="259" t="s">
        <v>129</v>
      </c>
      <c r="BZ1" s="260"/>
      <c r="CA1" s="260"/>
      <c r="CB1" s="260"/>
      <c r="CC1" s="260"/>
      <c r="CD1" s="260"/>
      <c r="CE1" s="260"/>
      <c r="CF1" s="260"/>
      <c r="CG1" s="260"/>
      <c r="CH1" s="260"/>
      <c r="CI1" s="261"/>
      <c r="CJ1" s="257" t="s">
        <v>130</v>
      </c>
      <c r="CK1" s="258"/>
      <c r="CL1" s="258"/>
      <c r="CM1" s="258"/>
    </row>
    <row r="2" spans="1:91" s="7" customFormat="1" ht="52.5">
      <c r="A2" s="8"/>
      <c r="B2" s="24"/>
      <c r="C2" s="8"/>
      <c r="D2" s="30"/>
      <c r="E2" s="10" t="s">
        <v>33</v>
      </c>
      <c r="F2" s="10" t="s">
        <v>33</v>
      </c>
      <c r="G2" s="10" t="s">
        <v>33</v>
      </c>
      <c r="H2" s="10" t="s">
        <v>33</v>
      </c>
      <c r="I2" s="10" t="s">
        <v>33</v>
      </c>
      <c r="J2" s="10" t="s">
        <v>33</v>
      </c>
      <c r="K2" s="95" t="s">
        <v>34</v>
      </c>
      <c r="L2" s="95" t="s">
        <v>34</v>
      </c>
      <c r="M2" s="95" t="s">
        <v>34</v>
      </c>
      <c r="N2" s="95" t="s">
        <v>34</v>
      </c>
      <c r="O2" s="95" t="s">
        <v>34</v>
      </c>
      <c r="P2" s="95" t="s">
        <v>34</v>
      </c>
      <c r="Q2" s="95" t="s">
        <v>34</v>
      </c>
      <c r="R2" s="95" t="s">
        <v>34</v>
      </c>
      <c r="S2" s="95" t="s">
        <v>34</v>
      </c>
      <c r="T2" s="95" t="s">
        <v>34</v>
      </c>
      <c r="U2" s="95" t="s">
        <v>34</v>
      </c>
      <c r="V2" s="95" t="s">
        <v>34</v>
      </c>
      <c r="W2" s="151" t="s">
        <v>145</v>
      </c>
      <c r="X2" s="151" t="s">
        <v>145</v>
      </c>
      <c r="Y2" s="151" t="s">
        <v>145</v>
      </c>
      <c r="Z2" s="151" t="s">
        <v>145</v>
      </c>
      <c r="AA2" s="151" t="s">
        <v>145</v>
      </c>
      <c r="AB2" s="151" t="s">
        <v>145</v>
      </c>
      <c r="AC2" s="151" t="s">
        <v>145</v>
      </c>
      <c r="AD2" s="10" t="s">
        <v>8</v>
      </c>
      <c r="AE2" s="10" t="s">
        <v>8</v>
      </c>
      <c r="AF2" s="10" t="s">
        <v>8</v>
      </c>
      <c r="AG2" s="10" t="s">
        <v>8</v>
      </c>
      <c r="AH2" s="10" t="s">
        <v>8</v>
      </c>
      <c r="AI2" s="10" t="s">
        <v>8</v>
      </c>
      <c r="AJ2" s="10" t="s">
        <v>8</v>
      </c>
      <c r="AK2" s="10" t="s">
        <v>8</v>
      </c>
      <c r="AL2" s="10" t="s">
        <v>8</v>
      </c>
      <c r="AM2" s="10" t="s">
        <v>8</v>
      </c>
      <c r="AN2" s="10" t="s">
        <v>8</v>
      </c>
      <c r="AO2" s="10" t="s">
        <v>8</v>
      </c>
      <c r="AP2" s="10" t="s">
        <v>8</v>
      </c>
      <c r="AQ2" s="10" t="s">
        <v>8</v>
      </c>
      <c r="AR2" s="10" t="s">
        <v>8</v>
      </c>
      <c r="AS2" s="10" t="s">
        <v>8</v>
      </c>
      <c r="AT2" s="10" t="s">
        <v>8</v>
      </c>
      <c r="AU2" s="152" t="s">
        <v>154</v>
      </c>
      <c r="AV2" s="152" t="s">
        <v>154</v>
      </c>
      <c r="AW2" s="152" t="s">
        <v>154</v>
      </c>
      <c r="AX2" s="152" t="s">
        <v>154</v>
      </c>
      <c r="AY2" s="10" t="s">
        <v>8</v>
      </c>
      <c r="AZ2" s="10" t="s">
        <v>8</v>
      </c>
      <c r="BA2" s="10" t="s">
        <v>8</v>
      </c>
      <c r="BB2" s="10" t="s">
        <v>8</v>
      </c>
      <c r="BC2" s="10" t="s">
        <v>8</v>
      </c>
      <c r="BD2" s="10" t="s">
        <v>8</v>
      </c>
      <c r="BE2" s="97" t="s">
        <v>14</v>
      </c>
      <c r="BF2" s="97" t="s">
        <v>14</v>
      </c>
      <c r="BG2" s="97" t="s">
        <v>14</v>
      </c>
      <c r="BH2" s="97" t="s">
        <v>14</v>
      </c>
      <c r="BI2" s="97" t="s">
        <v>14</v>
      </c>
      <c r="BJ2" s="97" t="s">
        <v>14</v>
      </c>
      <c r="BK2" s="97" t="s">
        <v>14</v>
      </c>
      <c r="BL2" s="97" t="s">
        <v>14</v>
      </c>
      <c r="BM2" s="42" t="s">
        <v>153</v>
      </c>
      <c r="BN2" s="18" t="s">
        <v>86</v>
      </c>
      <c r="BO2" s="95" t="s">
        <v>51</v>
      </c>
      <c r="BP2" s="95" t="s">
        <v>51</v>
      </c>
      <c r="BQ2" s="10" t="s">
        <v>8</v>
      </c>
      <c r="BR2" s="10" t="s">
        <v>8</v>
      </c>
      <c r="BS2" s="10" t="s">
        <v>8</v>
      </c>
      <c r="BT2" s="10" t="s">
        <v>8</v>
      </c>
      <c r="BU2" s="97" t="s">
        <v>14</v>
      </c>
      <c r="BV2" s="97" t="s">
        <v>14</v>
      </c>
      <c r="BW2" s="165" t="s">
        <v>145</v>
      </c>
      <c r="BX2" s="155" t="s">
        <v>154</v>
      </c>
      <c r="BY2" s="18" t="s">
        <v>86</v>
      </c>
      <c r="BZ2" s="95" t="s">
        <v>51</v>
      </c>
      <c r="CA2" s="95" t="s">
        <v>51</v>
      </c>
      <c r="CB2" s="10" t="s">
        <v>8</v>
      </c>
      <c r="CC2" s="10" t="s">
        <v>8</v>
      </c>
      <c r="CD2" s="10" t="s">
        <v>8</v>
      </c>
      <c r="CE2" s="10" t="s">
        <v>8</v>
      </c>
      <c r="CF2" s="101" t="s">
        <v>14</v>
      </c>
      <c r="CG2" s="97" t="s">
        <v>14</v>
      </c>
      <c r="CH2" s="165" t="str">
        <f>BW2</f>
        <v>auガク割</v>
      </c>
      <c r="CI2" s="151" t="str">
        <f>BX2</f>
        <v>SB学割</v>
      </c>
      <c r="CJ2" s="18" t="s">
        <v>86</v>
      </c>
      <c r="CK2" s="104" t="s">
        <v>51</v>
      </c>
      <c r="CL2" s="104" t="s">
        <v>51</v>
      </c>
      <c r="CM2" s="166" t="s">
        <v>156</v>
      </c>
    </row>
    <row r="3" spans="1:91" s="6" customFormat="1" ht="81.75">
      <c r="A3" s="9"/>
      <c r="B3" s="14" t="s">
        <v>71</v>
      </c>
      <c r="C3" s="14" t="s">
        <v>48</v>
      </c>
      <c r="D3" s="31" t="s">
        <v>49</v>
      </c>
      <c r="E3" s="10" t="s">
        <v>15</v>
      </c>
      <c r="F3" s="10" t="s">
        <v>16</v>
      </c>
      <c r="G3" s="10" t="s">
        <v>17</v>
      </c>
      <c r="H3" s="10" t="s">
        <v>18</v>
      </c>
      <c r="I3" s="10" t="s">
        <v>19</v>
      </c>
      <c r="J3" s="10" t="s">
        <v>20</v>
      </c>
      <c r="K3" s="76" t="s">
        <v>21</v>
      </c>
      <c r="L3" s="76" t="s">
        <v>22</v>
      </c>
      <c r="M3" s="76" t="s">
        <v>24</v>
      </c>
      <c r="N3" s="76" t="s">
        <v>23</v>
      </c>
      <c r="O3" s="76" t="s">
        <v>25</v>
      </c>
      <c r="P3" s="10" t="s">
        <v>26</v>
      </c>
      <c r="Q3" s="10" t="s">
        <v>27</v>
      </c>
      <c r="R3" s="10" t="s">
        <v>28</v>
      </c>
      <c r="S3" s="10" t="s">
        <v>29</v>
      </c>
      <c r="T3" s="10" t="s">
        <v>30</v>
      </c>
      <c r="U3" s="10" t="s">
        <v>31</v>
      </c>
      <c r="V3" s="10" t="s">
        <v>32</v>
      </c>
      <c r="W3" s="151" t="s">
        <v>146</v>
      </c>
      <c r="X3" s="151" t="s">
        <v>147</v>
      </c>
      <c r="Y3" s="151" t="s">
        <v>148</v>
      </c>
      <c r="Z3" s="151" t="s">
        <v>149</v>
      </c>
      <c r="AA3" s="151" t="s">
        <v>150</v>
      </c>
      <c r="AB3" s="151" t="s">
        <v>151</v>
      </c>
      <c r="AC3" s="151" t="s">
        <v>152</v>
      </c>
      <c r="AD3" s="77" t="s">
        <v>162</v>
      </c>
      <c r="AE3" s="77" t="s">
        <v>164</v>
      </c>
      <c r="AF3" s="77" t="s">
        <v>62</v>
      </c>
      <c r="AG3" s="10" t="s">
        <v>98</v>
      </c>
      <c r="AH3" s="10" t="s">
        <v>99</v>
      </c>
      <c r="AI3" s="10" t="s">
        <v>101</v>
      </c>
      <c r="AJ3" s="10" t="s">
        <v>100</v>
      </c>
      <c r="AK3" s="10" t="s">
        <v>102</v>
      </c>
      <c r="AL3" s="76" t="s">
        <v>75</v>
      </c>
      <c r="AM3" s="76" t="s">
        <v>76</v>
      </c>
      <c r="AN3" s="76" t="s">
        <v>77</v>
      </c>
      <c r="AO3" s="76" t="s">
        <v>78</v>
      </c>
      <c r="AP3" s="76" t="s">
        <v>79</v>
      </c>
      <c r="AQ3" s="10" t="s">
        <v>66</v>
      </c>
      <c r="AR3" s="10" t="s">
        <v>69</v>
      </c>
      <c r="AS3" s="10" t="s">
        <v>67</v>
      </c>
      <c r="AT3" s="10" t="s">
        <v>68</v>
      </c>
      <c r="AU3" s="152" t="s">
        <v>66</v>
      </c>
      <c r="AV3" s="152" t="s">
        <v>69</v>
      </c>
      <c r="AW3" s="152" t="s">
        <v>67</v>
      </c>
      <c r="AX3" s="152" t="s">
        <v>68</v>
      </c>
      <c r="AY3" s="78" t="s">
        <v>35</v>
      </c>
      <c r="AZ3" s="78" t="s">
        <v>36</v>
      </c>
      <c r="BA3" s="78" t="s">
        <v>37</v>
      </c>
      <c r="BB3" s="78" t="s">
        <v>38</v>
      </c>
      <c r="BC3" s="78" t="s">
        <v>39</v>
      </c>
      <c r="BD3" s="78" t="s">
        <v>40</v>
      </c>
      <c r="BE3" s="10" t="s">
        <v>46</v>
      </c>
      <c r="BF3" s="10" t="s">
        <v>47</v>
      </c>
      <c r="BG3" s="79" t="s">
        <v>56</v>
      </c>
      <c r="BH3" s="79" t="s">
        <v>58</v>
      </c>
      <c r="BI3" s="79" t="s">
        <v>57</v>
      </c>
      <c r="BJ3" s="79" t="s">
        <v>104</v>
      </c>
      <c r="BK3" s="10" t="s">
        <v>59</v>
      </c>
      <c r="BL3" s="10" t="s">
        <v>131</v>
      </c>
      <c r="BM3" s="42" t="s">
        <v>63</v>
      </c>
      <c r="BN3" s="18" t="s">
        <v>52</v>
      </c>
      <c r="BO3" s="76" t="s">
        <v>53</v>
      </c>
      <c r="BP3" s="10" t="s">
        <v>54</v>
      </c>
      <c r="BQ3" s="77" t="s">
        <v>163</v>
      </c>
      <c r="BR3" s="10" t="s">
        <v>103</v>
      </c>
      <c r="BS3" s="10" t="s">
        <v>80</v>
      </c>
      <c r="BT3" s="78" t="s">
        <v>143</v>
      </c>
      <c r="BU3" s="10" t="s">
        <v>55</v>
      </c>
      <c r="BV3" s="10" t="s">
        <v>61</v>
      </c>
      <c r="BW3" s="166" t="s">
        <v>54</v>
      </c>
      <c r="BX3" s="156" t="s">
        <v>155</v>
      </c>
      <c r="BY3" s="18" t="str">
        <f>SUBSTITUTE(BN3,"最適","併用")</f>
        <v>新料金併用</v>
      </c>
      <c r="BZ3" s="76" t="str">
        <f>SUBSTITUTE(BO3,"最適","併用")</f>
        <v>WIN併用</v>
      </c>
      <c r="CA3" s="10" t="str">
        <f>SUBSTITUTE(BP3,"最適","併用")</f>
        <v>1X併用</v>
      </c>
      <c r="CB3" s="77" t="str">
        <f aca="true" t="shared" si="0" ref="CB3:CI3">SUBSTITUTE(BQ3,"最適","併用")</f>
        <v>ホワイト/ゴールド併用</v>
      </c>
      <c r="CC3" s="10" t="str">
        <f t="shared" si="0"/>
        <v>ブルー併用</v>
      </c>
      <c r="CD3" s="10" t="str">
        <f t="shared" si="0"/>
        <v>オレンジ併用</v>
      </c>
      <c r="CE3" s="78" t="str">
        <f t="shared" si="0"/>
        <v>Voda統一プラン併用</v>
      </c>
      <c r="CF3" s="45" t="str">
        <f t="shared" si="0"/>
        <v>定額プラン併用</v>
      </c>
      <c r="CG3" s="10" t="str">
        <f t="shared" si="0"/>
        <v>非定額プラン併用</v>
      </c>
      <c r="CH3" s="166" t="str">
        <f t="shared" si="0"/>
        <v>1X併用</v>
      </c>
      <c r="CI3" s="152" t="str">
        <f t="shared" si="0"/>
        <v>オレンジ(X)併用</v>
      </c>
      <c r="CJ3" s="18" t="str">
        <f>SUBSTITUTE(BN3,"最適"," - ブルー")</f>
        <v>新料金 - ブルー</v>
      </c>
      <c r="CK3" s="115" t="str">
        <f>SUBSTITUTE(BO3,"最適"," - オレンジ")</f>
        <v>WIN - オレンジ</v>
      </c>
      <c r="CL3" s="21" t="str">
        <f>SUBSTITUTE(BP3,"最適"," - オレンジ")</f>
        <v>1X - オレンジ</v>
      </c>
      <c r="CM3" s="166" t="str">
        <f>SUBSTITUTE(BW3,"最適"," - オレンジ(X)")</f>
        <v>1X - オレンジ(X)</v>
      </c>
    </row>
    <row r="4" ht="11.25"/>
    <row r="5" spans="1:64" ht="11.25">
      <c r="A5" s="1" t="s">
        <v>60</v>
      </c>
      <c r="B5" s="23" t="s">
        <v>74</v>
      </c>
      <c r="E5" s="11">
        <v>14600</v>
      </c>
      <c r="F5" s="11">
        <v>9600</v>
      </c>
      <c r="G5" s="11">
        <v>6600</v>
      </c>
      <c r="H5" s="11">
        <v>4600</v>
      </c>
      <c r="I5" s="11">
        <v>3600</v>
      </c>
      <c r="J5" s="11">
        <v>4200</v>
      </c>
      <c r="K5" s="11">
        <v>15000</v>
      </c>
      <c r="L5" s="11">
        <v>9500</v>
      </c>
      <c r="M5" s="11">
        <v>6600</v>
      </c>
      <c r="N5" s="11">
        <v>4700</v>
      </c>
      <c r="O5" s="11">
        <v>3600</v>
      </c>
      <c r="P5" s="11">
        <v>12500</v>
      </c>
      <c r="Q5" s="11">
        <v>7500</v>
      </c>
      <c r="R5" s="11">
        <v>3980</v>
      </c>
      <c r="S5" s="11">
        <v>3480</v>
      </c>
      <c r="T5" s="11">
        <v>13500</v>
      </c>
      <c r="U5" s="11">
        <v>8800</v>
      </c>
      <c r="V5" s="11">
        <v>5800</v>
      </c>
      <c r="W5" s="141">
        <f>P5</f>
        <v>12500</v>
      </c>
      <c r="X5" s="141">
        <f aca="true" t="shared" si="1" ref="X5:AC5">Q5</f>
        <v>7500</v>
      </c>
      <c r="Y5" s="141">
        <f t="shared" si="1"/>
        <v>3980</v>
      </c>
      <c r="Z5" s="141">
        <f t="shared" si="1"/>
        <v>3480</v>
      </c>
      <c r="AA5" s="141">
        <f t="shared" si="1"/>
        <v>13500</v>
      </c>
      <c r="AB5" s="141">
        <f t="shared" si="1"/>
        <v>8800</v>
      </c>
      <c r="AC5" s="141">
        <f t="shared" si="1"/>
        <v>5800</v>
      </c>
      <c r="AD5" s="11">
        <v>980</v>
      </c>
      <c r="AE5" s="11">
        <f>980+980</f>
        <v>1960</v>
      </c>
      <c r="AF5" s="11">
        <v>9600</v>
      </c>
      <c r="AG5" s="11">
        <v>14400</v>
      </c>
      <c r="AH5" s="11">
        <v>9400</v>
      </c>
      <c r="AI5" s="11">
        <v>6400</v>
      </c>
      <c r="AJ5" s="11">
        <v>4400</v>
      </c>
      <c r="AK5" s="11">
        <v>3400</v>
      </c>
      <c r="AL5" s="11">
        <v>14800</v>
      </c>
      <c r="AM5" s="11">
        <v>9300</v>
      </c>
      <c r="AN5" s="11">
        <v>6400</v>
      </c>
      <c r="AO5" s="11">
        <v>4500</v>
      </c>
      <c r="AP5" s="11">
        <v>3400</v>
      </c>
      <c r="AQ5" s="11">
        <v>12300</v>
      </c>
      <c r="AR5" s="11">
        <v>7300</v>
      </c>
      <c r="AS5" s="11">
        <v>3780</v>
      </c>
      <c r="AT5" s="11">
        <v>3280</v>
      </c>
      <c r="AU5" s="141">
        <v>12300</v>
      </c>
      <c r="AV5" s="141">
        <v>7300</v>
      </c>
      <c r="AW5" s="141">
        <v>3780</v>
      </c>
      <c r="AX5" s="141">
        <v>3280</v>
      </c>
      <c r="AY5" s="11">
        <v>20000</v>
      </c>
      <c r="AZ5" s="11">
        <v>14500</v>
      </c>
      <c r="BA5" s="11">
        <v>9800</v>
      </c>
      <c r="BB5" s="11">
        <v>5900</v>
      </c>
      <c r="BC5" s="11">
        <v>3900</v>
      </c>
      <c r="BD5" s="11">
        <v>3500</v>
      </c>
      <c r="BE5" s="11">
        <v>2900</v>
      </c>
      <c r="BF5" s="11">
        <f>2900+1000*1.05</f>
        <v>3950</v>
      </c>
      <c r="BG5" s="11">
        <v>2700</v>
      </c>
      <c r="BH5" s="11">
        <v>3300</v>
      </c>
      <c r="BI5" s="11">
        <v>5000</v>
      </c>
      <c r="BJ5" s="11">
        <v>12000</v>
      </c>
      <c r="BK5" s="11">
        <v>4700</v>
      </c>
      <c r="BL5" s="11">
        <v>5800</v>
      </c>
    </row>
    <row r="6" spans="1:64" ht="11.25">
      <c r="A6" s="1" t="s">
        <v>42</v>
      </c>
      <c r="B6" s="23" t="s">
        <v>72</v>
      </c>
      <c r="E6" s="11">
        <v>10000</v>
      </c>
      <c r="F6" s="11">
        <v>6000</v>
      </c>
      <c r="G6" s="11">
        <v>4000</v>
      </c>
      <c r="H6" s="11">
        <v>2000</v>
      </c>
      <c r="I6" s="11">
        <v>1000</v>
      </c>
      <c r="J6" s="11">
        <v>2200</v>
      </c>
      <c r="K6" s="11">
        <v>12000</v>
      </c>
      <c r="L6" s="11">
        <v>6300</v>
      </c>
      <c r="M6" s="11">
        <v>4050</v>
      </c>
      <c r="N6" s="11">
        <v>2000</v>
      </c>
      <c r="O6" s="11">
        <v>1000</v>
      </c>
      <c r="P6" s="11">
        <v>8400</v>
      </c>
      <c r="Q6" s="11">
        <v>4500</v>
      </c>
      <c r="R6" s="11">
        <v>2000</v>
      </c>
      <c r="S6" s="11">
        <v>600</v>
      </c>
      <c r="T6" s="11">
        <v>9000</v>
      </c>
      <c r="U6" s="11">
        <v>4000</v>
      </c>
      <c r="V6" s="11">
        <v>3000</v>
      </c>
      <c r="W6" s="141">
        <f>P6/2</f>
        <v>4200</v>
      </c>
      <c r="X6" s="141">
        <f aca="true" t="shared" si="2" ref="X6:AC6">Q6/2</f>
        <v>2250</v>
      </c>
      <c r="Y6" s="141">
        <f t="shared" si="2"/>
        <v>1000</v>
      </c>
      <c r="Z6" s="141">
        <f t="shared" si="2"/>
        <v>300</v>
      </c>
      <c r="AA6" s="141">
        <f t="shared" si="2"/>
        <v>4500</v>
      </c>
      <c r="AB6" s="141">
        <f t="shared" si="2"/>
        <v>2000</v>
      </c>
      <c r="AC6" s="141">
        <f t="shared" si="2"/>
        <v>1500</v>
      </c>
      <c r="AD6" s="11">
        <v>0</v>
      </c>
      <c r="AE6" s="11">
        <v>0</v>
      </c>
      <c r="AF6" s="11">
        <v>0</v>
      </c>
      <c r="AG6" s="11">
        <v>11000</v>
      </c>
      <c r="AH6" s="11">
        <v>6000</v>
      </c>
      <c r="AI6" s="11">
        <v>4000</v>
      </c>
      <c r="AJ6" s="11">
        <v>2000</v>
      </c>
      <c r="AK6" s="11">
        <v>1000</v>
      </c>
      <c r="AL6" s="11">
        <v>12000</v>
      </c>
      <c r="AM6" s="11">
        <v>6300</v>
      </c>
      <c r="AN6" s="11">
        <v>4050</v>
      </c>
      <c r="AO6" s="11">
        <v>2000</v>
      </c>
      <c r="AP6" s="11">
        <v>1000</v>
      </c>
      <c r="AQ6" s="11">
        <v>8400</v>
      </c>
      <c r="AR6" s="11">
        <v>4500</v>
      </c>
      <c r="AS6" s="11">
        <v>2000</v>
      </c>
      <c r="AT6" s="11">
        <v>600</v>
      </c>
      <c r="AU6" s="141">
        <f>AQ6/2</f>
        <v>4200</v>
      </c>
      <c r="AV6" s="141">
        <f>AR6/2</f>
        <v>2250</v>
      </c>
      <c r="AW6" s="141">
        <f>AS6/2</f>
        <v>1000</v>
      </c>
      <c r="AX6" s="141">
        <f>AT6/2</f>
        <v>300</v>
      </c>
      <c r="AY6" s="11">
        <f>17000/IF(3=config!$G$15,2,1)</f>
        <v>17000</v>
      </c>
      <c r="AZ6" s="11">
        <f>10000/IF(3=config!$G$15,2,1)</f>
        <v>10000</v>
      </c>
      <c r="BA6" s="11">
        <f>5400/IF(3=config!$G$15,2,1)</f>
        <v>5400</v>
      </c>
      <c r="BB6" s="11">
        <f>3000/IF(3=config!$G$15,2,1)</f>
        <v>3000</v>
      </c>
      <c r="BC6" s="11">
        <f>2000/IF(3=config!$G$15,2,1)</f>
        <v>2000</v>
      </c>
      <c r="BD6" s="11">
        <f>500/IF(3=config!$G$15,2,1)</f>
        <v>500</v>
      </c>
      <c r="BE6" s="11">
        <v>0</v>
      </c>
      <c r="BF6" s="12">
        <v>1200</v>
      </c>
      <c r="BG6" s="12">
        <v>0</v>
      </c>
      <c r="BH6" s="12">
        <f>1200/IF(3=config!$G$17,2,1)</f>
        <v>1200</v>
      </c>
      <c r="BI6" s="12">
        <f>3000/IF(3=config!$G$17,2,1)</f>
        <v>3000</v>
      </c>
      <c r="BJ6" s="12">
        <f>10000/IF(3=config!$G$17,2,1)</f>
        <v>10000</v>
      </c>
      <c r="BK6" s="12">
        <v>0</v>
      </c>
      <c r="BL6" s="12">
        <v>0</v>
      </c>
    </row>
    <row r="7" spans="1:67" ht="11.25">
      <c r="A7" s="1" t="s">
        <v>41</v>
      </c>
      <c r="B7" s="23" t="s">
        <v>72</v>
      </c>
      <c r="E7" s="11">
        <f>ROUND(E5*(1-config!$I$7),-1)</f>
        <v>9200</v>
      </c>
      <c r="F7" s="11">
        <f>ROUND(F5*(1-config!$I$7),-1)</f>
        <v>6050</v>
      </c>
      <c r="G7" s="11">
        <f>ROUND(G5*(1-config!$I$7),-1)</f>
        <v>4160</v>
      </c>
      <c r="H7" s="11">
        <f>ROUND(H5*(1-config!$I$7),-1)</f>
        <v>2900</v>
      </c>
      <c r="I7" s="11">
        <f>ROUND(I5*(1-config!$I$7),-1)</f>
        <v>2270</v>
      </c>
      <c r="J7" s="11">
        <f>ROUND(J5*(1-config!$I$7),-1)</f>
        <v>2650</v>
      </c>
      <c r="K7" s="11">
        <f>K5*(1-config!$I$8)</f>
        <v>7500</v>
      </c>
      <c r="L7" s="11">
        <f>L5*(1-config!$I$8)</f>
        <v>4750</v>
      </c>
      <c r="M7" s="11">
        <f>M5*(1-config!$I$8)</f>
        <v>3300</v>
      </c>
      <c r="N7" s="11">
        <f>N5*(1-config!$I$8)</f>
        <v>2350</v>
      </c>
      <c r="O7" s="11">
        <f>O5*(1-config!$I$8)</f>
        <v>1800</v>
      </c>
      <c r="P7" s="11">
        <f>(P5-CHOOSE(MIN(4,IF(config!$G$8=3,4,config!$F$8)),500,2000,2600,3200,10000))*(1-config!$I$9)</f>
        <v>6975</v>
      </c>
      <c r="Q7" s="11">
        <f>(Q5-CHOOSE(MIN(4,IF(config!$G$8=3,4,config!$F$8)),500,1400,1800,2200,10000))*(1-config!$I$9)</f>
        <v>3975</v>
      </c>
      <c r="R7" s="11">
        <f>(R5-CHOOSE(MIN(4,IF(config!$G$8=3,4,config!$F$8)),500,1000,1200,1400,10000))*(1-config!$I$9)</f>
        <v>1935</v>
      </c>
      <c r="S7" s="11">
        <f>(S5-CHOOSE(MIN(4,IF(config!$G$8=3,4,config!$F$8)),500,900,1100,1200,10000))*(1-config!$I$9)</f>
        <v>1710</v>
      </c>
      <c r="T7" s="11">
        <f>(T5-CHOOSE(MIN(4,IF(config!$G$8=3,4,config!$F$8)),500,2000,2600,3200,10000))*(1-config!$I$9)</f>
        <v>7725</v>
      </c>
      <c r="U7" s="11">
        <f>(U5-CHOOSE(MIN(4,IF(config!$G$8=3,4,config!$F$8)),500,1400,1800,2200,10000))*(1-config!$I$9)</f>
        <v>4950</v>
      </c>
      <c r="V7" s="11">
        <f>(V5-CHOOSE(MIN(4,IF(config!$G$8=3,4,config!$F$8)),500,1100,1400,1700,10000))*(1-config!$I$9)</f>
        <v>3075</v>
      </c>
      <c r="W7" s="141">
        <f>W5/2</f>
        <v>6250</v>
      </c>
      <c r="X7" s="141">
        <f aca="true" t="shared" si="3" ref="X7:AC7">X5/2</f>
        <v>3750</v>
      </c>
      <c r="Y7" s="141">
        <f t="shared" si="3"/>
        <v>1990</v>
      </c>
      <c r="Z7" s="141">
        <f t="shared" si="3"/>
        <v>1740</v>
      </c>
      <c r="AA7" s="141">
        <f t="shared" si="3"/>
        <v>6750</v>
      </c>
      <c r="AB7" s="141">
        <f t="shared" si="3"/>
        <v>4400</v>
      </c>
      <c r="AC7" s="141">
        <f t="shared" si="3"/>
        <v>2900</v>
      </c>
      <c r="AD7" s="11">
        <f>k_zeinuki(AD5)</f>
        <v>933.3333333333334</v>
      </c>
      <c r="AE7" s="11">
        <f>k_zeinuki(AE5)</f>
        <v>1866.6666666666667</v>
      </c>
      <c r="AF7" s="11">
        <f>k_zeinuki(AF5)*(1-config!$I$10)</f>
        <v>2742.857142857143</v>
      </c>
      <c r="AG7" s="11">
        <f>(AG5)*(1-config!$I$11)</f>
        <v>9072</v>
      </c>
      <c r="AH7" s="11">
        <f>(AH5)*(1-config!$I$11)</f>
        <v>5922</v>
      </c>
      <c r="AI7" s="11">
        <f>(AI5)*(1-config!$I$11)</f>
        <v>4032</v>
      </c>
      <c r="AJ7" s="11">
        <f>(AJ5)*(1-config!$I$11)</f>
        <v>2772</v>
      </c>
      <c r="AK7" s="11">
        <f>(AK5)*(1-config!$I$11)</f>
        <v>2142</v>
      </c>
      <c r="AL7" s="11">
        <f>(AL5)*(1-config!$I$12)</f>
        <v>7400</v>
      </c>
      <c r="AM7" s="11">
        <f>(AM5)*(1-config!$I$12)</f>
        <v>4650</v>
      </c>
      <c r="AN7" s="11">
        <f>(AN5)*(1-config!$I$12)</f>
        <v>3200</v>
      </c>
      <c r="AO7" s="11">
        <f>(AO5)*(1-config!$I$12)</f>
        <v>2250</v>
      </c>
      <c r="AP7" s="11">
        <f>(AP5)*(1-config!$I$12)</f>
        <v>1700</v>
      </c>
      <c r="AQ7" s="11">
        <f>AQ5*(1-config!$I$13)</f>
        <v>6519</v>
      </c>
      <c r="AR7" s="11">
        <f>AR5*(1-config!$I$13)</f>
        <v>3869</v>
      </c>
      <c r="AS7" s="11">
        <f>AS5*(1-config!$I$14)</f>
        <v>1814.3999999999999</v>
      </c>
      <c r="AT7" s="11">
        <f>AT5*(1-config!$I$14)</f>
        <v>1574.3999999999999</v>
      </c>
      <c r="AU7" s="141">
        <f>AU5/2</f>
        <v>6150</v>
      </c>
      <c r="AV7" s="141">
        <f>AV5/2</f>
        <v>3650</v>
      </c>
      <c r="AW7" s="141">
        <f>AW5/2</f>
        <v>1890</v>
      </c>
      <c r="AX7" s="141">
        <f>AX5/2</f>
        <v>1640</v>
      </c>
      <c r="AY7" s="11">
        <f>AY5*(1-config!$I$15)</f>
        <v>17000</v>
      </c>
      <c r="AZ7" s="11">
        <f>AZ5*(1-config!$I$15)</f>
        <v>12325</v>
      </c>
      <c r="BA7" s="11">
        <f>BA5*(1-config!$I$15)</f>
        <v>8330</v>
      </c>
      <c r="BB7" s="11">
        <f>BB5*(1-config!$I$15)</f>
        <v>5015</v>
      </c>
      <c r="BC7" s="11">
        <f>BC5*(1-config!$I$15)</f>
        <v>3315</v>
      </c>
      <c r="BD7" s="11">
        <f>BD5*(1-config!$I$15)</f>
        <v>2975</v>
      </c>
      <c r="BE7" s="11">
        <f>k_zeinuki(BE5-IF(config!$G$16=2,700,0))</f>
        <v>2761.904761904762</v>
      </c>
      <c r="BF7" s="11">
        <f>k_zeinuki(BF5-IF(config!$G$16=2,700,0))</f>
        <v>3761.904761904762</v>
      </c>
      <c r="BG7" s="11">
        <f>BG5*(1-config!$I$17)-IF(config!$G$17=2,200,0)</f>
        <v>2295</v>
      </c>
      <c r="BH7" s="11">
        <f>BH5*(1-config!$I$17)-IF(config!$G$17=2,200,0)</f>
        <v>2805</v>
      </c>
      <c r="BI7" s="11">
        <f>BI5*(1-config!$I$17)-IF(config!$G$17=2,200,0)</f>
        <v>4250</v>
      </c>
      <c r="BJ7" s="11">
        <f>BJ5*(1-config!$I$17)-IF(config!$G$17=2,200,0)</f>
        <v>10200</v>
      </c>
      <c r="BK7" s="11">
        <f>IF(config!$G$18=3,k_zeinuki(2700),BK5*(1-config!$I$18))</f>
        <v>3290</v>
      </c>
      <c r="BL7" s="11">
        <f>IF(config!$G$18=3,k_zeinuki(3400),BL5*(1-config!$I$18))</f>
        <v>4059.9999999999995</v>
      </c>
      <c r="BO7" s="22"/>
    </row>
    <row r="8" spans="1:91" s="28" customFormat="1" ht="11.25">
      <c r="A8" s="25" t="s">
        <v>43</v>
      </c>
      <c r="B8" s="26" t="s">
        <v>72</v>
      </c>
      <c r="C8" s="25"/>
      <c r="D8" s="33"/>
      <c r="E8" s="27">
        <f aca="true" t="shared" si="4" ref="E8:O8">E7-E6</f>
        <v>-800</v>
      </c>
      <c r="F8" s="27">
        <f t="shared" si="4"/>
        <v>50</v>
      </c>
      <c r="G8" s="27">
        <f t="shared" si="4"/>
        <v>160</v>
      </c>
      <c r="H8" s="27">
        <f t="shared" si="4"/>
        <v>900</v>
      </c>
      <c r="I8" s="27">
        <f t="shared" si="4"/>
        <v>1270</v>
      </c>
      <c r="J8" s="27">
        <f t="shared" si="4"/>
        <v>450</v>
      </c>
      <c r="K8" s="27">
        <f t="shared" si="4"/>
        <v>-4500</v>
      </c>
      <c r="L8" s="27">
        <f t="shared" si="4"/>
        <v>-1550</v>
      </c>
      <c r="M8" s="27">
        <f t="shared" si="4"/>
        <v>-750</v>
      </c>
      <c r="N8" s="27">
        <f t="shared" si="4"/>
        <v>350</v>
      </c>
      <c r="O8" s="27">
        <f t="shared" si="4"/>
        <v>800</v>
      </c>
      <c r="P8" s="27">
        <f aca="true" t="shared" si="5" ref="P8:V8">P7-P6</f>
        <v>-1425</v>
      </c>
      <c r="Q8" s="27">
        <f t="shared" si="5"/>
        <v>-525</v>
      </c>
      <c r="R8" s="27">
        <f t="shared" si="5"/>
        <v>-65</v>
      </c>
      <c r="S8" s="27">
        <f t="shared" si="5"/>
        <v>1110</v>
      </c>
      <c r="T8" s="27">
        <f t="shared" si="5"/>
        <v>-1275</v>
      </c>
      <c r="U8" s="27">
        <f t="shared" si="5"/>
        <v>950</v>
      </c>
      <c r="V8" s="27">
        <f t="shared" si="5"/>
        <v>75</v>
      </c>
      <c r="W8" s="142">
        <f aca="true" t="shared" si="6" ref="W8:AC8">W7-W6</f>
        <v>2050</v>
      </c>
      <c r="X8" s="142">
        <f t="shared" si="6"/>
        <v>1500</v>
      </c>
      <c r="Y8" s="142">
        <f t="shared" si="6"/>
        <v>990</v>
      </c>
      <c r="Z8" s="142">
        <f t="shared" si="6"/>
        <v>1440</v>
      </c>
      <c r="AA8" s="142">
        <f t="shared" si="6"/>
        <v>2250</v>
      </c>
      <c r="AB8" s="142">
        <f t="shared" si="6"/>
        <v>2400</v>
      </c>
      <c r="AC8" s="142">
        <f t="shared" si="6"/>
        <v>1400</v>
      </c>
      <c r="AD8" s="27">
        <f aca="true" t="shared" si="7" ref="AD8:AL8">AD7-AD6</f>
        <v>933.3333333333334</v>
      </c>
      <c r="AE8" s="27">
        <f t="shared" si="7"/>
        <v>1866.6666666666667</v>
      </c>
      <c r="AF8" s="27">
        <f t="shared" si="7"/>
        <v>2742.857142857143</v>
      </c>
      <c r="AG8" s="27">
        <f t="shared" si="7"/>
        <v>-1928</v>
      </c>
      <c r="AH8" s="27">
        <f t="shared" si="7"/>
        <v>-78</v>
      </c>
      <c r="AI8" s="27">
        <f t="shared" si="7"/>
        <v>32</v>
      </c>
      <c r="AJ8" s="27">
        <f t="shared" si="7"/>
        <v>772</v>
      </c>
      <c r="AK8" s="27">
        <f t="shared" si="7"/>
        <v>1142</v>
      </c>
      <c r="AL8" s="27">
        <f t="shared" si="7"/>
        <v>-4600</v>
      </c>
      <c r="AM8" s="27">
        <f aca="true" t="shared" si="8" ref="AM8:AT8">AM7-AM6</f>
        <v>-1650</v>
      </c>
      <c r="AN8" s="27">
        <f t="shared" si="8"/>
        <v>-850</v>
      </c>
      <c r="AO8" s="27">
        <f t="shared" si="8"/>
        <v>250</v>
      </c>
      <c r="AP8" s="27">
        <f t="shared" si="8"/>
        <v>700</v>
      </c>
      <c r="AQ8" s="27">
        <f t="shared" si="8"/>
        <v>-1881</v>
      </c>
      <c r="AR8" s="27">
        <f t="shared" si="8"/>
        <v>-631</v>
      </c>
      <c r="AS8" s="27">
        <f t="shared" si="8"/>
        <v>-185.60000000000014</v>
      </c>
      <c r="AT8" s="27">
        <f t="shared" si="8"/>
        <v>974.3999999999999</v>
      </c>
      <c r="AU8" s="142">
        <f>AU7-AU6</f>
        <v>1950</v>
      </c>
      <c r="AV8" s="142">
        <f>AV7-AV6</f>
        <v>1400</v>
      </c>
      <c r="AW8" s="142">
        <f>AW7-AW6</f>
        <v>890</v>
      </c>
      <c r="AX8" s="142">
        <f>AX7-AX6</f>
        <v>1340</v>
      </c>
      <c r="AY8" s="27">
        <f aca="true" t="shared" si="9" ref="AY8:BD8">AY7-AY6</f>
        <v>0</v>
      </c>
      <c r="AZ8" s="27">
        <f t="shared" si="9"/>
        <v>2325</v>
      </c>
      <c r="BA8" s="27">
        <f t="shared" si="9"/>
        <v>2930</v>
      </c>
      <c r="BB8" s="27">
        <f t="shared" si="9"/>
        <v>2015</v>
      </c>
      <c r="BC8" s="27">
        <f t="shared" si="9"/>
        <v>1315</v>
      </c>
      <c r="BD8" s="27">
        <f t="shared" si="9"/>
        <v>2475</v>
      </c>
      <c r="BE8" s="27">
        <f aca="true" t="shared" si="10" ref="BE8:BL8">BE7-BE6</f>
        <v>2761.904761904762</v>
      </c>
      <c r="BF8" s="27">
        <f t="shared" si="10"/>
        <v>2561.904761904762</v>
      </c>
      <c r="BG8" s="27">
        <f t="shared" si="10"/>
        <v>2295</v>
      </c>
      <c r="BH8" s="27">
        <f t="shared" si="10"/>
        <v>1605</v>
      </c>
      <c r="BI8" s="27">
        <f t="shared" si="10"/>
        <v>1250</v>
      </c>
      <c r="BJ8" s="27">
        <f t="shared" si="10"/>
        <v>200</v>
      </c>
      <c r="BK8" s="27">
        <f t="shared" si="10"/>
        <v>3290</v>
      </c>
      <c r="BL8" s="27">
        <f t="shared" si="10"/>
        <v>4059.9999999999995</v>
      </c>
      <c r="BM8" s="43"/>
      <c r="BN8" s="19"/>
      <c r="BO8" s="22"/>
      <c r="BP8" s="22"/>
      <c r="BQ8" s="22"/>
      <c r="BR8" s="22"/>
      <c r="BS8" s="22"/>
      <c r="BT8" s="22"/>
      <c r="BU8" s="22"/>
      <c r="BV8" s="22"/>
      <c r="BW8" s="173"/>
      <c r="BX8" s="157"/>
      <c r="BY8" s="29"/>
      <c r="CH8" s="168"/>
      <c r="CI8" s="153"/>
      <c r="CJ8" s="29"/>
      <c r="CM8" s="168"/>
    </row>
    <row r="9" spans="1:91" s="22" customFormat="1" ht="11.25">
      <c r="A9" s="55" t="s">
        <v>119</v>
      </c>
      <c r="B9" s="23" t="s">
        <v>72</v>
      </c>
      <c r="C9" s="55"/>
      <c r="D9" s="32"/>
      <c r="E9" s="60">
        <f>config!$P$7</f>
        <v>300</v>
      </c>
      <c r="F9" s="60">
        <f>config!$P$7</f>
        <v>300</v>
      </c>
      <c r="G9" s="60">
        <f>config!$P$7</f>
        <v>300</v>
      </c>
      <c r="H9" s="60">
        <f>config!$P$7</f>
        <v>300</v>
      </c>
      <c r="I9" s="60">
        <f>config!$P$7</f>
        <v>300</v>
      </c>
      <c r="J9" s="60">
        <f>config!$P$7</f>
        <v>300</v>
      </c>
      <c r="K9" s="60">
        <f>config!$P$8</f>
        <v>300</v>
      </c>
      <c r="L9" s="60">
        <f>config!$P$8</f>
        <v>300</v>
      </c>
      <c r="M9" s="60">
        <f>config!$P$8</f>
        <v>300</v>
      </c>
      <c r="N9" s="60">
        <f>config!$P$8</f>
        <v>300</v>
      </c>
      <c r="O9" s="60">
        <f>config!$P$8</f>
        <v>300</v>
      </c>
      <c r="P9" s="60">
        <f>config!$P$8</f>
        <v>300</v>
      </c>
      <c r="Q9" s="60">
        <f>config!$P$8</f>
        <v>300</v>
      </c>
      <c r="R9" s="60">
        <f>config!$P$8</f>
        <v>300</v>
      </c>
      <c r="S9" s="60">
        <f>config!$P$8</f>
        <v>300</v>
      </c>
      <c r="T9" s="60">
        <f>config!$P$8</f>
        <v>300</v>
      </c>
      <c r="U9" s="60">
        <f>config!$P$8</f>
        <v>300</v>
      </c>
      <c r="V9" s="60">
        <f>config!$P$8</f>
        <v>300</v>
      </c>
      <c r="W9" s="143">
        <f>config!$P$15</f>
        <v>0</v>
      </c>
      <c r="X9" s="143">
        <f>config!$P$15</f>
        <v>0</v>
      </c>
      <c r="Y9" s="143">
        <f>config!$P$15</f>
        <v>0</v>
      </c>
      <c r="Z9" s="143">
        <f>config!$P$15</f>
        <v>0</v>
      </c>
      <c r="AA9" s="143">
        <f>config!$P$15</f>
        <v>0</v>
      </c>
      <c r="AB9" s="143">
        <f>config!$P$15</f>
        <v>0</v>
      </c>
      <c r="AC9" s="143">
        <f>config!$P$15</f>
        <v>0</v>
      </c>
      <c r="AD9" s="60">
        <f>config!$P$10</f>
        <v>0</v>
      </c>
      <c r="AE9" s="60">
        <f>config!$P$10</f>
        <v>0</v>
      </c>
      <c r="AF9" s="60">
        <f>config!$P$10</f>
        <v>0</v>
      </c>
      <c r="AG9" s="60">
        <f>config!$P$11</f>
        <v>300</v>
      </c>
      <c r="AH9" s="60">
        <f>config!$P$11</f>
        <v>300</v>
      </c>
      <c r="AI9" s="60">
        <f>config!$P$11</f>
        <v>300</v>
      </c>
      <c r="AJ9" s="60">
        <f>config!$P$11</f>
        <v>300</v>
      </c>
      <c r="AK9" s="60">
        <f>config!$P$11</f>
        <v>300</v>
      </c>
      <c r="AL9" s="60">
        <f>config!$P$12</f>
        <v>300</v>
      </c>
      <c r="AM9" s="60">
        <f>config!$P$12</f>
        <v>300</v>
      </c>
      <c r="AN9" s="60">
        <f>config!$P$12</f>
        <v>300</v>
      </c>
      <c r="AO9" s="60">
        <f>config!$P$12</f>
        <v>300</v>
      </c>
      <c r="AP9" s="60">
        <f>config!$P$12</f>
        <v>300</v>
      </c>
      <c r="AQ9" s="60">
        <f>config!$P$12</f>
        <v>300</v>
      </c>
      <c r="AR9" s="60">
        <f>config!$P$12</f>
        <v>300</v>
      </c>
      <c r="AS9" s="60">
        <f>config!$P$12</f>
        <v>300</v>
      </c>
      <c r="AT9" s="60">
        <f>config!$P$12</f>
        <v>300</v>
      </c>
      <c r="AU9" s="143">
        <f>config!$P$15</f>
        <v>0</v>
      </c>
      <c r="AV9" s="143">
        <f>config!$P$15</f>
        <v>0</v>
      </c>
      <c r="AW9" s="143">
        <f>config!$P$15</f>
        <v>0</v>
      </c>
      <c r="AX9" s="143">
        <f>config!$P$15</f>
        <v>0</v>
      </c>
      <c r="AY9" s="60">
        <f>config!$P$13</f>
        <v>300</v>
      </c>
      <c r="AZ9" s="60">
        <f>config!$P$13</f>
        <v>300</v>
      </c>
      <c r="BA9" s="60">
        <f>config!$P$13</f>
        <v>300</v>
      </c>
      <c r="BB9" s="60">
        <f>config!$P$13</f>
        <v>300</v>
      </c>
      <c r="BC9" s="60">
        <f>config!$P$13</f>
        <v>300</v>
      </c>
      <c r="BD9" s="60">
        <f>config!$P$13</f>
        <v>300</v>
      </c>
      <c r="BE9" s="60">
        <f>config!$P$14</f>
        <v>0</v>
      </c>
      <c r="BF9" s="60">
        <f>config!$P$14</f>
        <v>0</v>
      </c>
      <c r="BG9" s="60">
        <v>0</v>
      </c>
      <c r="BH9" s="60">
        <v>0</v>
      </c>
      <c r="BI9" s="60">
        <v>0</v>
      </c>
      <c r="BJ9" s="60">
        <v>0</v>
      </c>
      <c r="BK9" s="60">
        <v>0</v>
      </c>
      <c r="BL9" s="60">
        <v>0</v>
      </c>
      <c r="BM9" s="41"/>
      <c r="BN9" s="19"/>
      <c r="BO9" s="206" t="s">
        <v>174</v>
      </c>
      <c r="BP9" s="206">
        <v>0</v>
      </c>
      <c r="BW9" s="173"/>
      <c r="BX9" s="157"/>
      <c r="BY9" s="19"/>
      <c r="CH9" s="167"/>
      <c r="CI9" s="162"/>
      <c r="CJ9" s="19"/>
      <c r="CM9" s="167"/>
    </row>
    <row r="10" spans="1:68" ht="11.25">
      <c r="A10" s="1" t="s">
        <v>120</v>
      </c>
      <c r="B10" s="23" t="s">
        <v>72</v>
      </c>
      <c r="E10" s="92">
        <f>config!$Y$7</f>
        <v>200</v>
      </c>
      <c r="F10" s="92">
        <f>config!$Y$7</f>
        <v>200</v>
      </c>
      <c r="G10" s="92">
        <f>config!$Y$7</f>
        <v>200</v>
      </c>
      <c r="H10" s="92">
        <f>config!$Y$7</f>
        <v>200</v>
      </c>
      <c r="I10" s="92">
        <f>config!$Y$7</f>
        <v>200</v>
      </c>
      <c r="J10" s="92">
        <f>config!$Y$7</f>
        <v>200</v>
      </c>
      <c r="K10" s="92">
        <f>config!$Y$8</f>
        <v>300</v>
      </c>
      <c r="L10" s="92">
        <f>config!$Y$8</f>
        <v>300</v>
      </c>
      <c r="M10" s="92">
        <f>config!$Y$8</f>
        <v>300</v>
      </c>
      <c r="N10" s="92">
        <f>config!$Y$8</f>
        <v>300</v>
      </c>
      <c r="O10" s="92">
        <f>config!$Y$8</f>
        <v>300</v>
      </c>
      <c r="P10" s="92">
        <f>config!$Y$8</f>
        <v>300</v>
      </c>
      <c r="Q10" s="92">
        <f>config!$Y$8</f>
        <v>300</v>
      </c>
      <c r="R10" s="92">
        <f>config!$Y$8</f>
        <v>300</v>
      </c>
      <c r="S10" s="92">
        <f>config!$Y$8</f>
        <v>300</v>
      </c>
      <c r="T10" s="92">
        <f>config!$Y$8</f>
        <v>300</v>
      </c>
      <c r="U10" s="92">
        <f>config!$Y$8</f>
        <v>300</v>
      </c>
      <c r="V10" s="92">
        <f>config!$Y$8</f>
        <v>300</v>
      </c>
      <c r="W10" s="144">
        <f>config!$Y$8</f>
        <v>300</v>
      </c>
      <c r="X10" s="144">
        <f>config!$Y$8</f>
        <v>300</v>
      </c>
      <c r="Y10" s="144">
        <f>config!$Y$8</f>
        <v>300</v>
      </c>
      <c r="Z10" s="144">
        <f>config!$Y$8</f>
        <v>300</v>
      </c>
      <c r="AA10" s="144">
        <f>config!$Y$8</f>
        <v>300</v>
      </c>
      <c r="AB10" s="144">
        <f>config!$Y$8</f>
        <v>300</v>
      </c>
      <c r="AC10" s="144">
        <f>config!$Y$8</f>
        <v>300</v>
      </c>
      <c r="AD10" s="92">
        <f>config!$Y$9</f>
        <v>300</v>
      </c>
      <c r="AE10" s="92">
        <f>config!$Y$9</f>
        <v>300</v>
      </c>
      <c r="AF10" s="92">
        <f>config!$Y$9</f>
        <v>300</v>
      </c>
      <c r="AG10" s="92">
        <f>config!$Y$9</f>
        <v>300</v>
      </c>
      <c r="AH10" s="92">
        <f>config!$Y$9</f>
        <v>300</v>
      </c>
      <c r="AI10" s="92">
        <f>config!$Y$9</f>
        <v>300</v>
      </c>
      <c r="AJ10" s="92">
        <f>config!$Y$9</f>
        <v>300</v>
      </c>
      <c r="AK10" s="92">
        <f>config!$Y$9</f>
        <v>300</v>
      </c>
      <c r="AL10" s="92">
        <f>config!$Y$9</f>
        <v>300</v>
      </c>
      <c r="AM10" s="92">
        <f>config!$Y$9</f>
        <v>300</v>
      </c>
      <c r="AN10" s="92">
        <f>config!$Y$9</f>
        <v>300</v>
      </c>
      <c r="AO10" s="92">
        <f>config!$Y$9</f>
        <v>300</v>
      </c>
      <c r="AP10" s="92">
        <f>config!$Y$9</f>
        <v>300</v>
      </c>
      <c r="AQ10" s="92">
        <f>config!$Y$9</f>
        <v>300</v>
      </c>
      <c r="AR10" s="92">
        <f>config!$Y$9</f>
        <v>300</v>
      </c>
      <c r="AS10" s="92">
        <f>config!$Y$9</f>
        <v>300</v>
      </c>
      <c r="AT10" s="92">
        <f>config!$Y$9</f>
        <v>300</v>
      </c>
      <c r="AU10" s="144">
        <f>config!$Y$9</f>
        <v>300</v>
      </c>
      <c r="AV10" s="144">
        <f>config!$Y$9</f>
        <v>300</v>
      </c>
      <c r="AW10" s="144">
        <f>config!$Y$9</f>
        <v>300</v>
      </c>
      <c r="AX10" s="144">
        <f>config!$Y$9</f>
        <v>300</v>
      </c>
      <c r="AY10" s="92">
        <f>config!$Y$10</f>
        <v>300</v>
      </c>
      <c r="AZ10" s="92">
        <f>config!$Y$10</f>
        <v>300</v>
      </c>
      <c r="BA10" s="92">
        <f>config!$Y$10</f>
        <v>300</v>
      </c>
      <c r="BB10" s="92">
        <f>config!$Y$10</f>
        <v>300</v>
      </c>
      <c r="BC10" s="92">
        <f>config!$Y$10</f>
        <v>300</v>
      </c>
      <c r="BD10" s="92">
        <f>config!$Y$10</f>
        <v>300</v>
      </c>
      <c r="BE10" s="92">
        <f>config!$Y$11</f>
        <v>0</v>
      </c>
      <c r="BF10" s="92">
        <f>config!$Y$11</f>
        <v>0</v>
      </c>
      <c r="BG10" s="92">
        <f>config!$Y$11</f>
        <v>0</v>
      </c>
      <c r="BH10" s="92">
        <f>config!$Y$11</f>
        <v>0</v>
      </c>
      <c r="BI10" s="92">
        <f>config!$Y$11</f>
        <v>0</v>
      </c>
      <c r="BJ10" s="92">
        <f>config!$Y$11</f>
        <v>0</v>
      </c>
      <c r="BK10" s="92">
        <f>config!$Y$11</f>
        <v>0</v>
      </c>
      <c r="BL10" s="92">
        <f>config!$Y$11</f>
        <v>0</v>
      </c>
      <c r="BO10" s="207"/>
      <c r="BP10" s="208">
        <v>0</v>
      </c>
    </row>
    <row r="11" spans="1:91" s="28" customFormat="1" ht="11.25">
      <c r="A11" s="25" t="s">
        <v>70</v>
      </c>
      <c r="B11" s="26" t="s">
        <v>72</v>
      </c>
      <c r="C11" s="25"/>
      <c r="D11" s="33"/>
      <c r="E11" s="27">
        <f>config!$AE$7</f>
        <v>0</v>
      </c>
      <c r="F11" s="27">
        <f>config!$AE$7</f>
        <v>0</v>
      </c>
      <c r="G11" s="27">
        <f>config!$AE$7</f>
        <v>0</v>
      </c>
      <c r="H11" s="27">
        <f>config!$AE$7</f>
        <v>0</v>
      </c>
      <c r="I11" s="27">
        <f>config!$AE$7</f>
        <v>0</v>
      </c>
      <c r="J11" s="27">
        <f>config!$AE$7</f>
        <v>0</v>
      </c>
      <c r="K11" s="27">
        <f>config!$AE$8</f>
        <v>0</v>
      </c>
      <c r="L11" s="27">
        <f>config!$AE$8</f>
        <v>0</v>
      </c>
      <c r="M11" s="27">
        <f>config!$AE$8</f>
        <v>0</v>
      </c>
      <c r="N11" s="27">
        <f>config!$AE$8</f>
        <v>0</v>
      </c>
      <c r="O11" s="27">
        <f>config!$AE$8</f>
        <v>0</v>
      </c>
      <c r="P11" s="27">
        <f>config!$AE$9</f>
        <v>0</v>
      </c>
      <c r="Q11" s="27">
        <f>config!$AE$9</f>
        <v>0</v>
      </c>
      <c r="R11" s="27">
        <f>config!$AE$9</f>
        <v>0</v>
      </c>
      <c r="S11" s="27">
        <f>config!$AE$9</f>
        <v>0</v>
      </c>
      <c r="T11" s="27">
        <f>config!$AE$9</f>
        <v>0</v>
      </c>
      <c r="U11" s="27">
        <f>config!$AE$9</f>
        <v>0</v>
      </c>
      <c r="V11" s="27">
        <f>config!$AE$9</f>
        <v>0</v>
      </c>
      <c r="W11" s="142">
        <f>config!$AE$9</f>
        <v>0</v>
      </c>
      <c r="X11" s="142">
        <f>config!$AE$9</f>
        <v>0</v>
      </c>
      <c r="Y11" s="142">
        <f>config!$AE$9</f>
        <v>0</v>
      </c>
      <c r="Z11" s="142">
        <f>config!$AE$9</f>
        <v>0</v>
      </c>
      <c r="AA11" s="142">
        <f>config!$AE$9</f>
        <v>0</v>
      </c>
      <c r="AB11" s="142">
        <f>config!$AE$9</f>
        <v>0</v>
      </c>
      <c r="AC11" s="142">
        <f>config!$AE$9</f>
        <v>0</v>
      </c>
      <c r="AD11" s="27">
        <f>config!$AE$10</f>
        <v>0</v>
      </c>
      <c r="AE11" s="27">
        <f>config!$AE$10</f>
        <v>0</v>
      </c>
      <c r="AF11" s="27">
        <f>config!$AE$10</f>
        <v>0</v>
      </c>
      <c r="AG11" s="27">
        <f>config!$AE$11</f>
        <v>0</v>
      </c>
      <c r="AH11" s="27">
        <f>config!$AE$11</f>
        <v>0</v>
      </c>
      <c r="AI11" s="27">
        <f>config!$AE$11</f>
        <v>0</v>
      </c>
      <c r="AJ11" s="27">
        <f>config!$AE$11</f>
        <v>0</v>
      </c>
      <c r="AK11" s="27">
        <f>config!$AE$11</f>
        <v>0</v>
      </c>
      <c r="AL11" s="27">
        <f>config!$AE$12</f>
        <v>0</v>
      </c>
      <c r="AM11" s="27">
        <f>config!$AE$12</f>
        <v>0</v>
      </c>
      <c r="AN11" s="27">
        <f>config!$AE$12</f>
        <v>0</v>
      </c>
      <c r="AO11" s="27">
        <f>config!$AE$12</f>
        <v>0</v>
      </c>
      <c r="AP11" s="27">
        <f>config!$AE$12</f>
        <v>0</v>
      </c>
      <c r="AQ11" s="27">
        <f>config!$AE$13</f>
        <v>0</v>
      </c>
      <c r="AR11" s="27">
        <f>config!$AE$13</f>
        <v>0</v>
      </c>
      <c r="AS11" s="27">
        <f>config!$AE$13</f>
        <v>0</v>
      </c>
      <c r="AT11" s="27">
        <f>config!$AE$13</f>
        <v>0</v>
      </c>
      <c r="AU11" s="142">
        <f>config!$AE$13</f>
        <v>0</v>
      </c>
      <c r="AV11" s="142">
        <f>config!$AE$13</f>
        <v>0</v>
      </c>
      <c r="AW11" s="142">
        <f>config!$AE$13</f>
        <v>0</v>
      </c>
      <c r="AX11" s="142">
        <f>config!$AE$13</f>
        <v>0</v>
      </c>
      <c r="AY11" s="27">
        <f>config!$AE$14</f>
        <v>0</v>
      </c>
      <c r="AZ11" s="27">
        <f>config!$AE$14</f>
        <v>0</v>
      </c>
      <c r="BA11" s="27">
        <f>config!$AE$14</f>
        <v>0</v>
      </c>
      <c r="BB11" s="27">
        <f>config!$AE$14</f>
        <v>0</v>
      </c>
      <c r="BC11" s="27">
        <f>config!$AE$14</f>
        <v>0</v>
      </c>
      <c r="BD11" s="27">
        <f>config!$AE$14</f>
        <v>0</v>
      </c>
      <c r="BE11" s="27">
        <f>config!$AE$15</f>
        <v>0</v>
      </c>
      <c r="BF11" s="27">
        <f>config!$AE$15</f>
        <v>0</v>
      </c>
      <c r="BG11" s="27">
        <f>config!$AE$16</f>
        <v>0</v>
      </c>
      <c r="BH11" s="27">
        <f>config!$AE$16</f>
        <v>0</v>
      </c>
      <c r="BI11" s="27">
        <f>config!$AE$16</f>
        <v>0</v>
      </c>
      <c r="BJ11" s="27">
        <f>config!$AE$17</f>
        <v>0</v>
      </c>
      <c r="BK11" s="27">
        <f>config!$AE$18</f>
        <v>0</v>
      </c>
      <c r="BL11" s="27">
        <f>config!$AE$19</f>
        <v>0</v>
      </c>
      <c r="BM11" s="43"/>
      <c r="BN11" s="19"/>
      <c r="BO11" s="209" t="s">
        <v>172</v>
      </c>
      <c r="BP11" s="209" t="s">
        <v>170</v>
      </c>
      <c r="BQ11" s="22"/>
      <c r="BR11" s="22"/>
      <c r="BS11" s="22"/>
      <c r="BT11" s="22"/>
      <c r="BU11" s="22"/>
      <c r="BV11" s="22"/>
      <c r="BW11" s="173"/>
      <c r="BX11" s="157"/>
      <c r="BY11" s="29"/>
      <c r="CH11" s="168"/>
      <c r="CI11" s="153"/>
      <c r="CJ11" s="29"/>
      <c r="CM11" s="168"/>
    </row>
    <row r="12" spans="1:69" ht="11.25">
      <c r="A12" s="1" t="s">
        <v>44</v>
      </c>
      <c r="B12" s="23" t="s">
        <v>72</v>
      </c>
      <c r="E12" s="15">
        <f>E13*2</f>
        <v>15</v>
      </c>
      <c r="F12" s="15">
        <f aca="true" t="shared" si="11" ref="F12:L12">F13*2</f>
        <v>20</v>
      </c>
      <c r="G12" s="15">
        <f t="shared" si="11"/>
        <v>28</v>
      </c>
      <c r="H12" s="15">
        <f t="shared" si="11"/>
        <v>36</v>
      </c>
      <c r="I12" s="15">
        <f t="shared" si="11"/>
        <v>40</v>
      </c>
      <c r="J12" s="15">
        <f t="shared" si="11"/>
        <v>40</v>
      </c>
      <c r="K12" s="15">
        <v>15</v>
      </c>
      <c r="L12" s="15">
        <f t="shared" si="11"/>
        <v>24</v>
      </c>
      <c r="M12" s="15">
        <f>M13*2</f>
        <v>28</v>
      </c>
      <c r="N12" s="15">
        <f>N13*2</f>
        <v>32</v>
      </c>
      <c r="O12" s="15">
        <f>O13*2</f>
        <v>40</v>
      </c>
      <c r="P12" s="15">
        <f>P13*2</f>
        <v>20</v>
      </c>
      <c r="Q12" s="15">
        <f>Q13*3</f>
        <v>30</v>
      </c>
      <c r="R12" s="15">
        <f>R13*4</f>
        <v>40</v>
      </c>
      <c r="S12" s="15">
        <f>S13*6</f>
        <v>60</v>
      </c>
      <c r="T12" s="15">
        <f>T13</f>
        <v>15</v>
      </c>
      <c r="U12" s="15">
        <f>U13</f>
        <v>20</v>
      </c>
      <c r="V12" s="15">
        <f>V13</f>
        <v>30</v>
      </c>
      <c r="W12" s="145">
        <f>W13*2</f>
        <v>20</v>
      </c>
      <c r="X12" s="145">
        <f>X13*3</f>
        <v>30</v>
      </c>
      <c r="Y12" s="145">
        <f>Y13*4</f>
        <v>40</v>
      </c>
      <c r="Z12" s="145">
        <f>Z13*6</f>
        <v>60</v>
      </c>
      <c r="AA12" s="145">
        <f>AA13</f>
        <v>15</v>
      </c>
      <c r="AB12" s="145">
        <f>AB13</f>
        <v>20</v>
      </c>
      <c r="AC12" s="145">
        <f>AC13</f>
        <v>30</v>
      </c>
      <c r="AD12" s="15">
        <f aca="true" t="shared" si="12" ref="AD12:AK12">AD13*2</f>
        <v>40</v>
      </c>
      <c r="AE12" s="15">
        <f t="shared" si="12"/>
        <v>20</v>
      </c>
      <c r="AF12" s="15">
        <f t="shared" si="12"/>
        <v>40</v>
      </c>
      <c r="AG12" s="15">
        <f t="shared" si="12"/>
        <v>14</v>
      </c>
      <c r="AH12" s="15">
        <f t="shared" si="12"/>
        <v>20</v>
      </c>
      <c r="AI12" s="15">
        <f t="shared" si="12"/>
        <v>28</v>
      </c>
      <c r="AJ12" s="15">
        <f t="shared" si="12"/>
        <v>36</v>
      </c>
      <c r="AK12" s="15">
        <f t="shared" si="12"/>
        <v>40</v>
      </c>
      <c r="AL12" s="15">
        <v>15</v>
      </c>
      <c r="AM12" s="15">
        <f>AM13*2</f>
        <v>24</v>
      </c>
      <c r="AN12" s="15">
        <f>AN13*2</f>
        <v>28</v>
      </c>
      <c r="AO12" s="15">
        <f>AO13*2</f>
        <v>32</v>
      </c>
      <c r="AP12" s="15">
        <f>AP13*2</f>
        <v>40</v>
      </c>
      <c r="AQ12" s="15">
        <f>AQ13*2</f>
        <v>20</v>
      </c>
      <c r="AR12" s="15">
        <f>AR13*3</f>
        <v>30</v>
      </c>
      <c r="AS12" s="15">
        <f>AS13*4</f>
        <v>40</v>
      </c>
      <c r="AT12" s="15">
        <f>AT13*6</f>
        <v>60</v>
      </c>
      <c r="AU12" s="145">
        <f>AU13*2</f>
        <v>20</v>
      </c>
      <c r="AV12" s="145">
        <f>AV13*3</f>
        <v>30</v>
      </c>
      <c r="AW12" s="145">
        <f>AW13*4</f>
        <v>40</v>
      </c>
      <c r="AX12" s="145">
        <f>AX13*6</f>
        <v>60</v>
      </c>
      <c r="AY12" s="15">
        <f aca="true" t="shared" si="13" ref="AY12:BD12">AY13</f>
        <v>15</v>
      </c>
      <c r="AZ12" s="15">
        <f t="shared" si="13"/>
        <v>15</v>
      </c>
      <c r="BA12" s="15">
        <f t="shared" si="13"/>
        <v>20</v>
      </c>
      <c r="BB12" s="15">
        <f t="shared" si="13"/>
        <v>30</v>
      </c>
      <c r="BC12" s="15">
        <f t="shared" si="13"/>
        <v>40</v>
      </c>
      <c r="BD12" s="15">
        <f t="shared" si="13"/>
        <v>60</v>
      </c>
      <c r="BE12" s="15">
        <f>BE13*2</f>
        <v>25</v>
      </c>
      <c r="BF12" s="15">
        <f>BF13*2</f>
        <v>25</v>
      </c>
      <c r="BG12" s="15">
        <v>25</v>
      </c>
      <c r="BH12" s="15">
        <v>25</v>
      </c>
      <c r="BI12" s="15">
        <v>25</v>
      </c>
      <c r="BJ12" s="15">
        <v>25</v>
      </c>
      <c r="BK12" s="15">
        <v>25</v>
      </c>
      <c r="BL12" s="15">
        <v>25</v>
      </c>
      <c r="BO12" s="210" t="s">
        <v>173</v>
      </c>
      <c r="BP12" s="210" t="s">
        <v>171</v>
      </c>
      <c r="BQ12" s="22"/>
    </row>
    <row r="13" spans="1:68" ht="11.25">
      <c r="A13" s="1" t="s">
        <v>45</v>
      </c>
      <c r="B13" s="23" t="s">
        <v>72</v>
      </c>
      <c r="E13" s="15">
        <v>7.5</v>
      </c>
      <c r="F13" s="15">
        <v>10</v>
      </c>
      <c r="G13" s="15">
        <v>14</v>
      </c>
      <c r="H13" s="15">
        <v>18</v>
      </c>
      <c r="I13" s="15">
        <v>20</v>
      </c>
      <c r="J13" s="15">
        <v>20</v>
      </c>
      <c r="K13" s="15">
        <v>15</v>
      </c>
      <c r="L13" s="15">
        <v>12</v>
      </c>
      <c r="M13" s="15">
        <v>14</v>
      </c>
      <c r="N13" s="15">
        <v>16</v>
      </c>
      <c r="O13" s="15">
        <v>20</v>
      </c>
      <c r="P13" s="15">
        <v>10</v>
      </c>
      <c r="Q13" s="15">
        <v>10</v>
      </c>
      <c r="R13" s="15">
        <v>10</v>
      </c>
      <c r="S13" s="15">
        <v>10</v>
      </c>
      <c r="T13" s="15">
        <v>15</v>
      </c>
      <c r="U13" s="15">
        <v>20</v>
      </c>
      <c r="V13" s="15">
        <v>30</v>
      </c>
      <c r="W13" s="154">
        <f aca="true" t="shared" si="14" ref="W13:AC13">P13</f>
        <v>10</v>
      </c>
      <c r="X13" s="154">
        <f t="shared" si="14"/>
        <v>10</v>
      </c>
      <c r="Y13" s="154">
        <f t="shared" si="14"/>
        <v>10</v>
      </c>
      <c r="Z13" s="154">
        <f t="shared" si="14"/>
        <v>10</v>
      </c>
      <c r="AA13" s="154">
        <f t="shared" si="14"/>
        <v>15</v>
      </c>
      <c r="AB13" s="154">
        <f t="shared" si="14"/>
        <v>20</v>
      </c>
      <c r="AC13" s="154">
        <f t="shared" si="14"/>
        <v>30</v>
      </c>
      <c r="AD13" s="15">
        <v>20</v>
      </c>
      <c r="AE13" s="15">
        <v>10</v>
      </c>
      <c r="AF13" s="15">
        <v>20</v>
      </c>
      <c r="AG13" s="15">
        <v>7</v>
      </c>
      <c r="AH13" s="15">
        <v>10</v>
      </c>
      <c r="AI13" s="15">
        <v>14</v>
      </c>
      <c r="AJ13" s="15">
        <v>18</v>
      </c>
      <c r="AK13" s="15">
        <v>20</v>
      </c>
      <c r="AL13" s="15">
        <v>15</v>
      </c>
      <c r="AM13" s="15">
        <v>12</v>
      </c>
      <c r="AN13" s="15">
        <v>14</v>
      </c>
      <c r="AO13" s="15">
        <v>16</v>
      </c>
      <c r="AP13" s="15">
        <v>20</v>
      </c>
      <c r="AQ13" s="15">
        <v>10</v>
      </c>
      <c r="AR13" s="15">
        <v>10</v>
      </c>
      <c r="AS13" s="15">
        <v>10</v>
      </c>
      <c r="AT13" s="15">
        <v>10</v>
      </c>
      <c r="AU13" s="145">
        <f>AQ13</f>
        <v>10</v>
      </c>
      <c r="AV13" s="145">
        <f>AR13</f>
        <v>10</v>
      </c>
      <c r="AW13" s="145">
        <f>AS13</f>
        <v>10</v>
      </c>
      <c r="AX13" s="145">
        <f>AT13</f>
        <v>10</v>
      </c>
      <c r="AY13" s="15">
        <v>15</v>
      </c>
      <c r="AZ13" s="15">
        <v>15</v>
      </c>
      <c r="BA13" s="15">
        <v>20</v>
      </c>
      <c r="BB13" s="15">
        <v>30</v>
      </c>
      <c r="BC13" s="15">
        <v>40</v>
      </c>
      <c r="BD13" s="15">
        <v>60</v>
      </c>
      <c r="BE13" s="93">
        <v>12.5</v>
      </c>
      <c r="BF13" s="94">
        <f>BE13</f>
        <v>12.5</v>
      </c>
      <c r="BG13" s="16">
        <f>10+(40-25)*2</f>
        <v>40</v>
      </c>
      <c r="BH13" s="16">
        <f>10+(40-25)*2</f>
        <v>40</v>
      </c>
      <c r="BI13" s="16">
        <f>10+(40-25)*2</f>
        <v>40</v>
      </c>
      <c r="BJ13" s="16">
        <f>10+(40-25)*2</f>
        <v>40</v>
      </c>
      <c r="BK13" s="15">
        <v>10</v>
      </c>
      <c r="BL13" s="15">
        <v>10</v>
      </c>
      <c r="BO13" s="211" t="s">
        <v>176</v>
      </c>
      <c r="BP13" s="211" t="s">
        <v>175</v>
      </c>
    </row>
    <row r="14" spans="1:91" s="65" customFormat="1" ht="11.25">
      <c r="A14" s="69" t="s">
        <v>115</v>
      </c>
      <c r="B14" s="63"/>
      <c r="C14" s="62"/>
      <c r="D14" s="64"/>
      <c r="E14" s="65">
        <f>config!$S$7</f>
        <v>0</v>
      </c>
      <c r="F14" s="65">
        <f>config!$S$7</f>
        <v>0</v>
      </c>
      <c r="G14" s="65">
        <f>config!$S$7</f>
        <v>0</v>
      </c>
      <c r="H14" s="65">
        <f>config!$S$7</f>
        <v>0</v>
      </c>
      <c r="I14" s="65">
        <f>config!$S$7</f>
        <v>0</v>
      </c>
      <c r="J14" s="65">
        <f>config!$S$7</f>
        <v>0</v>
      </c>
      <c r="K14" s="65">
        <f>config!$S$8</f>
        <v>0</v>
      </c>
      <c r="L14" s="65">
        <f>config!$S$8</f>
        <v>0</v>
      </c>
      <c r="M14" s="65">
        <f>config!$S$8</f>
        <v>0</v>
      </c>
      <c r="N14" s="65">
        <f>config!$S$8</f>
        <v>0</v>
      </c>
      <c r="O14" s="65">
        <f>config!$S$8</f>
        <v>0</v>
      </c>
      <c r="P14" s="65">
        <f>config!$S$8</f>
        <v>0</v>
      </c>
      <c r="Q14" s="65">
        <f>config!$S$8</f>
        <v>0</v>
      </c>
      <c r="R14" s="65">
        <f>config!$S$8</f>
        <v>0</v>
      </c>
      <c r="S14" s="65">
        <f>config!$S$8</f>
        <v>0</v>
      </c>
      <c r="T14" s="65">
        <f>config!$S$8</f>
        <v>0</v>
      </c>
      <c r="U14" s="65">
        <f>config!$S$8</f>
        <v>0</v>
      </c>
      <c r="V14" s="65">
        <f>config!$S$8</f>
        <v>0</v>
      </c>
      <c r="W14" s="146">
        <f>config!$S$15</f>
        <v>0.2</v>
      </c>
      <c r="X14" s="146">
        <f>config!$S$15</f>
        <v>0.2</v>
      </c>
      <c r="Y14" s="146">
        <f>config!$S$15</f>
        <v>0.2</v>
      </c>
      <c r="Z14" s="146">
        <f>config!$S$15</f>
        <v>0.2</v>
      </c>
      <c r="AA14" s="146">
        <f>config!$S$15</f>
        <v>0.2</v>
      </c>
      <c r="AB14" s="146">
        <f>config!$S$15</f>
        <v>0.2</v>
      </c>
      <c r="AC14" s="146">
        <f>config!$S$15</f>
        <v>0.2</v>
      </c>
      <c r="AD14" s="65">
        <f>config!$S$9</f>
        <v>0</v>
      </c>
      <c r="AE14" s="65">
        <f>config!$S$9</f>
        <v>0</v>
      </c>
      <c r="AF14" s="65">
        <f>config!$S$10</f>
        <v>0</v>
      </c>
      <c r="AG14" s="65">
        <f>config!$S$11</f>
        <v>0</v>
      </c>
      <c r="AH14" s="65">
        <f>config!$S$11</f>
        <v>0</v>
      </c>
      <c r="AI14" s="65">
        <f>config!$S$11</f>
        <v>0</v>
      </c>
      <c r="AJ14" s="65">
        <f>config!$S$11</f>
        <v>0</v>
      </c>
      <c r="AK14" s="65">
        <f>config!$S$11</f>
        <v>0</v>
      </c>
      <c r="AL14" s="65">
        <f>config!$S$12</f>
        <v>0</v>
      </c>
      <c r="AM14" s="65">
        <f>config!$S$12</f>
        <v>0</v>
      </c>
      <c r="AN14" s="65">
        <f>config!$S$12</f>
        <v>0</v>
      </c>
      <c r="AO14" s="65">
        <f>config!$S$12</f>
        <v>0</v>
      </c>
      <c r="AP14" s="65">
        <f>config!$S$12</f>
        <v>0</v>
      </c>
      <c r="AQ14" s="65">
        <f>config!$S$12</f>
        <v>0</v>
      </c>
      <c r="AR14" s="65">
        <f>config!$S$12</f>
        <v>0</v>
      </c>
      <c r="AS14" s="65">
        <f>config!$S$12</f>
        <v>0</v>
      </c>
      <c r="AT14" s="65">
        <f>config!$S$12</f>
        <v>0</v>
      </c>
      <c r="AU14" s="146">
        <f>config!$S$16</f>
        <v>0.2</v>
      </c>
      <c r="AV14" s="146">
        <f>config!$S$16</f>
        <v>0.2</v>
      </c>
      <c r="AW14" s="146">
        <f>config!$S$16</f>
        <v>0.2</v>
      </c>
      <c r="AX14" s="146">
        <f>config!$S$16</f>
        <v>0.2</v>
      </c>
      <c r="AY14" s="65">
        <f>config!$S$13</f>
        <v>0</v>
      </c>
      <c r="AZ14" s="65">
        <f>config!$S$13</f>
        <v>0</v>
      </c>
      <c r="BA14" s="65">
        <f>config!$S$13</f>
        <v>0</v>
      </c>
      <c r="BB14" s="65">
        <f>config!$S$13</f>
        <v>0</v>
      </c>
      <c r="BC14" s="65">
        <f>config!$S$13</f>
        <v>0</v>
      </c>
      <c r="BD14" s="65">
        <f>config!$S$13</f>
        <v>0</v>
      </c>
      <c r="BE14" s="65">
        <f>config!$S$14</f>
        <v>0</v>
      </c>
      <c r="BF14" s="65">
        <f>config!$S$14</f>
        <v>0</v>
      </c>
      <c r="BG14" s="65">
        <v>0</v>
      </c>
      <c r="BH14" s="65">
        <v>0</v>
      </c>
      <c r="BI14" s="65">
        <v>0</v>
      </c>
      <c r="BJ14" s="65">
        <v>0</v>
      </c>
      <c r="BK14" s="65">
        <v>0</v>
      </c>
      <c r="BL14" s="65">
        <v>0</v>
      </c>
      <c r="BM14" s="66"/>
      <c r="BN14" s="68"/>
      <c r="BW14" s="174"/>
      <c r="BX14" s="158"/>
      <c r="BY14" s="68"/>
      <c r="CH14" s="169"/>
      <c r="CI14" s="146"/>
      <c r="CJ14" s="68"/>
      <c r="CK14" s="67"/>
      <c r="CL14" s="67"/>
      <c r="CM14" s="169"/>
    </row>
    <row r="15" spans="2:29" ht="11.25">
      <c r="B15" s="23" t="s">
        <v>73</v>
      </c>
      <c r="C15" s="1" t="s">
        <v>2</v>
      </c>
      <c r="D15" s="32" t="s">
        <v>1</v>
      </c>
      <c r="W15" s="147"/>
      <c r="X15" s="147"/>
      <c r="Y15" s="147"/>
      <c r="Z15" s="147"/>
      <c r="AA15" s="147"/>
      <c r="AB15" s="147"/>
      <c r="AC15" s="147"/>
    </row>
    <row r="16" spans="1:91" ht="11.25">
      <c r="A16" s="1" t="s">
        <v>144</v>
      </c>
      <c r="C16" s="118">
        <v>150</v>
      </c>
      <c r="D16" s="34">
        <f>C16/config!$B$7</f>
        <v>50</v>
      </c>
      <c r="E16" s="116">
        <f>k_zeikomi(k_total(k_tsuwabun($C16,$D16,0,E$12,E$13),E$7,E$6,E$9,E$14,E$10+E$11))</f>
        <v>9870</v>
      </c>
      <c r="F16" s="139">
        <f aca="true" t="shared" si="15" ref="E16:N27">k_zeikomi(k_total(k_tsuwabun($C16,$D16,0,F$12,F$13),F$7,F$6,F$9,F$14,F$10+F$11))</f>
        <v>6562.5</v>
      </c>
      <c r="G16" s="139">
        <f t="shared" si="15"/>
        <v>5155.5</v>
      </c>
      <c r="H16" s="139">
        <f t="shared" si="15"/>
        <v>7297.5</v>
      </c>
      <c r="I16" s="139">
        <f t="shared" si="15"/>
        <v>8368.5</v>
      </c>
      <c r="J16" s="139">
        <f t="shared" si="15"/>
        <v>7507.5</v>
      </c>
      <c r="K16" s="139">
        <f t="shared" si="15"/>
        <v>8190</v>
      </c>
      <c r="L16" s="139">
        <f t="shared" si="15"/>
        <v>5302.5</v>
      </c>
      <c r="M16" s="139">
        <f t="shared" si="15"/>
        <v>4305</v>
      </c>
      <c r="N16" s="139">
        <f t="shared" si="15"/>
        <v>6142.5</v>
      </c>
      <c r="O16" s="139">
        <f aca="true" t="shared" si="16" ref="O16:AG27">k_zeikomi(k_total(k_tsuwabun($C16,$D16,0,O$12,O$13),O$7,O$6,O$9,O$14,O$10+O$11))</f>
        <v>7980</v>
      </c>
      <c r="P16" s="139">
        <f t="shared" si="16"/>
        <v>7638.75</v>
      </c>
      <c r="Q16" s="139">
        <f t="shared" si="16"/>
        <v>4751.25</v>
      </c>
      <c r="R16" s="139">
        <f t="shared" si="16"/>
        <v>6809.25</v>
      </c>
      <c r="S16" s="139">
        <f t="shared" si="16"/>
        <v>11193</v>
      </c>
      <c r="T16" s="139">
        <f t="shared" si="16"/>
        <v>8426.25</v>
      </c>
      <c r="U16" s="139">
        <f t="shared" si="16"/>
        <v>5512.5</v>
      </c>
      <c r="V16" s="139">
        <f t="shared" si="16"/>
        <v>5906.25</v>
      </c>
      <c r="W16" s="148">
        <f t="shared" si="16"/>
        <v>6877.5</v>
      </c>
      <c r="X16" s="148">
        <f t="shared" si="16"/>
        <v>5880</v>
      </c>
      <c r="Y16" s="148">
        <f t="shared" si="16"/>
        <v>6604.5</v>
      </c>
      <c r="Z16" s="148">
        <f t="shared" si="16"/>
        <v>9597</v>
      </c>
      <c r="AA16" s="148">
        <f t="shared" si="16"/>
        <v>7402.5</v>
      </c>
      <c r="AB16" s="148">
        <f t="shared" si="16"/>
        <v>5775</v>
      </c>
      <c r="AC16" s="148">
        <f t="shared" si="16"/>
        <v>6195</v>
      </c>
      <c r="AD16" s="139">
        <f t="shared" si="16"/>
        <v>8120</v>
      </c>
      <c r="AE16" s="139">
        <f t="shared" si="16"/>
        <v>5687.5</v>
      </c>
      <c r="AF16" s="139">
        <f t="shared" si="16"/>
        <v>10020</v>
      </c>
      <c r="AG16" s="139">
        <f t="shared" si="16"/>
        <v>9840.6</v>
      </c>
      <c r="AH16" s="139">
        <f aca="true" t="shared" si="17" ref="AH16:BA33">k_zeikomi(k_total(k_tsuwabun($C16,$D16,0,AH$12,AH$13),AH$7,AH$6,AH$9,AH$14,AH$10+AH$11))</f>
        <v>6533.1</v>
      </c>
      <c r="AI16" s="139">
        <f t="shared" si="17"/>
        <v>5126.1</v>
      </c>
      <c r="AJ16" s="139">
        <f t="shared" si="17"/>
        <v>7268.1</v>
      </c>
      <c r="AK16" s="139">
        <f t="shared" si="17"/>
        <v>8339.1</v>
      </c>
      <c r="AL16" s="139">
        <f t="shared" si="17"/>
        <v>8085</v>
      </c>
      <c r="AM16" s="139">
        <f t="shared" si="17"/>
        <v>5197.5</v>
      </c>
      <c r="AN16" s="139">
        <f t="shared" si="17"/>
        <v>4200</v>
      </c>
      <c r="AO16" s="139">
        <f t="shared" si="17"/>
        <v>6037.5</v>
      </c>
      <c r="AP16" s="139">
        <f t="shared" si="17"/>
        <v>7875</v>
      </c>
      <c r="AQ16" s="139">
        <f t="shared" si="17"/>
        <v>7159.95</v>
      </c>
      <c r="AR16" s="139">
        <f t="shared" si="17"/>
        <v>4639.95</v>
      </c>
      <c r="AS16" s="139">
        <f t="shared" si="17"/>
        <v>6682.62</v>
      </c>
      <c r="AT16" s="139">
        <f t="shared" si="17"/>
        <v>11050.619999999999</v>
      </c>
      <c r="AU16" s="148">
        <f t="shared" si="17"/>
        <v>6772.5</v>
      </c>
      <c r="AV16" s="148">
        <f t="shared" si="17"/>
        <v>5775</v>
      </c>
      <c r="AW16" s="148">
        <f t="shared" si="17"/>
        <v>6499.5</v>
      </c>
      <c r="AX16" s="148">
        <f t="shared" si="17"/>
        <v>9492</v>
      </c>
      <c r="AY16" s="139">
        <f t="shared" si="17"/>
        <v>18165</v>
      </c>
      <c r="AZ16" s="139">
        <f t="shared" si="17"/>
        <v>13256.25</v>
      </c>
      <c r="BA16" s="139">
        <f t="shared" si="17"/>
        <v>9061.5</v>
      </c>
      <c r="BB16" s="139">
        <f aca="true" t="shared" si="18" ref="BB16:BL33">k_zeikomi(k_total(k_tsuwabun($C16,$D16,0,BB$12,BB$13),BB$7,BB$6,BB$9,BB$14,BB$10+BB$11))</f>
        <v>7943.25</v>
      </c>
      <c r="BC16" s="139">
        <f t="shared" si="18"/>
        <v>9045.75</v>
      </c>
      <c r="BD16" s="139">
        <f t="shared" si="18"/>
        <v>13938.75</v>
      </c>
      <c r="BE16" s="139">
        <f t="shared" si="18"/>
        <v>7165.625</v>
      </c>
      <c r="BF16" s="139">
        <f t="shared" si="18"/>
        <v>6955.625</v>
      </c>
      <c r="BG16" s="139">
        <f t="shared" si="18"/>
        <v>7397.25</v>
      </c>
      <c r="BH16" s="139">
        <f t="shared" si="18"/>
        <v>6672.75</v>
      </c>
      <c r="BI16" s="139">
        <f t="shared" si="18"/>
        <v>6300</v>
      </c>
      <c r="BJ16" s="139">
        <f t="shared" si="18"/>
        <v>10710</v>
      </c>
      <c r="BK16" s="139">
        <f t="shared" si="18"/>
        <v>7654.5</v>
      </c>
      <c r="BL16" s="140">
        <f t="shared" si="18"/>
        <v>8463</v>
      </c>
      <c r="BM16" s="44">
        <f>MIN($BN16:$BV16)</f>
        <v>4200</v>
      </c>
      <c r="BN16" s="116">
        <f aca="true" t="shared" si="19" ref="BN16:BN81">MIN($E16:$J16)</f>
        <v>5155.5</v>
      </c>
      <c r="BO16" s="139">
        <f>MIN($K16:$O16)</f>
        <v>4305</v>
      </c>
      <c r="BP16" s="139">
        <f>MIN($P16:$V16)</f>
        <v>4751.25</v>
      </c>
      <c r="BQ16" s="139">
        <f>MIN($AD16:$AF16)</f>
        <v>5687.5</v>
      </c>
      <c r="BR16" s="139">
        <f>MIN($AG16:$AK16)</f>
        <v>5126.1</v>
      </c>
      <c r="BS16" s="139">
        <f>MIN($AL16:$AT16)</f>
        <v>4200</v>
      </c>
      <c r="BT16" s="139">
        <f>MIN($AY16:$BD16)</f>
        <v>7943.25</v>
      </c>
      <c r="BU16" s="139">
        <f>MIN($BE16:$BF16)</f>
        <v>6955.625</v>
      </c>
      <c r="BV16" s="139">
        <f>MIN($BG16:$BL16)</f>
        <v>6300</v>
      </c>
      <c r="BW16" s="175">
        <f>MIN($W16:$AC16)</f>
        <v>5775</v>
      </c>
      <c r="BX16" s="161">
        <f>MIN($AU16:$AX16)</f>
        <v>5775</v>
      </c>
      <c r="BY16" s="20">
        <f aca="true" t="shared" si="20" ref="BY16:CE16">BN16+2200-$BU16</f>
        <v>399.875</v>
      </c>
      <c r="BZ16" s="13">
        <f t="shared" si="20"/>
        <v>-450.625</v>
      </c>
      <c r="CA16" s="13">
        <f t="shared" si="20"/>
        <v>-4.375</v>
      </c>
      <c r="CB16" s="13">
        <f t="shared" si="20"/>
        <v>931.875</v>
      </c>
      <c r="CC16" s="13">
        <f t="shared" si="20"/>
        <v>370.47500000000036</v>
      </c>
      <c r="CD16" s="13">
        <f t="shared" si="20"/>
        <v>-555.625</v>
      </c>
      <c r="CE16" s="13">
        <f t="shared" si="20"/>
        <v>3187.625</v>
      </c>
      <c r="CF16" s="51">
        <v>2200</v>
      </c>
      <c r="CG16" s="13">
        <f>BV16+2200-$BU16</f>
        <v>1544.375</v>
      </c>
      <c r="CH16" s="170">
        <f>BW16+2200-$BU16</f>
        <v>1019.375</v>
      </c>
      <c r="CI16" s="164">
        <f>BX16+2200-$BU16</f>
        <v>1019.375</v>
      </c>
      <c r="CJ16" s="20">
        <f>BN16-BR16</f>
        <v>29.399999999999636</v>
      </c>
      <c r="CK16" s="102">
        <f>BO16-$BS16</f>
        <v>105</v>
      </c>
      <c r="CL16" s="102">
        <f>BP16-$BS16</f>
        <v>551.25</v>
      </c>
      <c r="CM16" s="170">
        <f>$BW16-$BX16</f>
        <v>0</v>
      </c>
    </row>
    <row r="17" spans="47:76" ht="12" thickBot="1">
      <c r="AU17"/>
      <c r="AV17"/>
      <c r="AW17"/>
      <c r="AX17"/>
      <c r="BN17"/>
      <c r="BX17"/>
    </row>
    <row r="18" spans="1:91" s="138" customFormat="1" ht="12" thickTop="1">
      <c r="A18" s="252" t="s">
        <v>140</v>
      </c>
      <c r="B18" s="130"/>
      <c r="C18" s="131">
        <v>0</v>
      </c>
      <c r="D18" s="132">
        <f>C18/config!$B$7</f>
        <v>0</v>
      </c>
      <c r="E18" s="133">
        <f>k_zeikomi(k_total(k_tsuwabun($C18,$D18,0,E$12,E$13),E$7,E$6,E$9,E$14,E$10+E$11))</f>
        <v>9870</v>
      </c>
      <c r="F18" s="133">
        <f t="shared" si="15"/>
        <v>6562.5</v>
      </c>
      <c r="G18" s="133">
        <f t="shared" si="15"/>
        <v>4578</v>
      </c>
      <c r="H18" s="133">
        <f t="shared" si="15"/>
        <v>3255</v>
      </c>
      <c r="I18" s="133">
        <f t="shared" si="15"/>
        <v>2593.5</v>
      </c>
      <c r="J18" s="133">
        <f t="shared" si="15"/>
        <v>2992.5</v>
      </c>
      <c r="K18" s="133">
        <f t="shared" si="15"/>
        <v>8190</v>
      </c>
      <c r="L18" s="133">
        <f t="shared" si="15"/>
        <v>5302.5</v>
      </c>
      <c r="M18" s="133">
        <f t="shared" si="15"/>
        <v>3780</v>
      </c>
      <c r="N18" s="133">
        <f t="shared" si="15"/>
        <v>2782.5</v>
      </c>
      <c r="O18" s="133">
        <f t="shared" si="16"/>
        <v>2205</v>
      </c>
      <c r="P18" s="133">
        <f t="shared" si="16"/>
        <v>7638.75</v>
      </c>
      <c r="Q18" s="133">
        <f t="shared" si="16"/>
        <v>4488.75</v>
      </c>
      <c r="R18" s="133">
        <f t="shared" si="16"/>
        <v>2346.75</v>
      </c>
      <c r="S18" s="133">
        <f t="shared" si="16"/>
        <v>2110.5</v>
      </c>
      <c r="T18" s="133">
        <f t="shared" si="16"/>
        <v>8426.25</v>
      </c>
      <c r="U18" s="133">
        <f t="shared" si="16"/>
        <v>5512.5</v>
      </c>
      <c r="V18" s="133">
        <f t="shared" si="16"/>
        <v>3543.75</v>
      </c>
      <c r="W18" s="149">
        <f t="shared" si="16"/>
        <v>6877.5</v>
      </c>
      <c r="X18" s="149">
        <f t="shared" si="16"/>
        <v>4252.5</v>
      </c>
      <c r="Y18" s="149">
        <f t="shared" si="16"/>
        <v>2404.5</v>
      </c>
      <c r="Z18" s="149">
        <f t="shared" si="16"/>
        <v>2142</v>
      </c>
      <c r="AA18" s="149">
        <f t="shared" si="16"/>
        <v>7402.5</v>
      </c>
      <c r="AB18" s="149">
        <f t="shared" si="16"/>
        <v>4935</v>
      </c>
      <c r="AC18" s="149">
        <f t="shared" si="16"/>
        <v>3360</v>
      </c>
      <c r="AD18" s="133">
        <f t="shared" si="16"/>
        <v>1295.0000000000002</v>
      </c>
      <c r="AE18" s="133">
        <f t="shared" si="16"/>
        <v>2275.0000000000005</v>
      </c>
      <c r="AF18" s="133">
        <f t="shared" si="16"/>
        <v>3195.0000000000005</v>
      </c>
      <c r="AG18" s="133">
        <f t="shared" si="16"/>
        <v>9840.6</v>
      </c>
      <c r="AH18" s="133">
        <f t="shared" si="17"/>
        <v>6533.1</v>
      </c>
      <c r="AI18" s="133">
        <f t="shared" si="17"/>
        <v>4548.6</v>
      </c>
      <c r="AJ18" s="133">
        <f t="shared" si="17"/>
        <v>3225.6</v>
      </c>
      <c r="AK18" s="133">
        <f t="shared" si="17"/>
        <v>2564.1</v>
      </c>
      <c r="AL18" s="133">
        <f t="shared" si="17"/>
        <v>8085</v>
      </c>
      <c r="AM18" s="133">
        <f t="shared" si="17"/>
        <v>5197.5</v>
      </c>
      <c r="AN18" s="133">
        <f t="shared" si="17"/>
        <v>3675</v>
      </c>
      <c r="AO18" s="133">
        <f t="shared" si="17"/>
        <v>2677.5</v>
      </c>
      <c r="AP18" s="133">
        <f t="shared" si="17"/>
        <v>2100</v>
      </c>
      <c r="AQ18" s="133">
        <f t="shared" si="17"/>
        <v>7159.95</v>
      </c>
      <c r="AR18" s="133">
        <f t="shared" si="17"/>
        <v>4377.45</v>
      </c>
      <c r="AS18" s="133">
        <f t="shared" si="17"/>
        <v>2220.1199999999994</v>
      </c>
      <c r="AT18" s="133">
        <f t="shared" si="17"/>
        <v>1968.12</v>
      </c>
      <c r="AU18" s="149">
        <f t="shared" si="17"/>
        <v>6772.5</v>
      </c>
      <c r="AV18" s="149">
        <f t="shared" si="17"/>
        <v>4147.5</v>
      </c>
      <c r="AW18" s="149">
        <f t="shared" si="17"/>
        <v>2299.5</v>
      </c>
      <c r="AX18" s="149">
        <f t="shared" si="17"/>
        <v>2037</v>
      </c>
      <c r="AY18" s="133">
        <f t="shared" si="17"/>
        <v>18165</v>
      </c>
      <c r="AZ18" s="133">
        <f t="shared" si="17"/>
        <v>13256.25</v>
      </c>
      <c r="BA18" s="133">
        <f t="shared" si="17"/>
        <v>9061.5</v>
      </c>
      <c r="BB18" s="133">
        <f t="shared" si="18"/>
        <v>5580.75</v>
      </c>
      <c r="BC18" s="133">
        <f t="shared" si="18"/>
        <v>3795.75</v>
      </c>
      <c r="BD18" s="133">
        <f t="shared" si="18"/>
        <v>3438.75</v>
      </c>
      <c r="BE18" s="133">
        <f t="shared" si="18"/>
        <v>2900</v>
      </c>
      <c r="BF18" s="133">
        <f t="shared" si="18"/>
        <v>3950</v>
      </c>
      <c r="BG18" s="133">
        <f t="shared" si="18"/>
        <v>2409.75</v>
      </c>
      <c r="BH18" s="133">
        <f t="shared" si="18"/>
        <v>2945.25</v>
      </c>
      <c r="BI18" s="133">
        <f t="shared" si="18"/>
        <v>4462.5</v>
      </c>
      <c r="BJ18" s="133">
        <f t="shared" si="18"/>
        <v>10710</v>
      </c>
      <c r="BK18" s="133">
        <f t="shared" si="18"/>
        <v>3454.5</v>
      </c>
      <c r="BL18" s="133">
        <f t="shared" si="18"/>
        <v>4262.999999999999</v>
      </c>
      <c r="BM18" s="134">
        <f>MIN($BN18:$BV18)</f>
        <v>1295.0000000000002</v>
      </c>
      <c r="BN18" s="133">
        <f t="shared" si="19"/>
        <v>2593.5</v>
      </c>
      <c r="BO18" s="133">
        <f>MIN($K18:$O18)</f>
        <v>2205</v>
      </c>
      <c r="BP18" s="133">
        <f>MIN($P18:$V18)</f>
        <v>2110.5</v>
      </c>
      <c r="BQ18" s="133">
        <f>MIN($AD18:$AF18)</f>
        <v>1295.0000000000002</v>
      </c>
      <c r="BR18" s="133">
        <f aca="true" t="shared" si="21" ref="BR18:BR39">MIN($AG18:$AK18)</f>
        <v>2564.1</v>
      </c>
      <c r="BS18" s="133">
        <f>MIN($AL18:$AT18)</f>
        <v>1968.12</v>
      </c>
      <c r="BT18" s="133">
        <f>MIN($AY18:$BD18)</f>
        <v>3438.75</v>
      </c>
      <c r="BU18" s="133">
        <f>MIN($BE18:$BF18)</f>
        <v>2900</v>
      </c>
      <c r="BV18" s="133">
        <f>MIN($BG18:$BL18)</f>
        <v>2409.75</v>
      </c>
      <c r="BW18" s="176">
        <f>MIN($W18:$AC18)</f>
        <v>2142</v>
      </c>
      <c r="BX18" s="160">
        <f>MIN($AU18:$AX18)</f>
        <v>2037</v>
      </c>
      <c r="BY18" s="135">
        <f aca="true" t="shared" si="22" ref="BY18:CE18">BN18+2200-$BU18</f>
        <v>1893.5</v>
      </c>
      <c r="BZ18" s="136">
        <f t="shared" si="22"/>
        <v>1505</v>
      </c>
      <c r="CA18" s="136">
        <f t="shared" si="22"/>
        <v>1410.5</v>
      </c>
      <c r="CB18" s="136">
        <f t="shared" si="22"/>
        <v>595</v>
      </c>
      <c r="CC18" s="136">
        <f t="shared" si="22"/>
        <v>1864.1000000000004</v>
      </c>
      <c r="CD18" s="136">
        <f t="shared" si="22"/>
        <v>1268.12</v>
      </c>
      <c r="CE18" s="136">
        <f t="shared" si="22"/>
        <v>2738.75</v>
      </c>
      <c r="CF18" s="137">
        <v>2200</v>
      </c>
      <c r="CG18" s="136">
        <f>BV18+2200-$BU18</f>
        <v>1709.75</v>
      </c>
      <c r="CH18" s="171">
        <f>BW18+2200-$BU18</f>
        <v>1442</v>
      </c>
      <c r="CI18" s="163">
        <f>BX18+2200-$BU18</f>
        <v>1337</v>
      </c>
      <c r="CJ18" s="135">
        <f aca="true" t="shared" si="23" ref="CJ18:CJ49">BN18-BR18</f>
        <v>29.40000000000009</v>
      </c>
      <c r="CK18" s="136">
        <f aca="true" t="shared" si="24" ref="CK18:CK49">BO18-$BS18</f>
        <v>236.8800000000001</v>
      </c>
      <c r="CL18" s="136">
        <f aca="true" t="shared" si="25" ref="CL18:CL49">BP18-$BS18</f>
        <v>142.3800000000001</v>
      </c>
      <c r="CM18" s="171">
        <f>$BW18-$BX18</f>
        <v>105</v>
      </c>
    </row>
    <row r="19" spans="1:91" ht="11.25">
      <c r="A19" s="253"/>
      <c r="C19" s="1">
        <v>5</v>
      </c>
      <c r="D19" s="34">
        <f>C19/config!$B$7</f>
        <v>1.6666666666666667</v>
      </c>
      <c r="E19" s="139">
        <f t="shared" si="15"/>
        <v>9870</v>
      </c>
      <c r="F19" s="139">
        <f t="shared" si="15"/>
        <v>6562.5</v>
      </c>
      <c r="G19" s="139">
        <f t="shared" si="15"/>
        <v>4578</v>
      </c>
      <c r="H19" s="139">
        <f t="shared" si="15"/>
        <v>3255</v>
      </c>
      <c r="I19" s="139">
        <f t="shared" si="15"/>
        <v>2593.5</v>
      </c>
      <c r="J19" s="139">
        <f t="shared" si="15"/>
        <v>2992.5</v>
      </c>
      <c r="K19" s="139">
        <f t="shared" si="15"/>
        <v>8190</v>
      </c>
      <c r="L19" s="139">
        <f t="shared" si="15"/>
        <v>5302.5</v>
      </c>
      <c r="M19" s="139">
        <f t="shared" si="15"/>
        <v>3780</v>
      </c>
      <c r="N19" s="139">
        <f t="shared" si="15"/>
        <v>2782.5</v>
      </c>
      <c r="O19" s="139">
        <f t="shared" si="16"/>
        <v>2205</v>
      </c>
      <c r="P19" s="139">
        <f t="shared" si="16"/>
        <v>7638.75</v>
      </c>
      <c r="Q19" s="139">
        <f t="shared" si="16"/>
        <v>4488.75</v>
      </c>
      <c r="R19" s="139">
        <f t="shared" si="16"/>
        <v>2346.75</v>
      </c>
      <c r="S19" s="139">
        <f t="shared" si="16"/>
        <v>2110.5</v>
      </c>
      <c r="T19" s="139">
        <f t="shared" si="16"/>
        <v>8426.25</v>
      </c>
      <c r="U19" s="139">
        <f t="shared" si="16"/>
        <v>5512.5</v>
      </c>
      <c r="V19" s="139">
        <f t="shared" si="16"/>
        <v>3543.75</v>
      </c>
      <c r="W19" s="148">
        <f t="shared" si="16"/>
        <v>6877.5</v>
      </c>
      <c r="X19" s="148">
        <f t="shared" si="16"/>
        <v>4252.5</v>
      </c>
      <c r="Y19" s="148">
        <f t="shared" si="16"/>
        <v>2404.5</v>
      </c>
      <c r="Z19" s="148">
        <f t="shared" si="16"/>
        <v>2142</v>
      </c>
      <c r="AA19" s="148">
        <f t="shared" si="16"/>
        <v>7402.5</v>
      </c>
      <c r="AB19" s="148">
        <f t="shared" si="16"/>
        <v>4935</v>
      </c>
      <c r="AC19" s="148">
        <f t="shared" si="16"/>
        <v>3360</v>
      </c>
      <c r="AD19" s="139">
        <f t="shared" si="16"/>
        <v>1522.5</v>
      </c>
      <c r="AE19" s="139">
        <f t="shared" si="16"/>
        <v>2388.75</v>
      </c>
      <c r="AF19" s="139">
        <f t="shared" si="16"/>
        <v>3422.5</v>
      </c>
      <c r="AG19" s="139">
        <f t="shared" si="16"/>
        <v>9840.6</v>
      </c>
      <c r="AH19" s="139">
        <f t="shared" si="17"/>
        <v>6533.1</v>
      </c>
      <c r="AI19" s="139">
        <f t="shared" si="17"/>
        <v>4548.6</v>
      </c>
      <c r="AJ19" s="139">
        <f t="shared" si="17"/>
        <v>3225.6</v>
      </c>
      <c r="AK19" s="139">
        <f t="shared" si="17"/>
        <v>2564.1</v>
      </c>
      <c r="AL19" s="139">
        <f t="shared" si="17"/>
        <v>8085</v>
      </c>
      <c r="AM19" s="139">
        <f t="shared" si="17"/>
        <v>5197.5</v>
      </c>
      <c r="AN19" s="139">
        <f t="shared" si="17"/>
        <v>3675</v>
      </c>
      <c r="AO19" s="139">
        <f t="shared" si="17"/>
        <v>2677.5</v>
      </c>
      <c r="AP19" s="139">
        <f t="shared" si="17"/>
        <v>2100</v>
      </c>
      <c r="AQ19" s="139">
        <f t="shared" si="17"/>
        <v>7159.95</v>
      </c>
      <c r="AR19" s="139">
        <f t="shared" si="17"/>
        <v>4377.45</v>
      </c>
      <c r="AS19" s="139">
        <f t="shared" si="17"/>
        <v>2220.1199999999994</v>
      </c>
      <c r="AT19" s="139">
        <f t="shared" si="17"/>
        <v>1968.12</v>
      </c>
      <c r="AU19" s="148">
        <f t="shared" si="17"/>
        <v>6772.5</v>
      </c>
      <c r="AV19" s="148">
        <f t="shared" si="17"/>
        <v>4147.5</v>
      </c>
      <c r="AW19" s="148">
        <f t="shared" si="17"/>
        <v>2299.5</v>
      </c>
      <c r="AX19" s="148">
        <f t="shared" si="17"/>
        <v>2037</v>
      </c>
      <c r="AY19" s="139">
        <f t="shared" si="17"/>
        <v>18165</v>
      </c>
      <c r="AZ19" s="139">
        <f t="shared" si="17"/>
        <v>13256.25</v>
      </c>
      <c r="BA19" s="139">
        <f t="shared" si="17"/>
        <v>9061.5</v>
      </c>
      <c r="BB19" s="139">
        <f t="shared" si="18"/>
        <v>5580.75</v>
      </c>
      <c r="BC19" s="139">
        <f t="shared" si="18"/>
        <v>3795.75</v>
      </c>
      <c r="BD19" s="139">
        <f t="shared" si="18"/>
        <v>3438.75</v>
      </c>
      <c r="BE19" s="139">
        <f t="shared" si="18"/>
        <v>3042.1875</v>
      </c>
      <c r="BF19" s="139">
        <f t="shared" si="18"/>
        <v>3950</v>
      </c>
      <c r="BG19" s="139">
        <f t="shared" si="18"/>
        <v>2576</v>
      </c>
      <c r="BH19" s="139">
        <f t="shared" si="18"/>
        <v>2945.25</v>
      </c>
      <c r="BI19" s="139">
        <f t="shared" si="18"/>
        <v>4462.5</v>
      </c>
      <c r="BJ19" s="139">
        <f t="shared" si="18"/>
        <v>10710</v>
      </c>
      <c r="BK19" s="139">
        <f t="shared" si="18"/>
        <v>3594.5</v>
      </c>
      <c r="BL19" s="139">
        <f t="shared" si="18"/>
        <v>4403</v>
      </c>
      <c r="BM19" s="44">
        <f aca="true" t="shared" si="26" ref="BM19:BM82">MIN($BN19:$BV19)</f>
        <v>1522.5</v>
      </c>
      <c r="BN19" s="139">
        <f t="shared" si="19"/>
        <v>2593.5</v>
      </c>
      <c r="BO19" s="139">
        <f aca="true" t="shared" si="27" ref="BO19:BO82">MIN($K19:$O19)</f>
        <v>2205</v>
      </c>
      <c r="BP19" s="139">
        <f aca="true" t="shared" si="28" ref="BP19:BP82">MIN($P19:$V19)</f>
        <v>2110.5</v>
      </c>
      <c r="BQ19" s="139">
        <f aca="true" t="shared" si="29" ref="BQ19:BQ82">MIN($AD19:$AF19)</f>
        <v>1522.5</v>
      </c>
      <c r="BR19" s="139">
        <f t="shared" si="21"/>
        <v>2564.1</v>
      </c>
      <c r="BS19" s="139">
        <f aca="true" t="shared" si="30" ref="BS19:BS82">MIN($AL19:$AT19)</f>
        <v>1968.12</v>
      </c>
      <c r="BT19" s="139">
        <f aca="true" t="shared" si="31" ref="BT19:BT82">MIN($AY19:$BD19)</f>
        <v>3438.75</v>
      </c>
      <c r="BU19" s="139">
        <f aca="true" t="shared" si="32" ref="BU19:BU82">MIN($BE19:$BF19)</f>
        <v>3042.1875</v>
      </c>
      <c r="BV19" s="139">
        <f aca="true" t="shared" si="33" ref="BV19:BV82">MIN($BG19:$BL19)</f>
        <v>2576</v>
      </c>
      <c r="BW19" s="175">
        <f aca="true" t="shared" si="34" ref="BW19:BW82">MIN($W19:$AC19)</f>
        <v>2142</v>
      </c>
      <c r="BX19" s="161">
        <f aca="true" t="shared" si="35" ref="BX19:BX82">MIN($AU19:$AX19)</f>
        <v>2037</v>
      </c>
      <c r="BY19" s="20">
        <f aca="true" t="shared" si="36" ref="BY19:BY50">BN19+2200-$BU19</f>
        <v>1751.3125</v>
      </c>
      <c r="BZ19" s="13">
        <f aca="true" t="shared" si="37" ref="BZ19:BZ50">BO19+2200-$BU19</f>
        <v>1362.8125</v>
      </c>
      <c r="CA19" s="13">
        <f aca="true" t="shared" si="38" ref="CA19:CA50">BP19+2200-$BU19</f>
        <v>1268.3125</v>
      </c>
      <c r="CB19" s="13">
        <f aca="true" t="shared" si="39" ref="CB19:CB82">BQ19+2200-$BU19</f>
        <v>680.3125</v>
      </c>
      <c r="CC19" s="13">
        <f aca="true" t="shared" si="40" ref="CC19:CC82">BR19+2200-$BU19</f>
        <v>1721.9125000000004</v>
      </c>
      <c r="CD19" s="13">
        <f aca="true" t="shared" si="41" ref="CD19:CD82">BS19+2200-$BU19</f>
        <v>1125.9325</v>
      </c>
      <c r="CE19" s="13">
        <f aca="true" t="shared" si="42" ref="CE19:CE44">BT19+2200-$BU19</f>
        <v>2596.5625</v>
      </c>
      <c r="CF19" s="51">
        <v>2200</v>
      </c>
      <c r="CG19" s="13">
        <f aca="true" t="shared" si="43" ref="CG19:CG44">BV19+2200-$BU19</f>
        <v>1733.8125</v>
      </c>
      <c r="CH19" s="170">
        <f>BW19+2200-$BU19</f>
        <v>1299.8125</v>
      </c>
      <c r="CI19" s="164">
        <f>BX19+2200-$BU19</f>
        <v>1194.8125</v>
      </c>
      <c r="CJ19" s="20">
        <f t="shared" si="23"/>
        <v>29.40000000000009</v>
      </c>
      <c r="CK19" s="102">
        <f t="shared" si="24"/>
        <v>236.8800000000001</v>
      </c>
      <c r="CL19" s="102">
        <f t="shared" si="25"/>
        <v>142.3800000000001</v>
      </c>
      <c r="CM19" s="170">
        <f>$BW19-$BX19</f>
        <v>105</v>
      </c>
    </row>
    <row r="20" spans="1:91" ht="11.25">
      <c r="A20" s="253"/>
      <c r="C20" s="1">
        <v>10</v>
      </c>
      <c r="D20" s="34">
        <f>C20/config!$B$7</f>
        <v>3.3333333333333335</v>
      </c>
      <c r="E20" s="139">
        <f t="shared" si="15"/>
        <v>9870</v>
      </c>
      <c r="F20" s="139">
        <f t="shared" si="15"/>
        <v>6562.5</v>
      </c>
      <c r="G20" s="139">
        <f t="shared" si="15"/>
        <v>4578</v>
      </c>
      <c r="H20" s="139">
        <f t="shared" si="15"/>
        <v>3255</v>
      </c>
      <c r="I20" s="139">
        <f t="shared" si="15"/>
        <v>2593.5</v>
      </c>
      <c r="J20" s="139">
        <f t="shared" si="15"/>
        <v>2992.5</v>
      </c>
      <c r="K20" s="139">
        <f t="shared" si="15"/>
        <v>8190</v>
      </c>
      <c r="L20" s="139">
        <f t="shared" si="15"/>
        <v>5302.5</v>
      </c>
      <c r="M20" s="139">
        <f t="shared" si="15"/>
        <v>3780</v>
      </c>
      <c r="N20" s="139">
        <f t="shared" si="15"/>
        <v>2782.5</v>
      </c>
      <c r="O20" s="139">
        <f t="shared" si="16"/>
        <v>2205</v>
      </c>
      <c r="P20" s="139">
        <f t="shared" si="16"/>
        <v>7638.75</v>
      </c>
      <c r="Q20" s="139">
        <f t="shared" si="16"/>
        <v>4488.75</v>
      </c>
      <c r="R20" s="139">
        <f t="shared" si="16"/>
        <v>2346.75</v>
      </c>
      <c r="S20" s="139">
        <f t="shared" si="16"/>
        <v>2128</v>
      </c>
      <c r="T20" s="139">
        <f t="shared" si="16"/>
        <v>8426.25</v>
      </c>
      <c r="U20" s="139">
        <f t="shared" si="16"/>
        <v>5512.5</v>
      </c>
      <c r="V20" s="139">
        <f t="shared" si="16"/>
        <v>3543.75</v>
      </c>
      <c r="W20" s="148">
        <f t="shared" si="16"/>
        <v>6877.5</v>
      </c>
      <c r="X20" s="148">
        <f t="shared" si="16"/>
        <v>4252.5</v>
      </c>
      <c r="Y20" s="148">
        <f t="shared" si="16"/>
        <v>2404.5</v>
      </c>
      <c r="Z20" s="148">
        <f t="shared" si="16"/>
        <v>2345</v>
      </c>
      <c r="AA20" s="148">
        <f t="shared" si="16"/>
        <v>7402.5</v>
      </c>
      <c r="AB20" s="148">
        <f t="shared" si="16"/>
        <v>4935</v>
      </c>
      <c r="AC20" s="148">
        <f t="shared" si="16"/>
        <v>3360</v>
      </c>
      <c r="AD20" s="139">
        <f t="shared" si="16"/>
        <v>1750</v>
      </c>
      <c r="AE20" s="139">
        <f t="shared" si="16"/>
        <v>2502.5</v>
      </c>
      <c r="AF20" s="139">
        <f t="shared" si="16"/>
        <v>3650.0000000000005</v>
      </c>
      <c r="AG20" s="139">
        <f t="shared" si="16"/>
        <v>9840.6</v>
      </c>
      <c r="AH20" s="139">
        <f t="shared" si="17"/>
        <v>6533.1</v>
      </c>
      <c r="AI20" s="139">
        <f t="shared" si="17"/>
        <v>4548.6</v>
      </c>
      <c r="AJ20" s="139">
        <f t="shared" si="17"/>
        <v>3225.6</v>
      </c>
      <c r="AK20" s="139">
        <f t="shared" si="17"/>
        <v>2564.1</v>
      </c>
      <c r="AL20" s="139">
        <f t="shared" si="17"/>
        <v>8085</v>
      </c>
      <c r="AM20" s="139">
        <f t="shared" si="17"/>
        <v>5197.5</v>
      </c>
      <c r="AN20" s="139">
        <f t="shared" si="17"/>
        <v>3675</v>
      </c>
      <c r="AO20" s="139">
        <f t="shared" si="17"/>
        <v>2677.5</v>
      </c>
      <c r="AP20" s="139">
        <f t="shared" si="17"/>
        <v>2100</v>
      </c>
      <c r="AQ20" s="139">
        <f t="shared" si="17"/>
        <v>7159.95</v>
      </c>
      <c r="AR20" s="139">
        <f t="shared" si="17"/>
        <v>4377.45</v>
      </c>
      <c r="AS20" s="139">
        <f t="shared" si="17"/>
        <v>2220.1199999999994</v>
      </c>
      <c r="AT20" s="139">
        <f t="shared" si="17"/>
        <v>1985.62</v>
      </c>
      <c r="AU20" s="148">
        <f t="shared" si="17"/>
        <v>6772.5</v>
      </c>
      <c r="AV20" s="148">
        <f aca="true" t="shared" si="44" ref="AU20:AX33">k_zeikomi(k_total(k_tsuwabun($C20,$D20,0,AV$12,AV$13),AV$7,AV$6,AV$9,AV$14,AV$10+AV$11))</f>
        <v>4147.5</v>
      </c>
      <c r="AW20" s="148">
        <f t="shared" si="44"/>
        <v>2299.5</v>
      </c>
      <c r="AX20" s="148">
        <f t="shared" si="44"/>
        <v>2240</v>
      </c>
      <c r="AY20" s="139">
        <f t="shared" si="17"/>
        <v>18165</v>
      </c>
      <c r="AZ20" s="139">
        <f t="shared" si="17"/>
        <v>13256.25</v>
      </c>
      <c r="BA20" s="139">
        <f t="shared" si="17"/>
        <v>9061.5</v>
      </c>
      <c r="BB20" s="139">
        <f t="shared" si="18"/>
        <v>5580.75</v>
      </c>
      <c r="BC20" s="139">
        <f t="shared" si="18"/>
        <v>3795.75</v>
      </c>
      <c r="BD20" s="139">
        <f t="shared" si="18"/>
        <v>3648.75</v>
      </c>
      <c r="BE20" s="139">
        <f>k_zeikomi(k_total(k_tsuwabun($C20,$D20,0,BE$12,BE$13),BE$7,BE$6,BE$9,BE$14,BE$10+BE$11))</f>
        <v>3184.375</v>
      </c>
      <c r="BF20" s="139">
        <f t="shared" si="18"/>
        <v>3950</v>
      </c>
      <c r="BG20" s="139">
        <f t="shared" si="18"/>
        <v>2742.25</v>
      </c>
      <c r="BH20" s="139">
        <f t="shared" si="18"/>
        <v>2945.25</v>
      </c>
      <c r="BI20" s="139">
        <f t="shared" si="18"/>
        <v>4462.5</v>
      </c>
      <c r="BJ20" s="139">
        <f t="shared" si="18"/>
        <v>10710</v>
      </c>
      <c r="BK20" s="139">
        <f t="shared" si="18"/>
        <v>3734.5</v>
      </c>
      <c r="BL20" s="139">
        <f t="shared" si="18"/>
        <v>4542.999999999999</v>
      </c>
      <c r="BM20" s="44">
        <f t="shared" si="26"/>
        <v>1750</v>
      </c>
      <c r="BN20" s="139">
        <f t="shared" si="19"/>
        <v>2593.5</v>
      </c>
      <c r="BO20" s="139">
        <f t="shared" si="27"/>
        <v>2205</v>
      </c>
      <c r="BP20" s="139">
        <f t="shared" si="28"/>
        <v>2128</v>
      </c>
      <c r="BQ20" s="139">
        <f t="shared" si="29"/>
        <v>1750</v>
      </c>
      <c r="BR20" s="139">
        <f t="shared" si="21"/>
        <v>2564.1</v>
      </c>
      <c r="BS20" s="139">
        <f t="shared" si="30"/>
        <v>1985.62</v>
      </c>
      <c r="BT20" s="139">
        <f t="shared" si="31"/>
        <v>3648.75</v>
      </c>
      <c r="BU20" s="139">
        <f t="shared" si="32"/>
        <v>3184.375</v>
      </c>
      <c r="BV20" s="139">
        <f t="shared" si="33"/>
        <v>2742.25</v>
      </c>
      <c r="BW20" s="175">
        <f t="shared" si="34"/>
        <v>2345</v>
      </c>
      <c r="BX20" s="161">
        <f t="shared" si="35"/>
        <v>2240</v>
      </c>
      <c r="BY20" s="20">
        <f t="shared" si="36"/>
        <v>1609.125</v>
      </c>
      <c r="BZ20" s="13">
        <f t="shared" si="37"/>
        <v>1220.625</v>
      </c>
      <c r="CA20" s="13">
        <f t="shared" si="38"/>
        <v>1143.625</v>
      </c>
      <c r="CB20" s="13">
        <f t="shared" si="39"/>
        <v>765.625</v>
      </c>
      <c r="CC20" s="13">
        <f t="shared" si="40"/>
        <v>1579.7250000000004</v>
      </c>
      <c r="CD20" s="13">
        <f t="shared" si="41"/>
        <v>1001.2449999999999</v>
      </c>
      <c r="CE20" s="13">
        <f t="shared" si="42"/>
        <v>2664.375</v>
      </c>
      <c r="CF20" s="51">
        <v>2200</v>
      </c>
      <c r="CG20" s="13">
        <f t="shared" si="43"/>
        <v>1757.875</v>
      </c>
      <c r="CH20" s="170">
        <f aca="true" t="shared" si="45" ref="CH20:CH83">BW20+2200-$BU20</f>
        <v>1360.625</v>
      </c>
      <c r="CI20" s="164">
        <f aca="true" t="shared" si="46" ref="CI20:CI83">BX20+2200-$BU20</f>
        <v>1255.625</v>
      </c>
      <c r="CJ20" s="20">
        <f t="shared" si="23"/>
        <v>29.40000000000009</v>
      </c>
      <c r="CK20" s="102">
        <f t="shared" si="24"/>
        <v>219.3800000000001</v>
      </c>
      <c r="CL20" s="102">
        <f t="shared" si="25"/>
        <v>142.3800000000001</v>
      </c>
      <c r="CM20" s="170">
        <f aca="true" t="shared" si="47" ref="CM20:CM83">$BW20-$BX20</f>
        <v>105</v>
      </c>
    </row>
    <row r="21" spans="1:91" ht="11.25">
      <c r="A21" s="253"/>
      <c r="C21" s="1">
        <v>15</v>
      </c>
      <c r="D21" s="34">
        <f>C21/config!$B$7</f>
        <v>5</v>
      </c>
      <c r="E21" s="139">
        <f t="shared" si="15"/>
        <v>9870</v>
      </c>
      <c r="F21" s="139">
        <f t="shared" si="15"/>
        <v>6562.5</v>
      </c>
      <c r="G21" s="139">
        <f t="shared" si="15"/>
        <v>4578</v>
      </c>
      <c r="H21" s="139">
        <f t="shared" si="15"/>
        <v>3255</v>
      </c>
      <c r="I21" s="139">
        <f t="shared" si="15"/>
        <v>2593.5</v>
      </c>
      <c r="J21" s="139">
        <f t="shared" si="15"/>
        <v>2992.5</v>
      </c>
      <c r="K21" s="139">
        <f t="shared" si="15"/>
        <v>8190</v>
      </c>
      <c r="L21" s="139">
        <f t="shared" si="15"/>
        <v>5302.5</v>
      </c>
      <c r="M21" s="139">
        <f t="shared" si="15"/>
        <v>3780</v>
      </c>
      <c r="N21" s="139">
        <f t="shared" si="15"/>
        <v>2782.5</v>
      </c>
      <c r="O21" s="139">
        <f t="shared" si="16"/>
        <v>2205</v>
      </c>
      <c r="P21" s="139">
        <f t="shared" si="16"/>
        <v>7638.75</v>
      </c>
      <c r="Q21" s="139">
        <f t="shared" si="16"/>
        <v>4488.75</v>
      </c>
      <c r="R21" s="139">
        <f t="shared" si="16"/>
        <v>2346.75</v>
      </c>
      <c r="S21" s="139">
        <f t="shared" si="16"/>
        <v>2451.75</v>
      </c>
      <c r="T21" s="139">
        <f t="shared" si="16"/>
        <v>8426.25</v>
      </c>
      <c r="U21" s="139">
        <f t="shared" si="16"/>
        <v>5512.5</v>
      </c>
      <c r="V21" s="139">
        <f t="shared" si="16"/>
        <v>3543.75</v>
      </c>
      <c r="W21" s="148">
        <f t="shared" si="16"/>
        <v>6877.5</v>
      </c>
      <c r="X21" s="148">
        <f t="shared" si="16"/>
        <v>4252.5</v>
      </c>
      <c r="Y21" s="148">
        <f t="shared" si="16"/>
        <v>2404.5</v>
      </c>
      <c r="Z21" s="148">
        <f t="shared" si="16"/>
        <v>2604</v>
      </c>
      <c r="AA21" s="148">
        <f t="shared" si="16"/>
        <v>7402.5</v>
      </c>
      <c r="AB21" s="148">
        <f t="shared" si="16"/>
        <v>4935</v>
      </c>
      <c r="AC21" s="148">
        <f t="shared" si="16"/>
        <v>3360</v>
      </c>
      <c r="AD21" s="139">
        <f t="shared" si="16"/>
        <v>1977.5000000000002</v>
      </c>
      <c r="AE21" s="139">
        <f t="shared" si="16"/>
        <v>2616.2500000000005</v>
      </c>
      <c r="AF21" s="139">
        <f t="shared" si="16"/>
        <v>3877.5000000000005</v>
      </c>
      <c r="AG21" s="139">
        <f t="shared" si="16"/>
        <v>9840.6</v>
      </c>
      <c r="AH21" s="139">
        <f t="shared" si="17"/>
        <v>6533.1</v>
      </c>
      <c r="AI21" s="139">
        <f t="shared" si="17"/>
        <v>4548.6</v>
      </c>
      <c r="AJ21" s="139">
        <f t="shared" si="17"/>
        <v>3225.6</v>
      </c>
      <c r="AK21" s="139">
        <f t="shared" si="17"/>
        <v>2564.1</v>
      </c>
      <c r="AL21" s="139">
        <f t="shared" si="17"/>
        <v>8085</v>
      </c>
      <c r="AM21" s="139">
        <f t="shared" si="17"/>
        <v>5197.5</v>
      </c>
      <c r="AN21" s="139">
        <f t="shared" si="17"/>
        <v>3675</v>
      </c>
      <c r="AO21" s="139">
        <f t="shared" si="17"/>
        <v>2677.5</v>
      </c>
      <c r="AP21" s="139">
        <f t="shared" si="17"/>
        <v>2100</v>
      </c>
      <c r="AQ21" s="139">
        <f t="shared" si="17"/>
        <v>7159.95</v>
      </c>
      <c r="AR21" s="139">
        <f t="shared" si="17"/>
        <v>4377.45</v>
      </c>
      <c r="AS21" s="139">
        <f t="shared" si="17"/>
        <v>2220.1199999999994</v>
      </c>
      <c r="AT21" s="139">
        <f t="shared" si="17"/>
        <v>2309.3699999999994</v>
      </c>
      <c r="AU21" s="148">
        <f t="shared" si="44"/>
        <v>6772.5</v>
      </c>
      <c r="AV21" s="148">
        <f t="shared" si="44"/>
        <v>4147.5</v>
      </c>
      <c r="AW21" s="148">
        <f t="shared" si="44"/>
        <v>2299.5</v>
      </c>
      <c r="AX21" s="148">
        <f t="shared" si="44"/>
        <v>2499</v>
      </c>
      <c r="AY21" s="139">
        <f t="shared" si="17"/>
        <v>18165</v>
      </c>
      <c r="AZ21" s="139">
        <f t="shared" si="17"/>
        <v>13256.25</v>
      </c>
      <c r="BA21" s="139">
        <f t="shared" si="17"/>
        <v>9061.5</v>
      </c>
      <c r="BB21" s="139">
        <f t="shared" si="18"/>
        <v>5580.75</v>
      </c>
      <c r="BC21" s="139">
        <f t="shared" si="18"/>
        <v>3795.75</v>
      </c>
      <c r="BD21" s="139">
        <f t="shared" si="18"/>
        <v>4016.25</v>
      </c>
      <c r="BE21" s="139">
        <f t="shared" si="18"/>
        <v>3326.5625</v>
      </c>
      <c r="BF21" s="139">
        <f t="shared" si="18"/>
        <v>3950</v>
      </c>
      <c r="BG21" s="139">
        <f t="shared" si="18"/>
        <v>2908.5</v>
      </c>
      <c r="BH21" s="139">
        <f t="shared" si="18"/>
        <v>2945.25</v>
      </c>
      <c r="BI21" s="139">
        <f t="shared" si="18"/>
        <v>4462.5</v>
      </c>
      <c r="BJ21" s="139">
        <f t="shared" si="18"/>
        <v>10710</v>
      </c>
      <c r="BK21" s="139">
        <f t="shared" si="18"/>
        <v>3874.5</v>
      </c>
      <c r="BL21" s="139">
        <f t="shared" si="18"/>
        <v>4683</v>
      </c>
      <c r="BM21" s="44">
        <f t="shared" si="26"/>
        <v>1977.5000000000002</v>
      </c>
      <c r="BN21" s="139">
        <f t="shared" si="19"/>
        <v>2593.5</v>
      </c>
      <c r="BO21" s="139">
        <f t="shared" si="27"/>
        <v>2205</v>
      </c>
      <c r="BP21" s="139">
        <f t="shared" si="28"/>
        <v>2346.75</v>
      </c>
      <c r="BQ21" s="139">
        <f t="shared" si="29"/>
        <v>1977.5000000000002</v>
      </c>
      <c r="BR21" s="139">
        <f t="shared" si="21"/>
        <v>2564.1</v>
      </c>
      <c r="BS21" s="139">
        <f t="shared" si="30"/>
        <v>2100</v>
      </c>
      <c r="BT21" s="139">
        <f t="shared" si="31"/>
        <v>3795.75</v>
      </c>
      <c r="BU21" s="139">
        <f t="shared" si="32"/>
        <v>3326.5625</v>
      </c>
      <c r="BV21" s="139">
        <f t="shared" si="33"/>
        <v>2908.5</v>
      </c>
      <c r="BW21" s="175">
        <f t="shared" si="34"/>
        <v>2404.5</v>
      </c>
      <c r="BX21" s="161">
        <f t="shared" si="35"/>
        <v>2299.5</v>
      </c>
      <c r="BY21" s="20">
        <f t="shared" si="36"/>
        <v>1466.9375</v>
      </c>
      <c r="BZ21" s="13">
        <f t="shared" si="37"/>
        <v>1078.4375</v>
      </c>
      <c r="CA21" s="13">
        <f t="shared" si="38"/>
        <v>1220.1875</v>
      </c>
      <c r="CB21" s="13">
        <f t="shared" si="39"/>
        <v>850.9375</v>
      </c>
      <c r="CC21" s="13">
        <f t="shared" si="40"/>
        <v>1437.5375000000004</v>
      </c>
      <c r="CD21" s="13">
        <f t="shared" si="41"/>
        <v>973.4375</v>
      </c>
      <c r="CE21" s="13">
        <f t="shared" si="42"/>
        <v>2669.1875</v>
      </c>
      <c r="CF21" s="51">
        <v>2200</v>
      </c>
      <c r="CG21" s="13">
        <f t="shared" si="43"/>
        <v>1781.9375</v>
      </c>
      <c r="CH21" s="170">
        <f t="shared" si="45"/>
        <v>1277.9375</v>
      </c>
      <c r="CI21" s="164">
        <f t="shared" si="46"/>
        <v>1172.9375</v>
      </c>
      <c r="CJ21" s="20">
        <f t="shared" si="23"/>
        <v>29.40000000000009</v>
      </c>
      <c r="CK21" s="102">
        <f t="shared" si="24"/>
        <v>105</v>
      </c>
      <c r="CL21" s="102">
        <f t="shared" si="25"/>
        <v>246.75</v>
      </c>
      <c r="CM21" s="170">
        <f t="shared" si="47"/>
        <v>105</v>
      </c>
    </row>
    <row r="22" spans="1:91" ht="11.25">
      <c r="A22" s="253"/>
      <c r="C22" s="1">
        <v>20</v>
      </c>
      <c r="D22" s="34">
        <f>C22/config!$B$7</f>
        <v>6.666666666666667</v>
      </c>
      <c r="E22" s="139">
        <f t="shared" si="15"/>
        <v>9870</v>
      </c>
      <c r="F22" s="139">
        <f t="shared" si="15"/>
        <v>6562.5</v>
      </c>
      <c r="G22" s="139">
        <f t="shared" si="15"/>
        <v>4578</v>
      </c>
      <c r="H22" s="139">
        <f t="shared" si="15"/>
        <v>3255</v>
      </c>
      <c r="I22" s="139">
        <f t="shared" si="15"/>
        <v>2593.5</v>
      </c>
      <c r="J22" s="139">
        <f t="shared" si="15"/>
        <v>2992.5</v>
      </c>
      <c r="K22" s="139">
        <f t="shared" si="15"/>
        <v>8190</v>
      </c>
      <c r="L22" s="139">
        <f t="shared" si="15"/>
        <v>5302.5</v>
      </c>
      <c r="M22" s="139">
        <f t="shared" si="15"/>
        <v>3780</v>
      </c>
      <c r="N22" s="139">
        <f t="shared" si="15"/>
        <v>2782.5</v>
      </c>
      <c r="O22" s="139">
        <f t="shared" si="16"/>
        <v>2205</v>
      </c>
      <c r="P22" s="139">
        <f t="shared" si="16"/>
        <v>7638.75</v>
      </c>
      <c r="Q22" s="139">
        <f t="shared" si="16"/>
        <v>4488.75</v>
      </c>
      <c r="R22" s="139">
        <f t="shared" si="16"/>
        <v>2346.75</v>
      </c>
      <c r="S22" s="139">
        <f t="shared" si="16"/>
        <v>2775.4999999999995</v>
      </c>
      <c r="T22" s="139">
        <f t="shared" si="16"/>
        <v>8426.25</v>
      </c>
      <c r="U22" s="139">
        <f t="shared" si="16"/>
        <v>5512.5</v>
      </c>
      <c r="V22" s="139">
        <f t="shared" si="16"/>
        <v>3543.75</v>
      </c>
      <c r="W22" s="148">
        <f t="shared" si="16"/>
        <v>6877.5</v>
      </c>
      <c r="X22" s="148">
        <f t="shared" si="16"/>
        <v>4252.5</v>
      </c>
      <c r="Y22" s="148">
        <f t="shared" si="16"/>
        <v>2404.5</v>
      </c>
      <c r="Z22" s="148">
        <f t="shared" si="16"/>
        <v>2863</v>
      </c>
      <c r="AA22" s="148">
        <f t="shared" si="16"/>
        <v>7402.5</v>
      </c>
      <c r="AB22" s="148">
        <f t="shared" si="16"/>
        <v>4935</v>
      </c>
      <c r="AC22" s="148">
        <f t="shared" si="16"/>
        <v>3360</v>
      </c>
      <c r="AD22" s="139">
        <f t="shared" si="16"/>
        <v>2205</v>
      </c>
      <c r="AE22" s="139">
        <f t="shared" si="16"/>
        <v>2730</v>
      </c>
      <c r="AF22" s="139">
        <f t="shared" si="16"/>
        <v>4105</v>
      </c>
      <c r="AG22" s="139">
        <f t="shared" si="16"/>
        <v>9840.6</v>
      </c>
      <c r="AH22" s="139">
        <f t="shared" si="17"/>
        <v>6533.1</v>
      </c>
      <c r="AI22" s="139">
        <f t="shared" si="17"/>
        <v>4548.6</v>
      </c>
      <c r="AJ22" s="139">
        <f t="shared" si="17"/>
        <v>3225.6</v>
      </c>
      <c r="AK22" s="139">
        <f t="shared" si="17"/>
        <v>2564.1</v>
      </c>
      <c r="AL22" s="139">
        <f t="shared" si="17"/>
        <v>8085</v>
      </c>
      <c r="AM22" s="139">
        <f t="shared" si="17"/>
        <v>5197.5</v>
      </c>
      <c r="AN22" s="139">
        <f t="shared" si="17"/>
        <v>3675</v>
      </c>
      <c r="AO22" s="139">
        <f t="shared" si="17"/>
        <v>2677.5</v>
      </c>
      <c r="AP22" s="139">
        <f t="shared" si="17"/>
        <v>2100</v>
      </c>
      <c r="AQ22" s="139">
        <f t="shared" si="17"/>
        <v>7159.95</v>
      </c>
      <c r="AR22" s="139">
        <f t="shared" si="17"/>
        <v>4377.45</v>
      </c>
      <c r="AS22" s="139">
        <f t="shared" si="17"/>
        <v>2220.1199999999994</v>
      </c>
      <c r="AT22" s="139">
        <f t="shared" si="17"/>
        <v>2633.12</v>
      </c>
      <c r="AU22" s="148">
        <f t="shared" si="44"/>
        <v>6772.5</v>
      </c>
      <c r="AV22" s="148">
        <f t="shared" si="44"/>
        <v>4147.5</v>
      </c>
      <c r="AW22" s="148">
        <f t="shared" si="44"/>
        <v>2299.5</v>
      </c>
      <c r="AX22" s="148">
        <f t="shared" si="44"/>
        <v>2758</v>
      </c>
      <c r="AY22" s="139">
        <f t="shared" si="17"/>
        <v>18165</v>
      </c>
      <c r="AZ22" s="139">
        <f t="shared" si="17"/>
        <v>13256.25</v>
      </c>
      <c r="BA22" s="139">
        <f t="shared" si="17"/>
        <v>9061.5</v>
      </c>
      <c r="BB22" s="139">
        <f t="shared" si="18"/>
        <v>5580.75</v>
      </c>
      <c r="BC22" s="139">
        <f t="shared" si="18"/>
        <v>3795.75</v>
      </c>
      <c r="BD22" s="139">
        <f t="shared" si="18"/>
        <v>4383.75</v>
      </c>
      <c r="BE22" s="139">
        <f t="shared" si="18"/>
        <v>3468.75</v>
      </c>
      <c r="BF22" s="139">
        <f t="shared" si="18"/>
        <v>3950</v>
      </c>
      <c r="BG22" s="139">
        <f t="shared" si="18"/>
        <v>3074.75</v>
      </c>
      <c r="BH22" s="139">
        <f t="shared" si="18"/>
        <v>2945.25</v>
      </c>
      <c r="BI22" s="139">
        <f t="shared" si="18"/>
        <v>4462.5</v>
      </c>
      <c r="BJ22" s="139">
        <f t="shared" si="18"/>
        <v>10710</v>
      </c>
      <c r="BK22" s="139">
        <f t="shared" si="18"/>
        <v>4014.5</v>
      </c>
      <c r="BL22" s="139">
        <f t="shared" si="18"/>
        <v>4823</v>
      </c>
      <c r="BM22" s="44">
        <f t="shared" si="26"/>
        <v>2100</v>
      </c>
      <c r="BN22" s="139">
        <f t="shared" si="19"/>
        <v>2593.5</v>
      </c>
      <c r="BO22" s="139">
        <f t="shared" si="27"/>
        <v>2205</v>
      </c>
      <c r="BP22" s="139">
        <f t="shared" si="28"/>
        <v>2346.75</v>
      </c>
      <c r="BQ22" s="139">
        <f t="shared" si="29"/>
        <v>2205</v>
      </c>
      <c r="BR22" s="139">
        <f t="shared" si="21"/>
        <v>2564.1</v>
      </c>
      <c r="BS22" s="139">
        <f t="shared" si="30"/>
        <v>2100</v>
      </c>
      <c r="BT22" s="139">
        <f t="shared" si="31"/>
        <v>3795.75</v>
      </c>
      <c r="BU22" s="139">
        <f t="shared" si="32"/>
        <v>3468.75</v>
      </c>
      <c r="BV22" s="139">
        <f t="shared" si="33"/>
        <v>2945.25</v>
      </c>
      <c r="BW22" s="175">
        <f t="shared" si="34"/>
        <v>2404.5</v>
      </c>
      <c r="BX22" s="161">
        <f t="shared" si="35"/>
        <v>2299.5</v>
      </c>
      <c r="BY22" s="20">
        <f t="shared" si="36"/>
        <v>1324.75</v>
      </c>
      <c r="BZ22" s="13">
        <f t="shared" si="37"/>
        <v>936.25</v>
      </c>
      <c r="CA22" s="13">
        <f t="shared" si="38"/>
        <v>1078</v>
      </c>
      <c r="CB22" s="13">
        <f t="shared" si="39"/>
        <v>936.25</v>
      </c>
      <c r="CC22" s="13">
        <f t="shared" si="40"/>
        <v>1295.3500000000004</v>
      </c>
      <c r="CD22" s="13">
        <f t="shared" si="41"/>
        <v>831.25</v>
      </c>
      <c r="CE22" s="13">
        <f t="shared" si="42"/>
        <v>2527</v>
      </c>
      <c r="CF22" s="51">
        <v>2200</v>
      </c>
      <c r="CG22" s="13">
        <f t="shared" si="43"/>
        <v>1676.5</v>
      </c>
      <c r="CH22" s="170">
        <f t="shared" si="45"/>
        <v>1135.75</v>
      </c>
      <c r="CI22" s="164">
        <f t="shared" si="46"/>
        <v>1030.75</v>
      </c>
      <c r="CJ22" s="20">
        <f t="shared" si="23"/>
        <v>29.40000000000009</v>
      </c>
      <c r="CK22" s="102">
        <f t="shared" si="24"/>
        <v>105</v>
      </c>
      <c r="CL22" s="102">
        <f t="shared" si="25"/>
        <v>246.75</v>
      </c>
      <c r="CM22" s="170">
        <f t="shared" si="47"/>
        <v>105</v>
      </c>
    </row>
    <row r="23" spans="1:91" ht="11.25">
      <c r="A23" s="253"/>
      <c r="C23" s="1">
        <v>25</v>
      </c>
      <c r="D23" s="34">
        <f>C23/config!$B$7</f>
        <v>8.333333333333334</v>
      </c>
      <c r="E23" s="139">
        <f t="shared" si="15"/>
        <v>9870</v>
      </c>
      <c r="F23" s="139">
        <f t="shared" si="15"/>
        <v>6562.5</v>
      </c>
      <c r="G23" s="139">
        <f t="shared" si="15"/>
        <v>4578</v>
      </c>
      <c r="H23" s="139">
        <f t="shared" si="15"/>
        <v>3255</v>
      </c>
      <c r="I23" s="139">
        <f t="shared" si="15"/>
        <v>2680.9999999999995</v>
      </c>
      <c r="J23" s="139">
        <f t="shared" si="15"/>
        <v>2992.5</v>
      </c>
      <c r="K23" s="139">
        <f t="shared" si="15"/>
        <v>8190</v>
      </c>
      <c r="L23" s="139">
        <f t="shared" si="15"/>
        <v>5302.5</v>
      </c>
      <c r="M23" s="139">
        <f t="shared" si="15"/>
        <v>3780</v>
      </c>
      <c r="N23" s="139">
        <f t="shared" si="15"/>
        <v>2782.5</v>
      </c>
      <c r="O23" s="139">
        <f t="shared" si="16"/>
        <v>2292.4999999999995</v>
      </c>
      <c r="P23" s="139">
        <f t="shared" si="16"/>
        <v>7638.75</v>
      </c>
      <c r="Q23" s="139">
        <f t="shared" si="16"/>
        <v>4488.75</v>
      </c>
      <c r="R23" s="139">
        <f t="shared" si="16"/>
        <v>2346.75</v>
      </c>
      <c r="S23" s="139">
        <f t="shared" si="16"/>
        <v>3099.2500000000005</v>
      </c>
      <c r="T23" s="139">
        <f t="shared" si="16"/>
        <v>8426.25</v>
      </c>
      <c r="U23" s="139">
        <f t="shared" si="16"/>
        <v>5512.5</v>
      </c>
      <c r="V23" s="139">
        <f t="shared" si="16"/>
        <v>3543.75</v>
      </c>
      <c r="W23" s="148">
        <f t="shared" si="16"/>
        <v>6877.5</v>
      </c>
      <c r="X23" s="148">
        <f t="shared" si="16"/>
        <v>4252.5</v>
      </c>
      <c r="Y23" s="148">
        <f t="shared" si="16"/>
        <v>2404.5</v>
      </c>
      <c r="Z23" s="148">
        <f t="shared" si="16"/>
        <v>3122</v>
      </c>
      <c r="AA23" s="148">
        <f t="shared" si="16"/>
        <v>7402.5</v>
      </c>
      <c r="AB23" s="148">
        <f t="shared" si="16"/>
        <v>4935</v>
      </c>
      <c r="AC23" s="148">
        <f t="shared" si="16"/>
        <v>3360</v>
      </c>
      <c r="AD23" s="139">
        <f t="shared" si="16"/>
        <v>2432.5</v>
      </c>
      <c r="AE23" s="139">
        <f t="shared" si="16"/>
        <v>2843.75</v>
      </c>
      <c r="AF23" s="139">
        <f t="shared" si="16"/>
        <v>4332.5</v>
      </c>
      <c r="AG23" s="139">
        <f t="shared" si="16"/>
        <v>9840.6</v>
      </c>
      <c r="AH23" s="139">
        <f t="shared" si="17"/>
        <v>6533.1</v>
      </c>
      <c r="AI23" s="139">
        <f t="shared" si="17"/>
        <v>4548.6</v>
      </c>
      <c r="AJ23" s="139">
        <f t="shared" si="17"/>
        <v>3225.6</v>
      </c>
      <c r="AK23" s="139">
        <f t="shared" si="17"/>
        <v>2651.6</v>
      </c>
      <c r="AL23" s="139">
        <f t="shared" si="17"/>
        <v>8085</v>
      </c>
      <c r="AM23" s="139">
        <f t="shared" si="17"/>
        <v>5197.5</v>
      </c>
      <c r="AN23" s="139">
        <f t="shared" si="17"/>
        <v>3675</v>
      </c>
      <c r="AO23" s="139">
        <f t="shared" si="17"/>
        <v>2677.5</v>
      </c>
      <c r="AP23" s="139">
        <f t="shared" si="17"/>
        <v>2187.4999999999995</v>
      </c>
      <c r="AQ23" s="139">
        <f t="shared" si="17"/>
        <v>7159.95</v>
      </c>
      <c r="AR23" s="139">
        <f t="shared" si="17"/>
        <v>4377.45</v>
      </c>
      <c r="AS23" s="139">
        <f t="shared" si="17"/>
        <v>2220.1199999999994</v>
      </c>
      <c r="AT23" s="139">
        <f t="shared" si="17"/>
        <v>2956.87</v>
      </c>
      <c r="AU23" s="148">
        <f t="shared" si="44"/>
        <v>6772.5</v>
      </c>
      <c r="AV23" s="148">
        <f t="shared" si="44"/>
        <v>4147.5</v>
      </c>
      <c r="AW23" s="148">
        <f t="shared" si="44"/>
        <v>2299.5</v>
      </c>
      <c r="AX23" s="148">
        <f t="shared" si="44"/>
        <v>3017</v>
      </c>
      <c r="AY23" s="139">
        <f t="shared" si="17"/>
        <v>18165</v>
      </c>
      <c r="AZ23" s="139">
        <f t="shared" si="17"/>
        <v>13256.25</v>
      </c>
      <c r="BA23" s="139">
        <f t="shared" si="17"/>
        <v>9061.5</v>
      </c>
      <c r="BB23" s="139">
        <f t="shared" si="18"/>
        <v>5580.75</v>
      </c>
      <c r="BC23" s="139">
        <f t="shared" si="18"/>
        <v>3795.75</v>
      </c>
      <c r="BD23" s="139">
        <f t="shared" si="18"/>
        <v>4751.25</v>
      </c>
      <c r="BE23" s="139">
        <f t="shared" si="18"/>
        <v>3610.9375</v>
      </c>
      <c r="BF23" s="139">
        <f t="shared" si="18"/>
        <v>3950</v>
      </c>
      <c r="BG23" s="139">
        <f t="shared" si="18"/>
        <v>3241.0000000000005</v>
      </c>
      <c r="BH23" s="139">
        <f t="shared" si="18"/>
        <v>2945.25</v>
      </c>
      <c r="BI23" s="139">
        <f t="shared" si="18"/>
        <v>4462.5</v>
      </c>
      <c r="BJ23" s="139">
        <f t="shared" si="18"/>
        <v>10710</v>
      </c>
      <c r="BK23" s="139">
        <f t="shared" si="18"/>
        <v>4154.5</v>
      </c>
      <c r="BL23" s="139">
        <f t="shared" si="18"/>
        <v>4962.999999999999</v>
      </c>
      <c r="BM23" s="44">
        <f t="shared" si="26"/>
        <v>2187.4999999999995</v>
      </c>
      <c r="BN23" s="139">
        <f t="shared" si="19"/>
        <v>2680.9999999999995</v>
      </c>
      <c r="BO23" s="139">
        <f t="shared" si="27"/>
        <v>2292.4999999999995</v>
      </c>
      <c r="BP23" s="139">
        <f t="shared" si="28"/>
        <v>2346.75</v>
      </c>
      <c r="BQ23" s="139">
        <f t="shared" si="29"/>
        <v>2432.5</v>
      </c>
      <c r="BR23" s="139">
        <f t="shared" si="21"/>
        <v>2651.6</v>
      </c>
      <c r="BS23" s="139">
        <f t="shared" si="30"/>
        <v>2187.4999999999995</v>
      </c>
      <c r="BT23" s="139">
        <f t="shared" si="31"/>
        <v>3795.75</v>
      </c>
      <c r="BU23" s="139">
        <f t="shared" si="32"/>
        <v>3610.9375</v>
      </c>
      <c r="BV23" s="139">
        <f t="shared" si="33"/>
        <v>2945.25</v>
      </c>
      <c r="BW23" s="175">
        <f t="shared" si="34"/>
        <v>2404.5</v>
      </c>
      <c r="BX23" s="161">
        <f t="shared" si="35"/>
        <v>2299.5</v>
      </c>
      <c r="BY23" s="20">
        <f t="shared" si="36"/>
        <v>1270.0625</v>
      </c>
      <c r="BZ23" s="13">
        <f t="shared" si="37"/>
        <v>881.5625</v>
      </c>
      <c r="CA23" s="13">
        <f t="shared" si="38"/>
        <v>935.8125</v>
      </c>
      <c r="CB23" s="13">
        <f t="shared" si="39"/>
        <v>1021.5625</v>
      </c>
      <c r="CC23" s="13">
        <f t="shared" si="40"/>
        <v>1240.6625000000004</v>
      </c>
      <c r="CD23" s="13">
        <f t="shared" si="41"/>
        <v>776.5625</v>
      </c>
      <c r="CE23" s="13">
        <f t="shared" si="42"/>
        <v>2384.8125</v>
      </c>
      <c r="CF23" s="51">
        <v>2200</v>
      </c>
      <c r="CG23" s="13">
        <f t="shared" si="43"/>
        <v>1534.3125</v>
      </c>
      <c r="CH23" s="170">
        <f t="shared" si="45"/>
        <v>993.5625</v>
      </c>
      <c r="CI23" s="164">
        <f t="shared" si="46"/>
        <v>888.5625</v>
      </c>
      <c r="CJ23" s="20">
        <f t="shared" si="23"/>
        <v>29.399999999999636</v>
      </c>
      <c r="CK23" s="102">
        <f t="shared" si="24"/>
        <v>105</v>
      </c>
      <c r="CL23" s="102">
        <f t="shared" si="25"/>
        <v>159.25000000000045</v>
      </c>
      <c r="CM23" s="170">
        <f t="shared" si="47"/>
        <v>105</v>
      </c>
    </row>
    <row r="24" spans="1:91" ht="11.25">
      <c r="A24" s="253"/>
      <c r="C24" s="1">
        <v>30</v>
      </c>
      <c r="D24" s="34">
        <f>C24/config!$B$7</f>
        <v>10</v>
      </c>
      <c r="E24" s="139">
        <f t="shared" si="15"/>
        <v>9870</v>
      </c>
      <c r="F24" s="139">
        <f t="shared" si="15"/>
        <v>6562.5</v>
      </c>
      <c r="G24" s="139">
        <f t="shared" si="15"/>
        <v>4578</v>
      </c>
      <c r="H24" s="139">
        <f t="shared" si="15"/>
        <v>3255</v>
      </c>
      <c r="I24" s="139">
        <f t="shared" si="15"/>
        <v>2908.5</v>
      </c>
      <c r="J24" s="139">
        <f t="shared" si="15"/>
        <v>2992.5</v>
      </c>
      <c r="K24" s="139">
        <f t="shared" si="15"/>
        <v>8190</v>
      </c>
      <c r="L24" s="139">
        <f t="shared" si="15"/>
        <v>5302.5</v>
      </c>
      <c r="M24" s="139">
        <f t="shared" si="15"/>
        <v>3780</v>
      </c>
      <c r="N24" s="139">
        <f t="shared" si="15"/>
        <v>2782.5</v>
      </c>
      <c r="O24" s="139">
        <f t="shared" si="16"/>
        <v>2520</v>
      </c>
      <c r="P24" s="139">
        <f t="shared" si="16"/>
        <v>7638.75</v>
      </c>
      <c r="Q24" s="139">
        <f t="shared" si="16"/>
        <v>4488.75</v>
      </c>
      <c r="R24" s="139">
        <f t="shared" si="16"/>
        <v>2346.75</v>
      </c>
      <c r="S24" s="139">
        <f t="shared" si="16"/>
        <v>3423</v>
      </c>
      <c r="T24" s="139">
        <f t="shared" si="16"/>
        <v>8426.25</v>
      </c>
      <c r="U24" s="139">
        <f t="shared" si="16"/>
        <v>5512.5</v>
      </c>
      <c r="V24" s="139">
        <f t="shared" si="16"/>
        <v>3543.75</v>
      </c>
      <c r="W24" s="148">
        <f t="shared" si="16"/>
        <v>6877.5</v>
      </c>
      <c r="X24" s="148">
        <f t="shared" si="16"/>
        <v>4252.5</v>
      </c>
      <c r="Y24" s="148">
        <f t="shared" si="16"/>
        <v>2404.5</v>
      </c>
      <c r="Z24" s="148">
        <f t="shared" si="16"/>
        <v>3381</v>
      </c>
      <c r="AA24" s="148">
        <f t="shared" si="16"/>
        <v>7402.5</v>
      </c>
      <c r="AB24" s="148">
        <f t="shared" si="16"/>
        <v>4935</v>
      </c>
      <c r="AC24" s="148">
        <f t="shared" si="16"/>
        <v>3360</v>
      </c>
      <c r="AD24" s="139">
        <f t="shared" si="16"/>
        <v>2660</v>
      </c>
      <c r="AE24" s="139">
        <f t="shared" si="16"/>
        <v>2957.5000000000005</v>
      </c>
      <c r="AF24" s="139">
        <f t="shared" si="16"/>
        <v>4560</v>
      </c>
      <c r="AG24" s="139">
        <f t="shared" si="16"/>
        <v>9840.6</v>
      </c>
      <c r="AH24" s="139">
        <f t="shared" si="17"/>
        <v>6533.1</v>
      </c>
      <c r="AI24" s="139">
        <f t="shared" si="17"/>
        <v>4548.6</v>
      </c>
      <c r="AJ24" s="139">
        <f t="shared" si="17"/>
        <v>3225.6</v>
      </c>
      <c r="AK24" s="139">
        <f t="shared" si="17"/>
        <v>2879.1</v>
      </c>
      <c r="AL24" s="139">
        <f t="shared" si="17"/>
        <v>8085</v>
      </c>
      <c r="AM24" s="139">
        <f t="shared" si="17"/>
        <v>5197.5</v>
      </c>
      <c r="AN24" s="139">
        <f t="shared" si="17"/>
        <v>3675</v>
      </c>
      <c r="AO24" s="139">
        <f t="shared" si="17"/>
        <v>2677.5</v>
      </c>
      <c r="AP24" s="139">
        <f t="shared" si="17"/>
        <v>2415</v>
      </c>
      <c r="AQ24" s="139">
        <f t="shared" si="17"/>
        <v>7159.95</v>
      </c>
      <c r="AR24" s="139">
        <f t="shared" si="17"/>
        <v>4377.45</v>
      </c>
      <c r="AS24" s="139">
        <f t="shared" si="17"/>
        <v>2220.1199999999994</v>
      </c>
      <c r="AT24" s="139">
        <f t="shared" si="17"/>
        <v>3280.6199999999994</v>
      </c>
      <c r="AU24" s="148">
        <f t="shared" si="44"/>
        <v>6772.5</v>
      </c>
      <c r="AV24" s="148">
        <f t="shared" si="44"/>
        <v>4147.5</v>
      </c>
      <c r="AW24" s="148">
        <f t="shared" si="44"/>
        <v>2299.5</v>
      </c>
      <c r="AX24" s="148">
        <f t="shared" si="44"/>
        <v>3276</v>
      </c>
      <c r="AY24" s="139">
        <f t="shared" si="17"/>
        <v>18165</v>
      </c>
      <c r="AZ24" s="139">
        <f t="shared" si="17"/>
        <v>13256.25</v>
      </c>
      <c r="BA24" s="139">
        <f t="shared" si="17"/>
        <v>9061.5</v>
      </c>
      <c r="BB24" s="139">
        <f t="shared" si="18"/>
        <v>5580.75</v>
      </c>
      <c r="BC24" s="139">
        <f t="shared" si="18"/>
        <v>3795.75</v>
      </c>
      <c r="BD24" s="139">
        <f t="shared" si="18"/>
        <v>5118.75</v>
      </c>
      <c r="BE24" s="139">
        <f t="shared" si="18"/>
        <v>3753.125</v>
      </c>
      <c r="BF24" s="139">
        <f t="shared" si="18"/>
        <v>3950</v>
      </c>
      <c r="BG24" s="139">
        <f t="shared" si="18"/>
        <v>3407.25</v>
      </c>
      <c r="BH24" s="139">
        <f t="shared" si="18"/>
        <v>2945.25</v>
      </c>
      <c r="BI24" s="139">
        <f t="shared" si="18"/>
        <v>4462.5</v>
      </c>
      <c r="BJ24" s="139">
        <f t="shared" si="18"/>
        <v>10710</v>
      </c>
      <c r="BK24" s="139">
        <f t="shared" si="18"/>
        <v>4294.5</v>
      </c>
      <c r="BL24" s="139">
        <f t="shared" si="18"/>
        <v>5103</v>
      </c>
      <c r="BM24" s="44">
        <f t="shared" si="26"/>
        <v>2220.1199999999994</v>
      </c>
      <c r="BN24" s="139">
        <f t="shared" si="19"/>
        <v>2908.5</v>
      </c>
      <c r="BO24" s="139">
        <f t="shared" si="27"/>
        <v>2520</v>
      </c>
      <c r="BP24" s="139">
        <f t="shared" si="28"/>
        <v>2346.75</v>
      </c>
      <c r="BQ24" s="139">
        <f t="shared" si="29"/>
        <v>2660</v>
      </c>
      <c r="BR24" s="139">
        <f t="shared" si="21"/>
        <v>2879.1</v>
      </c>
      <c r="BS24" s="139">
        <f t="shared" si="30"/>
        <v>2220.1199999999994</v>
      </c>
      <c r="BT24" s="139">
        <f t="shared" si="31"/>
        <v>3795.75</v>
      </c>
      <c r="BU24" s="139">
        <f t="shared" si="32"/>
        <v>3753.125</v>
      </c>
      <c r="BV24" s="139">
        <f t="shared" si="33"/>
        <v>2945.25</v>
      </c>
      <c r="BW24" s="175">
        <f t="shared" si="34"/>
        <v>2404.5</v>
      </c>
      <c r="BX24" s="161">
        <f t="shared" si="35"/>
        <v>2299.5</v>
      </c>
      <c r="BY24" s="20">
        <f t="shared" si="36"/>
        <v>1355.375</v>
      </c>
      <c r="BZ24" s="13">
        <f t="shared" si="37"/>
        <v>966.875</v>
      </c>
      <c r="CA24" s="13">
        <f t="shared" si="38"/>
        <v>793.625</v>
      </c>
      <c r="CB24" s="13">
        <f t="shared" si="39"/>
        <v>1106.875</v>
      </c>
      <c r="CC24" s="13">
        <f t="shared" si="40"/>
        <v>1325.9750000000004</v>
      </c>
      <c r="CD24" s="13">
        <f t="shared" si="41"/>
        <v>666.994999999999</v>
      </c>
      <c r="CE24" s="13">
        <f t="shared" si="42"/>
        <v>2242.625</v>
      </c>
      <c r="CF24" s="51">
        <v>2200</v>
      </c>
      <c r="CG24" s="13">
        <f t="shared" si="43"/>
        <v>1392.125</v>
      </c>
      <c r="CH24" s="170">
        <f t="shared" si="45"/>
        <v>851.375</v>
      </c>
      <c r="CI24" s="164">
        <f t="shared" si="46"/>
        <v>746.375</v>
      </c>
      <c r="CJ24" s="20">
        <f t="shared" si="23"/>
        <v>29.40000000000009</v>
      </c>
      <c r="CK24" s="102">
        <f t="shared" si="24"/>
        <v>299.88000000000056</v>
      </c>
      <c r="CL24" s="102">
        <f t="shared" si="25"/>
        <v>126.63000000000056</v>
      </c>
      <c r="CM24" s="170">
        <f t="shared" si="47"/>
        <v>105</v>
      </c>
    </row>
    <row r="25" spans="1:91" ht="11.25">
      <c r="A25" s="253"/>
      <c r="C25" s="1">
        <v>35</v>
      </c>
      <c r="D25" s="34">
        <f>C25/config!$B$7</f>
        <v>11.666666666666666</v>
      </c>
      <c r="E25" s="139">
        <f t="shared" si="15"/>
        <v>9870</v>
      </c>
      <c r="F25" s="139">
        <f t="shared" si="15"/>
        <v>6562.5</v>
      </c>
      <c r="G25" s="139">
        <f t="shared" si="15"/>
        <v>4578</v>
      </c>
      <c r="H25" s="139">
        <f t="shared" si="15"/>
        <v>3255</v>
      </c>
      <c r="I25" s="139">
        <f t="shared" si="15"/>
        <v>3136.0000000000005</v>
      </c>
      <c r="J25" s="139">
        <f t="shared" si="15"/>
        <v>2992.5</v>
      </c>
      <c r="K25" s="139">
        <f t="shared" si="15"/>
        <v>8190</v>
      </c>
      <c r="L25" s="139">
        <f t="shared" si="15"/>
        <v>5302.5</v>
      </c>
      <c r="M25" s="139">
        <f t="shared" si="15"/>
        <v>3780</v>
      </c>
      <c r="N25" s="139">
        <f t="shared" si="15"/>
        <v>2782.5</v>
      </c>
      <c r="O25" s="139">
        <f t="shared" si="16"/>
        <v>2747.5000000000005</v>
      </c>
      <c r="P25" s="139">
        <f t="shared" si="16"/>
        <v>7638.75</v>
      </c>
      <c r="Q25" s="139">
        <f t="shared" si="16"/>
        <v>4488.75</v>
      </c>
      <c r="R25" s="139">
        <f t="shared" si="16"/>
        <v>2346.75</v>
      </c>
      <c r="S25" s="139">
        <f t="shared" si="16"/>
        <v>3746.75</v>
      </c>
      <c r="T25" s="139">
        <f t="shared" si="16"/>
        <v>8426.25</v>
      </c>
      <c r="U25" s="139">
        <f t="shared" si="16"/>
        <v>5512.5</v>
      </c>
      <c r="V25" s="139">
        <f t="shared" si="16"/>
        <v>3543.75</v>
      </c>
      <c r="W25" s="148">
        <f t="shared" si="16"/>
        <v>6877.5</v>
      </c>
      <c r="X25" s="148">
        <f t="shared" si="16"/>
        <v>4252.5</v>
      </c>
      <c r="Y25" s="148">
        <f t="shared" si="16"/>
        <v>2579.5</v>
      </c>
      <c r="Z25" s="148">
        <f t="shared" si="16"/>
        <v>3640.0000000000005</v>
      </c>
      <c r="AA25" s="148">
        <f t="shared" si="16"/>
        <v>7402.5</v>
      </c>
      <c r="AB25" s="148">
        <f t="shared" si="16"/>
        <v>4935</v>
      </c>
      <c r="AC25" s="148">
        <f t="shared" si="16"/>
        <v>3360</v>
      </c>
      <c r="AD25" s="139">
        <f t="shared" si="16"/>
        <v>2887.5</v>
      </c>
      <c r="AE25" s="139">
        <f t="shared" si="16"/>
        <v>3071.25</v>
      </c>
      <c r="AF25" s="139">
        <f t="shared" si="16"/>
        <v>4787.500000000001</v>
      </c>
      <c r="AG25" s="139">
        <f t="shared" si="16"/>
        <v>9840.6</v>
      </c>
      <c r="AH25" s="139">
        <f t="shared" si="17"/>
        <v>6533.1</v>
      </c>
      <c r="AI25" s="139">
        <f t="shared" si="17"/>
        <v>4548.6</v>
      </c>
      <c r="AJ25" s="139">
        <f t="shared" si="17"/>
        <v>3225.6</v>
      </c>
      <c r="AK25" s="139">
        <f t="shared" si="17"/>
        <v>3106.6000000000004</v>
      </c>
      <c r="AL25" s="139">
        <f t="shared" si="17"/>
        <v>8085</v>
      </c>
      <c r="AM25" s="139">
        <f t="shared" si="17"/>
        <v>5197.5</v>
      </c>
      <c r="AN25" s="139">
        <f t="shared" si="17"/>
        <v>3675</v>
      </c>
      <c r="AO25" s="139">
        <f t="shared" si="17"/>
        <v>2677.5</v>
      </c>
      <c r="AP25" s="139">
        <f t="shared" si="17"/>
        <v>2642.5000000000005</v>
      </c>
      <c r="AQ25" s="139">
        <f t="shared" si="17"/>
        <v>7159.95</v>
      </c>
      <c r="AR25" s="139">
        <f t="shared" si="17"/>
        <v>4377.45</v>
      </c>
      <c r="AS25" s="139">
        <f t="shared" si="17"/>
        <v>2220.1199999999994</v>
      </c>
      <c r="AT25" s="139">
        <f t="shared" si="17"/>
        <v>3604.3700000000003</v>
      </c>
      <c r="AU25" s="148">
        <f t="shared" si="44"/>
        <v>6772.5</v>
      </c>
      <c r="AV25" s="148">
        <f t="shared" si="44"/>
        <v>4147.5</v>
      </c>
      <c r="AW25" s="148">
        <f t="shared" si="44"/>
        <v>2474.5</v>
      </c>
      <c r="AX25" s="148">
        <f t="shared" si="44"/>
        <v>3535.0000000000005</v>
      </c>
      <c r="AY25" s="139">
        <f t="shared" si="17"/>
        <v>18165</v>
      </c>
      <c r="AZ25" s="139">
        <f t="shared" si="17"/>
        <v>13256.25</v>
      </c>
      <c r="BA25" s="139">
        <f t="shared" si="17"/>
        <v>9061.5</v>
      </c>
      <c r="BB25" s="139">
        <f t="shared" si="18"/>
        <v>5580.75</v>
      </c>
      <c r="BC25" s="139">
        <f t="shared" si="18"/>
        <v>3795.75</v>
      </c>
      <c r="BD25" s="139">
        <f t="shared" si="18"/>
        <v>5486.25</v>
      </c>
      <c r="BE25" s="139">
        <f t="shared" si="18"/>
        <v>3895.3125</v>
      </c>
      <c r="BF25" s="139">
        <f t="shared" si="18"/>
        <v>3950</v>
      </c>
      <c r="BG25" s="139">
        <f t="shared" si="18"/>
        <v>3573.4999999999995</v>
      </c>
      <c r="BH25" s="139">
        <f t="shared" si="18"/>
        <v>2945.25</v>
      </c>
      <c r="BI25" s="139">
        <f t="shared" si="18"/>
        <v>4462.5</v>
      </c>
      <c r="BJ25" s="139">
        <f t="shared" si="18"/>
        <v>10710</v>
      </c>
      <c r="BK25" s="139">
        <f t="shared" si="18"/>
        <v>4434.5</v>
      </c>
      <c r="BL25" s="139">
        <f t="shared" si="18"/>
        <v>5243</v>
      </c>
      <c r="BM25" s="44">
        <f t="shared" si="26"/>
        <v>2220.1199999999994</v>
      </c>
      <c r="BN25" s="139">
        <f t="shared" si="19"/>
        <v>2992.5</v>
      </c>
      <c r="BO25" s="139">
        <f t="shared" si="27"/>
        <v>2747.5000000000005</v>
      </c>
      <c r="BP25" s="139">
        <f t="shared" si="28"/>
        <v>2346.75</v>
      </c>
      <c r="BQ25" s="139">
        <f t="shared" si="29"/>
        <v>2887.5</v>
      </c>
      <c r="BR25" s="139">
        <f t="shared" si="21"/>
        <v>3106.6000000000004</v>
      </c>
      <c r="BS25" s="139">
        <f t="shared" si="30"/>
        <v>2220.1199999999994</v>
      </c>
      <c r="BT25" s="139">
        <f t="shared" si="31"/>
        <v>3795.75</v>
      </c>
      <c r="BU25" s="139">
        <f t="shared" si="32"/>
        <v>3895.3125</v>
      </c>
      <c r="BV25" s="139">
        <f t="shared" si="33"/>
        <v>2945.25</v>
      </c>
      <c r="BW25" s="175">
        <f t="shared" si="34"/>
        <v>2579.5</v>
      </c>
      <c r="BX25" s="161">
        <f t="shared" si="35"/>
        <v>2474.5</v>
      </c>
      <c r="BY25" s="20">
        <f t="shared" si="36"/>
        <v>1297.1875</v>
      </c>
      <c r="BZ25" s="13">
        <f t="shared" si="37"/>
        <v>1052.1875</v>
      </c>
      <c r="CA25" s="13">
        <f t="shared" si="38"/>
        <v>651.4375</v>
      </c>
      <c r="CB25" s="13">
        <f t="shared" si="39"/>
        <v>1192.1875</v>
      </c>
      <c r="CC25" s="13">
        <f t="shared" si="40"/>
        <v>1411.2875000000004</v>
      </c>
      <c r="CD25" s="13">
        <f t="shared" si="41"/>
        <v>524.807499999999</v>
      </c>
      <c r="CE25" s="13">
        <f t="shared" si="42"/>
        <v>2100.4375</v>
      </c>
      <c r="CF25" s="51">
        <v>2200</v>
      </c>
      <c r="CG25" s="13">
        <f t="shared" si="43"/>
        <v>1249.9375</v>
      </c>
      <c r="CH25" s="170">
        <f t="shared" si="45"/>
        <v>884.1875</v>
      </c>
      <c r="CI25" s="164">
        <f t="shared" si="46"/>
        <v>779.1875</v>
      </c>
      <c r="CJ25" s="20">
        <f t="shared" si="23"/>
        <v>-114.10000000000036</v>
      </c>
      <c r="CK25" s="102">
        <f t="shared" si="24"/>
        <v>527.380000000001</v>
      </c>
      <c r="CL25" s="102">
        <f t="shared" si="25"/>
        <v>126.63000000000056</v>
      </c>
      <c r="CM25" s="170">
        <f t="shared" si="47"/>
        <v>105</v>
      </c>
    </row>
    <row r="26" spans="1:91" ht="11.25">
      <c r="A26" s="253"/>
      <c r="C26" s="1">
        <v>40</v>
      </c>
      <c r="D26" s="34">
        <f>C26/config!$B$7</f>
        <v>13.333333333333334</v>
      </c>
      <c r="E26" s="139">
        <f t="shared" si="15"/>
        <v>9870</v>
      </c>
      <c r="F26" s="139">
        <f t="shared" si="15"/>
        <v>6562.5</v>
      </c>
      <c r="G26" s="139">
        <f t="shared" si="15"/>
        <v>4578</v>
      </c>
      <c r="H26" s="139">
        <f t="shared" si="15"/>
        <v>3255</v>
      </c>
      <c r="I26" s="139">
        <f t="shared" si="15"/>
        <v>3363.4999999999995</v>
      </c>
      <c r="J26" s="139">
        <f t="shared" si="15"/>
        <v>2992.5</v>
      </c>
      <c r="K26" s="139">
        <f t="shared" si="15"/>
        <v>8190</v>
      </c>
      <c r="L26" s="139">
        <f t="shared" si="15"/>
        <v>5302.5</v>
      </c>
      <c r="M26" s="139">
        <f t="shared" si="15"/>
        <v>3780</v>
      </c>
      <c r="N26" s="139">
        <f t="shared" si="15"/>
        <v>2782.5</v>
      </c>
      <c r="O26" s="139">
        <f t="shared" si="16"/>
        <v>2974.9999999999995</v>
      </c>
      <c r="P26" s="139">
        <f t="shared" si="16"/>
        <v>7638.75</v>
      </c>
      <c r="Q26" s="139">
        <f t="shared" si="16"/>
        <v>4488.75</v>
      </c>
      <c r="R26" s="139">
        <f t="shared" si="16"/>
        <v>2346.75</v>
      </c>
      <c r="S26" s="139">
        <f t="shared" si="16"/>
        <v>4070.4999999999995</v>
      </c>
      <c r="T26" s="139">
        <f t="shared" si="16"/>
        <v>8426.25</v>
      </c>
      <c r="U26" s="139">
        <f t="shared" si="16"/>
        <v>5512.5</v>
      </c>
      <c r="V26" s="139">
        <f t="shared" si="16"/>
        <v>3543.75</v>
      </c>
      <c r="W26" s="148">
        <f t="shared" si="16"/>
        <v>6877.5</v>
      </c>
      <c r="X26" s="148">
        <f t="shared" si="16"/>
        <v>4252.5</v>
      </c>
      <c r="Y26" s="148">
        <f t="shared" si="16"/>
        <v>2754.5</v>
      </c>
      <c r="Z26" s="148">
        <f t="shared" si="16"/>
        <v>3898.9999999999995</v>
      </c>
      <c r="AA26" s="148">
        <f t="shared" si="16"/>
        <v>7402.5</v>
      </c>
      <c r="AB26" s="148">
        <f t="shared" si="16"/>
        <v>4935</v>
      </c>
      <c r="AC26" s="148">
        <f t="shared" si="16"/>
        <v>3360</v>
      </c>
      <c r="AD26" s="139">
        <f t="shared" si="16"/>
        <v>3115</v>
      </c>
      <c r="AE26" s="139">
        <f t="shared" si="16"/>
        <v>3185</v>
      </c>
      <c r="AF26" s="139">
        <f t="shared" si="16"/>
        <v>5015</v>
      </c>
      <c r="AG26" s="139">
        <f t="shared" si="16"/>
        <v>9840.6</v>
      </c>
      <c r="AH26" s="139">
        <f t="shared" si="17"/>
        <v>6533.1</v>
      </c>
      <c r="AI26" s="139">
        <f t="shared" si="17"/>
        <v>4548.6</v>
      </c>
      <c r="AJ26" s="139">
        <f t="shared" si="17"/>
        <v>3225.6</v>
      </c>
      <c r="AK26" s="139">
        <f t="shared" si="17"/>
        <v>3334.1</v>
      </c>
      <c r="AL26" s="139">
        <f t="shared" si="17"/>
        <v>8085</v>
      </c>
      <c r="AM26" s="139">
        <f t="shared" si="17"/>
        <v>5197.5</v>
      </c>
      <c r="AN26" s="139">
        <f t="shared" si="17"/>
        <v>3675</v>
      </c>
      <c r="AO26" s="139">
        <f t="shared" si="17"/>
        <v>2677.5</v>
      </c>
      <c r="AP26" s="139">
        <f t="shared" si="17"/>
        <v>2869.9999999999995</v>
      </c>
      <c r="AQ26" s="139">
        <f t="shared" si="17"/>
        <v>7159.95</v>
      </c>
      <c r="AR26" s="139">
        <f t="shared" si="17"/>
        <v>4377.45</v>
      </c>
      <c r="AS26" s="139">
        <f t="shared" si="17"/>
        <v>2220.1199999999994</v>
      </c>
      <c r="AT26" s="139">
        <f t="shared" si="17"/>
        <v>3928.12</v>
      </c>
      <c r="AU26" s="148">
        <f t="shared" si="44"/>
        <v>6772.5</v>
      </c>
      <c r="AV26" s="148">
        <f t="shared" si="44"/>
        <v>4147.5</v>
      </c>
      <c r="AW26" s="148">
        <f t="shared" si="44"/>
        <v>2649.5</v>
      </c>
      <c r="AX26" s="148">
        <f t="shared" si="44"/>
        <v>3793.9999999999995</v>
      </c>
      <c r="AY26" s="139">
        <f t="shared" si="17"/>
        <v>18165</v>
      </c>
      <c r="AZ26" s="139">
        <f t="shared" si="17"/>
        <v>13256.25</v>
      </c>
      <c r="BA26" s="139">
        <f t="shared" si="17"/>
        <v>9061.5</v>
      </c>
      <c r="BB26" s="139">
        <f t="shared" si="18"/>
        <v>5580.75</v>
      </c>
      <c r="BC26" s="139">
        <f t="shared" si="18"/>
        <v>3795.75</v>
      </c>
      <c r="BD26" s="139">
        <f t="shared" si="18"/>
        <v>5853.75</v>
      </c>
      <c r="BE26" s="139">
        <f t="shared" si="18"/>
        <v>4037.5</v>
      </c>
      <c r="BF26" s="139">
        <f t="shared" si="18"/>
        <v>3950</v>
      </c>
      <c r="BG26" s="139">
        <f t="shared" si="18"/>
        <v>3739.7500000000005</v>
      </c>
      <c r="BH26" s="139">
        <f t="shared" si="18"/>
        <v>3015.2500000000005</v>
      </c>
      <c r="BI26" s="139">
        <f t="shared" si="18"/>
        <v>4462.5</v>
      </c>
      <c r="BJ26" s="139">
        <f t="shared" si="18"/>
        <v>10710</v>
      </c>
      <c r="BK26" s="139">
        <f t="shared" si="18"/>
        <v>4574.5</v>
      </c>
      <c r="BL26" s="139">
        <f t="shared" si="18"/>
        <v>5382.999999999999</v>
      </c>
      <c r="BM26" s="44">
        <f t="shared" si="26"/>
        <v>2220.1199999999994</v>
      </c>
      <c r="BN26" s="139">
        <f t="shared" si="19"/>
        <v>2992.5</v>
      </c>
      <c r="BO26" s="139">
        <f t="shared" si="27"/>
        <v>2782.5</v>
      </c>
      <c r="BP26" s="139">
        <f t="shared" si="28"/>
        <v>2346.75</v>
      </c>
      <c r="BQ26" s="139">
        <f t="shared" si="29"/>
        <v>3115</v>
      </c>
      <c r="BR26" s="139">
        <f t="shared" si="21"/>
        <v>3225.6</v>
      </c>
      <c r="BS26" s="139">
        <f t="shared" si="30"/>
        <v>2220.1199999999994</v>
      </c>
      <c r="BT26" s="139">
        <f t="shared" si="31"/>
        <v>3795.75</v>
      </c>
      <c r="BU26" s="139">
        <f t="shared" si="32"/>
        <v>3950</v>
      </c>
      <c r="BV26" s="139">
        <f t="shared" si="33"/>
        <v>3015.2500000000005</v>
      </c>
      <c r="BW26" s="175">
        <f t="shared" si="34"/>
        <v>2754.5</v>
      </c>
      <c r="BX26" s="161">
        <f t="shared" si="35"/>
        <v>2649.5</v>
      </c>
      <c r="BY26" s="20">
        <f t="shared" si="36"/>
        <v>1242.5</v>
      </c>
      <c r="BZ26" s="13">
        <f t="shared" si="37"/>
        <v>1032.5</v>
      </c>
      <c r="CA26" s="13">
        <f t="shared" si="38"/>
        <v>596.75</v>
      </c>
      <c r="CB26" s="13">
        <f t="shared" si="39"/>
        <v>1365</v>
      </c>
      <c r="CC26" s="13">
        <f t="shared" si="40"/>
        <v>1475.6000000000004</v>
      </c>
      <c r="CD26" s="13">
        <f t="shared" si="41"/>
        <v>470.119999999999</v>
      </c>
      <c r="CE26" s="13">
        <f t="shared" si="42"/>
        <v>2045.75</v>
      </c>
      <c r="CF26" s="51">
        <v>2200</v>
      </c>
      <c r="CG26" s="13">
        <f t="shared" si="43"/>
        <v>1265.25</v>
      </c>
      <c r="CH26" s="170">
        <f t="shared" si="45"/>
        <v>1004.5</v>
      </c>
      <c r="CI26" s="164">
        <f t="shared" si="46"/>
        <v>899.5</v>
      </c>
      <c r="CJ26" s="20">
        <f t="shared" si="23"/>
        <v>-233.0999999999999</v>
      </c>
      <c r="CK26" s="102">
        <f t="shared" si="24"/>
        <v>562.3800000000006</v>
      </c>
      <c r="CL26" s="102">
        <f t="shared" si="25"/>
        <v>126.63000000000056</v>
      </c>
      <c r="CM26" s="170">
        <f t="shared" si="47"/>
        <v>105</v>
      </c>
    </row>
    <row r="27" spans="1:91" ht="11.25">
      <c r="A27" s="253"/>
      <c r="C27" s="1">
        <v>45</v>
      </c>
      <c r="D27" s="34">
        <f>C27/config!$B$7</f>
        <v>15</v>
      </c>
      <c r="E27" s="139">
        <f t="shared" si="15"/>
        <v>9870</v>
      </c>
      <c r="F27" s="139">
        <f t="shared" si="15"/>
        <v>6562.5</v>
      </c>
      <c r="G27" s="139">
        <f t="shared" si="15"/>
        <v>4578</v>
      </c>
      <c r="H27" s="139">
        <f t="shared" si="15"/>
        <v>3255</v>
      </c>
      <c r="I27" s="139">
        <f t="shared" si="15"/>
        <v>3591</v>
      </c>
      <c r="J27" s="139">
        <f t="shared" si="15"/>
        <v>2992.5</v>
      </c>
      <c r="K27" s="139">
        <f t="shared" si="15"/>
        <v>8190</v>
      </c>
      <c r="L27" s="139">
        <f t="shared" si="15"/>
        <v>5302.5</v>
      </c>
      <c r="M27" s="139">
        <f t="shared" si="15"/>
        <v>3780</v>
      </c>
      <c r="N27" s="139">
        <f t="shared" si="15"/>
        <v>2782.5</v>
      </c>
      <c r="O27" s="139">
        <f t="shared" si="16"/>
        <v>3202.5</v>
      </c>
      <c r="P27" s="139">
        <f t="shared" si="16"/>
        <v>7638.75</v>
      </c>
      <c r="Q27" s="139">
        <f t="shared" si="16"/>
        <v>4488.75</v>
      </c>
      <c r="R27" s="139">
        <f t="shared" si="16"/>
        <v>2346.75</v>
      </c>
      <c r="S27" s="139">
        <f t="shared" si="16"/>
        <v>4394.25</v>
      </c>
      <c r="T27" s="139">
        <f t="shared" si="16"/>
        <v>8426.25</v>
      </c>
      <c r="U27" s="139">
        <f t="shared" si="16"/>
        <v>5512.5</v>
      </c>
      <c r="V27" s="139">
        <f t="shared" si="16"/>
        <v>3543.75</v>
      </c>
      <c r="W27" s="148">
        <f t="shared" si="16"/>
        <v>6877.5</v>
      </c>
      <c r="X27" s="148">
        <f aca="true" t="shared" si="48" ref="W27:AC63">k_zeikomi(k_total(k_tsuwabun($C27,$D27,0,X$12,X$13),X$7,X$6,X$9,X$14,X$10+X$11))</f>
        <v>4252.5</v>
      </c>
      <c r="Y27" s="148">
        <f t="shared" si="48"/>
        <v>2929.5</v>
      </c>
      <c r="Z27" s="148">
        <f t="shared" si="48"/>
        <v>4158</v>
      </c>
      <c r="AA27" s="148">
        <f t="shared" si="48"/>
        <v>7402.5</v>
      </c>
      <c r="AB27" s="148">
        <f t="shared" si="48"/>
        <v>4935</v>
      </c>
      <c r="AC27" s="148">
        <f t="shared" si="48"/>
        <v>3360</v>
      </c>
      <c r="AD27" s="139">
        <f t="shared" si="16"/>
        <v>3342.5</v>
      </c>
      <c r="AE27" s="139">
        <f t="shared" si="16"/>
        <v>3298.7500000000005</v>
      </c>
      <c r="AF27" s="139">
        <f t="shared" si="16"/>
        <v>5242.5</v>
      </c>
      <c r="AG27" s="139">
        <f t="shared" si="16"/>
        <v>9840.6</v>
      </c>
      <c r="AH27" s="139">
        <f t="shared" si="17"/>
        <v>6533.1</v>
      </c>
      <c r="AI27" s="139">
        <f t="shared" si="17"/>
        <v>4548.6</v>
      </c>
      <c r="AJ27" s="139">
        <f t="shared" si="17"/>
        <v>3225.6</v>
      </c>
      <c r="AK27" s="139">
        <f t="shared" si="17"/>
        <v>3561.6</v>
      </c>
      <c r="AL27" s="139">
        <f t="shared" si="17"/>
        <v>8085</v>
      </c>
      <c r="AM27" s="139">
        <f t="shared" si="17"/>
        <v>5197.5</v>
      </c>
      <c r="AN27" s="139">
        <f t="shared" si="17"/>
        <v>3675</v>
      </c>
      <c r="AO27" s="139">
        <f t="shared" si="17"/>
        <v>2677.5</v>
      </c>
      <c r="AP27" s="139">
        <f t="shared" si="17"/>
        <v>3097.5</v>
      </c>
      <c r="AQ27" s="139">
        <f t="shared" si="17"/>
        <v>7159.95</v>
      </c>
      <c r="AR27" s="139">
        <f t="shared" si="17"/>
        <v>4377.45</v>
      </c>
      <c r="AS27" s="139">
        <f t="shared" si="17"/>
        <v>2220.1199999999994</v>
      </c>
      <c r="AT27" s="139">
        <f t="shared" si="17"/>
        <v>4251.87</v>
      </c>
      <c r="AU27" s="148">
        <f t="shared" si="44"/>
        <v>6772.5</v>
      </c>
      <c r="AV27" s="148">
        <f t="shared" si="44"/>
        <v>4147.5</v>
      </c>
      <c r="AW27" s="148">
        <f t="shared" si="44"/>
        <v>2824.5</v>
      </c>
      <c r="AX27" s="148">
        <f t="shared" si="44"/>
        <v>4053</v>
      </c>
      <c r="AY27" s="139">
        <f t="shared" si="17"/>
        <v>18165</v>
      </c>
      <c r="AZ27" s="139">
        <f t="shared" si="17"/>
        <v>13256.25</v>
      </c>
      <c r="BA27" s="139">
        <f t="shared" si="17"/>
        <v>9061.5</v>
      </c>
      <c r="BB27" s="139">
        <f t="shared" si="18"/>
        <v>5580.75</v>
      </c>
      <c r="BC27" s="139">
        <f t="shared" si="18"/>
        <v>3900.75</v>
      </c>
      <c r="BD27" s="139">
        <f t="shared" si="18"/>
        <v>6221.25</v>
      </c>
      <c r="BE27" s="139">
        <f t="shared" si="18"/>
        <v>4179.6875</v>
      </c>
      <c r="BF27" s="139">
        <f t="shared" si="18"/>
        <v>3969.6874999999995</v>
      </c>
      <c r="BG27" s="139">
        <f t="shared" si="18"/>
        <v>3906</v>
      </c>
      <c r="BH27" s="139">
        <f t="shared" si="18"/>
        <v>3181.5</v>
      </c>
      <c r="BI27" s="139">
        <f t="shared" si="18"/>
        <v>4462.5</v>
      </c>
      <c r="BJ27" s="139">
        <f t="shared" si="18"/>
        <v>10710</v>
      </c>
      <c r="BK27" s="139">
        <f t="shared" si="18"/>
        <v>4714.5</v>
      </c>
      <c r="BL27" s="139">
        <f t="shared" si="18"/>
        <v>5523</v>
      </c>
      <c r="BM27" s="44">
        <f t="shared" si="26"/>
        <v>2220.1199999999994</v>
      </c>
      <c r="BN27" s="139">
        <f t="shared" si="19"/>
        <v>2992.5</v>
      </c>
      <c r="BO27" s="139">
        <f t="shared" si="27"/>
        <v>2782.5</v>
      </c>
      <c r="BP27" s="139">
        <f t="shared" si="28"/>
        <v>2346.75</v>
      </c>
      <c r="BQ27" s="139">
        <f t="shared" si="29"/>
        <v>3298.7500000000005</v>
      </c>
      <c r="BR27" s="139">
        <f t="shared" si="21"/>
        <v>3225.6</v>
      </c>
      <c r="BS27" s="139">
        <f t="shared" si="30"/>
        <v>2220.1199999999994</v>
      </c>
      <c r="BT27" s="139">
        <f t="shared" si="31"/>
        <v>3900.75</v>
      </c>
      <c r="BU27" s="139">
        <f t="shared" si="32"/>
        <v>3969.6874999999995</v>
      </c>
      <c r="BV27" s="139">
        <f t="shared" si="33"/>
        <v>3181.5</v>
      </c>
      <c r="BW27" s="175">
        <f t="shared" si="34"/>
        <v>2929.5</v>
      </c>
      <c r="BX27" s="161">
        <f t="shared" si="35"/>
        <v>2824.5</v>
      </c>
      <c r="BY27" s="20">
        <f t="shared" si="36"/>
        <v>1222.8125000000005</v>
      </c>
      <c r="BZ27" s="13">
        <f t="shared" si="37"/>
        <v>1012.8125000000005</v>
      </c>
      <c r="CA27" s="13">
        <f t="shared" si="38"/>
        <v>577.0625000000005</v>
      </c>
      <c r="CB27" s="13">
        <f t="shared" si="39"/>
        <v>1529.0625000000005</v>
      </c>
      <c r="CC27" s="13">
        <f t="shared" si="40"/>
        <v>1455.9125000000008</v>
      </c>
      <c r="CD27" s="13">
        <f t="shared" si="41"/>
        <v>450.43249999999944</v>
      </c>
      <c r="CE27" s="13">
        <f t="shared" si="42"/>
        <v>2131.0625000000005</v>
      </c>
      <c r="CF27" s="51">
        <v>2200</v>
      </c>
      <c r="CG27" s="13">
        <f t="shared" si="43"/>
        <v>1411.8125000000005</v>
      </c>
      <c r="CH27" s="170">
        <f t="shared" si="45"/>
        <v>1159.8125000000005</v>
      </c>
      <c r="CI27" s="164">
        <f t="shared" si="46"/>
        <v>1054.8125000000005</v>
      </c>
      <c r="CJ27" s="20">
        <f t="shared" si="23"/>
        <v>-233.0999999999999</v>
      </c>
      <c r="CK27" s="102">
        <f t="shared" si="24"/>
        <v>562.3800000000006</v>
      </c>
      <c r="CL27" s="102">
        <f t="shared" si="25"/>
        <v>126.63000000000056</v>
      </c>
      <c r="CM27" s="170">
        <f t="shared" si="47"/>
        <v>105</v>
      </c>
    </row>
    <row r="28" spans="1:91" ht="11.25">
      <c r="A28" s="253"/>
      <c r="C28" s="1">
        <v>50</v>
      </c>
      <c r="D28" s="34">
        <f>C28/config!$B$7</f>
        <v>16.666666666666668</v>
      </c>
      <c r="E28" s="139">
        <f aca="true" t="shared" si="49" ref="E28:N37">k_zeikomi(k_total(k_tsuwabun($C28,$D28,0,E$12,E$13),E$7,E$6,E$9,E$14,E$10+E$11))</f>
        <v>9870</v>
      </c>
      <c r="F28" s="139">
        <f t="shared" si="49"/>
        <v>6562.5</v>
      </c>
      <c r="G28" s="139">
        <f t="shared" si="49"/>
        <v>4578</v>
      </c>
      <c r="H28" s="139">
        <f t="shared" si="49"/>
        <v>3255</v>
      </c>
      <c r="I28" s="139">
        <f t="shared" si="49"/>
        <v>3818.4999999999995</v>
      </c>
      <c r="J28" s="139">
        <f t="shared" si="49"/>
        <v>2992.5</v>
      </c>
      <c r="K28" s="139">
        <f t="shared" si="49"/>
        <v>8190</v>
      </c>
      <c r="L28" s="139">
        <f t="shared" si="49"/>
        <v>5302.5</v>
      </c>
      <c r="M28" s="139">
        <f t="shared" si="49"/>
        <v>3780</v>
      </c>
      <c r="N28" s="139">
        <f t="shared" si="49"/>
        <v>2782.5</v>
      </c>
      <c r="O28" s="139">
        <f aca="true" t="shared" si="50" ref="O28:AG37">k_zeikomi(k_total(k_tsuwabun($C28,$D28,0,O$12,O$13),O$7,O$6,O$9,O$14,O$10+O$11))</f>
        <v>3430</v>
      </c>
      <c r="P28" s="139">
        <f t="shared" si="50"/>
        <v>7638.75</v>
      </c>
      <c r="Q28" s="139">
        <f t="shared" si="50"/>
        <v>4488.75</v>
      </c>
      <c r="R28" s="139">
        <f t="shared" si="50"/>
        <v>2434.25</v>
      </c>
      <c r="S28" s="139">
        <f t="shared" si="50"/>
        <v>4718.000000000001</v>
      </c>
      <c r="T28" s="139">
        <f t="shared" si="50"/>
        <v>8426.25</v>
      </c>
      <c r="U28" s="139">
        <f t="shared" si="50"/>
        <v>5512.5</v>
      </c>
      <c r="V28" s="139">
        <f t="shared" si="50"/>
        <v>3543.75</v>
      </c>
      <c r="W28" s="148">
        <f t="shared" si="48"/>
        <v>6877.5</v>
      </c>
      <c r="X28" s="148">
        <f t="shared" si="48"/>
        <v>4252.5</v>
      </c>
      <c r="Y28" s="148">
        <f t="shared" si="48"/>
        <v>3104.5000000000005</v>
      </c>
      <c r="Z28" s="148">
        <f t="shared" si="48"/>
        <v>4417</v>
      </c>
      <c r="AA28" s="148">
        <f t="shared" si="48"/>
        <v>7402.5</v>
      </c>
      <c r="AB28" s="148">
        <f t="shared" si="48"/>
        <v>4935</v>
      </c>
      <c r="AC28" s="148">
        <f t="shared" si="48"/>
        <v>3360</v>
      </c>
      <c r="AD28" s="139">
        <f t="shared" si="50"/>
        <v>3570</v>
      </c>
      <c r="AE28" s="139">
        <f t="shared" si="50"/>
        <v>3412.5</v>
      </c>
      <c r="AF28" s="139">
        <f t="shared" si="50"/>
        <v>5470</v>
      </c>
      <c r="AG28" s="139">
        <f t="shared" si="50"/>
        <v>9840.6</v>
      </c>
      <c r="AH28" s="139">
        <f aca="true" t="shared" si="51" ref="AH28:BA43">k_zeikomi(k_total(k_tsuwabun($C28,$D28,0,AH$12,AH$13),AH$7,AH$6,AH$9,AH$14,AH$10+AH$11))</f>
        <v>6533.1</v>
      </c>
      <c r="AI28" s="139">
        <f t="shared" si="51"/>
        <v>4548.6</v>
      </c>
      <c r="AJ28" s="139">
        <f t="shared" si="51"/>
        <v>3225.6</v>
      </c>
      <c r="AK28" s="139">
        <f t="shared" si="51"/>
        <v>3789.0999999999995</v>
      </c>
      <c r="AL28" s="139">
        <f t="shared" si="51"/>
        <v>8085</v>
      </c>
      <c r="AM28" s="139">
        <f t="shared" si="17"/>
        <v>5197.5</v>
      </c>
      <c r="AN28" s="139">
        <f t="shared" si="17"/>
        <v>3675</v>
      </c>
      <c r="AO28" s="139">
        <f t="shared" si="17"/>
        <v>2677.5</v>
      </c>
      <c r="AP28" s="139">
        <f t="shared" si="17"/>
        <v>3325</v>
      </c>
      <c r="AQ28" s="139">
        <f t="shared" si="17"/>
        <v>7159.95</v>
      </c>
      <c r="AR28" s="139">
        <f t="shared" si="17"/>
        <v>4377.45</v>
      </c>
      <c r="AS28" s="139">
        <f t="shared" si="17"/>
        <v>2307.6200000000003</v>
      </c>
      <c r="AT28" s="139">
        <f t="shared" si="17"/>
        <v>4575.62</v>
      </c>
      <c r="AU28" s="148">
        <f t="shared" si="44"/>
        <v>6772.5</v>
      </c>
      <c r="AV28" s="148">
        <f t="shared" si="44"/>
        <v>4147.5</v>
      </c>
      <c r="AW28" s="148">
        <f t="shared" si="44"/>
        <v>2999.5000000000005</v>
      </c>
      <c r="AX28" s="148">
        <f t="shared" si="44"/>
        <v>4312</v>
      </c>
      <c r="AY28" s="139">
        <f t="shared" si="17"/>
        <v>18165</v>
      </c>
      <c r="AZ28" s="139">
        <f t="shared" si="17"/>
        <v>13256.25</v>
      </c>
      <c r="BA28" s="139">
        <f t="shared" si="17"/>
        <v>9061.5</v>
      </c>
      <c r="BB28" s="139">
        <f t="shared" si="18"/>
        <v>5580.75</v>
      </c>
      <c r="BC28" s="139">
        <f t="shared" si="18"/>
        <v>4145.750000000001</v>
      </c>
      <c r="BD28" s="139">
        <f t="shared" si="18"/>
        <v>6588.75</v>
      </c>
      <c r="BE28" s="139">
        <f t="shared" si="18"/>
        <v>4321.875</v>
      </c>
      <c r="BF28" s="139">
        <f t="shared" si="18"/>
        <v>4111.875</v>
      </c>
      <c r="BG28" s="139">
        <f t="shared" si="18"/>
        <v>4072.25</v>
      </c>
      <c r="BH28" s="139">
        <f t="shared" si="18"/>
        <v>3347.7500000000005</v>
      </c>
      <c r="BI28" s="139">
        <f t="shared" si="18"/>
        <v>4462.5</v>
      </c>
      <c r="BJ28" s="139">
        <f t="shared" si="18"/>
        <v>10710</v>
      </c>
      <c r="BK28" s="139">
        <f t="shared" si="18"/>
        <v>4854.5</v>
      </c>
      <c r="BL28" s="139">
        <f t="shared" si="18"/>
        <v>5663</v>
      </c>
      <c r="BM28" s="44">
        <f t="shared" si="26"/>
        <v>2307.6200000000003</v>
      </c>
      <c r="BN28" s="139">
        <f t="shared" si="19"/>
        <v>2992.5</v>
      </c>
      <c r="BO28" s="139">
        <f t="shared" si="27"/>
        <v>2782.5</v>
      </c>
      <c r="BP28" s="139">
        <f t="shared" si="28"/>
        <v>2434.25</v>
      </c>
      <c r="BQ28" s="139">
        <f t="shared" si="29"/>
        <v>3412.5</v>
      </c>
      <c r="BR28" s="139">
        <f t="shared" si="21"/>
        <v>3225.6</v>
      </c>
      <c r="BS28" s="139">
        <f t="shared" si="30"/>
        <v>2307.6200000000003</v>
      </c>
      <c r="BT28" s="139">
        <f t="shared" si="31"/>
        <v>4145.750000000001</v>
      </c>
      <c r="BU28" s="139">
        <f t="shared" si="32"/>
        <v>4111.875</v>
      </c>
      <c r="BV28" s="139">
        <f t="shared" si="33"/>
        <v>3347.7500000000005</v>
      </c>
      <c r="BW28" s="175">
        <f t="shared" si="34"/>
        <v>3104.5000000000005</v>
      </c>
      <c r="BX28" s="161">
        <f t="shared" si="35"/>
        <v>2999.5000000000005</v>
      </c>
      <c r="BY28" s="20">
        <f t="shared" si="36"/>
        <v>1080.625</v>
      </c>
      <c r="BZ28" s="13">
        <f t="shared" si="37"/>
        <v>870.625</v>
      </c>
      <c r="CA28" s="13">
        <f t="shared" si="38"/>
        <v>522.375</v>
      </c>
      <c r="CB28" s="13">
        <f t="shared" si="39"/>
        <v>1500.625</v>
      </c>
      <c r="CC28" s="13">
        <f t="shared" si="40"/>
        <v>1313.7250000000004</v>
      </c>
      <c r="CD28" s="13">
        <f t="shared" si="41"/>
        <v>395.7450000000008</v>
      </c>
      <c r="CE28" s="13">
        <f t="shared" si="42"/>
        <v>2233.875000000001</v>
      </c>
      <c r="CF28" s="51">
        <v>2200</v>
      </c>
      <c r="CG28" s="13">
        <f t="shared" si="43"/>
        <v>1435.875</v>
      </c>
      <c r="CH28" s="170">
        <f t="shared" si="45"/>
        <v>1192.625</v>
      </c>
      <c r="CI28" s="164">
        <f t="shared" si="46"/>
        <v>1087.625</v>
      </c>
      <c r="CJ28" s="20">
        <f t="shared" si="23"/>
        <v>-233.0999999999999</v>
      </c>
      <c r="CK28" s="102">
        <f t="shared" si="24"/>
        <v>474.87999999999965</v>
      </c>
      <c r="CL28" s="102">
        <f t="shared" si="25"/>
        <v>126.62999999999965</v>
      </c>
      <c r="CM28" s="170">
        <f t="shared" si="47"/>
        <v>105</v>
      </c>
    </row>
    <row r="29" spans="1:91" ht="11.25">
      <c r="A29" s="253"/>
      <c r="C29" s="1">
        <v>55</v>
      </c>
      <c r="D29" s="34">
        <f>C29/config!$B$7</f>
        <v>18.333333333333332</v>
      </c>
      <c r="E29" s="139">
        <f t="shared" si="49"/>
        <v>9870</v>
      </c>
      <c r="F29" s="139">
        <f t="shared" si="49"/>
        <v>6562.5</v>
      </c>
      <c r="G29" s="139">
        <f t="shared" si="49"/>
        <v>4578</v>
      </c>
      <c r="H29" s="139">
        <f t="shared" si="49"/>
        <v>3407.25</v>
      </c>
      <c r="I29" s="139">
        <f t="shared" si="49"/>
        <v>4046.0000000000005</v>
      </c>
      <c r="J29" s="139">
        <f t="shared" si="49"/>
        <v>3185.0000000000005</v>
      </c>
      <c r="K29" s="139">
        <f t="shared" si="49"/>
        <v>8190</v>
      </c>
      <c r="L29" s="139">
        <f t="shared" si="49"/>
        <v>5302.5</v>
      </c>
      <c r="M29" s="139">
        <f t="shared" si="49"/>
        <v>3780</v>
      </c>
      <c r="N29" s="139">
        <f t="shared" si="49"/>
        <v>2782.5</v>
      </c>
      <c r="O29" s="139">
        <f t="shared" si="50"/>
        <v>3657.5000000000005</v>
      </c>
      <c r="P29" s="139">
        <f t="shared" si="50"/>
        <v>7638.75</v>
      </c>
      <c r="Q29" s="139">
        <f t="shared" si="50"/>
        <v>4488.75</v>
      </c>
      <c r="R29" s="139">
        <f t="shared" si="50"/>
        <v>2652.9999999999995</v>
      </c>
      <c r="S29" s="139">
        <f t="shared" si="50"/>
        <v>5041.749999999999</v>
      </c>
      <c r="T29" s="139">
        <f t="shared" si="50"/>
        <v>8426.25</v>
      </c>
      <c r="U29" s="139">
        <f t="shared" si="50"/>
        <v>5512.5</v>
      </c>
      <c r="V29" s="139">
        <f t="shared" si="50"/>
        <v>3543.75</v>
      </c>
      <c r="W29" s="148">
        <f t="shared" si="48"/>
        <v>6877.5</v>
      </c>
      <c r="X29" s="148">
        <f t="shared" si="48"/>
        <v>4252.5</v>
      </c>
      <c r="Y29" s="148">
        <f t="shared" si="48"/>
        <v>3279.4999999999995</v>
      </c>
      <c r="Z29" s="148">
        <f t="shared" si="48"/>
        <v>4676</v>
      </c>
      <c r="AA29" s="148">
        <f t="shared" si="48"/>
        <v>7402.5</v>
      </c>
      <c r="AB29" s="148">
        <f t="shared" si="48"/>
        <v>4935</v>
      </c>
      <c r="AC29" s="148">
        <f t="shared" si="48"/>
        <v>3402</v>
      </c>
      <c r="AD29" s="139">
        <f t="shared" si="50"/>
        <v>3797.5000000000005</v>
      </c>
      <c r="AE29" s="139">
        <f t="shared" si="50"/>
        <v>3526.25</v>
      </c>
      <c r="AF29" s="139">
        <f t="shared" si="50"/>
        <v>5697.500000000001</v>
      </c>
      <c r="AG29" s="139">
        <f t="shared" si="50"/>
        <v>9840.6</v>
      </c>
      <c r="AH29" s="139">
        <f t="shared" si="51"/>
        <v>6533.1</v>
      </c>
      <c r="AI29" s="139">
        <f t="shared" si="51"/>
        <v>4548.6</v>
      </c>
      <c r="AJ29" s="139">
        <f t="shared" si="51"/>
        <v>3377.85</v>
      </c>
      <c r="AK29" s="139">
        <f t="shared" si="51"/>
        <v>4016.600000000001</v>
      </c>
      <c r="AL29" s="139">
        <f t="shared" si="51"/>
        <v>8085</v>
      </c>
      <c r="AM29" s="139">
        <f t="shared" si="17"/>
        <v>5197.5</v>
      </c>
      <c r="AN29" s="139">
        <f t="shared" si="17"/>
        <v>3675</v>
      </c>
      <c r="AO29" s="139">
        <f t="shared" si="17"/>
        <v>2677.5</v>
      </c>
      <c r="AP29" s="139">
        <f t="shared" si="17"/>
        <v>3552.5</v>
      </c>
      <c r="AQ29" s="139">
        <f t="shared" si="17"/>
        <v>7159.95</v>
      </c>
      <c r="AR29" s="139">
        <f t="shared" si="17"/>
        <v>4377.45</v>
      </c>
      <c r="AS29" s="139">
        <f t="shared" si="17"/>
        <v>2526.37</v>
      </c>
      <c r="AT29" s="139">
        <f t="shared" si="17"/>
        <v>4899.37</v>
      </c>
      <c r="AU29" s="148">
        <f t="shared" si="44"/>
        <v>6772.5</v>
      </c>
      <c r="AV29" s="148">
        <f t="shared" si="44"/>
        <v>4147.5</v>
      </c>
      <c r="AW29" s="148">
        <f t="shared" si="44"/>
        <v>3174.4999999999995</v>
      </c>
      <c r="AX29" s="148">
        <f t="shared" si="44"/>
        <v>4571</v>
      </c>
      <c r="AY29" s="139">
        <f t="shared" si="17"/>
        <v>18165</v>
      </c>
      <c r="AZ29" s="139">
        <f t="shared" si="17"/>
        <v>13256.25</v>
      </c>
      <c r="BA29" s="139">
        <f t="shared" si="17"/>
        <v>9061.5</v>
      </c>
      <c r="BB29" s="139">
        <f t="shared" si="18"/>
        <v>5580.75</v>
      </c>
      <c r="BC29" s="139">
        <f t="shared" si="18"/>
        <v>4390.749999999999</v>
      </c>
      <c r="BD29" s="139">
        <f t="shared" si="18"/>
        <v>6956.25</v>
      </c>
      <c r="BE29" s="139">
        <f t="shared" si="18"/>
        <v>4464.0625</v>
      </c>
      <c r="BF29" s="139">
        <f t="shared" si="18"/>
        <v>4254.0625</v>
      </c>
      <c r="BG29" s="139">
        <f t="shared" si="18"/>
        <v>4238.5</v>
      </c>
      <c r="BH29" s="139">
        <f t="shared" si="18"/>
        <v>3513.9999999999995</v>
      </c>
      <c r="BI29" s="139">
        <f t="shared" si="18"/>
        <v>4462.5</v>
      </c>
      <c r="BJ29" s="139">
        <f t="shared" si="18"/>
        <v>10710</v>
      </c>
      <c r="BK29" s="139">
        <f t="shared" si="18"/>
        <v>4994.5</v>
      </c>
      <c r="BL29" s="139">
        <f t="shared" si="18"/>
        <v>5802.999999999999</v>
      </c>
      <c r="BM29" s="44">
        <f t="shared" si="26"/>
        <v>2526.37</v>
      </c>
      <c r="BN29" s="139">
        <f t="shared" si="19"/>
        <v>3185.0000000000005</v>
      </c>
      <c r="BO29" s="139">
        <f t="shared" si="27"/>
        <v>2782.5</v>
      </c>
      <c r="BP29" s="139">
        <f t="shared" si="28"/>
        <v>2652.9999999999995</v>
      </c>
      <c r="BQ29" s="139">
        <f t="shared" si="29"/>
        <v>3526.25</v>
      </c>
      <c r="BR29" s="139">
        <f t="shared" si="21"/>
        <v>3377.85</v>
      </c>
      <c r="BS29" s="139">
        <f t="shared" si="30"/>
        <v>2526.37</v>
      </c>
      <c r="BT29" s="139">
        <f t="shared" si="31"/>
        <v>4390.749999999999</v>
      </c>
      <c r="BU29" s="139">
        <f t="shared" si="32"/>
        <v>4254.0625</v>
      </c>
      <c r="BV29" s="139">
        <f t="shared" si="33"/>
        <v>3513.9999999999995</v>
      </c>
      <c r="BW29" s="175">
        <f t="shared" si="34"/>
        <v>3279.4999999999995</v>
      </c>
      <c r="BX29" s="161">
        <f t="shared" si="35"/>
        <v>3174.4999999999995</v>
      </c>
      <c r="BY29" s="20">
        <f t="shared" si="36"/>
        <v>1130.9375</v>
      </c>
      <c r="BZ29" s="13">
        <f t="shared" si="37"/>
        <v>728.4375</v>
      </c>
      <c r="CA29" s="13">
        <f t="shared" si="38"/>
        <v>598.9375</v>
      </c>
      <c r="CB29" s="13">
        <f t="shared" si="39"/>
        <v>1472.1875</v>
      </c>
      <c r="CC29" s="13">
        <f t="shared" si="40"/>
        <v>1323.7875000000004</v>
      </c>
      <c r="CD29" s="13">
        <f t="shared" si="41"/>
        <v>472.3074999999999</v>
      </c>
      <c r="CE29" s="13">
        <f t="shared" si="42"/>
        <v>2336.687499999999</v>
      </c>
      <c r="CF29" s="51">
        <v>2200</v>
      </c>
      <c r="CG29" s="13">
        <f t="shared" si="43"/>
        <v>1459.9375</v>
      </c>
      <c r="CH29" s="170">
        <f t="shared" si="45"/>
        <v>1225.4375</v>
      </c>
      <c r="CI29" s="164">
        <f t="shared" si="46"/>
        <v>1120.4375</v>
      </c>
      <c r="CJ29" s="20">
        <f t="shared" si="23"/>
        <v>-192.84999999999945</v>
      </c>
      <c r="CK29" s="102">
        <f t="shared" si="24"/>
        <v>256.1300000000001</v>
      </c>
      <c r="CL29" s="102">
        <f t="shared" si="25"/>
        <v>126.62999999999965</v>
      </c>
      <c r="CM29" s="170">
        <f t="shared" si="47"/>
        <v>105</v>
      </c>
    </row>
    <row r="30" spans="1:91" ht="11.25">
      <c r="A30" s="253"/>
      <c r="C30" s="1">
        <v>60</v>
      </c>
      <c r="D30" s="34">
        <f>C30/config!$B$7</f>
        <v>20</v>
      </c>
      <c r="E30" s="139">
        <f t="shared" si="49"/>
        <v>9870</v>
      </c>
      <c r="F30" s="139">
        <f t="shared" si="49"/>
        <v>6562.5</v>
      </c>
      <c r="G30" s="139">
        <f t="shared" si="49"/>
        <v>4578</v>
      </c>
      <c r="H30" s="139">
        <f t="shared" si="49"/>
        <v>3612</v>
      </c>
      <c r="I30" s="139">
        <f t="shared" si="49"/>
        <v>4273.5</v>
      </c>
      <c r="J30" s="139">
        <f t="shared" si="49"/>
        <v>3412.5</v>
      </c>
      <c r="K30" s="139">
        <f t="shared" si="49"/>
        <v>8190</v>
      </c>
      <c r="L30" s="139">
        <f t="shared" si="49"/>
        <v>5302.5</v>
      </c>
      <c r="M30" s="139">
        <f t="shared" si="49"/>
        <v>3780</v>
      </c>
      <c r="N30" s="139">
        <f t="shared" si="49"/>
        <v>2866.5</v>
      </c>
      <c r="O30" s="139">
        <f t="shared" si="50"/>
        <v>3885</v>
      </c>
      <c r="P30" s="139">
        <f t="shared" si="50"/>
        <v>7638.75</v>
      </c>
      <c r="Q30" s="139">
        <f t="shared" si="50"/>
        <v>4488.75</v>
      </c>
      <c r="R30" s="139">
        <f t="shared" si="50"/>
        <v>2871.75</v>
      </c>
      <c r="S30" s="139">
        <f t="shared" si="50"/>
        <v>5365.5</v>
      </c>
      <c r="T30" s="139">
        <f t="shared" si="50"/>
        <v>8426.25</v>
      </c>
      <c r="U30" s="139">
        <f t="shared" si="50"/>
        <v>5512.5</v>
      </c>
      <c r="V30" s="139">
        <f t="shared" si="50"/>
        <v>3543.75</v>
      </c>
      <c r="W30" s="148">
        <f t="shared" si="48"/>
        <v>6877.5</v>
      </c>
      <c r="X30" s="148">
        <f t="shared" si="48"/>
        <v>4252.5</v>
      </c>
      <c r="Y30" s="148">
        <f t="shared" si="48"/>
        <v>3454.5</v>
      </c>
      <c r="Z30" s="148">
        <f t="shared" si="48"/>
        <v>4935</v>
      </c>
      <c r="AA30" s="148">
        <f t="shared" si="48"/>
        <v>7402.5</v>
      </c>
      <c r="AB30" s="148">
        <f t="shared" si="48"/>
        <v>4935</v>
      </c>
      <c r="AC30" s="148">
        <f t="shared" si="48"/>
        <v>3549</v>
      </c>
      <c r="AD30" s="139">
        <f t="shared" si="50"/>
        <v>4025</v>
      </c>
      <c r="AE30" s="139">
        <f t="shared" si="50"/>
        <v>3640.0000000000005</v>
      </c>
      <c r="AF30" s="139">
        <f t="shared" si="50"/>
        <v>5925</v>
      </c>
      <c r="AG30" s="139">
        <f t="shared" si="50"/>
        <v>9840.6</v>
      </c>
      <c r="AH30" s="139">
        <f t="shared" si="51"/>
        <v>6533.1</v>
      </c>
      <c r="AI30" s="139">
        <f t="shared" si="51"/>
        <v>4548.6</v>
      </c>
      <c r="AJ30" s="139">
        <f t="shared" si="51"/>
        <v>3582.6</v>
      </c>
      <c r="AK30" s="139">
        <f t="shared" si="51"/>
        <v>4244.1</v>
      </c>
      <c r="AL30" s="139">
        <f t="shared" si="51"/>
        <v>8085</v>
      </c>
      <c r="AM30" s="139">
        <f t="shared" si="17"/>
        <v>5197.5</v>
      </c>
      <c r="AN30" s="139">
        <f t="shared" si="17"/>
        <v>3675</v>
      </c>
      <c r="AO30" s="139">
        <f t="shared" si="17"/>
        <v>2761.5</v>
      </c>
      <c r="AP30" s="139">
        <f t="shared" si="17"/>
        <v>3780</v>
      </c>
      <c r="AQ30" s="139">
        <f t="shared" si="17"/>
        <v>7159.95</v>
      </c>
      <c r="AR30" s="139">
        <f t="shared" si="17"/>
        <v>4377.45</v>
      </c>
      <c r="AS30" s="139">
        <f t="shared" si="17"/>
        <v>2745.1199999999994</v>
      </c>
      <c r="AT30" s="139">
        <f t="shared" si="17"/>
        <v>5223.12</v>
      </c>
      <c r="AU30" s="148">
        <f t="shared" si="44"/>
        <v>6772.5</v>
      </c>
      <c r="AV30" s="148">
        <f t="shared" si="44"/>
        <v>4147.5</v>
      </c>
      <c r="AW30" s="148">
        <f t="shared" si="44"/>
        <v>3349.5</v>
      </c>
      <c r="AX30" s="148">
        <f t="shared" si="44"/>
        <v>4830</v>
      </c>
      <c r="AY30" s="139">
        <f t="shared" si="17"/>
        <v>18165</v>
      </c>
      <c r="AZ30" s="139">
        <f t="shared" si="17"/>
        <v>13256.25</v>
      </c>
      <c r="BA30" s="139">
        <f t="shared" si="17"/>
        <v>9061.5</v>
      </c>
      <c r="BB30" s="139">
        <f t="shared" si="18"/>
        <v>5580.75</v>
      </c>
      <c r="BC30" s="139">
        <f t="shared" si="18"/>
        <v>4635.75</v>
      </c>
      <c r="BD30" s="139">
        <f t="shared" si="18"/>
        <v>7323.75</v>
      </c>
      <c r="BE30" s="139">
        <f t="shared" si="18"/>
        <v>4606.25</v>
      </c>
      <c r="BF30" s="139">
        <f t="shared" si="18"/>
        <v>4396.25</v>
      </c>
      <c r="BG30" s="139">
        <f t="shared" si="18"/>
        <v>4404.75</v>
      </c>
      <c r="BH30" s="139">
        <f t="shared" si="18"/>
        <v>3680.25</v>
      </c>
      <c r="BI30" s="139">
        <f t="shared" si="18"/>
        <v>4462.5</v>
      </c>
      <c r="BJ30" s="139">
        <f t="shared" si="18"/>
        <v>10710</v>
      </c>
      <c r="BK30" s="139">
        <f t="shared" si="18"/>
        <v>5134.5</v>
      </c>
      <c r="BL30" s="139">
        <f t="shared" si="18"/>
        <v>5943</v>
      </c>
      <c r="BM30" s="44">
        <f t="shared" si="26"/>
        <v>2745.1199999999994</v>
      </c>
      <c r="BN30" s="139">
        <f t="shared" si="19"/>
        <v>3412.5</v>
      </c>
      <c r="BO30" s="139">
        <f t="shared" si="27"/>
        <v>2866.5</v>
      </c>
      <c r="BP30" s="139">
        <f t="shared" si="28"/>
        <v>2871.75</v>
      </c>
      <c r="BQ30" s="139">
        <f t="shared" si="29"/>
        <v>3640.0000000000005</v>
      </c>
      <c r="BR30" s="139">
        <f t="shared" si="21"/>
        <v>3582.6</v>
      </c>
      <c r="BS30" s="139">
        <f t="shared" si="30"/>
        <v>2745.1199999999994</v>
      </c>
      <c r="BT30" s="139">
        <f t="shared" si="31"/>
        <v>4635.75</v>
      </c>
      <c r="BU30" s="139">
        <f t="shared" si="32"/>
        <v>4396.25</v>
      </c>
      <c r="BV30" s="139">
        <f t="shared" si="33"/>
        <v>3680.25</v>
      </c>
      <c r="BW30" s="175">
        <f t="shared" si="34"/>
        <v>3454.5</v>
      </c>
      <c r="BX30" s="161">
        <f t="shared" si="35"/>
        <v>3349.5</v>
      </c>
      <c r="BY30" s="20">
        <f t="shared" si="36"/>
        <v>1216.25</v>
      </c>
      <c r="BZ30" s="13">
        <f t="shared" si="37"/>
        <v>670.25</v>
      </c>
      <c r="CA30" s="13">
        <f t="shared" si="38"/>
        <v>675.5</v>
      </c>
      <c r="CB30" s="13">
        <f t="shared" si="39"/>
        <v>1443.75</v>
      </c>
      <c r="CC30" s="13">
        <f t="shared" si="40"/>
        <v>1386.3500000000004</v>
      </c>
      <c r="CD30" s="13">
        <f t="shared" si="41"/>
        <v>548.869999999999</v>
      </c>
      <c r="CE30" s="13">
        <f t="shared" si="42"/>
        <v>2439.5</v>
      </c>
      <c r="CF30" s="51">
        <v>2200</v>
      </c>
      <c r="CG30" s="13">
        <f t="shared" si="43"/>
        <v>1484</v>
      </c>
      <c r="CH30" s="170">
        <f t="shared" si="45"/>
        <v>1258.25</v>
      </c>
      <c r="CI30" s="164">
        <f t="shared" si="46"/>
        <v>1153.25</v>
      </c>
      <c r="CJ30" s="20">
        <f t="shared" si="23"/>
        <v>-170.0999999999999</v>
      </c>
      <c r="CK30" s="102">
        <f t="shared" si="24"/>
        <v>121.38000000000056</v>
      </c>
      <c r="CL30" s="102">
        <f t="shared" si="25"/>
        <v>126.63000000000056</v>
      </c>
      <c r="CM30" s="170">
        <f t="shared" si="47"/>
        <v>105</v>
      </c>
    </row>
    <row r="31" spans="1:91" ht="11.25">
      <c r="A31" s="253"/>
      <c r="C31" s="1">
        <v>65</v>
      </c>
      <c r="D31" s="34">
        <f>C31/config!$B$7</f>
        <v>21.666666666666668</v>
      </c>
      <c r="E31" s="139">
        <f t="shared" si="49"/>
        <v>9870</v>
      </c>
      <c r="F31" s="139">
        <f t="shared" si="49"/>
        <v>6562.5</v>
      </c>
      <c r="G31" s="139">
        <f t="shared" si="49"/>
        <v>4578</v>
      </c>
      <c r="H31" s="139">
        <f t="shared" si="49"/>
        <v>3816.75</v>
      </c>
      <c r="I31" s="139">
        <f t="shared" si="49"/>
        <v>4500.999999999999</v>
      </c>
      <c r="J31" s="139">
        <f t="shared" si="49"/>
        <v>3639.9999999999995</v>
      </c>
      <c r="K31" s="139">
        <f t="shared" si="49"/>
        <v>8190</v>
      </c>
      <c r="L31" s="139">
        <f t="shared" si="49"/>
        <v>5302.5</v>
      </c>
      <c r="M31" s="139">
        <f t="shared" si="49"/>
        <v>3780</v>
      </c>
      <c r="N31" s="139">
        <f t="shared" si="49"/>
        <v>3048.5000000000005</v>
      </c>
      <c r="O31" s="139">
        <f t="shared" si="50"/>
        <v>4112.499999999999</v>
      </c>
      <c r="P31" s="139">
        <f t="shared" si="50"/>
        <v>7638.75</v>
      </c>
      <c r="Q31" s="139">
        <f t="shared" si="50"/>
        <v>4488.75</v>
      </c>
      <c r="R31" s="139">
        <f t="shared" si="50"/>
        <v>3090.5000000000005</v>
      </c>
      <c r="S31" s="139">
        <f t="shared" si="50"/>
        <v>5689.250000000001</v>
      </c>
      <c r="T31" s="139">
        <f t="shared" si="50"/>
        <v>8426.25</v>
      </c>
      <c r="U31" s="139">
        <f t="shared" si="50"/>
        <v>5512.5</v>
      </c>
      <c r="V31" s="139">
        <f t="shared" si="50"/>
        <v>3543.75</v>
      </c>
      <c r="W31" s="148">
        <f t="shared" si="48"/>
        <v>6877.5</v>
      </c>
      <c r="X31" s="148">
        <f t="shared" si="48"/>
        <v>4252.5</v>
      </c>
      <c r="Y31" s="148">
        <f t="shared" si="48"/>
        <v>3629.5000000000005</v>
      </c>
      <c r="Z31" s="148">
        <f t="shared" si="48"/>
        <v>5194</v>
      </c>
      <c r="AA31" s="148">
        <f t="shared" si="48"/>
        <v>7402.5</v>
      </c>
      <c r="AB31" s="148">
        <f t="shared" si="48"/>
        <v>4935</v>
      </c>
      <c r="AC31" s="148">
        <f t="shared" si="48"/>
        <v>3696</v>
      </c>
      <c r="AD31" s="139">
        <f t="shared" si="50"/>
        <v>4252.5</v>
      </c>
      <c r="AE31" s="139">
        <f t="shared" si="50"/>
        <v>3753.75</v>
      </c>
      <c r="AF31" s="139">
        <f t="shared" si="50"/>
        <v>6152.5</v>
      </c>
      <c r="AG31" s="139">
        <f t="shared" si="50"/>
        <v>9840.6</v>
      </c>
      <c r="AH31" s="139">
        <f t="shared" si="51"/>
        <v>6533.1</v>
      </c>
      <c r="AI31" s="139">
        <f t="shared" si="51"/>
        <v>4548.6</v>
      </c>
      <c r="AJ31" s="139">
        <f t="shared" si="51"/>
        <v>3787.35</v>
      </c>
      <c r="AK31" s="139">
        <f t="shared" si="51"/>
        <v>4471.599999999999</v>
      </c>
      <c r="AL31" s="139">
        <f t="shared" si="51"/>
        <v>8085</v>
      </c>
      <c r="AM31" s="139">
        <f t="shared" si="17"/>
        <v>5197.5</v>
      </c>
      <c r="AN31" s="139">
        <f t="shared" si="17"/>
        <v>3675</v>
      </c>
      <c r="AO31" s="139">
        <f t="shared" si="17"/>
        <v>2943.5000000000005</v>
      </c>
      <c r="AP31" s="139">
        <f t="shared" si="17"/>
        <v>4007.4999999999995</v>
      </c>
      <c r="AQ31" s="139">
        <f t="shared" si="17"/>
        <v>7159.95</v>
      </c>
      <c r="AR31" s="139">
        <f t="shared" si="17"/>
        <v>4377.45</v>
      </c>
      <c r="AS31" s="139">
        <f t="shared" si="17"/>
        <v>2963.8700000000003</v>
      </c>
      <c r="AT31" s="139">
        <f t="shared" si="17"/>
        <v>5546.87</v>
      </c>
      <c r="AU31" s="148">
        <f t="shared" si="44"/>
        <v>6772.5</v>
      </c>
      <c r="AV31" s="148">
        <f t="shared" si="44"/>
        <v>4147.5</v>
      </c>
      <c r="AW31" s="148">
        <f t="shared" si="44"/>
        <v>3524.5000000000005</v>
      </c>
      <c r="AX31" s="148">
        <f t="shared" si="44"/>
        <v>5089</v>
      </c>
      <c r="AY31" s="139">
        <f t="shared" si="17"/>
        <v>18165</v>
      </c>
      <c r="AZ31" s="139">
        <f t="shared" si="17"/>
        <v>13256.25</v>
      </c>
      <c r="BA31" s="139">
        <f t="shared" si="17"/>
        <v>9061.5</v>
      </c>
      <c r="BB31" s="139">
        <f t="shared" si="18"/>
        <v>5580.75</v>
      </c>
      <c r="BC31" s="139">
        <f t="shared" si="18"/>
        <v>4880.750000000001</v>
      </c>
      <c r="BD31" s="139">
        <f t="shared" si="18"/>
        <v>7691.25</v>
      </c>
      <c r="BE31" s="139">
        <f t="shared" si="18"/>
        <v>4748.4375</v>
      </c>
      <c r="BF31" s="139">
        <f t="shared" si="18"/>
        <v>4538.4375</v>
      </c>
      <c r="BG31" s="139">
        <f t="shared" si="18"/>
        <v>4571.000000000001</v>
      </c>
      <c r="BH31" s="139">
        <f t="shared" si="18"/>
        <v>3846.5000000000005</v>
      </c>
      <c r="BI31" s="139">
        <f t="shared" si="18"/>
        <v>4462.5</v>
      </c>
      <c r="BJ31" s="139">
        <f t="shared" si="18"/>
        <v>10710</v>
      </c>
      <c r="BK31" s="139">
        <f t="shared" si="18"/>
        <v>5274.5</v>
      </c>
      <c r="BL31" s="139">
        <f t="shared" si="18"/>
        <v>6083</v>
      </c>
      <c r="BM31" s="44">
        <f t="shared" si="26"/>
        <v>2943.5000000000005</v>
      </c>
      <c r="BN31" s="139">
        <f t="shared" si="19"/>
        <v>3639.9999999999995</v>
      </c>
      <c r="BO31" s="139">
        <f t="shared" si="27"/>
        <v>3048.5000000000005</v>
      </c>
      <c r="BP31" s="139">
        <f t="shared" si="28"/>
        <v>3090.5000000000005</v>
      </c>
      <c r="BQ31" s="139">
        <f t="shared" si="29"/>
        <v>3753.75</v>
      </c>
      <c r="BR31" s="139">
        <f t="shared" si="21"/>
        <v>3787.35</v>
      </c>
      <c r="BS31" s="139">
        <f t="shared" si="30"/>
        <v>2943.5000000000005</v>
      </c>
      <c r="BT31" s="139">
        <f t="shared" si="31"/>
        <v>4880.750000000001</v>
      </c>
      <c r="BU31" s="139">
        <f t="shared" si="32"/>
        <v>4538.4375</v>
      </c>
      <c r="BV31" s="139">
        <f t="shared" si="33"/>
        <v>3846.5000000000005</v>
      </c>
      <c r="BW31" s="175">
        <f t="shared" si="34"/>
        <v>3629.5000000000005</v>
      </c>
      <c r="BX31" s="161">
        <f t="shared" si="35"/>
        <v>3524.5000000000005</v>
      </c>
      <c r="BY31" s="20">
        <f t="shared" si="36"/>
        <v>1301.5625</v>
      </c>
      <c r="BZ31" s="13">
        <f t="shared" si="37"/>
        <v>710.0625</v>
      </c>
      <c r="CA31" s="13">
        <f t="shared" si="38"/>
        <v>752.0625</v>
      </c>
      <c r="CB31" s="13">
        <f t="shared" si="39"/>
        <v>1415.3125</v>
      </c>
      <c r="CC31" s="13">
        <f t="shared" si="40"/>
        <v>1448.9125000000004</v>
      </c>
      <c r="CD31" s="13">
        <f t="shared" si="41"/>
        <v>605.0625</v>
      </c>
      <c r="CE31" s="13">
        <f t="shared" si="42"/>
        <v>2542.312500000001</v>
      </c>
      <c r="CF31" s="51">
        <v>2200</v>
      </c>
      <c r="CG31" s="13">
        <f t="shared" si="43"/>
        <v>1508.0625</v>
      </c>
      <c r="CH31" s="170">
        <f t="shared" si="45"/>
        <v>1291.0625</v>
      </c>
      <c r="CI31" s="164">
        <f t="shared" si="46"/>
        <v>1186.0625</v>
      </c>
      <c r="CJ31" s="20">
        <f t="shared" si="23"/>
        <v>-147.35000000000036</v>
      </c>
      <c r="CK31" s="102">
        <f t="shared" si="24"/>
        <v>105</v>
      </c>
      <c r="CL31" s="102">
        <f t="shared" si="25"/>
        <v>147</v>
      </c>
      <c r="CM31" s="170">
        <f t="shared" si="47"/>
        <v>105</v>
      </c>
    </row>
    <row r="32" spans="1:91" ht="11.25">
      <c r="A32" s="253"/>
      <c r="C32" s="1">
        <v>70</v>
      </c>
      <c r="D32" s="34">
        <f>C32/config!$B$7</f>
        <v>23.333333333333332</v>
      </c>
      <c r="E32" s="139">
        <f t="shared" si="49"/>
        <v>9870</v>
      </c>
      <c r="F32" s="139">
        <f t="shared" si="49"/>
        <v>6562.5</v>
      </c>
      <c r="G32" s="139">
        <f t="shared" si="49"/>
        <v>4578</v>
      </c>
      <c r="H32" s="139">
        <f t="shared" si="49"/>
        <v>4021.5</v>
      </c>
      <c r="I32" s="139">
        <f t="shared" si="49"/>
        <v>4728.500000000001</v>
      </c>
      <c r="J32" s="139">
        <f t="shared" si="49"/>
        <v>3867.5000000000005</v>
      </c>
      <c r="K32" s="139">
        <f t="shared" si="49"/>
        <v>8190</v>
      </c>
      <c r="L32" s="139">
        <f t="shared" si="49"/>
        <v>5302.5</v>
      </c>
      <c r="M32" s="139">
        <f t="shared" si="49"/>
        <v>3780</v>
      </c>
      <c r="N32" s="139">
        <f t="shared" si="49"/>
        <v>3230.4999999999995</v>
      </c>
      <c r="O32" s="139">
        <f t="shared" si="50"/>
        <v>4340.000000000001</v>
      </c>
      <c r="P32" s="139">
        <f t="shared" si="50"/>
        <v>7638.75</v>
      </c>
      <c r="Q32" s="139">
        <f t="shared" si="50"/>
        <v>4488.75</v>
      </c>
      <c r="R32" s="139">
        <f t="shared" si="50"/>
        <v>3309.2499999999995</v>
      </c>
      <c r="S32" s="139">
        <f t="shared" si="50"/>
        <v>6013</v>
      </c>
      <c r="T32" s="139">
        <f t="shared" si="50"/>
        <v>8426.25</v>
      </c>
      <c r="U32" s="139">
        <f t="shared" si="50"/>
        <v>5512.5</v>
      </c>
      <c r="V32" s="139">
        <f t="shared" si="50"/>
        <v>3543.75</v>
      </c>
      <c r="W32" s="148">
        <f t="shared" si="48"/>
        <v>6877.5</v>
      </c>
      <c r="X32" s="148">
        <f t="shared" si="48"/>
        <v>4252.5</v>
      </c>
      <c r="Y32" s="148">
        <f t="shared" si="48"/>
        <v>3804.4999999999995</v>
      </c>
      <c r="Z32" s="148">
        <f t="shared" si="48"/>
        <v>5453.000000000001</v>
      </c>
      <c r="AA32" s="148">
        <f t="shared" si="48"/>
        <v>7402.5</v>
      </c>
      <c r="AB32" s="148">
        <f t="shared" si="48"/>
        <v>4935</v>
      </c>
      <c r="AC32" s="148">
        <f t="shared" si="48"/>
        <v>3843</v>
      </c>
      <c r="AD32" s="139">
        <f t="shared" si="50"/>
        <v>4480</v>
      </c>
      <c r="AE32" s="139">
        <f t="shared" si="50"/>
        <v>3867.5</v>
      </c>
      <c r="AF32" s="139">
        <f t="shared" si="50"/>
        <v>6380.000000000001</v>
      </c>
      <c r="AG32" s="139">
        <f t="shared" si="50"/>
        <v>9840.6</v>
      </c>
      <c r="AH32" s="139">
        <f t="shared" si="51"/>
        <v>6533.1</v>
      </c>
      <c r="AI32" s="139">
        <f t="shared" si="51"/>
        <v>4548.6</v>
      </c>
      <c r="AJ32" s="139">
        <f t="shared" si="51"/>
        <v>3992.1</v>
      </c>
      <c r="AK32" s="139">
        <f t="shared" si="51"/>
        <v>4699.1</v>
      </c>
      <c r="AL32" s="139">
        <f t="shared" si="51"/>
        <v>8085</v>
      </c>
      <c r="AM32" s="139">
        <f t="shared" si="17"/>
        <v>5197.5</v>
      </c>
      <c r="AN32" s="139">
        <f t="shared" si="17"/>
        <v>3675</v>
      </c>
      <c r="AO32" s="139">
        <f t="shared" si="17"/>
        <v>3125.4999999999995</v>
      </c>
      <c r="AP32" s="139">
        <f t="shared" si="17"/>
        <v>4235.000000000001</v>
      </c>
      <c r="AQ32" s="139">
        <f t="shared" si="17"/>
        <v>7159.95</v>
      </c>
      <c r="AR32" s="139">
        <f t="shared" si="17"/>
        <v>4377.45</v>
      </c>
      <c r="AS32" s="139">
        <f t="shared" si="17"/>
        <v>3182.62</v>
      </c>
      <c r="AT32" s="139">
        <f t="shared" si="17"/>
        <v>5870.62</v>
      </c>
      <c r="AU32" s="148">
        <f t="shared" si="44"/>
        <v>6772.5</v>
      </c>
      <c r="AV32" s="148">
        <f t="shared" si="44"/>
        <v>4147.5</v>
      </c>
      <c r="AW32" s="148">
        <f t="shared" si="44"/>
        <v>3699.4999999999995</v>
      </c>
      <c r="AX32" s="148">
        <f t="shared" si="44"/>
        <v>5348.000000000001</v>
      </c>
      <c r="AY32" s="139">
        <f t="shared" si="17"/>
        <v>18165</v>
      </c>
      <c r="AZ32" s="139">
        <f t="shared" si="17"/>
        <v>13256.25</v>
      </c>
      <c r="BA32" s="139">
        <f t="shared" si="17"/>
        <v>9061.5</v>
      </c>
      <c r="BB32" s="139">
        <f t="shared" si="18"/>
        <v>5580.75</v>
      </c>
      <c r="BC32" s="139">
        <f t="shared" si="18"/>
        <v>5125.749999999999</v>
      </c>
      <c r="BD32" s="139">
        <f t="shared" si="18"/>
        <v>8058.75</v>
      </c>
      <c r="BE32" s="139">
        <f t="shared" si="18"/>
        <v>4890.625</v>
      </c>
      <c r="BF32" s="139">
        <f t="shared" si="18"/>
        <v>4680.625</v>
      </c>
      <c r="BG32" s="139">
        <f t="shared" si="18"/>
        <v>4737.249999999999</v>
      </c>
      <c r="BH32" s="139">
        <f t="shared" si="18"/>
        <v>4012.7499999999995</v>
      </c>
      <c r="BI32" s="139">
        <f t="shared" si="18"/>
        <v>4462.5</v>
      </c>
      <c r="BJ32" s="139">
        <f t="shared" si="18"/>
        <v>10710</v>
      </c>
      <c r="BK32" s="139">
        <f t="shared" si="18"/>
        <v>5414.5</v>
      </c>
      <c r="BL32" s="139">
        <f t="shared" si="18"/>
        <v>6222.999999999999</v>
      </c>
      <c r="BM32" s="44">
        <f t="shared" si="26"/>
        <v>3125.4999999999995</v>
      </c>
      <c r="BN32" s="139">
        <f t="shared" si="19"/>
        <v>3867.5000000000005</v>
      </c>
      <c r="BO32" s="139">
        <f t="shared" si="27"/>
        <v>3230.4999999999995</v>
      </c>
      <c r="BP32" s="139">
        <f t="shared" si="28"/>
        <v>3309.2499999999995</v>
      </c>
      <c r="BQ32" s="139">
        <f t="shared" si="29"/>
        <v>3867.5</v>
      </c>
      <c r="BR32" s="139">
        <f t="shared" si="21"/>
        <v>3992.1</v>
      </c>
      <c r="BS32" s="139">
        <f t="shared" si="30"/>
        <v>3125.4999999999995</v>
      </c>
      <c r="BT32" s="139">
        <f t="shared" si="31"/>
        <v>5125.749999999999</v>
      </c>
      <c r="BU32" s="139">
        <f t="shared" si="32"/>
        <v>4680.625</v>
      </c>
      <c r="BV32" s="139">
        <f t="shared" si="33"/>
        <v>4012.7499999999995</v>
      </c>
      <c r="BW32" s="175">
        <f t="shared" si="34"/>
        <v>3804.4999999999995</v>
      </c>
      <c r="BX32" s="161">
        <f t="shared" si="35"/>
        <v>3699.4999999999995</v>
      </c>
      <c r="BY32" s="20">
        <f t="shared" si="36"/>
        <v>1386.875</v>
      </c>
      <c r="BZ32" s="13">
        <f t="shared" si="37"/>
        <v>749.875</v>
      </c>
      <c r="CA32" s="13">
        <f t="shared" si="38"/>
        <v>828.625</v>
      </c>
      <c r="CB32" s="13">
        <f t="shared" si="39"/>
        <v>1386.875</v>
      </c>
      <c r="CC32" s="13">
        <f t="shared" si="40"/>
        <v>1511.4750000000004</v>
      </c>
      <c r="CD32" s="13">
        <f t="shared" si="41"/>
        <v>644.875</v>
      </c>
      <c r="CE32" s="13">
        <f t="shared" si="42"/>
        <v>2645.124999999999</v>
      </c>
      <c r="CF32" s="51">
        <v>2200</v>
      </c>
      <c r="CG32" s="13">
        <f t="shared" si="43"/>
        <v>1532.125</v>
      </c>
      <c r="CH32" s="170">
        <f t="shared" si="45"/>
        <v>1323.875</v>
      </c>
      <c r="CI32" s="164">
        <f t="shared" si="46"/>
        <v>1218.875</v>
      </c>
      <c r="CJ32" s="20">
        <f t="shared" si="23"/>
        <v>-124.59999999999945</v>
      </c>
      <c r="CK32" s="102">
        <f t="shared" si="24"/>
        <v>105</v>
      </c>
      <c r="CL32" s="102">
        <f t="shared" si="25"/>
        <v>183.75</v>
      </c>
      <c r="CM32" s="170">
        <f t="shared" si="47"/>
        <v>105</v>
      </c>
    </row>
    <row r="33" spans="1:91" ht="11.25">
      <c r="A33" s="253"/>
      <c r="C33" s="1">
        <v>75</v>
      </c>
      <c r="D33" s="34">
        <f>C33/config!$B$7</f>
        <v>25</v>
      </c>
      <c r="E33" s="139">
        <f t="shared" si="49"/>
        <v>9870</v>
      </c>
      <c r="F33" s="139">
        <f t="shared" si="49"/>
        <v>6562.5</v>
      </c>
      <c r="G33" s="139">
        <f t="shared" si="49"/>
        <v>4578</v>
      </c>
      <c r="H33" s="139">
        <f t="shared" si="49"/>
        <v>4226.25</v>
      </c>
      <c r="I33" s="139">
        <f t="shared" si="49"/>
        <v>4956</v>
      </c>
      <c r="J33" s="139">
        <f t="shared" si="49"/>
        <v>4095</v>
      </c>
      <c r="K33" s="139">
        <f t="shared" si="49"/>
        <v>8190</v>
      </c>
      <c r="L33" s="139">
        <f t="shared" si="49"/>
        <v>5302.5</v>
      </c>
      <c r="M33" s="139">
        <f t="shared" si="49"/>
        <v>3780</v>
      </c>
      <c r="N33" s="139">
        <f t="shared" si="49"/>
        <v>3412.5</v>
      </c>
      <c r="O33" s="139">
        <f t="shared" si="50"/>
        <v>4567.5</v>
      </c>
      <c r="P33" s="139">
        <f t="shared" si="50"/>
        <v>7638.75</v>
      </c>
      <c r="Q33" s="139">
        <f t="shared" si="50"/>
        <v>4488.75</v>
      </c>
      <c r="R33" s="139">
        <f t="shared" si="50"/>
        <v>3528</v>
      </c>
      <c r="S33" s="139">
        <f t="shared" si="50"/>
        <v>6336.75</v>
      </c>
      <c r="T33" s="139">
        <f t="shared" si="50"/>
        <v>8426.25</v>
      </c>
      <c r="U33" s="139">
        <f t="shared" si="50"/>
        <v>5512.5</v>
      </c>
      <c r="V33" s="139">
        <f t="shared" si="50"/>
        <v>3543.75</v>
      </c>
      <c r="W33" s="148">
        <f t="shared" si="48"/>
        <v>6877.5</v>
      </c>
      <c r="X33" s="148">
        <f t="shared" si="48"/>
        <v>4252.5</v>
      </c>
      <c r="Y33" s="148">
        <f t="shared" si="48"/>
        <v>3979.5</v>
      </c>
      <c r="Z33" s="148">
        <f t="shared" si="48"/>
        <v>5712</v>
      </c>
      <c r="AA33" s="148">
        <f t="shared" si="48"/>
        <v>7402.5</v>
      </c>
      <c r="AB33" s="148">
        <f t="shared" si="48"/>
        <v>4935</v>
      </c>
      <c r="AC33" s="148">
        <f t="shared" si="48"/>
        <v>3990</v>
      </c>
      <c r="AD33" s="139">
        <f t="shared" si="50"/>
        <v>4707.5</v>
      </c>
      <c r="AE33" s="139">
        <f t="shared" si="50"/>
        <v>3981.2500000000005</v>
      </c>
      <c r="AF33" s="139">
        <f t="shared" si="50"/>
        <v>6607.5</v>
      </c>
      <c r="AG33" s="139">
        <f t="shared" si="50"/>
        <v>9840.6</v>
      </c>
      <c r="AH33" s="139">
        <f t="shared" si="51"/>
        <v>6533.1</v>
      </c>
      <c r="AI33" s="139">
        <f t="shared" si="51"/>
        <v>4548.6</v>
      </c>
      <c r="AJ33" s="139">
        <f t="shared" si="51"/>
        <v>4196.85</v>
      </c>
      <c r="AK33" s="139">
        <f t="shared" si="51"/>
        <v>4926.6</v>
      </c>
      <c r="AL33" s="139">
        <f t="shared" si="51"/>
        <v>8085</v>
      </c>
      <c r="AM33" s="139">
        <f t="shared" si="17"/>
        <v>5197.5</v>
      </c>
      <c r="AN33" s="139">
        <f t="shared" si="17"/>
        <v>3675</v>
      </c>
      <c r="AO33" s="139">
        <f t="shared" si="17"/>
        <v>3307.5</v>
      </c>
      <c r="AP33" s="139">
        <f t="shared" si="17"/>
        <v>4462.5</v>
      </c>
      <c r="AQ33" s="139">
        <f t="shared" si="17"/>
        <v>7159.95</v>
      </c>
      <c r="AR33" s="139">
        <f t="shared" si="17"/>
        <v>4377.45</v>
      </c>
      <c r="AS33" s="139">
        <f t="shared" si="17"/>
        <v>3401.3699999999994</v>
      </c>
      <c r="AT33" s="139">
        <f t="shared" si="17"/>
        <v>6194.37</v>
      </c>
      <c r="AU33" s="148">
        <f t="shared" si="44"/>
        <v>6772.5</v>
      </c>
      <c r="AV33" s="148">
        <f t="shared" si="44"/>
        <v>4147.5</v>
      </c>
      <c r="AW33" s="148">
        <f t="shared" si="44"/>
        <v>3874.5</v>
      </c>
      <c r="AX33" s="148">
        <f t="shared" si="44"/>
        <v>5607</v>
      </c>
      <c r="AY33" s="139">
        <f t="shared" si="17"/>
        <v>18165</v>
      </c>
      <c r="AZ33" s="139">
        <f t="shared" si="17"/>
        <v>13256.25</v>
      </c>
      <c r="BA33" s="139">
        <f t="shared" si="17"/>
        <v>9061.5</v>
      </c>
      <c r="BB33" s="139">
        <f t="shared" si="18"/>
        <v>5580.75</v>
      </c>
      <c r="BC33" s="139">
        <f t="shared" si="18"/>
        <v>5370.75</v>
      </c>
      <c r="BD33" s="139">
        <f t="shared" si="18"/>
        <v>8426.25</v>
      </c>
      <c r="BE33" s="139">
        <f t="shared" si="18"/>
        <v>5032.8125</v>
      </c>
      <c r="BF33" s="139">
        <f t="shared" si="18"/>
        <v>4822.8125</v>
      </c>
      <c r="BG33" s="139">
        <f t="shared" si="18"/>
        <v>4903.5</v>
      </c>
      <c r="BH33" s="139">
        <f t="shared" si="18"/>
        <v>4179</v>
      </c>
      <c r="BI33" s="139">
        <f t="shared" si="18"/>
        <v>4462.5</v>
      </c>
      <c r="BJ33" s="139">
        <f t="shared" si="18"/>
        <v>10710</v>
      </c>
      <c r="BK33" s="139">
        <f t="shared" si="18"/>
        <v>5554.5</v>
      </c>
      <c r="BL33" s="139">
        <f t="shared" si="18"/>
        <v>6363</v>
      </c>
      <c r="BM33" s="44">
        <f t="shared" si="26"/>
        <v>3307.5</v>
      </c>
      <c r="BN33" s="139">
        <f t="shared" si="19"/>
        <v>4095</v>
      </c>
      <c r="BO33" s="139">
        <f t="shared" si="27"/>
        <v>3412.5</v>
      </c>
      <c r="BP33" s="139">
        <f t="shared" si="28"/>
        <v>3528</v>
      </c>
      <c r="BQ33" s="139">
        <f t="shared" si="29"/>
        <v>3981.2500000000005</v>
      </c>
      <c r="BR33" s="139">
        <f t="shared" si="21"/>
        <v>4196.85</v>
      </c>
      <c r="BS33" s="139">
        <f t="shared" si="30"/>
        <v>3307.5</v>
      </c>
      <c r="BT33" s="139">
        <f t="shared" si="31"/>
        <v>5370.75</v>
      </c>
      <c r="BU33" s="139">
        <f t="shared" si="32"/>
        <v>4822.8125</v>
      </c>
      <c r="BV33" s="139">
        <f t="shared" si="33"/>
        <v>4179</v>
      </c>
      <c r="BW33" s="175">
        <f t="shared" si="34"/>
        <v>3979.5</v>
      </c>
      <c r="BX33" s="161">
        <f t="shared" si="35"/>
        <v>3874.5</v>
      </c>
      <c r="BY33" s="20">
        <f t="shared" si="36"/>
        <v>1472.1875</v>
      </c>
      <c r="BZ33" s="13">
        <f t="shared" si="37"/>
        <v>789.6875</v>
      </c>
      <c r="CA33" s="13">
        <f t="shared" si="38"/>
        <v>905.1875</v>
      </c>
      <c r="CB33" s="13">
        <f t="shared" si="39"/>
        <v>1358.4375</v>
      </c>
      <c r="CC33" s="13">
        <f t="shared" si="40"/>
        <v>1574.0375000000004</v>
      </c>
      <c r="CD33" s="13">
        <f t="shared" si="41"/>
        <v>684.6875</v>
      </c>
      <c r="CE33" s="13">
        <f t="shared" si="42"/>
        <v>2747.9375</v>
      </c>
      <c r="CF33" s="51">
        <v>2200</v>
      </c>
      <c r="CG33" s="13">
        <f t="shared" si="43"/>
        <v>1556.1875</v>
      </c>
      <c r="CH33" s="170">
        <f t="shared" si="45"/>
        <v>1356.6875</v>
      </c>
      <c r="CI33" s="164">
        <f t="shared" si="46"/>
        <v>1251.6875</v>
      </c>
      <c r="CJ33" s="20">
        <f t="shared" si="23"/>
        <v>-101.85000000000036</v>
      </c>
      <c r="CK33" s="102">
        <f t="shared" si="24"/>
        <v>105</v>
      </c>
      <c r="CL33" s="102">
        <f t="shared" si="25"/>
        <v>220.5</v>
      </c>
      <c r="CM33" s="170">
        <f t="shared" si="47"/>
        <v>105</v>
      </c>
    </row>
    <row r="34" spans="1:91" ht="11.25">
      <c r="A34" s="253"/>
      <c r="C34" s="1">
        <v>80</v>
      </c>
      <c r="D34" s="34">
        <f>C34/config!$B$7</f>
        <v>26.666666666666668</v>
      </c>
      <c r="E34" s="139">
        <f t="shared" si="49"/>
        <v>9870</v>
      </c>
      <c r="F34" s="139">
        <f t="shared" si="49"/>
        <v>6562.5</v>
      </c>
      <c r="G34" s="139">
        <f t="shared" si="49"/>
        <v>4578</v>
      </c>
      <c r="H34" s="139">
        <f t="shared" si="49"/>
        <v>4431</v>
      </c>
      <c r="I34" s="139">
        <f t="shared" si="49"/>
        <v>5183.499999999999</v>
      </c>
      <c r="J34" s="139">
        <f t="shared" si="49"/>
        <v>4322.499999999999</v>
      </c>
      <c r="K34" s="139">
        <f t="shared" si="49"/>
        <v>8190</v>
      </c>
      <c r="L34" s="139">
        <f t="shared" si="49"/>
        <v>5302.5</v>
      </c>
      <c r="M34" s="139">
        <f t="shared" si="49"/>
        <v>3780</v>
      </c>
      <c r="N34" s="139">
        <f t="shared" si="49"/>
        <v>3594.5000000000005</v>
      </c>
      <c r="O34" s="139">
        <f t="shared" si="50"/>
        <v>4794.999999999999</v>
      </c>
      <c r="P34" s="139">
        <f t="shared" si="50"/>
        <v>7638.75</v>
      </c>
      <c r="Q34" s="139">
        <f t="shared" si="50"/>
        <v>4488.75</v>
      </c>
      <c r="R34" s="139">
        <f t="shared" si="50"/>
        <v>3746.7500000000005</v>
      </c>
      <c r="S34" s="139">
        <f t="shared" si="50"/>
        <v>6660.5</v>
      </c>
      <c r="T34" s="139">
        <f t="shared" si="50"/>
        <v>8426.25</v>
      </c>
      <c r="U34" s="139">
        <f t="shared" si="50"/>
        <v>5512.5</v>
      </c>
      <c r="V34" s="139">
        <f t="shared" si="50"/>
        <v>3543.75</v>
      </c>
      <c r="W34" s="148">
        <f t="shared" si="48"/>
        <v>6877.5</v>
      </c>
      <c r="X34" s="148">
        <f t="shared" si="48"/>
        <v>4252.5</v>
      </c>
      <c r="Y34" s="148">
        <f t="shared" si="48"/>
        <v>4154.5</v>
      </c>
      <c r="Z34" s="148">
        <f t="shared" si="48"/>
        <v>5970.999999999999</v>
      </c>
      <c r="AA34" s="148">
        <f t="shared" si="48"/>
        <v>7402.5</v>
      </c>
      <c r="AB34" s="148">
        <f t="shared" si="48"/>
        <v>4935</v>
      </c>
      <c r="AC34" s="148">
        <f t="shared" si="48"/>
        <v>4137</v>
      </c>
      <c r="AD34" s="139">
        <f t="shared" si="50"/>
        <v>4935</v>
      </c>
      <c r="AE34" s="139">
        <f t="shared" si="50"/>
        <v>4095</v>
      </c>
      <c r="AF34" s="139">
        <f t="shared" si="50"/>
        <v>6835</v>
      </c>
      <c r="AG34" s="139">
        <f t="shared" si="50"/>
        <v>9840.6</v>
      </c>
      <c r="AH34" s="139">
        <f t="shared" si="51"/>
        <v>6533.1</v>
      </c>
      <c r="AI34" s="139">
        <f t="shared" si="51"/>
        <v>4548.6</v>
      </c>
      <c r="AJ34" s="139">
        <f t="shared" si="51"/>
        <v>4401.6</v>
      </c>
      <c r="AK34" s="139">
        <f t="shared" si="51"/>
        <v>5154.099999999999</v>
      </c>
      <c r="AL34" s="139">
        <f t="shared" si="51"/>
        <v>8085</v>
      </c>
      <c r="AM34" s="139">
        <f t="shared" si="51"/>
        <v>5197.5</v>
      </c>
      <c r="AN34" s="139">
        <f t="shared" si="51"/>
        <v>3675</v>
      </c>
      <c r="AO34" s="139">
        <f t="shared" si="51"/>
        <v>3489.5000000000005</v>
      </c>
      <c r="AP34" s="139">
        <f t="shared" si="51"/>
        <v>4689.999999999999</v>
      </c>
      <c r="AQ34" s="139">
        <f t="shared" si="51"/>
        <v>7159.95</v>
      </c>
      <c r="AR34" s="139">
        <f t="shared" si="51"/>
        <v>4377.45</v>
      </c>
      <c r="AS34" s="139">
        <f t="shared" si="51"/>
        <v>3620.1200000000003</v>
      </c>
      <c r="AT34" s="139">
        <f t="shared" si="51"/>
        <v>6518.119999999999</v>
      </c>
      <c r="AU34" s="148">
        <f t="shared" si="51"/>
        <v>6772.5</v>
      </c>
      <c r="AV34" s="148">
        <f t="shared" si="51"/>
        <v>4147.5</v>
      </c>
      <c r="AW34" s="148">
        <f t="shared" si="51"/>
        <v>4049.5000000000005</v>
      </c>
      <c r="AX34" s="148">
        <f t="shared" si="51"/>
        <v>5865.999999999999</v>
      </c>
      <c r="AY34" s="139">
        <f t="shared" si="51"/>
        <v>18165</v>
      </c>
      <c r="AZ34" s="139">
        <f t="shared" si="51"/>
        <v>13256.25</v>
      </c>
      <c r="BA34" s="139">
        <f t="shared" si="51"/>
        <v>9061.5</v>
      </c>
      <c r="BB34" s="139">
        <f aca="true" t="shared" si="52" ref="BB34:BL49">k_zeikomi(k_total(k_tsuwabun($C34,$D34,0,BB$12,BB$13),BB$7,BB$6,BB$9,BB$14,BB$10+BB$11))</f>
        <v>5580.75</v>
      </c>
      <c r="BC34" s="139">
        <f t="shared" si="52"/>
        <v>5615.750000000001</v>
      </c>
      <c r="BD34" s="139">
        <f t="shared" si="52"/>
        <v>8793.75</v>
      </c>
      <c r="BE34" s="139">
        <f t="shared" si="52"/>
        <v>5175</v>
      </c>
      <c r="BF34" s="139">
        <f t="shared" si="52"/>
        <v>4965</v>
      </c>
      <c r="BG34" s="139">
        <f t="shared" si="52"/>
        <v>5069.750000000001</v>
      </c>
      <c r="BH34" s="139">
        <f t="shared" si="52"/>
        <v>4345.250000000001</v>
      </c>
      <c r="BI34" s="139">
        <f t="shared" si="52"/>
        <v>4462.5</v>
      </c>
      <c r="BJ34" s="139">
        <f t="shared" si="52"/>
        <v>10710</v>
      </c>
      <c r="BK34" s="139">
        <f t="shared" si="52"/>
        <v>5694.500000000001</v>
      </c>
      <c r="BL34" s="139">
        <f t="shared" si="52"/>
        <v>6503</v>
      </c>
      <c r="BM34" s="44">
        <f t="shared" si="26"/>
        <v>3489.5000000000005</v>
      </c>
      <c r="BN34" s="139">
        <f t="shared" si="19"/>
        <v>4322.499999999999</v>
      </c>
      <c r="BO34" s="139">
        <f t="shared" si="27"/>
        <v>3594.5000000000005</v>
      </c>
      <c r="BP34" s="139">
        <f t="shared" si="28"/>
        <v>3543.75</v>
      </c>
      <c r="BQ34" s="139">
        <f t="shared" si="29"/>
        <v>4095</v>
      </c>
      <c r="BR34" s="139">
        <f t="shared" si="21"/>
        <v>4401.6</v>
      </c>
      <c r="BS34" s="139">
        <f t="shared" si="30"/>
        <v>3489.5000000000005</v>
      </c>
      <c r="BT34" s="139">
        <f t="shared" si="31"/>
        <v>5580.75</v>
      </c>
      <c r="BU34" s="139">
        <f t="shared" si="32"/>
        <v>4965</v>
      </c>
      <c r="BV34" s="139">
        <f t="shared" si="33"/>
        <v>4345.250000000001</v>
      </c>
      <c r="BW34" s="175">
        <f t="shared" si="34"/>
        <v>4137</v>
      </c>
      <c r="BX34" s="161">
        <f t="shared" si="35"/>
        <v>4049.5000000000005</v>
      </c>
      <c r="BY34" s="20">
        <f t="shared" si="36"/>
        <v>1557.499999999999</v>
      </c>
      <c r="BZ34" s="13">
        <f t="shared" si="37"/>
        <v>829.5</v>
      </c>
      <c r="CA34" s="13">
        <f t="shared" si="38"/>
        <v>778.75</v>
      </c>
      <c r="CB34" s="13">
        <f t="shared" si="39"/>
        <v>1330</v>
      </c>
      <c r="CC34" s="13">
        <f t="shared" si="40"/>
        <v>1636.6000000000004</v>
      </c>
      <c r="CD34" s="13">
        <f t="shared" si="41"/>
        <v>724.5</v>
      </c>
      <c r="CE34" s="13">
        <f t="shared" si="42"/>
        <v>2815.75</v>
      </c>
      <c r="CF34" s="51">
        <v>2200</v>
      </c>
      <c r="CG34" s="13">
        <f t="shared" si="43"/>
        <v>1580.250000000001</v>
      </c>
      <c r="CH34" s="170">
        <f t="shared" si="45"/>
        <v>1372</v>
      </c>
      <c r="CI34" s="164">
        <f t="shared" si="46"/>
        <v>1284.5</v>
      </c>
      <c r="CJ34" s="20">
        <f t="shared" si="23"/>
        <v>-79.10000000000127</v>
      </c>
      <c r="CK34" s="102">
        <f t="shared" si="24"/>
        <v>105</v>
      </c>
      <c r="CL34" s="102">
        <f t="shared" si="25"/>
        <v>54.249999999999545</v>
      </c>
      <c r="CM34" s="170">
        <f t="shared" si="47"/>
        <v>87.49999999999955</v>
      </c>
    </row>
    <row r="35" spans="1:91" ht="11.25">
      <c r="A35" s="253"/>
      <c r="C35" s="1">
        <v>85</v>
      </c>
      <c r="D35" s="34">
        <f>C35/config!$B$7</f>
        <v>28.333333333333332</v>
      </c>
      <c r="E35" s="139">
        <f t="shared" si="49"/>
        <v>9870</v>
      </c>
      <c r="F35" s="139">
        <f t="shared" si="49"/>
        <v>6562.5</v>
      </c>
      <c r="G35" s="139">
        <f t="shared" si="49"/>
        <v>4578</v>
      </c>
      <c r="H35" s="139">
        <f t="shared" si="49"/>
        <v>4635.75</v>
      </c>
      <c r="I35" s="139">
        <f t="shared" si="49"/>
        <v>5411.000000000001</v>
      </c>
      <c r="J35" s="139">
        <f t="shared" si="49"/>
        <v>4550.000000000001</v>
      </c>
      <c r="K35" s="139">
        <f t="shared" si="49"/>
        <v>8190</v>
      </c>
      <c r="L35" s="139">
        <f t="shared" si="49"/>
        <v>5302.5</v>
      </c>
      <c r="M35" s="139">
        <f t="shared" si="49"/>
        <v>3780</v>
      </c>
      <c r="N35" s="139">
        <f t="shared" si="49"/>
        <v>3776.4999999999995</v>
      </c>
      <c r="O35" s="139">
        <f t="shared" si="50"/>
        <v>5022.500000000001</v>
      </c>
      <c r="P35" s="139">
        <f t="shared" si="50"/>
        <v>7638.75</v>
      </c>
      <c r="Q35" s="139">
        <f t="shared" si="50"/>
        <v>4488.75</v>
      </c>
      <c r="R35" s="139">
        <f t="shared" si="50"/>
        <v>3965.4999999999995</v>
      </c>
      <c r="S35" s="139">
        <f t="shared" si="50"/>
        <v>6984.25</v>
      </c>
      <c r="T35" s="139">
        <f t="shared" si="50"/>
        <v>8426.25</v>
      </c>
      <c r="U35" s="139">
        <f t="shared" si="50"/>
        <v>5512.5</v>
      </c>
      <c r="V35" s="139">
        <f t="shared" si="50"/>
        <v>3543.75</v>
      </c>
      <c r="W35" s="148">
        <f t="shared" si="48"/>
        <v>6877.5</v>
      </c>
      <c r="X35" s="148">
        <f t="shared" si="48"/>
        <v>4252.5</v>
      </c>
      <c r="Y35" s="148">
        <f t="shared" si="48"/>
        <v>4329.5</v>
      </c>
      <c r="Z35" s="148">
        <f t="shared" si="48"/>
        <v>6230.000000000001</v>
      </c>
      <c r="AA35" s="148">
        <f t="shared" si="48"/>
        <v>7402.5</v>
      </c>
      <c r="AB35" s="148">
        <f t="shared" si="48"/>
        <v>4935</v>
      </c>
      <c r="AC35" s="148">
        <f t="shared" si="48"/>
        <v>4284</v>
      </c>
      <c r="AD35" s="139">
        <f t="shared" si="50"/>
        <v>5162.5</v>
      </c>
      <c r="AE35" s="139">
        <f t="shared" si="50"/>
        <v>4208.75</v>
      </c>
      <c r="AF35" s="139">
        <f t="shared" si="50"/>
        <v>7062.500000000001</v>
      </c>
      <c r="AG35" s="139">
        <f t="shared" si="50"/>
        <v>9840.6</v>
      </c>
      <c r="AH35" s="139">
        <f t="shared" si="51"/>
        <v>6533.1</v>
      </c>
      <c r="AI35" s="139">
        <f t="shared" si="51"/>
        <v>4548.6</v>
      </c>
      <c r="AJ35" s="139">
        <f t="shared" si="51"/>
        <v>4606.35</v>
      </c>
      <c r="AK35" s="139">
        <f t="shared" si="51"/>
        <v>5381.6</v>
      </c>
      <c r="AL35" s="139">
        <f t="shared" si="51"/>
        <v>8085</v>
      </c>
      <c r="AM35" s="139">
        <f t="shared" si="51"/>
        <v>5197.5</v>
      </c>
      <c r="AN35" s="139">
        <f t="shared" si="51"/>
        <v>3675</v>
      </c>
      <c r="AO35" s="139">
        <f t="shared" si="51"/>
        <v>3671.4999999999995</v>
      </c>
      <c r="AP35" s="139">
        <f t="shared" si="51"/>
        <v>4917.500000000001</v>
      </c>
      <c r="AQ35" s="139">
        <f t="shared" si="51"/>
        <v>7159.95</v>
      </c>
      <c r="AR35" s="139">
        <f t="shared" si="51"/>
        <v>4377.45</v>
      </c>
      <c r="AS35" s="139">
        <f t="shared" si="51"/>
        <v>3838.87</v>
      </c>
      <c r="AT35" s="139">
        <f t="shared" si="51"/>
        <v>6841.87</v>
      </c>
      <c r="AU35" s="148">
        <f t="shared" si="51"/>
        <v>6772.5</v>
      </c>
      <c r="AV35" s="148">
        <f t="shared" si="51"/>
        <v>4147.5</v>
      </c>
      <c r="AW35" s="148">
        <f t="shared" si="51"/>
        <v>4224.5</v>
      </c>
      <c r="AX35" s="148">
        <f t="shared" si="51"/>
        <v>6125.000000000001</v>
      </c>
      <c r="AY35" s="139">
        <f t="shared" si="51"/>
        <v>18165</v>
      </c>
      <c r="AZ35" s="139">
        <f t="shared" si="51"/>
        <v>13256.25</v>
      </c>
      <c r="BA35" s="139">
        <f t="shared" si="51"/>
        <v>9061.5</v>
      </c>
      <c r="BB35" s="139">
        <f t="shared" si="52"/>
        <v>5580.75</v>
      </c>
      <c r="BC35" s="139">
        <f t="shared" si="52"/>
        <v>5860.749999999999</v>
      </c>
      <c r="BD35" s="139">
        <f t="shared" si="52"/>
        <v>9161.25</v>
      </c>
      <c r="BE35" s="139">
        <f t="shared" si="52"/>
        <v>5317.1875</v>
      </c>
      <c r="BF35" s="139">
        <f t="shared" si="52"/>
        <v>5107.1875</v>
      </c>
      <c r="BG35" s="139">
        <f t="shared" si="52"/>
        <v>5235.999999999999</v>
      </c>
      <c r="BH35" s="139">
        <f t="shared" si="52"/>
        <v>4511.499999999999</v>
      </c>
      <c r="BI35" s="139">
        <f t="shared" si="52"/>
        <v>4462.5</v>
      </c>
      <c r="BJ35" s="139">
        <f t="shared" si="52"/>
        <v>10710</v>
      </c>
      <c r="BK35" s="139">
        <f t="shared" si="52"/>
        <v>5834.499999999999</v>
      </c>
      <c r="BL35" s="139">
        <f t="shared" si="52"/>
        <v>6642.999999999999</v>
      </c>
      <c r="BM35" s="44">
        <f t="shared" si="26"/>
        <v>3543.75</v>
      </c>
      <c r="BN35" s="139">
        <f t="shared" si="19"/>
        <v>4550.000000000001</v>
      </c>
      <c r="BO35" s="139">
        <f t="shared" si="27"/>
        <v>3776.4999999999995</v>
      </c>
      <c r="BP35" s="139">
        <f t="shared" si="28"/>
        <v>3543.75</v>
      </c>
      <c r="BQ35" s="139">
        <f t="shared" si="29"/>
        <v>4208.75</v>
      </c>
      <c r="BR35" s="139">
        <f t="shared" si="21"/>
        <v>4548.6</v>
      </c>
      <c r="BS35" s="139">
        <f t="shared" si="30"/>
        <v>3671.4999999999995</v>
      </c>
      <c r="BT35" s="139">
        <f t="shared" si="31"/>
        <v>5580.75</v>
      </c>
      <c r="BU35" s="139">
        <f t="shared" si="32"/>
        <v>5107.1875</v>
      </c>
      <c r="BV35" s="139">
        <f t="shared" si="33"/>
        <v>4462.5</v>
      </c>
      <c r="BW35" s="175">
        <f t="shared" si="34"/>
        <v>4252.5</v>
      </c>
      <c r="BX35" s="161">
        <f t="shared" si="35"/>
        <v>4147.5</v>
      </c>
      <c r="BY35" s="20">
        <f t="shared" si="36"/>
        <v>1642.812500000001</v>
      </c>
      <c r="BZ35" s="13">
        <f t="shared" si="37"/>
        <v>869.3125</v>
      </c>
      <c r="CA35" s="13">
        <f t="shared" si="38"/>
        <v>636.5625</v>
      </c>
      <c r="CB35" s="13">
        <f t="shared" si="39"/>
        <v>1301.5625</v>
      </c>
      <c r="CC35" s="13">
        <f t="shared" si="40"/>
        <v>1641.4125000000004</v>
      </c>
      <c r="CD35" s="13">
        <f t="shared" si="41"/>
        <v>764.3125</v>
      </c>
      <c r="CE35" s="13">
        <f t="shared" si="42"/>
        <v>2673.5625</v>
      </c>
      <c r="CF35" s="51">
        <v>2200</v>
      </c>
      <c r="CG35" s="13">
        <f t="shared" si="43"/>
        <v>1555.3125</v>
      </c>
      <c r="CH35" s="170">
        <f t="shared" si="45"/>
        <v>1345.3125</v>
      </c>
      <c r="CI35" s="164">
        <f t="shared" si="46"/>
        <v>1240.3125</v>
      </c>
      <c r="CJ35" s="20">
        <f t="shared" si="23"/>
        <v>1.4000000000005457</v>
      </c>
      <c r="CK35" s="102">
        <f t="shared" si="24"/>
        <v>105</v>
      </c>
      <c r="CL35" s="102">
        <f t="shared" si="25"/>
        <v>-127.74999999999955</v>
      </c>
      <c r="CM35" s="170">
        <f t="shared" si="47"/>
        <v>105</v>
      </c>
    </row>
    <row r="36" spans="1:91" ht="11.25">
      <c r="A36" s="253"/>
      <c r="C36" s="1">
        <v>90</v>
      </c>
      <c r="D36" s="34">
        <f>C36/config!$B$7</f>
        <v>30</v>
      </c>
      <c r="E36" s="139">
        <f t="shared" si="49"/>
        <v>9870</v>
      </c>
      <c r="F36" s="139">
        <f t="shared" si="49"/>
        <v>6562.5</v>
      </c>
      <c r="G36" s="139">
        <f t="shared" si="49"/>
        <v>4578</v>
      </c>
      <c r="H36" s="139">
        <f t="shared" si="49"/>
        <v>4840.5</v>
      </c>
      <c r="I36" s="139">
        <f t="shared" si="49"/>
        <v>5638.5</v>
      </c>
      <c r="J36" s="139">
        <f t="shared" si="49"/>
        <v>4777.5</v>
      </c>
      <c r="K36" s="139">
        <f t="shared" si="49"/>
        <v>8190</v>
      </c>
      <c r="L36" s="139">
        <f t="shared" si="49"/>
        <v>5302.5</v>
      </c>
      <c r="M36" s="139">
        <f t="shared" si="49"/>
        <v>3780</v>
      </c>
      <c r="N36" s="139">
        <f t="shared" si="49"/>
        <v>3958.5</v>
      </c>
      <c r="O36" s="139">
        <f t="shared" si="50"/>
        <v>5250</v>
      </c>
      <c r="P36" s="139">
        <f t="shared" si="50"/>
        <v>7638.75</v>
      </c>
      <c r="Q36" s="139">
        <f t="shared" si="50"/>
        <v>4488.75</v>
      </c>
      <c r="R36" s="139">
        <f t="shared" si="50"/>
        <v>4184.25</v>
      </c>
      <c r="S36" s="139">
        <f t="shared" si="50"/>
        <v>7308</v>
      </c>
      <c r="T36" s="139">
        <f t="shared" si="50"/>
        <v>8426.25</v>
      </c>
      <c r="U36" s="139">
        <f t="shared" si="50"/>
        <v>5512.5</v>
      </c>
      <c r="V36" s="139">
        <f t="shared" si="50"/>
        <v>3701.25</v>
      </c>
      <c r="W36" s="148">
        <f t="shared" si="48"/>
        <v>6877.5</v>
      </c>
      <c r="X36" s="148">
        <f t="shared" si="48"/>
        <v>4284</v>
      </c>
      <c r="Y36" s="148">
        <f t="shared" si="48"/>
        <v>4504.5</v>
      </c>
      <c r="Z36" s="148">
        <f t="shared" si="48"/>
        <v>6489</v>
      </c>
      <c r="AA36" s="148">
        <f t="shared" si="48"/>
        <v>7402.5</v>
      </c>
      <c r="AB36" s="148">
        <f t="shared" si="48"/>
        <v>4935</v>
      </c>
      <c r="AC36" s="148">
        <f t="shared" si="48"/>
        <v>4431</v>
      </c>
      <c r="AD36" s="139">
        <f t="shared" si="50"/>
        <v>5390</v>
      </c>
      <c r="AE36" s="139">
        <f t="shared" si="50"/>
        <v>4322.5</v>
      </c>
      <c r="AF36" s="139">
        <f t="shared" si="50"/>
        <v>7290</v>
      </c>
      <c r="AG36" s="139">
        <f t="shared" si="50"/>
        <v>9840.6</v>
      </c>
      <c r="AH36" s="139">
        <f t="shared" si="51"/>
        <v>6533.1</v>
      </c>
      <c r="AI36" s="139">
        <f t="shared" si="51"/>
        <v>4548.6</v>
      </c>
      <c r="AJ36" s="139">
        <f t="shared" si="51"/>
        <v>4811.1</v>
      </c>
      <c r="AK36" s="139">
        <f t="shared" si="51"/>
        <v>5609.1</v>
      </c>
      <c r="AL36" s="139">
        <f t="shared" si="51"/>
        <v>8085</v>
      </c>
      <c r="AM36" s="139">
        <f t="shared" si="51"/>
        <v>5197.5</v>
      </c>
      <c r="AN36" s="139">
        <f t="shared" si="51"/>
        <v>3675</v>
      </c>
      <c r="AO36" s="139">
        <f t="shared" si="51"/>
        <v>3853.5</v>
      </c>
      <c r="AP36" s="139">
        <f t="shared" si="51"/>
        <v>5145</v>
      </c>
      <c r="AQ36" s="139">
        <f t="shared" si="51"/>
        <v>7159.95</v>
      </c>
      <c r="AR36" s="139">
        <f t="shared" si="51"/>
        <v>4377.45</v>
      </c>
      <c r="AS36" s="139">
        <f t="shared" si="51"/>
        <v>4057.6199999999994</v>
      </c>
      <c r="AT36" s="139">
        <f t="shared" si="51"/>
        <v>7165.62</v>
      </c>
      <c r="AU36" s="148">
        <f t="shared" si="51"/>
        <v>6772.5</v>
      </c>
      <c r="AV36" s="148">
        <f t="shared" si="51"/>
        <v>4179</v>
      </c>
      <c r="AW36" s="148">
        <f t="shared" si="51"/>
        <v>4399.5</v>
      </c>
      <c r="AX36" s="148">
        <f t="shared" si="51"/>
        <v>6384</v>
      </c>
      <c r="AY36" s="139">
        <f t="shared" si="51"/>
        <v>18165</v>
      </c>
      <c r="AZ36" s="139">
        <f t="shared" si="51"/>
        <v>13256.25</v>
      </c>
      <c r="BA36" s="139">
        <f t="shared" si="51"/>
        <v>9061.5</v>
      </c>
      <c r="BB36" s="139">
        <f t="shared" si="52"/>
        <v>5738.25</v>
      </c>
      <c r="BC36" s="139">
        <f t="shared" si="52"/>
        <v>6105.75</v>
      </c>
      <c r="BD36" s="139">
        <f t="shared" si="52"/>
        <v>9528.75</v>
      </c>
      <c r="BE36" s="139">
        <f t="shared" si="52"/>
        <v>5459.375</v>
      </c>
      <c r="BF36" s="139">
        <f t="shared" si="52"/>
        <v>5249.375</v>
      </c>
      <c r="BG36" s="139">
        <f t="shared" si="52"/>
        <v>5402.25</v>
      </c>
      <c r="BH36" s="139">
        <f t="shared" si="52"/>
        <v>4677.75</v>
      </c>
      <c r="BI36" s="139">
        <f t="shared" si="52"/>
        <v>4462.5</v>
      </c>
      <c r="BJ36" s="139">
        <f t="shared" si="52"/>
        <v>10710</v>
      </c>
      <c r="BK36" s="139">
        <f t="shared" si="52"/>
        <v>5974.5</v>
      </c>
      <c r="BL36" s="139">
        <f t="shared" si="52"/>
        <v>6783</v>
      </c>
      <c r="BM36" s="44">
        <f t="shared" si="26"/>
        <v>3675</v>
      </c>
      <c r="BN36" s="139">
        <f t="shared" si="19"/>
        <v>4578</v>
      </c>
      <c r="BO36" s="139">
        <f t="shared" si="27"/>
        <v>3780</v>
      </c>
      <c r="BP36" s="139">
        <f t="shared" si="28"/>
        <v>3701.25</v>
      </c>
      <c r="BQ36" s="139">
        <f t="shared" si="29"/>
        <v>4322.5</v>
      </c>
      <c r="BR36" s="139">
        <f t="shared" si="21"/>
        <v>4548.6</v>
      </c>
      <c r="BS36" s="139">
        <f t="shared" si="30"/>
        <v>3675</v>
      </c>
      <c r="BT36" s="139">
        <f t="shared" si="31"/>
        <v>5738.25</v>
      </c>
      <c r="BU36" s="139">
        <f t="shared" si="32"/>
        <v>5249.375</v>
      </c>
      <c r="BV36" s="139">
        <f t="shared" si="33"/>
        <v>4462.5</v>
      </c>
      <c r="BW36" s="175">
        <f t="shared" si="34"/>
        <v>4284</v>
      </c>
      <c r="BX36" s="161">
        <f t="shared" si="35"/>
        <v>4179</v>
      </c>
      <c r="BY36" s="20">
        <f t="shared" si="36"/>
        <v>1528.625</v>
      </c>
      <c r="BZ36" s="13">
        <f t="shared" si="37"/>
        <v>730.625</v>
      </c>
      <c r="CA36" s="13">
        <f t="shared" si="38"/>
        <v>651.875</v>
      </c>
      <c r="CB36" s="13">
        <f t="shared" si="39"/>
        <v>1273.125</v>
      </c>
      <c r="CC36" s="13">
        <f t="shared" si="40"/>
        <v>1499.2250000000004</v>
      </c>
      <c r="CD36" s="13">
        <f t="shared" si="41"/>
        <v>625.625</v>
      </c>
      <c r="CE36" s="13">
        <f t="shared" si="42"/>
        <v>2688.875</v>
      </c>
      <c r="CF36" s="51">
        <v>2200</v>
      </c>
      <c r="CG36" s="13">
        <f t="shared" si="43"/>
        <v>1413.125</v>
      </c>
      <c r="CH36" s="170">
        <f t="shared" si="45"/>
        <v>1234.625</v>
      </c>
      <c r="CI36" s="164">
        <f t="shared" si="46"/>
        <v>1129.625</v>
      </c>
      <c r="CJ36" s="20">
        <f t="shared" si="23"/>
        <v>29.399999999999636</v>
      </c>
      <c r="CK36" s="102">
        <f t="shared" si="24"/>
        <v>105</v>
      </c>
      <c r="CL36" s="102">
        <f t="shared" si="25"/>
        <v>26.25</v>
      </c>
      <c r="CM36" s="170">
        <f t="shared" si="47"/>
        <v>105</v>
      </c>
    </row>
    <row r="37" spans="1:91" ht="11.25">
      <c r="A37" s="253"/>
      <c r="C37" s="1">
        <v>95</v>
      </c>
      <c r="D37" s="34">
        <f>C37/config!$B$7</f>
        <v>31.666666666666668</v>
      </c>
      <c r="E37" s="139">
        <f t="shared" si="49"/>
        <v>9870</v>
      </c>
      <c r="F37" s="139">
        <f t="shared" si="49"/>
        <v>6562.5</v>
      </c>
      <c r="G37" s="139">
        <f t="shared" si="49"/>
        <v>4578</v>
      </c>
      <c r="H37" s="139">
        <f t="shared" si="49"/>
        <v>5045.25</v>
      </c>
      <c r="I37" s="139">
        <f t="shared" si="49"/>
        <v>5866</v>
      </c>
      <c r="J37" s="139">
        <f t="shared" si="49"/>
        <v>5005</v>
      </c>
      <c r="K37" s="139">
        <f t="shared" si="49"/>
        <v>8190</v>
      </c>
      <c r="L37" s="139">
        <f t="shared" si="49"/>
        <v>5302.5</v>
      </c>
      <c r="M37" s="139">
        <f t="shared" si="49"/>
        <v>3780</v>
      </c>
      <c r="N37" s="139">
        <f t="shared" si="49"/>
        <v>4140.500000000001</v>
      </c>
      <c r="O37" s="139">
        <f t="shared" si="50"/>
        <v>5477.5</v>
      </c>
      <c r="P37" s="139">
        <f t="shared" si="50"/>
        <v>7638.75</v>
      </c>
      <c r="Q37" s="139">
        <f t="shared" si="50"/>
        <v>4488.75</v>
      </c>
      <c r="R37" s="139">
        <f t="shared" si="50"/>
        <v>4403.000000000001</v>
      </c>
      <c r="S37" s="139">
        <f t="shared" si="50"/>
        <v>7631.75</v>
      </c>
      <c r="T37" s="139">
        <f t="shared" si="50"/>
        <v>8426.25</v>
      </c>
      <c r="U37" s="139">
        <f t="shared" si="50"/>
        <v>5512.5</v>
      </c>
      <c r="V37" s="139">
        <f t="shared" si="50"/>
        <v>3885</v>
      </c>
      <c r="W37" s="148">
        <f t="shared" si="48"/>
        <v>6877.5</v>
      </c>
      <c r="X37" s="148">
        <f t="shared" si="48"/>
        <v>4417</v>
      </c>
      <c r="Y37" s="148">
        <f t="shared" si="48"/>
        <v>4679.5</v>
      </c>
      <c r="Z37" s="148">
        <f t="shared" si="48"/>
        <v>6747.999999999999</v>
      </c>
      <c r="AA37" s="148">
        <f t="shared" si="48"/>
        <v>7402.5</v>
      </c>
      <c r="AB37" s="148">
        <f t="shared" si="48"/>
        <v>4935</v>
      </c>
      <c r="AC37" s="148">
        <f t="shared" si="48"/>
        <v>4578</v>
      </c>
      <c r="AD37" s="139">
        <f t="shared" si="50"/>
        <v>5617.5</v>
      </c>
      <c r="AE37" s="139">
        <f t="shared" si="50"/>
        <v>4436.25</v>
      </c>
      <c r="AF37" s="139">
        <f t="shared" si="50"/>
        <v>7517.500000000001</v>
      </c>
      <c r="AG37" s="139">
        <f t="shared" si="50"/>
        <v>9840.6</v>
      </c>
      <c r="AH37" s="139">
        <f t="shared" si="51"/>
        <v>6533.1</v>
      </c>
      <c r="AI37" s="139">
        <f t="shared" si="51"/>
        <v>4548.6</v>
      </c>
      <c r="AJ37" s="139">
        <f t="shared" si="51"/>
        <v>5015.85</v>
      </c>
      <c r="AK37" s="139">
        <f t="shared" si="51"/>
        <v>5836.6</v>
      </c>
      <c r="AL37" s="139">
        <f t="shared" si="51"/>
        <v>8085</v>
      </c>
      <c r="AM37" s="139">
        <f t="shared" si="51"/>
        <v>5197.5</v>
      </c>
      <c r="AN37" s="139">
        <f t="shared" si="51"/>
        <v>3675</v>
      </c>
      <c r="AO37" s="139">
        <f t="shared" si="51"/>
        <v>4035.5000000000005</v>
      </c>
      <c r="AP37" s="139">
        <f t="shared" si="51"/>
        <v>5372.5</v>
      </c>
      <c r="AQ37" s="139">
        <f t="shared" si="51"/>
        <v>7159.95</v>
      </c>
      <c r="AR37" s="139">
        <f t="shared" si="51"/>
        <v>4377.45</v>
      </c>
      <c r="AS37" s="139">
        <f t="shared" si="51"/>
        <v>4276.37</v>
      </c>
      <c r="AT37" s="139">
        <f t="shared" si="51"/>
        <v>7489.369999999999</v>
      </c>
      <c r="AU37" s="148">
        <f t="shared" si="51"/>
        <v>6772.5</v>
      </c>
      <c r="AV37" s="148">
        <f t="shared" si="51"/>
        <v>4312</v>
      </c>
      <c r="AW37" s="148">
        <f t="shared" si="51"/>
        <v>4574.5</v>
      </c>
      <c r="AX37" s="148">
        <f t="shared" si="51"/>
        <v>6642.999999999999</v>
      </c>
      <c r="AY37" s="139">
        <f t="shared" si="51"/>
        <v>18165</v>
      </c>
      <c r="AZ37" s="139">
        <f t="shared" si="51"/>
        <v>13256.25</v>
      </c>
      <c r="BA37" s="139">
        <f t="shared" si="51"/>
        <v>9061.5</v>
      </c>
      <c r="BB37" s="139">
        <f t="shared" si="52"/>
        <v>5922</v>
      </c>
      <c r="BC37" s="139">
        <f t="shared" si="52"/>
        <v>6350.75</v>
      </c>
      <c r="BD37" s="139">
        <f t="shared" si="52"/>
        <v>9896.25</v>
      </c>
      <c r="BE37" s="139">
        <f t="shared" si="52"/>
        <v>5601.5625</v>
      </c>
      <c r="BF37" s="139">
        <f t="shared" si="52"/>
        <v>5391.5625</v>
      </c>
      <c r="BG37" s="139">
        <f t="shared" si="52"/>
        <v>5568.500000000001</v>
      </c>
      <c r="BH37" s="139">
        <f t="shared" si="52"/>
        <v>4844.000000000001</v>
      </c>
      <c r="BI37" s="139">
        <f t="shared" si="52"/>
        <v>4471.250000000001</v>
      </c>
      <c r="BJ37" s="139">
        <f t="shared" si="52"/>
        <v>10710</v>
      </c>
      <c r="BK37" s="139">
        <f t="shared" si="52"/>
        <v>6114.500000000001</v>
      </c>
      <c r="BL37" s="139">
        <f t="shared" si="52"/>
        <v>6923</v>
      </c>
      <c r="BM37" s="44">
        <f t="shared" si="26"/>
        <v>3675</v>
      </c>
      <c r="BN37" s="139">
        <f t="shared" si="19"/>
        <v>4578</v>
      </c>
      <c r="BO37" s="139">
        <f t="shared" si="27"/>
        <v>3780</v>
      </c>
      <c r="BP37" s="139">
        <f t="shared" si="28"/>
        <v>3885</v>
      </c>
      <c r="BQ37" s="139">
        <f t="shared" si="29"/>
        <v>4436.25</v>
      </c>
      <c r="BR37" s="139">
        <f t="shared" si="21"/>
        <v>4548.6</v>
      </c>
      <c r="BS37" s="139">
        <f t="shared" si="30"/>
        <v>3675</v>
      </c>
      <c r="BT37" s="139">
        <f t="shared" si="31"/>
        <v>5922</v>
      </c>
      <c r="BU37" s="139">
        <f t="shared" si="32"/>
        <v>5391.5625</v>
      </c>
      <c r="BV37" s="139">
        <f t="shared" si="33"/>
        <v>4471.250000000001</v>
      </c>
      <c r="BW37" s="175">
        <f t="shared" si="34"/>
        <v>4417</v>
      </c>
      <c r="BX37" s="161">
        <f t="shared" si="35"/>
        <v>4312</v>
      </c>
      <c r="BY37" s="20">
        <f t="shared" si="36"/>
        <v>1386.4375</v>
      </c>
      <c r="BZ37" s="13">
        <f t="shared" si="37"/>
        <v>588.4375</v>
      </c>
      <c r="CA37" s="13">
        <f t="shared" si="38"/>
        <v>693.4375</v>
      </c>
      <c r="CB37" s="13">
        <f t="shared" si="39"/>
        <v>1244.6875</v>
      </c>
      <c r="CC37" s="13">
        <f t="shared" si="40"/>
        <v>1357.0375000000004</v>
      </c>
      <c r="CD37" s="13">
        <f t="shared" si="41"/>
        <v>483.4375</v>
      </c>
      <c r="CE37" s="13">
        <f t="shared" si="42"/>
        <v>2730.4375</v>
      </c>
      <c r="CF37" s="51">
        <v>2200</v>
      </c>
      <c r="CG37" s="13">
        <f t="shared" si="43"/>
        <v>1279.687500000001</v>
      </c>
      <c r="CH37" s="170">
        <f t="shared" si="45"/>
        <v>1225.4375</v>
      </c>
      <c r="CI37" s="164">
        <f t="shared" si="46"/>
        <v>1120.4375</v>
      </c>
      <c r="CJ37" s="20">
        <f t="shared" si="23"/>
        <v>29.399999999999636</v>
      </c>
      <c r="CK37" s="102">
        <f t="shared" si="24"/>
        <v>105</v>
      </c>
      <c r="CL37" s="102">
        <f t="shared" si="25"/>
        <v>210</v>
      </c>
      <c r="CM37" s="170">
        <f t="shared" si="47"/>
        <v>105</v>
      </c>
    </row>
    <row r="38" spans="1:91" ht="11.25">
      <c r="A38" s="253"/>
      <c r="C38" s="1">
        <v>100</v>
      </c>
      <c r="D38" s="34">
        <f>C38/config!$B$7</f>
        <v>33.333333333333336</v>
      </c>
      <c r="E38" s="139">
        <f aca="true" t="shared" si="53" ref="E38:N47">k_zeikomi(k_total(k_tsuwabun($C38,$D38,0,E$12,E$13),E$7,E$6,E$9,E$14,E$10+E$11))</f>
        <v>9870</v>
      </c>
      <c r="F38" s="139">
        <f t="shared" si="53"/>
        <v>6562.5</v>
      </c>
      <c r="G38" s="139">
        <f t="shared" si="53"/>
        <v>4578</v>
      </c>
      <c r="H38" s="139">
        <f t="shared" si="53"/>
        <v>5250</v>
      </c>
      <c r="I38" s="139">
        <f t="shared" si="53"/>
        <v>6093.5</v>
      </c>
      <c r="J38" s="139">
        <f t="shared" si="53"/>
        <v>5232.5</v>
      </c>
      <c r="K38" s="139">
        <f t="shared" si="53"/>
        <v>8190</v>
      </c>
      <c r="L38" s="139">
        <f t="shared" si="53"/>
        <v>5302.5</v>
      </c>
      <c r="M38" s="139">
        <f t="shared" si="53"/>
        <v>3780</v>
      </c>
      <c r="N38" s="139">
        <f t="shared" si="53"/>
        <v>4322.499999999999</v>
      </c>
      <c r="O38" s="139">
        <f aca="true" t="shared" si="54" ref="O38:AG47">k_zeikomi(k_total(k_tsuwabun($C38,$D38,0,O$12,O$13),O$7,O$6,O$9,O$14,O$10+O$11))</f>
        <v>5705</v>
      </c>
      <c r="P38" s="139">
        <f t="shared" si="54"/>
        <v>7638.75</v>
      </c>
      <c r="Q38" s="139">
        <f t="shared" si="54"/>
        <v>4488.75</v>
      </c>
      <c r="R38" s="139">
        <f t="shared" si="54"/>
        <v>4621.75</v>
      </c>
      <c r="S38" s="139">
        <f t="shared" si="54"/>
        <v>7955.5</v>
      </c>
      <c r="T38" s="139">
        <f t="shared" si="54"/>
        <v>8426.25</v>
      </c>
      <c r="U38" s="139">
        <f t="shared" si="54"/>
        <v>5512.5</v>
      </c>
      <c r="V38" s="139">
        <f t="shared" si="54"/>
        <v>4068.75</v>
      </c>
      <c r="W38" s="148">
        <f t="shared" si="48"/>
        <v>6877.5</v>
      </c>
      <c r="X38" s="148">
        <f t="shared" si="48"/>
        <v>4550</v>
      </c>
      <c r="Y38" s="148">
        <f t="shared" si="48"/>
        <v>4854.500000000001</v>
      </c>
      <c r="Z38" s="148">
        <f t="shared" si="48"/>
        <v>7007.000000000001</v>
      </c>
      <c r="AA38" s="148">
        <f t="shared" si="48"/>
        <v>7402.5</v>
      </c>
      <c r="AB38" s="148">
        <f t="shared" si="48"/>
        <v>4935</v>
      </c>
      <c r="AC38" s="148">
        <f t="shared" si="48"/>
        <v>4725</v>
      </c>
      <c r="AD38" s="139">
        <f t="shared" si="54"/>
        <v>5844.999999999999</v>
      </c>
      <c r="AE38" s="139">
        <f t="shared" si="54"/>
        <v>4550</v>
      </c>
      <c r="AF38" s="139">
        <f t="shared" si="54"/>
        <v>7745</v>
      </c>
      <c r="AG38" s="139">
        <f t="shared" si="54"/>
        <v>9840.6</v>
      </c>
      <c r="AH38" s="139">
        <f aca="true" t="shared" si="55" ref="AH38:BA53">k_zeikomi(k_total(k_tsuwabun($C38,$D38,0,AH$12,AH$13),AH$7,AH$6,AH$9,AH$14,AH$10+AH$11))</f>
        <v>6533.1</v>
      </c>
      <c r="AI38" s="139">
        <f t="shared" si="55"/>
        <v>4548.6</v>
      </c>
      <c r="AJ38" s="139">
        <f t="shared" si="55"/>
        <v>5220.6</v>
      </c>
      <c r="AK38" s="139">
        <f t="shared" si="55"/>
        <v>6064.099999999999</v>
      </c>
      <c r="AL38" s="139">
        <f t="shared" si="55"/>
        <v>8085</v>
      </c>
      <c r="AM38" s="139">
        <f t="shared" si="51"/>
        <v>5197.5</v>
      </c>
      <c r="AN38" s="139">
        <f t="shared" si="51"/>
        <v>3675</v>
      </c>
      <c r="AO38" s="139">
        <f t="shared" si="51"/>
        <v>4217.499999999999</v>
      </c>
      <c r="AP38" s="139">
        <f t="shared" si="51"/>
        <v>5600</v>
      </c>
      <c r="AQ38" s="139">
        <f t="shared" si="51"/>
        <v>7159.95</v>
      </c>
      <c r="AR38" s="139">
        <f t="shared" si="51"/>
        <v>4377.45</v>
      </c>
      <c r="AS38" s="139">
        <f t="shared" si="51"/>
        <v>4495.12</v>
      </c>
      <c r="AT38" s="139">
        <f t="shared" si="51"/>
        <v>7813.12</v>
      </c>
      <c r="AU38" s="148">
        <f t="shared" si="51"/>
        <v>6772.5</v>
      </c>
      <c r="AV38" s="148">
        <f t="shared" si="51"/>
        <v>4445</v>
      </c>
      <c r="AW38" s="148">
        <f t="shared" si="51"/>
        <v>4749.500000000001</v>
      </c>
      <c r="AX38" s="148">
        <f t="shared" si="51"/>
        <v>6902.000000000001</v>
      </c>
      <c r="AY38" s="139">
        <f t="shared" si="51"/>
        <v>18165</v>
      </c>
      <c r="AZ38" s="139">
        <f t="shared" si="51"/>
        <v>13256.25</v>
      </c>
      <c r="BA38" s="139">
        <f t="shared" si="51"/>
        <v>9061.5</v>
      </c>
      <c r="BB38" s="139">
        <f t="shared" si="52"/>
        <v>6105.75</v>
      </c>
      <c r="BC38" s="139">
        <f t="shared" si="52"/>
        <v>6595.75</v>
      </c>
      <c r="BD38" s="139">
        <f t="shared" si="52"/>
        <v>10263.75</v>
      </c>
      <c r="BE38" s="139">
        <f t="shared" si="52"/>
        <v>5743.75</v>
      </c>
      <c r="BF38" s="139">
        <f t="shared" si="52"/>
        <v>5533.75</v>
      </c>
      <c r="BG38" s="139">
        <f t="shared" si="52"/>
        <v>5734.75</v>
      </c>
      <c r="BH38" s="139">
        <f t="shared" si="52"/>
        <v>5010.25</v>
      </c>
      <c r="BI38" s="139">
        <f t="shared" si="52"/>
        <v>4637.5</v>
      </c>
      <c r="BJ38" s="139">
        <f t="shared" si="52"/>
        <v>10710</v>
      </c>
      <c r="BK38" s="139">
        <f t="shared" si="52"/>
        <v>6254.499999999999</v>
      </c>
      <c r="BL38" s="139">
        <f t="shared" si="52"/>
        <v>7062.999999999999</v>
      </c>
      <c r="BM38" s="44">
        <f t="shared" si="26"/>
        <v>3675</v>
      </c>
      <c r="BN38" s="139">
        <f t="shared" si="19"/>
        <v>4578</v>
      </c>
      <c r="BO38" s="139">
        <f t="shared" si="27"/>
        <v>3780</v>
      </c>
      <c r="BP38" s="139">
        <f t="shared" si="28"/>
        <v>4068.75</v>
      </c>
      <c r="BQ38" s="139">
        <f t="shared" si="29"/>
        <v>4550</v>
      </c>
      <c r="BR38" s="139">
        <f t="shared" si="21"/>
        <v>4548.6</v>
      </c>
      <c r="BS38" s="139">
        <f t="shared" si="30"/>
        <v>3675</v>
      </c>
      <c r="BT38" s="139">
        <f t="shared" si="31"/>
        <v>6105.75</v>
      </c>
      <c r="BU38" s="139">
        <f t="shared" si="32"/>
        <v>5533.75</v>
      </c>
      <c r="BV38" s="139">
        <f t="shared" si="33"/>
        <v>4637.5</v>
      </c>
      <c r="BW38" s="175">
        <f t="shared" si="34"/>
        <v>4550</v>
      </c>
      <c r="BX38" s="161">
        <f t="shared" si="35"/>
        <v>4445</v>
      </c>
      <c r="BY38" s="20">
        <f t="shared" si="36"/>
        <v>1244.25</v>
      </c>
      <c r="BZ38" s="13">
        <f t="shared" si="37"/>
        <v>446.25</v>
      </c>
      <c r="CA38" s="13">
        <f t="shared" si="38"/>
        <v>735</v>
      </c>
      <c r="CB38" s="13">
        <f t="shared" si="39"/>
        <v>1216.25</v>
      </c>
      <c r="CC38" s="13">
        <f t="shared" si="40"/>
        <v>1214.8500000000004</v>
      </c>
      <c r="CD38" s="13">
        <f t="shared" si="41"/>
        <v>341.25</v>
      </c>
      <c r="CE38" s="13">
        <f t="shared" si="42"/>
        <v>2772</v>
      </c>
      <c r="CF38" s="51">
        <v>2200</v>
      </c>
      <c r="CG38" s="13">
        <f t="shared" si="43"/>
        <v>1303.75</v>
      </c>
      <c r="CH38" s="170">
        <f t="shared" si="45"/>
        <v>1216.25</v>
      </c>
      <c r="CI38" s="164">
        <f t="shared" si="46"/>
        <v>1111.25</v>
      </c>
      <c r="CJ38" s="20">
        <f t="shared" si="23"/>
        <v>29.399999999999636</v>
      </c>
      <c r="CK38" s="102">
        <f t="shared" si="24"/>
        <v>105</v>
      </c>
      <c r="CL38" s="102">
        <f t="shared" si="25"/>
        <v>393.75</v>
      </c>
      <c r="CM38" s="170">
        <f t="shared" si="47"/>
        <v>105</v>
      </c>
    </row>
    <row r="39" spans="1:91" ht="11.25">
      <c r="A39" s="253"/>
      <c r="C39" s="1">
        <v>105</v>
      </c>
      <c r="D39" s="34">
        <f>C39/config!$B$7</f>
        <v>35</v>
      </c>
      <c r="E39" s="139">
        <f t="shared" si="53"/>
        <v>9870</v>
      </c>
      <c r="F39" s="139">
        <f t="shared" si="53"/>
        <v>6562.5</v>
      </c>
      <c r="G39" s="139">
        <f t="shared" si="53"/>
        <v>4578</v>
      </c>
      <c r="H39" s="139">
        <f t="shared" si="53"/>
        <v>5454.75</v>
      </c>
      <c r="I39" s="139">
        <f t="shared" si="53"/>
        <v>6321</v>
      </c>
      <c r="J39" s="139">
        <f t="shared" si="53"/>
        <v>5460</v>
      </c>
      <c r="K39" s="139">
        <f t="shared" si="53"/>
        <v>8190</v>
      </c>
      <c r="L39" s="139">
        <f t="shared" si="53"/>
        <v>5302.5</v>
      </c>
      <c r="M39" s="139">
        <f t="shared" si="53"/>
        <v>3780</v>
      </c>
      <c r="N39" s="139">
        <f t="shared" si="53"/>
        <v>4504.5</v>
      </c>
      <c r="O39" s="139">
        <f t="shared" si="54"/>
        <v>5932.5</v>
      </c>
      <c r="P39" s="139">
        <f t="shared" si="54"/>
        <v>7638.75</v>
      </c>
      <c r="Q39" s="139">
        <f t="shared" si="54"/>
        <v>4488.75</v>
      </c>
      <c r="R39" s="139">
        <f t="shared" si="54"/>
        <v>4840.5</v>
      </c>
      <c r="S39" s="139">
        <f t="shared" si="54"/>
        <v>8279.25</v>
      </c>
      <c r="T39" s="139">
        <f t="shared" si="54"/>
        <v>8426.25</v>
      </c>
      <c r="U39" s="139">
        <f t="shared" si="54"/>
        <v>5512.5</v>
      </c>
      <c r="V39" s="139">
        <f t="shared" si="54"/>
        <v>4252.5</v>
      </c>
      <c r="W39" s="148">
        <f t="shared" si="48"/>
        <v>6877.5</v>
      </c>
      <c r="X39" s="148">
        <f t="shared" si="48"/>
        <v>4683</v>
      </c>
      <c r="Y39" s="148">
        <f t="shared" si="48"/>
        <v>5029.5</v>
      </c>
      <c r="Z39" s="148">
        <f t="shared" si="48"/>
        <v>7266</v>
      </c>
      <c r="AA39" s="148">
        <f t="shared" si="48"/>
        <v>7402.5</v>
      </c>
      <c r="AB39" s="148">
        <f t="shared" si="48"/>
        <v>4935</v>
      </c>
      <c r="AC39" s="148">
        <f t="shared" si="48"/>
        <v>4872</v>
      </c>
      <c r="AD39" s="139">
        <f t="shared" si="54"/>
        <v>6072.5</v>
      </c>
      <c r="AE39" s="139">
        <f t="shared" si="54"/>
        <v>4663.75</v>
      </c>
      <c r="AF39" s="139">
        <f t="shared" si="54"/>
        <v>7972.5</v>
      </c>
      <c r="AG39" s="139">
        <f t="shared" si="54"/>
        <v>9840.6</v>
      </c>
      <c r="AH39" s="139">
        <f t="shared" si="55"/>
        <v>6533.1</v>
      </c>
      <c r="AI39" s="139">
        <f t="shared" si="55"/>
        <v>4548.6</v>
      </c>
      <c r="AJ39" s="139">
        <f t="shared" si="55"/>
        <v>5425.35</v>
      </c>
      <c r="AK39" s="139">
        <f t="shared" si="55"/>
        <v>6291.6</v>
      </c>
      <c r="AL39" s="139">
        <f t="shared" si="55"/>
        <v>8085</v>
      </c>
      <c r="AM39" s="139">
        <f t="shared" si="51"/>
        <v>5197.5</v>
      </c>
      <c r="AN39" s="139">
        <f t="shared" si="51"/>
        <v>3675</v>
      </c>
      <c r="AO39" s="139">
        <f t="shared" si="51"/>
        <v>4399.5</v>
      </c>
      <c r="AP39" s="139">
        <f t="shared" si="51"/>
        <v>5827.5</v>
      </c>
      <c r="AQ39" s="139">
        <f t="shared" si="51"/>
        <v>7159.95</v>
      </c>
      <c r="AR39" s="139">
        <f t="shared" si="51"/>
        <v>4377.45</v>
      </c>
      <c r="AS39" s="139">
        <f t="shared" si="51"/>
        <v>4713.87</v>
      </c>
      <c r="AT39" s="139">
        <f t="shared" si="51"/>
        <v>8136.87</v>
      </c>
      <c r="AU39" s="148">
        <f t="shared" si="51"/>
        <v>6772.5</v>
      </c>
      <c r="AV39" s="148">
        <f t="shared" si="51"/>
        <v>4578</v>
      </c>
      <c r="AW39" s="148">
        <f t="shared" si="51"/>
        <v>4924.5</v>
      </c>
      <c r="AX39" s="148">
        <f t="shared" si="51"/>
        <v>7161</v>
      </c>
      <c r="AY39" s="139">
        <f t="shared" si="51"/>
        <v>18165</v>
      </c>
      <c r="AZ39" s="139">
        <f t="shared" si="51"/>
        <v>13256.25</v>
      </c>
      <c r="BA39" s="139">
        <f t="shared" si="51"/>
        <v>9061.5</v>
      </c>
      <c r="BB39" s="139">
        <f t="shared" si="52"/>
        <v>6289.5</v>
      </c>
      <c r="BC39" s="139">
        <f t="shared" si="52"/>
        <v>6840.75</v>
      </c>
      <c r="BD39" s="139">
        <f t="shared" si="52"/>
        <v>10631.25</v>
      </c>
      <c r="BE39" s="139">
        <f t="shared" si="52"/>
        <v>5885.9375</v>
      </c>
      <c r="BF39" s="139">
        <f t="shared" si="52"/>
        <v>5675.9375</v>
      </c>
      <c r="BG39" s="139">
        <f t="shared" si="52"/>
        <v>5901</v>
      </c>
      <c r="BH39" s="139">
        <f t="shared" si="52"/>
        <v>5176.5</v>
      </c>
      <c r="BI39" s="139">
        <f t="shared" si="52"/>
        <v>4803.75</v>
      </c>
      <c r="BJ39" s="139">
        <f t="shared" si="52"/>
        <v>10710</v>
      </c>
      <c r="BK39" s="139">
        <f t="shared" si="52"/>
        <v>6394.5</v>
      </c>
      <c r="BL39" s="139">
        <f t="shared" si="52"/>
        <v>7203</v>
      </c>
      <c r="BM39" s="44">
        <f t="shared" si="26"/>
        <v>3675</v>
      </c>
      <c r="BN39" s="139">
        <f t="shared" si="19"/>
        <v>4578</v>
      </c>
      <c r="BO39" s="139">
        <f t="shared" si="27"/>
        <v>3780</v>
      </c>
      <c r="BP39" s="139">
        <f t="shared" si="28"/>
        <v>4252.5</v>
      </c>
      <c r="BQ39" s="139">
        <f t="shared" si="29"/>
        <v>4663.75</v>
      </c>
      <c r="BR39" s="139">
        <f t="shared" si="21"/>
        <v>4548.6</v>
      </c>
      <c r="BS39" s="139">
        <f t="shared" si="30"/>
        <v>3675</v>
      </c>
      <c r="BT39" s="139">
        <f t="shared" si="31"/>
        <v>6289.5</v>
      </c>
      <c r="BU39" s="139">
        <f t="shared" si="32"/>
        <v>5675.9375</v>
      </c>
      <c r="BV39" s="139">
        <f t="shared" si="33"/>
        <v>4803.75</v>
      </c>
      <c r="BW39" s="175">
        <f t="shared" si="34"/>
        <v>4683</v>
      </c>
      <c r="BX39" s="161">
        <f t="shared" si="35"/>
        <v>4578</v>
      </c>
      <c r="BY39" s="20">
        <f t="shared" si="36"/>
        <v>1102.0625</v>
      </c>
      <c r="BZ39" s="13">
        <f t="shared" si="37"/>
        <v>304.0625</v>
      </c>
      <c r="CA39" s="13">
        <f t="shared" si="38"/>
        <v>776.5625</v>
      </c>
      <c r="CB39" s="13">
        <f t="shared" si="39"/>
        <v>1187.8125</v>
      </c>
      <c r="CC39" s="13">
        <f t="shared" si="40"/>
        <v>1072.6625000000004</v>
      </c>
      <c r="CD39" s="13">
        <f t="shared" si="41"/>
        <v>199.0625</v>
      </c>
      <c r="CE39" s="13">
        <f t="shared" si="42"/>
        <v>2813.5625</v>
      </c>
      <c r="CF39" s="51">
        <v>2200</v>
      </c>
      <c r="CG39" s="13">
        <f t="shared" si="43"/>
        <v>1327.8125</v>
      </c>
      <c r="CH39" s="170">
        <f t="shared" si="45"/>
        <v>1207.0625</v>
      </c>
      <c r="CI39" s="164">
        <f t="shared" si="46"/>
        <v>1102.0625</v>
      </c>
      <c r="CJ39" s="20">
        <f t="shared" si="23"/>
        <v>29.399999999999636</v>
      </c>
      <c r="CK39" s="102">
        <f t="shared" si="24"/>
        <v>105</v>
      </c>
      <c r="CL39" s="102">
        <f t="shared" si="25"/>
        <v>577.5</v>
      </c>
      <c r="CM39" s="170">
        <f t="shared" si="47"/>
        <v>105</v>
      </c>
    </row>
    <row r="40" spans="1:91" ht="11.25">
      <c r="A40" s="253"/>
      <c r="C40" s="1">
        <v>110</v>
      </c>
      <c r="D40" s="34">
        <f>C40/config!$B$7</f>
        <v>36.666666666666664</v>
      </c>
      <c r="E40" s="139">
        <f t="shared" si="53"/>
        <v>9870</v>
      </c>
      <c r="F40" s="139">
        <f t="shared" si="53"/>
        <v>6562.5</v>
      </c>
      <c r="G40" s="139">
        <f t="shared" si="53"/>
        <v>4578</v>
      </c>
      <c r="H40" s="139">
        <f t="shared" si="53"/>
        <v>5659.5</v>
      </c>
      <c r="I40" s="139">
        <f t="shared" si="53"/>
        <v>6548.5</v>
      </c>
      <c r="J40" s="139">
        <f t="shared" si="53"/>
        <v>5687.5</v>
      </c>
      <c r="K40" s="139">
        <f t="shared" si="53"/>
        <v>8190</v>
      </c>
      <c r="L40" s="139">
        <f t="shared" si="53"/>
        <v>5302.5</v>
      </c>
      <c r="M40" s="139">
        <f t="shared" si="53"/>
        <v>3780</v>
      </c>
      <c r="N40" s="139">
        <f t="shared" si="53"/>
        <v>4686.500000000001</v>
      </c>
      <c r="O40" s="139">
        <f t="shared" si="54"/>
        <v>6160</v>
      </c>
      <c r="P40" s="139">
        <f t="shared" si="54"/>
        <v>7638.75</v>
      </c>
      <c r="Q40" s="139">
        <f>k_zeikomi(k_total(k_tsuwabun($C40,$D40,0,Q$12,Q$13),Q$7,Q$6,Q$9,Q$14,Q$10+Q$11))</f>
        <v>4488.75</v>
      </c>
      <c r="R40" s="139">
        <f t="shared" si="54"/>
        <v>5059.25</v>
      </c>
      <c r="S40" s="139">
        <f t="shared" si="54"/>
        <v>8602.999999999998</v>
      </c>
      <c r="T40" s="139">
        <f t="shared" si="54"/>
        <v>8426.25</v>
      </c>
      <c r="U40" s="139">
        <f t="shared" si="54"/>
        <v>5512.5</v>
      </c>
      <c r="V40" s="139">
        <f t="shared" si="54"/>
        <v>4436.25</v>
      </c>
      <c r="W40" s="148">
        <f t="shared" si="48"/>
        <v>6877.5</v>
      </c>
      <c r="X40" s="148">
        <f t="shared" si="48"/>
        <v>4816</v>
      </c>
      <c r="Y40" s="148">
        <f t="shared" si="48"/>
        <v>5204.499999999999</v>
      </c>
      <c r="Z40" s="148">
        <f t="shared" si="48"/>
        <v>7524.999999999999</v>
      </c>
      <c r="AA40" s="148">
        <f t="shared" si="48"/>
        <v>7402.5</v>
      </c>
      <c r="AB40" s="148">
        <f t="shared" si="48"/>
        <v>4991</v>
      </c>
      <c r="AC40" s="148">
        <f t="shared" si="48"/>
        <v>5019</v>
      </c>
      <c r="AD40" s="139">
        <f t="shared" si="54"/>
        <v>6300</v>
      </c>
      <c r="AE40" s="139">
        <f t="shared" si="54"/>
        <v>4777.5</v>
      </c>
      <c r="AF40" s="139">
        <f t="shared" si="54"/>
        <v>8200</v>
      </c>
      <c r="AG40" s="139">
        <f t="shared" si="54"/>
        <v>9840.6</v>
      </c>
      <c r="AH40" s="139">
        <f t="shared" si="55"/>
        <v>6533.1</v>
      </c>
      <c r="AI40" s="139">
        <f t="shared" si="55"/>
        <v>4548.6</v>
      </c>
      <c r="AJ40" s="139">
        <f t="shared" si="55"/>
        <v>5630.1</v>
      </c>
      <c r="AK40" s="139">
        <f t="shared" si="55"/>
        <v>6519.1</v>
      </c>
      <c r="AL40" s="139">
        <f t="shared" si="55"/>
        <v>8085</v>
      </c>
      <c r="AM40" s="139">
        <f t="shared" si="51"/>
        <v>5197.5</v>
      </c>
      <c r="AN40" s="139">
        <f t="shared" si="51"/>
        <v>3675</v>
      </c>
      <c r="AO40" s="139">
        <f t="shared" si="51"/>
        <v>4581.500000000001</v>
      </c>
      <c r="AP40" s="139">
        <f t="shared" si="51"/>
        <v>6055</v>
      </c>
      <c r="AQ40" s="139">
        <f t="shared" si="51"/>
        <v>7159.95</v>
      </c>
      <c r="AR40" s="139">
        <f t="shared" si="51"/>
        <v>4377.45</v>
      </c>
      <c r="AS40" s="139">
        <f t="shared" si="51"/>
        <v>4932.619999999999</v>
      </c>
      <c r="AT40" s="139">
        <f t="shared" si="51"/>
        <v>8460.62</v>
      </c>
      <c r="AU40" s="148">
        <f t="shared" si="51"/>
        <v>6772.5</v>
      </c>
      <c r="AV40" s="148">
        <f t="shared" si="51"/>
        <v>4711</v>
      </c>
      <c r="AW40" s="148">
        <f t="shared" si="51"/>
        <v>5099.499999999999</v>
      </c>
      <c r="AX40" s="148">
        <f t="shared" si="51"/>
        <v>7419.999999999999</v>
      </c>
      <c r="AY40" s="139">
        <f t="shared" si="51"/>
        <v>18165</v>
      </c>
      <c r="AZ40" s="139">
        <f t="shared" si="51"/>
        <v>13256.25</v>
      </c>
      <c r="BA40" s="139">
        <f t="shared" si="51"/>
        <v>9061.5</v>
      </c>
      <c r="BB40" s="139">
        <f t="shared" si="52"/>
        <v>6473.25</v>
      </c>
      <c r="BC40" s="139">
        <f t="shared" si="52"/>
        <v>7085.749999999999</v>
      </c>
      <c r="BD40" s="139">
        <f t="shared" si="52"/>
        <v>10998.75</v>
      </c>
      <c r="BE40" s="139">
        <f t="shared" si="52"/>
        <v>6028.125</v>
      </c>
      <c r="BF40" s="139">
        <f t="shared" si="52"/>
        <v>5818.125</v>
      </c>
      <c r="BG40" s="139">
        <f t="shared" si="52"/>
        <v>6067.25</v>
      </c>
      <c r="BH40" s="139">
        <f t="shared" si="52"/>
        <v>5342.75</v>
      </c>
      <c r="BI40" s="139">
        <f t="shared" si="52"/>
        <v>4970</v>
      </c>
      <c r="BJ40" s="139">
        <f t="shared" si="52"/>
        <v>10710</v>
      </c>
      <c r="BK40" s="139">
        <f t="shared" si="52"/>
        <v>6534.500000000001</v>
      </c>
      <c r="BL40" s="139">
        <f t="shared" si="52"/>
        <v>7343</v>
      </c>
      <c r="BM40" s="44">
        <f t="shared" si="26"/>
        <v>3675</v>
      </c>
      <c r="BN40" s="139">
        <f t="shared" si="19"/>
        <v>4578</v>
      </c>
      <c r="BO40" s="139">
        <f t="shared" si="27"/>
        <v>3780</v>
      </c>
      <c r="BP40" s="139">
        <f t="shared" si="28"/>
        <v>4436.25</v>
      </c>
      <c r="BQ40" s="139">
        <f t="shared" si="29"/>
        <v>4777.5</v>
      </c>
      <c r="BR40" s="139">
        <f aca="true" t="shared" si="56" ref="BR40:BR103">MIN($AG40:$AK40)</f>
        <v>4548.6</v>
      </c>
      <c r="BS40" s="139">
        <f t="shared" si="30"/>
        <v>3675</v>
      </c>
      <c r="BT40" s="139">
        <f t="shared" si="31"/>
        <v>6473.25</v>
      </c>
      <c r="BU40" s="139">
        <f t="shared" si="32"/>
        <v>5818.125</v>
      </c>
      <c r="BV40" s="139">
        <f t="shared" si="33"/>
        <v>4970</v>
      </c>
      <c r="BW40" s="175">
        <f t="shared" si="34"/>
        <v>4816</v>
      </c>
      <c r="BX40" s="161">
        <f t="shared" si="35"/>
        <v>4711</v>
      </c>
      <c r="BY40" s="20">
        <f t="shared" si="36"/>
        <v>959.875</v>
      </c>
      <c r="BZ40" s="13">
        <f t="shared" si="37"/>
        <v>161.875</v>
      </c>
      <c r="CA40" s="13">
        <f t="shared" si="38"/>
        <v>818.125</v>
      </c>
      <c r="CB40" s="13">
        <f t="shared" si="39"/>
        <v>1159.375</v>
      </c>
      <c r="CC40" s="13">
        <f t="shared" si="40"/>
        <v>930.4750000000004</v>
      </c>
      <c r="CD40" s="13">
        <f t="shared" si="41"/>
        <v>56.875</v>
      </c>
      <c r="CE40" s="13">
        <f t="shared" si="42"/>
        <v>2855.125</v>
      </c>
      <c r="CF40" s="51">
        <v>2200</v>
      </c>
      <c r="CG40" s="13">
        <f t="shared" si="43"/>
        <v>1351.875</v>
      </c>
      <c r="CH40" s="170">
        <f t="shared" si="45"/>
        <v>1197.875</v>
      </c>
      <c r="CI40" s="164">
        <f t="shared" si="46"/>
        <v>1092.875</v>
      </c>
      <c r="CJ40" s="20">
        <f t="shared" si="23"/>
        <v>29.399999999999636</v>
      </c>
      <c r="CK40" s="102">
        <f t="shared" si="24"/>
        <v>105</v>
      </c>
      <c r="CL40" s="102">
        <f t="shared" si="25"/>
        <v>761.25</v>
      </c>
      <c r="CM40" s="170">
        <f t="shared" si="47"/>
        <v>105</v>
      </c>
    </row>
    <row r="41" spans="1:91" ht="11.25">
      <c r="A41" s="253"/>
      <c r="C41" s="1">
        <v>115</v>
      </c>
      <c r="D41" s="34">
        <f>C41/config!$B$7</f>
        <v>38.333333333333336</v>
      </c>
      <c r="E41" s="139">
        <f t="shared" si="53"/>
        <v>9870</v>
      </c>
      <c r="F41" s="139">
        <f t="shared" si="53"/>
        <v>6562.5</v>
      </c>
      <c r="G41" s="139">
        <f t="shared" si="53"/>
        <v>4578</v>
      </c>
      <c r="H41" s="139">
        <f t="shared" si="53"/>
        <v>5864.25</v>
      </c>
      <c r="I41" s="139">
        <f t="shared" si="53"/>
        <v>6776</v>
      </c>
      <c r="J41" s="139">
        <f t="shared" si="53"/>
        <v>5915</v>
      </c>
      <c r="K41" s="139">
        <f t="shared" si="53"/>
        <v>8190</v>
      </c>
      <c r="L41" s="139">
        <f t="shared" si="53"/>
        <v>5302.5</v>
      </c>
      <c r="M41" s="139">
        <f t="shared" si="53"/>
        <v>3780</v>
      </c>
      <c r="N41" s="139">
        <f t="shared" si="53"/>
        <v>4868.499999999999</v>
      </c>
      <c r="O41" s="139">
        <f t="shared" si="54"/>
        <v>6387.5</v>
      </c>
      <c r="P41" s="139">
        <f t="shared" si="54"/>
        <v>7638.75</v>
      </c>
      <c r="Q41" s="139">
        <f t="shared" si="54"/>
        <v>4488.75</v>
      </c>
      <c r="R41" s="139">
        <f t="shared" si="54"/>
        <v>5278</v>
      </c>
      <c r="S41" s="139">
        <f t="shared" si="54"/>
        <v>8926.750000000002</v>
      </c>
      <c r="T41" s="139">
        <f t="shared" si="54"/>
        <v>8426.25</v>
      </c>
      <c r="U41" s="139">
        <f t="shared" si="54"/>
        <v>5512.5</v>
      </c>
      <c r="V41" s="139">
        <f t="shared" si="54"/>
        <v>4620</v>
      </c>
      <c r="W41" s="148">
        <f t="shared" si="48"/>
        <v>6877.5</v>
      </c>
      <c r="X41" s="148">
        <f t="shared" si="48"/>
        <v>4949</v>
      </c>
      <c r="Y41" s="148">
        <f t="shared" si="48"/>
        <v>5379.500000000001</v>
      </c>
      <c r="Z41" s="148">
        <f t="shared" si="48"/>
        <v>7784.000000000001</v>
      </c>
      <c r="AA41" s="148">
        <f t="shared" si="48"/>
        <v>7402.5</v>
      </c>
      <c r="AB41" s="148">
        <f t="shared" si="48"/>
        <v>5089</v>
      </c>
      <c r="AC41" s="148">
        <f t="shared" si="48"/>
        <v>5166</v>
      </c>
      <c r="AD41" s="139">
        <f t="shared" si="54"/>
        <v>6527.499999999999</v>
      </c>
      <c r="AE41" s="139">
        <f t="shared" si="54"/>
        <v>4891.25</v>
      </c>
      <c r="AF41" s="139">
        <f t="shared" si="54"/>
        <v>8427.5</v>
      </c>
      <c r="AG41" s="139">
        <f t="shared" si="54"/>
        <v>9840.6</v>
      </c>
      <c r="AH41" s="139">
        <f t="shared" si="55"/>
        <v>6533.1</v>
      </c>
      <c r="AI41" s="139">
        <f t="shared" si="55"/>
        <v>4548.6</v>
      </c>
      <c r="AJ41" s="139">
        <f t="shared" si="55"/>
        <v>5834.85</v>
      </c>
      <c r="AK41" s="139">
        <f t="shared" si="55"/>
        <v>6746.599999999999</v>
      </c>
      <c r="AL41" s="139">
        <f t="shared" si="55"/>
        <v>8085</v>
      </c>
      <c r="AM41" s="139">
        <f t="shared" si="51"/>
        <v>5197.5</v>
      </c>
      <c r="AN41" s="139">
        <f t="shared" si="51"/>
        <v>3675</v>
      </c>
      <c r="AO41" s="139">
        <f t="shared" si="51"/>
        <v>4763.499999999999</v>
      </c>
      <c r="AP41" s="139">
        <f t="shared" si="51"/>
        <v>6282.5</v>
      </c>
      <c r="AQ41" s="139">
        <f t="shared" si="51"/>
        <v>7159.95</v>
      </c>
      <c r="AR41" s="139">
        <f t="shared" si="51"/>
        <v>4377.45</v>
      </c>
      <c r="AS41" s="139">
        <f t="shared" si="51"/>
        <v>5151.37</v>
      </c>
      <c r="AT41" s="139">
        <f t="shared" si="51"/>
        <v>8784.37</v>
      </c>
      <c r="AU41" s="148">
        <f t="shared" si="51"/>
        <v>6772.5</v>
      </c>
      <c r="AV41" s="148">
        <f t="shared" si="51"/>
        <v>4844</v>
      </c>
      <c r="AW41" s="148">
        <f t="shared" si="51"/>
        <v>5274.500000000001</v>
      </c>
      <c r="AX41" s="148">
        <f t="shared" si="51"/>
        <v>7679.000000000001</v>
      </c>
      <c r="AY41" s="139">
        <f t="shared" si="51"/>
        <v>18165</v>
      </c>
      <c r="AZ41" s="139">
        <f t="shared" si="51"/>
        <v>13256.25</v>
      </c>
      <c r="BA41" s="139">
        <f t="shared" si="51"/>
        <v>9061.5</v>
      </c>
      <c r="BB41" s="139">
        <f t="shared" si="52"/>
        <v>6657</v>
      </c>
      <c r="BC41" s="139">
        <f t="shared" si="52"/>
        <v>7330.750000000001</v>
      </c>
      <c r="BD41" s="139">
        <f t="shared" si="52"/>
        <v>11366.25</v>
      </c>
      <c r="BE41" s="139">
        <f t="shared" si="52"/>
        <v>6170.3125</v>
      </c>
      <c r="BF41" s="139">
        <f t="shared" si="52"/>
        <v>5960.3125</v>
      </c>
      <c r="BG41" s="139">
        <f t="shared" si="52"/>
        <v>6233.5</v>
      </c>
      <c r="BH41" s="139">
        <f t="shared" si="52"/>
        <v>5509</v>
      </c>
      <c r="BI41" s="139">
        <f t="shared" si="52"/>
        <v>5136.25</v>
      </c>
      <c r="BJ41" s="139">
        <f t="shared" si="52"/>
        <v>10710</v>
      </c>
      <c r="BK41" s="139">
        <f t="shared" si="52"/>
        <v>6674.499999999999</v>
      </c>
      <c r="BL41" s="139">
        <f t="shared" si="52"/>
        <v>7482.999999999999</v>
      </c>
      <c r="BM41" s="44">
        <f t="shared" si="26"/>
        <v>3675</v>
      </c>
      <c r="BN41" s="139">
        <f t="shared" si="19"/>
        <v>4578</v>
      </c>
      <c r="BO41" s="139">
        <f t="shared" si="27"/>
        <v>3780</v>
      </c>
      <c r="BP41" s="139">
        <f t="shared" si="28"/>
        <v>4488.75</v>
      </c>
      <c r="BQ41" s="139">
        <f t="shared" si="29"/>
        <v>4891.25</v>
      </c>
      <c r="BR41" s="139">
        <f t="shared" si="56"/>
        <v>4548.6</v>
      </c>
      <c r="BS41" s="139">
        <f t="shared" si="30"/>
        <v>3675</v>
      </c>
      <c r="BT41" s="139">
        <f t="shared" si="31"/>
        <v>6657</v>
      </c>
      <c r="BU41" s="139">
        <f t="shared" si="32"/>
        <v>5960.3125</v>
      </c>
      <c r="BV41" s="139">
        <f t="shared" si="33"/>
        <v>5136.25</v>
      </c>
      <c r="BW41" s="175">
        <f t="shared" si="34"/>
        <v>4949</v>
      </c>
      <c r="BX41" s="161">
        <f t="shared" si="35"/>
        <v>4844</v>
      </c>
      <c r="BY41" s="20">
        <f t="shared" si="36"/>
        <v>817.6875</v>
      </c>
      <c r="BZ41" s="13">
        <f t="shared" si="37"/>
        <v>19.6875</v>
      </c>
      <c r="CA41" s="13">
        <f t="shared" si="38"/>
        <v>728.4375</v>
      </c>
      <c r="CB41" s="13">
        <f t="shared" si="39"/>
        <v>1130.9375</v>
      </c>
      <c r="CC41" s="13">
        <f t="shared" si="40"/>
        <v>788.2875000000004</v>
      </c>
      <c r="CD41" s="13">
        <f t="shared" si="41"/>
        <v>-85.3125</v>
      </c>
      <c r="CE41" s="13">
        <f t="shared" si="42"/>
        <v>2896.6875</v>
      </c>
      <c r="CF41" s="51">
        <v>2200</v>
      </c>
      <c r="CG41" s="13">
        <f t="shared" si="43"/>
        <v>1375.9375</v>
      </c>
      <c r="CH41" s="170">
        <f t="shared" si="45"/>
        <v>1188.6875</v>
      </c>
      <c r="CI41" s="164">
        <f t="shared" si="46"/>
        <v>1083.6875</v>
      </c>
      <c r="CJ41" s="20">
        <f t="shared" si="23"/>
        <v>29.399999999999636</v>
      </c>
      <c r="CK41" s="102">
        <f t="shared" si="24"/>
        <v>105</v>
      </c>
      <c r="CL41" s="102">
        <f t="shared" si="25"/>
        <v>813.75</v>
      </c>
      <c r="CM41" s="170">
        <f t="shared" si="47"/>
        <v>105</v>
      </c>
    </row>
    <row r="42" spans="1:91" ht="11.25">
      <c r="A42" s="253"/>
      <c r="C42" s="1">
        <v>120</v>
      </c>
      <c r="D42" s="34">
        <f>C42/config!$B$7</f>
        <v>40</v>
      </c>
      <c r="E42" s="139">
        <f t="shared" si="53"/>
        <v>9870</v>
      </c>
      <c r="F42" s="139">
        <f t="shared" si="53"/>
        <v>6562.5</v>
      </c>
      <c r="G42" s="139">
        <f t="shared" si="53"/>
        <v>4578</v>
      </c>
      <c r="H42" s="139">
        <f t="shared" si="53"/>
        <v>6069</v>
      </c>
      <c r="I42" s="139">
        <f t="shared" si="53"/>
        <v>7003.5</v>
      </c>
      <c r="J42" s="139">
        <f t="shared" si="53"/>
        <v>6142.5</v>
      </c>
      <c r="K42" s="139">
        <f t="shared" si="53"/>
        <v>8190</v>
      </c>
      <c r="L42" s="139">
        <f t="shared" si="53"/>
        <v>5302.5</v>
      </c>
      <c r="M42" s="139">
        <f t="shared" si="53"/>
        <v>3780</v>
      </c>
      <c r="N42" s="139">
        <f t="shared" si="53"/>
        <v>5050.5</v>
      </c>
      <c r="O42" s="139">
        <f t="shared" si="54"/>
        <v>6615</v>
      </c>
      <c r="P42" s="139">
        <f t="shared" si="54"/>
        <v>7638.75</v>
      </c>
      <c r="Q42" s="139">
        <f t="shared" si="54"/>
        <v>4488.75</v>
      </c>
      <c r="R42" s="139">
        <f t="shared" si="54"/>
        <v>5496.75</v>
      </c>
      <c r="S42" s="139">
        <f t="shared" si="54"/>
        <v>9250.5</v>
      </c>
      <c r="T42" s="139">
        <f t="shared" si="54"/>
        <v>8426.25</v>
      </c>
      <c r="U42" s="139">
        <f t="shared" si="54"/>
        <v>5512.5</v>
      </c>
      <c r="V42" s="139">
        <f t="shared" si="54"/>
        <v>4803.75</v>
      </c>
      <c r="W42" s="148">
        <f t="shared" si="48"/>
        <v>6877.5</v>
      </c>
      <c r="X42" s="148">
        <f t="shared" si="48"/>
        <v>5082</v>
      </c>
      <c r="Y42" s="148">
        <f t="shared" si="48"/>
        <v>5554.5</v>
      </c>
      <c r="Z42" s="148">
        <f t="shared" si="48"/>
        <v>8043</v>
      </c>
      <c r="AA42" s="148">
        <f t="shared" si="48"/>
        <v>7402.5</v>
      </c>
      <c r="AB42" s="148">
        <f t="shared" si="48"/>
        <v>5187</v>
      </c>
      <c r="AC42" s="148">
        <f t="shared" si="48"/>
        <v>5313</v>
      </c>
      <c r="AD42" s="139">
        <f t="shared" si="54"/>
        <v>6755</v>
      </c>
      <c r="AE42" s="139">
        <f t="shared" si="54"/>
        <v>5005</v>
      </c>
      <c r="AF42" s="139">
        <f t="shared" si="54"/>
        <v>8655</v>
      </c>
      <c r="AG42" s="139">
        <f t="shared" si="54"/>
        <v>9840.6</v>
      </c>
      <c r="AH42" s="139">
        <f t="shared" si="55"/>
        <v>6533.1</v>
      </c>
      <c r="AI42" s="139">
        <f t="shared" si="55"/>
        <v>4548.6</v>
      </c>
      <c r="AJ42" s="139">
        <f t="shared" si="55"/>
        <v>6039.6</v>
      </c>
      <c r="AK42" s="139">
        <f t="shared" si="55"/>
        <v>6974.1</v>
      </c>
      <c r="AL42" s="139">
        <f t="shared" si="55"/>
        <v>8085</v>
      </c>
      <c r="AM42" s="139">
        <f t="shared" si="51"/>
        <v>5197.5</v>
      </c>
      <c r="AN42" s="139">
        <f t="shared" si="51"/>
        <v>3675</v>
      </c>
      <c r="AO42" s="139">
        <f t="shared" si="51"/>
        <v>4945.5</v>
      </c>
      <c r="AP42" s="139">
        <f t="shared" si="51"/>
        <v>6510</v>
      </c>
      <c r="AQ42" s="139">
        <f t="shared" si="51"/>
        <v>7159.95</v>
      </c>
      <c r="AR42" s="139">
        <f t="shared" si="51"/>
        <v>4377.45</v>
      </c>
      <c r="AS42" s="139">
        <f t="shared" si="51"/>
        <v>5370.12</v>
      </c>
      <c r="AT42" s="139">
        <f t="shared" si="51"/>
        <v>9108.119999999999</v>
      </c>
      <c r="AU42" s="148">
        <f t="shared" si="51"/>
        <v>6772.5</v>
      </c>
      <c r="AV42" s="148">
        <f t="shared" si="51"/>
        <v>4977</v>
      </c>
      <c r="AW42" s="148">
        <f t="shared" si="51"/>
        <v>5449.5</v>
      </c>
      <c r="AX42" s="148">
        <f t="shared" si="51"/>
        <v>7938</v>
      </c>
      <c r="AY42" s="139">
        <f t="shared" si="51"/>
        <v>18165</v>
      </c>
      <c r="AZ42" s="139">
        <f t="shared" si="51"/>
        <v>13256.25</v>
      </c>
      <c r="BA42" s="139">
        <f t="shared" si="51"/>
        <v>9061.5</v>
      </c>
      <c r="BB42" s="139">
        <f t="shared" si="52"/>
        <v>6840.75</v>
      </c>
      <c r="BC42" s="139">
        <f t="shared" si="52"/>
        <v>7575.75</v>
      </c>
      <c r="BD42" s="139">
        <f t="shared" si="52"/>
        <v>11733.75</v>
      </c>
      <c r="BE42" s="139">
        <f t="shared" si="52"/>
        <v>6312.5</v>
      </c>
      <c r="BF42" s="139">
        <f t="shared" si="52"/>
        <v>6102.5</v>
      </c>
      <c r="BG42" s="139">
        <f t="shared" si="52"/>
        <v>6399.75</v>
      </c>
      <c r="BH42" s="139">
        <f t="shared" si="52"/>
        <v>5675.25</v>
      </c>
      <c r="BI42" s="139">
        <f t="shared" si="52"/>
        <v>5302.5</v>
      </c>
      <c r="BJ42" s="139">
        <f t="shared" si="52"/>
        <v>10710</v>
      </c>
      <c r="BK42" s="139">
        <f t="shared" si="52"/>
        <v>6814.5</v>
      </c>
      <c r="BL42" s="139">
        <f t="shared" si="52"/>
        <v>7623</v>
      </c>
      <c r="BM42" s="44">
        <f t="shared" si="26"/>
        <v>3675</v>
      </c>
      <c r="BN42" s="139">
        <f t="shared" si="19"/>
        <v>4578</v>
      </c>
      <c r="BO42" s="139">
        <f t="shared" si="27"/>
        <v>3780</v>
      </c>
      <c r="BP42" s="139">
        <f t="shared" si="28"/>
        <v>4488.75</v>
      </c>
      <c r="BQ42" s="139">
        <f t="shared" si="29"/>
        <v>5005</v>
      </c>
      <c r="BR42" s="139">
        <f t="shared" si="56"/>
        <v>4548.6</v>
      </c>
      <c r="BS42" s="139">
        <f t="shared" si="30"/>
        <v>3675</v>
      </c>
      <c r="BT42" s="139">
        <f t="shared" si="31"/>
        <v>6840.75</v>
      </c>
      <c r="BU42" s="139">
        <f t="shared" si="32"/>
        <v>6102.5</v>
      </c>
      <c r="BV42" s="139">
        <f t="shared" si="33"/>
        <v>5302.5</v>
      </c>
      <c r="BW42" s="175">
        <f t="shared" si="34"/>
        <v>5082</v>
      </c>
      <c r="BX42" s="161">
        <f t="shared" si="35"/>
        <v>4977</v>
      </c>
      <c r="BY42" s="20">
        <f t="shared" si="36"/>
        <v>675.5</v>
      </c>
      <c r="BZ42" s="13">
        <f t="shared" si="37"/>
        <v>-122.5</v>
      </c>
      <c r="CA42" s="13">
        <f t="shared" si="38"/>
        <v>586.25</v>
      </c>
      <c r="CB42" s="13">
        <f t="shared" si="39"/>
        <v>1102.5</v>
      </c>
      <c r="CC42" s="13">
        <f t="shared" si="40"/>
        <v>646.1000000000004</v>
      </c>
      <c r="CD42" s="13">
        <f t="shared" si="41"/>
        <v>-227.5</v>
      </c>
      <c r="CE42" s="13">
        <f t="shared" si="42"/>
        <v>2938.25</v>
      </c>
      <c r="CF42" s="51">
        <v>2200</v>
      </c>
      <c r="CG42" s="13">
        <f t="shared" si="43"/>
        <v>1400</v>
      </c>
      <c r="CH42" s="170">
        <f t="shared" si="45"/>
        <v>1179.5</v>
      </c>
      <c r="CI42" s="164">
        <f t="shared" si="46"/>
        <v>1074.5</v>
      </c>
      <c r="CJ42" s="20">
        <f t="shared" si="23"/>
        <v>29.399999999999636</v>
      </c>
      <c r="CK42" s="102">
        <f t="shared" si="24"/>
        <v>105</v>
      </c>
      <c r="CL42" s="102">
        <f t="shared" si="25"/>
        <v>813.75</v>
      </c>
      <c r="CM42" s="170">
        <f t="shared" si="47"/>
        <v>105</v>
      </c>
    </row>
    <row r="43" spans="1:91" ht="11.25">
      <c r="A43" s="253"/>
      <c r="C43" s="1">
        <v>125</v>
      </c>
      <c r="D43" s="34">
        <f>C43/config!$B$7</f>
        <v>41.666666666666664</v>
      </c>
      <c r="E43" s="139">
        <f t="shared" si="53"/>
        <v>9870</v>
      </c>
      <c r="F43" s="139">
        <f t="shared" si="53"/>
        <v>6562.5</v>
      </c>
      <c r="G43" s="139">
        <f t="shared" si="53"/>
        <v>4578</v>
      </c>
      <c r="H43" s="139">
        <f t="shared" si="53"/>
        <v>6273.75</v>
      </c>
      <c r="I43" s="139">
        <f t="shared" si="53"/>
        <v>7231</v>
      </c>
      <c r="J43" s="139">
        <f t="shared" si="53"/>
        <v>6370</v>
      </c>
      <c r="K43" s="139">
        <f t="shared" si="53"/>
        <v>8190</v>
      </c>
      <c r="L43" s="139">
        <f t="shared" si="53"/>
        <v>5302.5</v>
      </c>
      <c r="M43" s="139">
        <f t="shared" si="53"/>
        <v>3780</v>
      </c>
      <c r="N43" s="139">
        <f t="shared" si="53"/>
        <v>5232.5</v>
      </c>
      <c r="O43" s="139">
        <f t="shared" si="54"/>
        <v>6842.5</v>
      </c>
      <c r="P43" s="139">
        <f t="shared" si="54"/>
        <v>7638.75</v>
      </c>
      <c r="Q43" s="139">
        <f t="shared" si="54"/>
        <v>4488.75</v>
      </c>
      <c r="R43" s="139">
        <f t="shared" si="54"/>
        <v>5715.5</v>
      </c>
      <c r="S43" s="139">
        <f t="shared" si="54"/>
        <v>9574.249999999998</v>
      </c>
      <c r="T43" s="139">
        <f t="shared" si="54"/>
        <v>8426.25</v>
      </c>
      <c r="U43" s="139">
        <f t="shared" si="54"/>
        <v>5512.5</v>
      </c>
      <c r="V43" s="139">
        <f t="shared" si="54"/>
        <v>4987.5</v>
      </c>
      <c r="W43" s="148">
        <f t="shared" si="48"/>
        <v>6877.5</v>
      </c>
      <c r="X43" s="148">
        <f t="shared" si="48"/>
        <v>5215</v>
      </c>
      <c r="Y43" s="148">
        <f t="shared" si="48"/>
        <v>5729.499999999999</v>
      </c>
      <c r="Z43" s="148">
        <f t="shared" si="48"/>
        <v>8302</v>
      </c>
      <c r="AA43" s="148">
        <f t="shared" si="48"/>
        <v>7402.5</v>
      </c>
      <c r="AB43" s="148">
        <f t="shared" si="48"/>
        <v>5285</v>
      </c>
      <c r="AC43" s="148">
        <f t="shared" si="48"/>
        <v>5460</v>
      </c>
      <c r="AD43" s="139">
        <f t="shared" si="54"/>
        <v>6982.5</v>
      </c>
      <c r="AE43" s="139">
        <f t="shared" si="54"/>
        <v>5118.75</v>
      </c>
      <c r="AF43" s="139">
        <f t="shared" si="54"/>
        <v>8882.5</v>
      </c>
      <c r="AG43" s="139">
        <f t="shared" si="54"/>
        <v>9840.6</v>
      </c>
      <c r="AH43" s="139">
        <f t="shared" si="55"/>
        <v>6533.1</v>
      </c>
      <c r="AI43" s="139">
        <f t="shared" si="55"/>
        <v>4548.6</v>
      </c>
      <c r="AJ43" s="139">
        <f t="shared" si="55"/>
        <v>6244.35</v>
      </c>
      <c r="AK43" s="139">
        <f t="shared" si="55"/>
        <v>7201.6</v>
      </c>
      <c r="AL43" s="139">
        <f t="shared" si="55"/>
        <v>8085</v>
      </c>
      <c r="AM43" s="139">
        <f t="shared" si="51"/>
        <v>5197.5</v>
      </c>
      <c r="AN43" s="139">
        <f t="shared" si="51"/>
        <v>3675</v>
      </c>
      <c r="AO43" s="139">
        <f t="shared" si="51"/>
        <v>5127.5</v>
      </c>
      <c r="AP43" s="139">
        <f t="shared" si="51"/>
        <v>6737.5</v>
      </c>
      <c r="AQ43" s="139">
        <f t="shared" si="51"/>
        <v>7159.95</v>
      </c>
      <c r="AR43" s="139">
        <f t="shared" si="51"/>
        <v>4377.45</v>
      </c>
      <c r="AS43" s="139">
        <f t="shared" si="51"/>
        <v>5588.869999999999</v>
      </c>
      <c r="AT43" s="139">
        <f t="shared" si="51"/>
        <v>9431.87</v>
      </c>
      <c r="AU43" s="148">
        <f t="shared" si="51"/>
        <v>6772.5</v>
      </c>
      <c r="AV43" s="148">
        <f t="shared" si="51"/>
        <v>5110</v>
      </c>
      <c r="AW43" s="148">
        <f t="shared" si="51"/>
        <v>5624.499999999999</v>
      </c>
      <c r="AX43" s="148">
        <f t="shared" si="51"/>
        <v>8197</v>
      </c>
      <c r="AY43" s="139">
        <f t="shared" si="51"/>
        <v>18165</v>
      </c>
      <c r="AZ43" s="139">
        <f t="shared" si="51"/>
        <v>13256.25</v>
      </c>
      <c r="BA43" s="139">
        <f t="shared" si="51"/>
        <v>9061.5</v>
      </c>
      <c r="BB43" s="139">
        <f t="shared" si="52"/>
        <v>7024.5</v>
      </c>
      <c r="BC43" s="139">
        <f t="shared" si="52"/>
        <v>7820.749999999999</v>
      </c>
      <c r="BD43" s="139">
        <f t="shared" si="52"/>
        <v>12101.25</v>
      </c>
      <c r="BE43" s="139">
        <f t="shared" si="52"/>
        <v>6454.6875</v>
      </c>
      <c r="BF43" s="139">
        <f t="shared" si="52"/>
        <v>6244.6875</v>
      </c>
      <c r="BG43" s="139">
        <f t="shared" si="52"/>
        <v>6566</v>
      </c>
      <c r="BH43" s="139">
        <f t="shared" si="52"/>
        <v>5841.5</v>
      </c>
      <c r="BI43" s="139">
        <f t="shared" si="52"/>
        <v>5468.749999999999</v>
      </c>
      <c r="BJ43" s="139">
        <f t="shared" si="52"/>
        <v>10710</v>
      </c>
      <c r="BK43" s="139">
        <f t="shared" si="52"/>
        <v>6954.500000000001</v>
      </c>
      <c r="BL43" s="139">
        <f t="shared" si="52"/>
        <v>7763</v>
      </c>
      <c r="BM43" s="44">
        <f t="shared" si="26"/>
        <v>3675</v>
      </c>
      <c r="BN43" s="139">
        <f t="shared" si="19"/>
        <v>4578</v>
      </c>
      <c r="BO43" s="139">
        <f t="shared" si="27"/>
        <v>3780</v>
      </c>
      <c r="BP43" s="139">
        <f t="shared" si="28"/>
        <v>4488.75</v>
      </c>
      <c r="BQ43" s="139">
        <f t="shared" si="29"/>
        <v>5118.75</v>
      </c>
      <c r="BR43" s="139">
        <f t="shared" si="56"/>
        <v>4548.6</v>
      </c>
      <c r="BS43" s="139">
        <f t="shared" si="30"/>
        <v>3675</v>
      </c>
      <c r="BT43" s="139">
        <f t="shared" si="31"/>
        <v>7024.5</v>
      </c>
      <c r="BU43" s="139">
        <f t="shared" si="32"/>
        <v>6244.6875</v>
      </c>
      <c r="BV43" s="139">
        <f t="shared" si="33"/>
        <v>5468.749999999999</v>
      </c>
      <c r="BW43" s="175">
        <f t="shared" si="34"/>
        <v>5215</v>
      </c>
      <c r="BX43" s="161">
        <f t="shared" si="35"/>
        <v>5110</v>
      </c>
      <c r="BY43" s="20">
        <f t="shared" si="36"/>
        <v>533.3125</v>
      </c>
      <c r="BZ43" s="13">
        <f t="shared" si="37"/>
        <v>-264.6875</v>
      </c>
      <c r="CA43" s="13">
        <f t="shared" si="38"/>
        <v>444.0625</v>
      </c>
      <c r="CB43" s="13">
        <f t="shared" si="39"/>
        <v>1074.0625</v>
      </c>
      <c r="CC43" s="13">
        <f t="shared" si="40"/>
        <v>503.91250000000036</v>
      </c>
      <c r="CD43" s="13">
        <f t="shared" si="41"/>
        <v>-369.6875</v>
      </c>
      <c r="CE43" s="13">
        <f t="shared" si="42"/>
        <v>2979.8125</v>
      </c>
      <c r="CF43" s="51">
        <v>2200</v>
      </c>
      <c r="CG43" s="13">
        <f t="shared" si="43"/>
        <v>1424.062499999999</v>
      </c>
      <c r="CH43" s="170">
        <f t="shared" si="45"/>
        <v>1170.3125</v>
      </c>
      <c r="CI43" s="164">
        <f t="shared" si="46"/>
        <v>1065.3125</v>
      </c>
      <c r="CJ43" s="20">
        <f t="shared" si="23"/>
        <v>29.399999999999636</v>
      </c>
      <c r="CK43" s="102">
        <f t="shared" si="24"/>
        <v>105</v>
      </c>
      <c r="CL43" s="102">
        <f t="shared" si="25"/>
        <v>813.75</v>
      </c>
      <c r="CM43" s="170">
        <f t="shared" si="47"/>
        <v>105</v>
      </c>
    </row>
    <row r="44" spans="1:91" ht="11.25">
      <c r="A44" s="253"/>
      <c r="C44" s="1">
        <v>130</v>
      </c>
      <c r="D44" s="34">
        <f>C44/config!$B$7</f>
        <v>43.333333333333336</v>
      </c>
      <c r="E44" s="139">
        <f t="shared" si="53"/>
        <v>9870</v>
      </c>
      <c r="F44" s="139">
        <f t="shared" si="53"/>
        <v>6562.5</v>
      </c>
      <c r="G44" s="139">
        <f t="shared" si="53"/>
        <v>4578</v>
      </c>
      <c r="H44" s="139">
        <f t="shared" si="53"/>
        <v>6478.5</v>
      </c>
      <c r="I44" s="139">
        <f t="shared" si="53"/>
        <v>7458.5</v>
      </c>
      <c r="J44" s="139">
        <f t="shared" si="53"/>
        <v>6597.499999999999</v>
      </c>
      <c r="K44" s="139">
        <f t="shared" si="53"/>
        <v>8190</v>
      </c>
      <c r="L44" s="139">
        <f t="shared" si="53"/>
        <v>5302.5</v>
      </c>
      <c r="M44" s="139">
        <f t="shared" si="53"/>
        <v>3780</v>
      </c>
      <c r="N44" s="139">
        <f t="shared" si="53"/>
        <v>5414.5</v>
      </c>
      <c r="O44" s="139">
        <f t="shared" si="54"/>
        <v>7070</v>
      </c>
      <c r="P44" s="139">
        <f t="shared" si="54"/>
        <v>7638.75</v>
      </c>
      <c r="Q44" s="139">
        <f t="shared" si="54"/>
        <v>4488.75</v>
      </c>
      <c r="R44" s="139">
        <f t="shared" si="54"/>
        <v>5934.25</v>
      </c>
      <c r="S44" s="139">
        <f t="shared" si="54"/>
        <v>9898.000000000002</v>
      </c>
      <c r="T44" s="139">
        <f t="shared" si="54"/>
        <v>8426.25</v>
      </c>
      <c r="U44" s="139">
        <f t="shared" si="54"/>
        <v>5512.5</v>
      </c>
      <c r="V44" s="139">
        <f t="shared" si="54"/>
        <v>5171.25</v>
      </c>
      <c r="W44" s="148">
        <f t="shared" si="48"/>
        <v>6877.5</v>
      </c>
      <c r="X44" s="148">
        <f t="shared" si="48"/>
        <v>5348.000000000001</v>
      </c>
      <c r="Y44" s="148">
        <f t="shared" si="48"/>
        <v>5904.500000000001</v>
      </c>
      <c r="Z44" s="148">
        <f t="shared" si="48"/>
        <v>8561</v>
      </c>
      <c r="AA44" s="148">
        <f t="shared" si="48"/>
        <v>7402.5</v>
      </c>
      <c r="AB44" s="148">
        <f t="shared" si="48"/>
        <v>5383</v>
      </c>
      <c r="AC44" s="148">
        <f t="shared" si="48"/>
        <v>5607</v>
      </c>
      <c r="AD44" s="139">
        <f t="shared" si="54"/>
        <v>7209.999999999999</v>
      </c>
      <c r="AE44" s="139">
        <f t="shared" si="54"/>
        <v>5232.5</v>
      </c>
      <c r="AF44" s="139">
        <f t="shared" si="54"/>
        <v>9110.000000000002</v>
      </c>
      <c r="AG44" s="139">
        <f t="shared" si="54"/>
        <v>9840.6</v>
      </c>
      <c r="AH44" s="139">
        <f t="shared" si="55"/>
        <v>6533.1</v>
      </c>
      <c r="AI44" s="139">
        <f t="shared" si="55"/>
        <v>4548.6</v>
      </c>
      <c r="AJ44" s="139">
        <f t="shared" si="55"/>
        <v>6449.1</v>
      </c>
      <c r="AK44" s="139">
        <f t="shared" si="55"/>
        <v>7429.099999999999</v>
      </c>
      <c r="AL44" s="139">
        <f t="shared" si="55"/>
        <v>8085</v>
      </c>
      <c r="AM44" s="139">
        <f t="shared" si="55"/>
        <v>5197.5</v>
      </c>
      <c r="AN44" s="139">
        <f t="shared" si="55"/>
        <v>3675</v>
      </c>
      <c r="AO44" s="139">
        <f t="shared" si="55"/>
        <v>5309.5</v>
      </c>
      <c r="AP44" s="139">
        <f t="shared" si="55"/>
        <v>6965</v>
      </c>
      <c r="AQ44" s="139">
        <f t="shared" si="55"/>
        <v>7159.95</v>
      </c>
      <c r="AR44" s="139">
        <f t="shared" si="55"/>
        <v>4377.45</v>
      </c>
      <c r="AS44" s="139">
        <f t="shared" si="55"/>
        <v>5807.62</v>
      </c>
      <c r="AT44" s="139">
        <f t="shared" si="55"/>
        <v>9755.62</v>
      </c>
      <c r="AU44" s="148">
        <f t="shared" si="55"/>
        <v>6772.5</v>
      </c>
      <c r="AV44" s="148">
        <f t="shared" si="55"/>
        <v>5243.000000000001</v>
      </c>
      <c r="AW44" s="148">
        <f t="shared" si="55"/>
        <v>5799.500000000001</v>
      </c>
      <c r="AX44" s="148">
        <f t="shared" si="55"/>
        <v>8456</v>
      </c>
      <c r="AY44" s="139">
        <f t="shared" si="55"/>
        <v>18165</v>
      </c>
      <c r="AZ44" s="139">
        <f t="shared" si="55"/>
        <v>13256.25</v>
      </c>
      <c r="BA44" s="139">
        <f t="shared" si="55"/>
        <v>9061.5</v>
      </c>
      <c r="BB44" s="139">
        <f aca="true" t="shared" si="57" ref="BB44:BL59">k_zeikomi(k_total(k_tsuwabun($C44,$D44,0,BB$12,BB$13),BB$7,BB$6,BB$9,BB$14,BB$10+BB$11))</f>
        <v>7208.25</v>
      </c>
      <c r="BC44" s="139">
        <f t="shared" si="57"/>
        <v>8065.750000000001</v>
      </c>
      <c r="BD44" s="139">
        <f t="shared" si="57"/>
        <v>12468.75</v>
      </c>
      <c r="BE44" s="139">
        <f t="shared" si="57"/>
        <v>6596.875</v>
      </c>
      <c r="BF44" s="139">
        <f t="shared" si="57"/>
        <v>6386.875</v>
      </c>
      <c r="BG44" s="139">
        <f t="shared" si="57"/>
        <v>6732.25</v>
      </c>
      <c r="BH44" s="139">
        <f t="shared" si="57"/>
        <v>6007.75</v>
      </c>
      <c r="BI44" s="139">
        <f t="shared" si="57"/>
        <v>5635.000000000001</v>
      </c>
      <c r="BJ44" s="139">
        <f t="shared" si="57"/>
        <v>10710</v>
      </c>
      <c r="BK44" s="139">
        <f t="shared" si="52"/>
        <v>7094.499999999999</v>
      </c>
      <c r="BL44" s="139">
        <f t="shared" si="52"/>
        <v>7902.999999999999</v>
      </c>
      <c r="BM44" s="44">
        <f t="shared" si="26"/>
        <v>3675</v>
      </c>
      <c r="BN44" s="139">
        <f t="shared" si="19"/>
        <v>4578</v>
      </c>
      <c r="BO44" s="139">
        <f t="shared" si="27"/>
        <v>3780</v>
      </c>
      <c r="BP44" s="139">
        <f t="shared" si="28"/>
        <v>4488.75</v>
      </c>
      <c r="BQ44" s="139">
        <f t="shared" si="29"/>
        <v>5232.5</v>
      </c>
      <c r="BR44" s="139">
        <f t="shared" si="56"/>
        <v>4548.6</v>
      </c>
      <c r="BS44" s="139">
        <f t="shared" si="30"/>
        <v>3675</v>
      </c>
      <c r="BT44" s="139">
        <f t="shared" si="31"/>
        <v>7208.25</v>
      </c>
      <c r="BU44" s="139">
        <f t="shared" si="32"/>
        <v>6386.875</v>
      </c>
      <c r="BV44" s="139">
        <f t="shared" si="33"/>
        <v>5635.000000000001</v>
      </c>
      <c r="BW44" s="175">
        <f t="shared" si="34"/>
        <v>5348.000000000001</v>
      </c>
      <c r="BX44" s="161">
        <f t="shared" si="35"/>
        <v>5243.000000000001</v>
      </c>
      <c r="BY44" s="20">
        <f t="shared" si="36"/>
        <v>391.125</v>
      </c>
      <c r="BZ44" s="13">
        <f t="shared" si="37"/>
        <v>-406.875</v>
      </c>
      <c r="CA44" s="13">
        <f t="shared" si="38"/>
        <v>301.875</v>
      </c>
      <c r="CB44" s="13">
        <f t="shared" si="39"/>
        <v>1045.625</v>
      </c>
      <c r="CC44" s="13">
        <f t="shared" si="40"/>
        <v>361.72500000000036</v>
      </c>
      <c r="CD44" s="13">
        <f t="shared" si="41"/>
        <v>-511.875</v>
      </c>
      <c r="CE44" s="13">
        <f t="shared" si="42"/>
        <v>3021.375</v>
      </c>
      <c r="CF44" s="51">
        <v>2200</v>
      </c>
      <c r="CG44" s="13">
        <f t="shared" si="43"/>
        <v>1448.125000000001</v>
      </c>
      <c r="CH44" s="170">
        <f t="shared" si="45"/>
        <v>1161.125000000001</v>
      </c>
      <c r="CI44" s="164">
        <f t="shared" si="46"/>
        <v>1056.125000000001</v>
      </c>
      <c r="CJ44" s="20">
        <f t="shared" si="23"/>
        <v>29.399999999999636</v>
      </c>
      <c r="CK44" s="102">
        <f t="shared" si="24"/>
        <v>105</v>
      </c>
      <c r="CL44" s="102">
        <f t="shared" si="25"/>
        <v>813.75</v>
      </c>
      <c r="CM44" s="170">
        <f t="shared" si="47"/>
        <v>105</v>
      </c>
    </row>
    <row r="45" spans="1:91" ht="11.25">
      <c r="A45" s="253"/>
      <c r="C45" s="1">
        <v>135</v>
      </c>
      <c r="D45" s="34">
        <f>C45/config!$B$7</f>
        <v>45</v>
      </c>
      <c r="E45" s="139">
        <f t="shared" si="53"/>
        <v>9870</v>
      </c>
      <c r="F45" s="139">
        <f t="shared" si="53"/>
        <v>6562.5</v>
      </c>
      <c r="G45" s="139">
        <f t="shared" si="53"/>
        <v>4677.75</v>
      </c>
      <c r="H45" s="139">
        <f t="shared" si="53"/>
        <v>6683.25</v>
      </c>
      <c r="I45" s="139">
        <f t="shared" si="53"/>
        <v>7686</v>
      </c>
      <c r="J45" s="139">
        <f t="shared" si="53"/>
        <v>6825</v>
      </c>
      <c r="K45" s="139">
        <f t="shared" si="53"/>
        <v>8190</v>
      </c>
      <c r="L45" s="139">
        <f t="shared" si="53"/>
        <v>5302.5</v>
      </c>
      <c r="M45" s="139">
        <f t="shared" si="53"/>
        <v>3827.25</v>
      </c>
      <c r="N45" s="139">
        <f t="shared" si="53"/>
        <v>5596.5</v>
      </c>
      <c r="O45" s="139">
        <f t="shared" si="54"/>
        <v>7297.5</v>
      </c>
      <c r="P45" s="139">
        <f t="shared" si="54"/>
        <v>7638.75</v>
      </c>
      <c r="Q45" s="139">
        <f t="shared" si="54"/>
        <v>4488.75</v>
      </c>
      <c r="R45" s="139">
        <f t="shared" si="54"/>
        <v>6153</v>
      </c>
      <c r="S45" s="139">
        <f t="shared" si="54"/>
        <v>10221.75</v>
      </c>
      <c r="T45" s="139">
        <f t="shared" si="54"/>
        <v>8426.25</v>
      </c>
      <c r="U45" s="139">
        <f t="shared" si="54"/>
        <v>5512.5</v>
      </c>
      <c r="V45" s="139">
        <f t="shared" si="54"/>
        <v>5355</v>
      </c>
      <c r="W45" s="148">
        <f t="shared" si="48"/>
        <v>6877.5</v>
      </c>
      <c r="X45" s="148">
        <f t="shared" si="48"/>
        <v>5481</v>
      </c>
      <c r="Y45" s="148">
        <f t="shared" si="48"/>
        <v>6079.5</v>
      </c>
      <c r="Z45" s="148">
        <f t="shared" si="48"/>
        <v>8820</v>
      </c>
      <c r="AA45" s="148">
        <f t="shared" si="48"/>
        <v>7402.5</v>
      </c>
      <c r="AB45" s="148">
        <f t="shared" si="48"/>
        <v>5481</v>
      </c>
      <c r="AC45" s="148">
        <f t="shared" si="48"/>
        <v>5754</v>
      </c>
      <c r="AD45" s="139">
        <f t="shared" si="54"/>
        <v>7437.5</v>
      </c>
      <c r="AE45" s="139">
        <f t="shared" si="54"/>
        <v>5346.25</v>
      </c>
      <c r="AF45" s="139">
        <f t="shared" si="54"/>
        <v>9337.5</v>
      </c>
      <c r="AG45" s="139">
        <f t="shared" si="54"/>
        <v>9840.6</v>
      </c>
      <c r="AH45" s="139">
        <f t="shared" si="55"/>
        <v>6533.1</v>
      </c>
      <c r="AI45" s="139">
        <f t="shared" si="55"/>
        <v>4648.35</v>
      </c>
      <c r="AJ45" s="139">
        <f t="shared" si="55"/>
        <v>6653.85</v>
      </c>
      <c r="AK45" s="139">
        <f t="shared" si="55"/>
        <v>7656.6</v>
      </c>
      <c r="AL45" s="139">
        <f t="shared" si="55"/>
        <v>8085</v>
      </c>
      <c r="AM45" s="139">
        <f t="shared" si="55"/>
        <v>5197.5</v>
      </c>
      <c r="AN45" s="139">
        <f t="shared" si="55"/>
        <v>3722.25</v>
      </c>
      <c r="AO45" s="139">
        <f t="shared" si="55"/>
        <v>5491.5</v>
      </c>
      <c r="AP45" s="139">
        <f t="shared" si="55"/>
        <v>7192.5</v>
      </c>
      <c r="AQ45" s="139">
        <f t="shared" si="55"/>
        <v>7159.95</v>
      </c>
      <c r="AR45" s="139">
        <f t="shared" si="55"/>
        <v>4377.45</v>
      </c>
      <c r="AS45" s="139">
        <f t="shared" si="55"/>
        <v>6026.37</v>
      </c>
      <c r="AT45" s="139">
        <f t="shared" si="55"/>
        <v>10079.369999999999</v>
      </c>
      <c r="AU45" s="148">
        <f t="shared" si="55"/>
        <v>6772.5</v>
      </c>
      <c r="AV45" s="148">
        <f t="shared" si="55"/>
        <v>5376</v>
      </c>
      <c r="AW45" s="148">
        <f t="shared" si="55"/>
        <v>5974.5</v>
      </c>
      <c r="AX45" s="148">
        <f t="shared" si="55"/>
        <v>8715</v>
      </c>
      <c r="AY45" s="139">
        <f t="shared" si="55"/>
        <v>18165</v>
      </c>
      <c r="AZ45" s="139">
        <f t="shared" si="55"/>
        <v>13256.25</v>
      </c>
      <c r="BA45" s="139">
        <f t="shared" si="55"/>
        <v>9061.5</v>
      </c>
      <c r="BB45" s="139">
        <f t="shared" si="57"/>
        <v>7392</v>
      </c>
      <c r="BC45" s="139">
        <f t="shared" si="57"/>
        <v>8310.75</v>
      </c>
      <c r="BD45" s="139">
        <f t="shared" si="57"/>
        <v>12836.25</v>
      </c>
      <c r="BE45" s="139">
        <f t="shared" si="57"/>
        <v>6739.0625</v>
      </c>
      <c r="BF45" s="139">
        <f t="shared" si="57"/>
        <v>6529.0625</v>
      </c>
      <c r="BG45" s="139">
        <f t="shared" si="57"/>
        <v>6898.5</v>
      </c>
      <c r="BH45" s="139">
        <f t="shared" si="57"/>
        <v>6174</v>
      </c>
      <c r="BI45" s="139">
        <f t="shared" si="57"/>
        <v>5801.25</v>
      </c>
      <c r="BJ45" s="139">
        <f t="shared" si="57"/>
        <v>10710</v>
      </c>
      <c r="BK45" s="139">
        <f t="shared" si="52"/>
        <v>7234.5</v>
      </c>
      <c r="BL45" s="139">
        <f t="shared" si="52"/>
        <v>8043</v>
      </c>
      <c r="BM45" s="44">
        <f t="shared" si="26"/>
        <v>3722.25</v>
      </c>
      <c r="BN45" s="139">
        <f t="shared" si="19"/>
        <v>4677.75</v>
      </c>
      <c r="BO45" s="139">
        <f t="shared" si="27"/>
        <v>3827.25</v>
      </c>
      <c r="BP45" s="139">
        <f t="shared" si="28"/>
        <v>4488.75</v>
      </c>
      <c r="BQ45" s="139">
        <f t="shared" si="29"/>
        <v>5346.25</v>
      </c>
      <c r="BR45" s="139">
        <f t="shared" si="56"/>
        <v>4648.35</v>
      </c>
      <c r="BS45" s="139">
        <f t="shared" si="30"/>
        <v>3722.25</v>
      </c>
      <c r="BT45" s="139">
        <f t="shared" si="31"/>
        <v>7392</v>
      </c>
      <c r="BU45" s="139">
        <f t="shared" si="32"/>
        <v>6529.0625</v>
      </c>
      <c r="BV45" s="139">
        <f t="shared" si="33"/>
        <v>5801.25</v>
      </c>
      <c r="BW45" s="175">
        <f t="shared" si="34"/>
        <v>5481</v>
      </c>
      <c r="BX45" s="161">
        <f t="shared" si="35"/>
        <v>5376</v>
      </c>
      <c r="BY45" s="20">
        <f t="shared" si="36"/>
        <v>348.6875</v>
      </c>
      <c r="BZ45" s="13">
        <f t="shared" si="37"/>
        <v>-501.8125</v>
      </c>
      <c r="CA45" s="13">
        <f t="shared" si="38"/>
        <v>159.6875</v>
      </c>
      <c r="CB45" s="13">
        <f t="shared" si="39"/>
        <v>1017.1875</v>
      </c>
      <c r="CC45" s="13">
        <f t="shared" si="40"/>
        <v>319.28750000000036</v>
      </c>
      <c r="CD45" s="13">
        <f t="shared" si="41"/>
        <v>-606.8125</v>
      </c>
      <c r="CE45" s="13">
        <f aca="true" t="shared" si="58" ref="CE45:CE76">BT45+2200-$BU45</f>
        <v>3062.9375</v>
      </c>
      <c r="CF45" s="51">
        <v>2200</v>
      </c>
      <c r="CG45" s="13">
        <f aca="true" t="shared" si="59" ref="CG45:CG96">BV45+2200-$BU45</f>
        <v>1472.1875</v>
      </c>
      <c r="CH45" s="170">
        <f t="shared" si="45"/>
        <v>1151.9375</v>
      </c>
      <c r="CI45" s="164">
        <f t="shared" si="46"/>
        <v>1046.9375</v>
      </c>
      <c r="CJ45" s="20">
        <f t="shared" si="23"/>
        <v>29.399999999999636</v>
      </c>
      <c r="CK45" s="102">
        <f t="shared" si="24"/>
        <v>105</v>
      </c>
      <c r="CL45" s="102">
        <f t="shared" si="25"/>
        <v>766.5</v>
      </c>
      <c r="CM45" s="170">
        <f t="shared" si="47"/>
        <v>105</v>
      </c>
    </row>
    <row r="46" spans="1:91" ht="11.25">
      <c r="A46" s="253"/>
      <c r="C46" s="1">
        <v>140</v>
      </c>
      <c r="D46" s="34">
        <f>C46/config!$B$7</f>
        <v>46.666666666666664</v>
      </c>
      <c r="E46" s="139">
        <f t="shared" si="53"/>
        <v>9870</v>
      </c>
      <c r="F46" s="139">
        <f t="shared" si="53"/>
        <v>6562.5</v>
      </c>
      <c r="G46" s="139">
        <f t="shared" si="53"/>
        <v>4837.000000000001</v>
      </c>
      <c r="H46" s="139">
        <f t="shared" si="53"/>
        <v>6888</v>
      </c>
      <c r="I46" s="139">
        <f t="shared" si="53"/>
        <v>7913.500000000001</v>
      </c>
      <c r="J46" s="139">
        <f t="shared" si="53"/>
        <v>7052.500000000001</v>
      </c>
      <c r="K46" s="139">
        <f t="shared" si="53"/>
        <v>8190</v>
      </c>
      <c r="L46" s="139">
        <f t="shared" si="53"/>
        <v>5302.5</v>
      </c>
      <c r="M46" s="139">
        <f t="shared" si="53"/>
        <v>3986.5000000000005</v>
      </c>
      <c r="N46" s="139">
        <f t="shared" si="53"/>
        <v>5778.5</v>
      </c>
      <c r="O46" s="139">
        <f t="shared" si="54"/>
        <v>7525</v>
      </c>
      <c r="P46" s="139">
        <f t="shared" si="54"/>
        <v>7638.75</v>
      </c>
      <c r="Q46" s="139">
        <f t="shared" si="54"/>
        <v>4488.75</v>
      </c>
      <c r="R46" s="139">
        <f t="shared" si="54"/>
        <v>6371.75</v>
      </c>
      <c r="S46" s="139">
        <f t="shared" si="54"/>
        <v>10545.5</v>
      </c>
      <c r="T46" s="139">
        <f t="shared" si="54"/>
        <v>8426.25</v>
      </c>
      <c r="U46" s="139">
        <f t="shared" si="54"/>
        <v>5512.5</v>
      </c>
      <c r="V46" s="139">
        <f t="shared" si="54"/>
        <v>5538.75</v>
      </c>
      <c r="W46" s="148">
        <f t="shared" si="48"/>
        <v>6877.5</v>
      </c>
      <c r="X46" s="148">
        <f t="shared" si="48"/>
        <v>5613.999999999999</v>
      </c>
      <c r="Y46" s="148">
        <f t="shared" si="48"/>
        <v>6254.499999999999</v>
      </c>
      <c r="Z46" s="148">
        <f t="shared" si="48"/>
        <v>9079.000000000002</v>
      </c>
      <c r="AA46" s="148">
        <f t="shared" si="48"/>
        <v>7402.5</v>
      </c>
      <c r="AB46" s="148">
        <f t="shared" si="48"/>
        <v>5579</v>
      </c>
      <c r="AC46" s="148">
        <f t="shared" si="48"/>
        <v>5901</v>
      </c>
      <c r="AD46" s="139">
        <f t="shared" si="54"/>
        <v>7665</v>
      </c>
      <c r="AE46" s="139">
        <f t="shared" si="54"/>
        <v>5460</v>
      </c>
      <c r="AF46" s="139">
        <f t="shared" si="54"/>
        <v>9565</v>
      </c>
      <c r="AG46" s="139">
        <f t="shared" si="54"/>
        <v>9840.6</v>
      </c>
      <c r="AH46" s="139">
        <f t="shared" si="55"/>
        <v>6533.1</v>
      </c>
      <c r="AI46" s="139">
        <f t="shared" si="55"/>
        <v>4807.600000000001</v>
      </c>
      <c r="AJ46" s="139">
        <f t="shared" si="55"/>
        <v>6858.6</v>
      </c>
      <c r="AK46" s="139">
        <f t="shared" si="55"/>
        <v>7884.100000000001</v>
      </c>
      <c r="AL46" s="139">
        <f t="shared" si="55"/>
        <v>8085</v>
      </c>
      <c r="AM46" s="139">
        <f t="shared" si="55"/>
        <v>5197.5</v>
      </c>
      <c r="AN46" s="139">
        <f t="shared" si="55"/>
        <v>3881.5000000000005</v>
      </c>
      <c r="AO46" s="139">
        <f t="shared" si="55"/>
        <v>5673.5</v>
      </c>
      <c r="AP46" s="139">
        <f t="shared" si="55"/>
        <v>7420</v>
      </c>
      <c r="AQ46" s="139">
        <f t="shared" si="55"/>
        <v>7159.95</v>
      </c>
      <c r="AR46" s="139">
        <f t="shared" si="55"/>
        <v>4377.45</v>
      </c>
      <c r="AS46" s="139">
        <f t="shared" si="55"/>
        <v>6245.119999999999</v>
      </c>
      <c r="AT46" s="139">
        <f t="shared" si="55"/>
        <v>10403.12</v>
      </c>
      <c r="AU46" s="148">
        <f t="shared" si="55"/>
        <v>6772.5</v>
      </c>
      <c r="AV46" s="148">
        <f t="shared" si="55"/>
        <v>5508.999999999999</v>
      </c>
      <c r="AW46" s="148">
        <f t="shared" si="55"/>
        <v>6149.499999999999</v>
      </c>
      <c r="AX46" s="148">
        <f t="shared" si="55"/>
        <v>8974.000000000002</v>
      </c>
      <c r="AY46" s="139">
        <f t="shared" si="55"/>
        <v>18165</v>
      </c>
      <c r="AZ46" s="139">
        <f t="shared" si="55"/>
        <v>13256.25</v>
      </c>
      <c r="BA46" s="139">
        <f t="shared" si="55"/>
        <v>9061.5</v>
      </c>
      <c r="BB46" s="139">
        <f t="shared" si="57"/>
        <v>7575.75</v>
      </c>
      <c r="BC46" s="139">
        <f t="shared" si="57"/>
        <v>8555.749999999998</v>
      </c>
      <c r="BD46" s="139">
        <f t="shared" si="57"/>
        <v>13203.75</v>
      </c>
      <c r="BE46" s="139">
        <f t="shared" si="57"/>
        <v>6881.25</v>
      </c>
      <c r="BF46" s="139">
        <f t="shared" si="57"/>
        <v>6671.25</v>
      </c>
      <c r="BG46" s="139">
        <f t="shared" si="57"/>
        <v>7064.75</v>
      </c>
      <c r="BH46" s="139">
        <f t="shared" si="57"/>
        <v>6340.25</v>
      </c>
      <c r="BI46" s="139">
        <f t="shared" si="57"/>
        <v>5967.499999999999</v>
      </c>
      <c r="BJ46" s="139">
        <f t="shared" si="57"/>
        <v>10710</v>
      </c>
      <c r="BK46" s="139">
        <f t="shared" si="52"/>
        <v>7374.500000000001</v>
      </c>
      <c r="BL46" s="139">
        <f t="shared" si="52"/>
        <v>8183</v>
      </c>
      <c r="BM46" s="44">
        <f t="shared" si="26"/>
        <v>3881.5000000000005</v>
      </c>
      <c r="BN46" s="139">
        <f t="shared" si="19"/>
        <v>4837.000000000001</v>
      </c>
      <c r="BO46" s="139">
        <f t="shared" si="27"/>
        <v>3986.5000000000005</v>
      </c>
      <c r="BP46" s="139">
        <f t="shared" si="28"/>
        <v>4488.75</v>
      </c>
      <c r="BQ46" s="139">
        <f t="shared" si="29"/>
        <v>5460</v>
      </c>
      <c r="BR46" s="139">
        <f t="shared" si="56"/>
        <v>4807.600000000001</v>
      </c>
      <c r="BS46" s="139">
        <f t="shared" si="30"/>
        <v>3881.5000000000005</v>
      </c>
      <c r="BT46" s="139">
        <f t="shared" si="31"/>
        <v>7575.75</v>
      </c>
      <c r="BU46" s="139">
        <f t="shared" si="32"/>
        <v>6671.25</v>
      </c>
      <c r="BV46" s="139">
        <f t="shared" si="33"/>
        <v>5967.499999999999</v>
      </c>
      <c r="BW46" s="175">
        <f t="shared" si="34"/>
        <v>5579</v>
      </c>
      <c r="BX46" s="161">
        <f t="shared" si="35"/>
        <v>5508.999999999999</v>
      </c>
      <c r="BY46" s="20">
        <f t="shared" si="36"/>
        <v>365.7500000000009</v>
      </c>
      <c r="BZ46" s="13">
        <f t="shared" si="37"/>
        <v>-484.75</v>
      </c>
      <c r="CA46" s="13">
        <f t="shared" si="38"/>
        <v>17.5</v>
      </c>
      <c r="CB46" s="13">
        <f t="shared" si="39"/>
        <v>988.75</v>
      </c>
      <c r="CC46" s="13">
        <f t="shared" si="40"/>
        <v>336.3500000000013</v>
      </c>
      <c r="CD46" s="13">
        <f t="shared" si="41"/>
        <v>-589.75</v>
      </c>
      <c r="CE46" s="13">
        <f t="shared" si="58"/>
        <v>3104.5</v>
      </c>
      <c r="CF46" s="51">
        <v>2200</v>
      </c>
      <c r="CG46" s="13">
        <f t="shared" si="59"/>
        <v>1496.249999999999</v>
      </c>
      <c r="CH46" s="170">
        <f t="shared" si="45"/>
        <v>1107.75</v>
      </c>
      <c r="CI46" s="164">
        <f t="shared" si="46"/>
        <v>1037.749999999999</v>
      </c>
      <c r="CJ46" s="20">
        <f t="shared" si="23"/>
        <v>29.399999999999636</v>
      </c>
      <c r="CK46" s="102">
        <f t="shared" si="24"/>
        <v>105</v>
      </c>
      <c r="CL46" s="102">
        <f t="shared" si="25"/>
        <v>607.2499999999995</v>
      </c>
      <c r="CM46" s="170">
        <f t="shared" si="47"/>
        <v>70.00000000000091</v>
      </c>
    </row>
    <row r="47" spans="1:91" ht="11.25">
      <c r="A47" s="253"/>
      <c r="C47" s="1">
        <v>145</v>
      </c>
      <c r="D47" s="34">
        <f>C47/config!$B$7</f>
        <v>48.333333333333336</v>
      </c>
      <c r="E47" s="139">
        <f t="shared" si="53"/>
        <v>9870</v>
      </c>
      <c r="F47" s="139">
        <f t="shared" si="53"/>
        <v>6562.5</v>
      </c>
      <c r="G47" s="139">
        <f t="shared" si="53"/>
        <v>4996.249999999999</v>
      </c>
      <c r="H47" s="139">
        <f t="shared" si="53"/>
        <v>7092.75</v>
      </c>
      <c r="I47" s="139">
        <f t="shared" si="53"/>
        <v>8140.999999999999</v>
      </c>
      <c r="J47" s="139">
        <f t="shared" si="53"/>
        <v>7279.999999999999</v>
      </c>
      <c r="K47" s="139">
        <f t="shared" si="53"/>
        <v>8190</v>
      </c>
      <c r="L47" s="139">
        <f t="shared" si="53"/>
        <v>5302.5</v>
      </c>
      <c r="M47" s="139">
        <f t="shared" si="53"/>
        <v>4145.75</v>
      </c>
      <c r="N47" s="139">
        <f t="shared" si="53"/>
        <v>5960.5</v>
      </c>
      <c r="O47" s="139">
        <f t="shared" si="54"/>
        <v>7752.5</v>
      </c>
      <c r="P47" s="139">
        <f t="shared" si="54"/>
        <v>7638.75</v>
      </c>
      <c r="Q47" s="139">
        <f t="shared" si="54"/>
        <v>4585.000000000001</v>
      </c>
      <c r="R47" s="139">
        <f t="shared" si="54"/>
        <v>6590.5</v>
      </c>
      <c r="S47" s="139">
        <f t="shared" si="54"/>
        <v>10869.25</v>
      </c>
      <c r="T47" s="139">
        <f t="shared" si="54"/>
        <v>8426.25</v>
      </c>
      <c r="U47" s="139">
        <f t="shared" si="54"/>
        <v>5512.5</v>
      </c>
      <c r="V47" s="139">
        <f t="shared" si="54"/>
        <v>5722.5</v>
      </c>
      <c r="W47" s="148">
        <f t="shared" si="48"/>
        <v>6877.5</v>
      </c>
      <c r="X47" s="148">
        <f t="shared" si="48"/>
        <v>5747.000000000001</v>
      </c>
      <c r="Y47" s="148">
        <f t="shared" si="48"/>
        <v>6429.500000000001</v>
      </c>
      <c r="Z47" s="148">
        <f t="shared" si="48"/>
        <v>9337.999999999998</v>
      </c>
      <c r="AA47" s="148">
        <f t="shared" si="48"/>
        <v>7402.5</v>
      </c>
      <c r="AB47" s="148">
        <f t="shared" si="48"/>
        <v>5677</v>
      </c>
      <c r="AC47" s="148">
        <f t="shared" si="48"/>
        <v>6048</v>
      </c>
      <c r="AD47" s="139">
        <f t="shared" si="54"/>
        <v>7892.499999999999</v>
      </c>
      <c r="AE47" s="139">
        <f t="shared" si="54"/>
        <v>5573.75</v>
      </c>
      <c r="AF47" s="139">
        <f t="shared" si="54"/>
        <v>9792.500000000002</v>
      </c>
      <c r="AG47" s="139">
        <f t="shared" si="54"/>
        <v>9840.6</v>
      </c>
      <c r="AH47" s="139">
        <f t="shared" si="55"/>
        <v>6533.1</v>
      </c>
      <c r="AI47" s="139">
        <f t="shared" si="55"/>
        <v>4966.8499999999985</v>
      </c>
      <c r="AJ47" s="139">
        <f t="shared" si="55"/>
        <v>7063.35</v>
      </c>
      <c r="AK47" s="139">
        <f t="shared" si="55"/>
        <v>8111.5999999999985</v>
      </c>
      <c r="AL47" s="139">
        <f t="shared" si="55"/>
        <v>8085</v>
      </c>
      <c r="AM47" s="139">
        <f t="shared" si="55"/>
        <v>5197.5</v>
      </c>
      <c r="AN47" s="139">
        <f t="shared" si="55"/>
        <v>4040.7499999999995</v>
      </c>
      <c r="AO47" s="139">
        <f t="shared" si="55"/>
        <v>5855.5</v>
      </c>
      <c r="AP47" s="139">
        <f t="shared" si="55"/>
        <v>7647.5</v>
      </c>
      <c r="AQ47" s="139">
        <f t="shared" si="55"/>
        <v>7159.95</v>
      </c>
      <c r="AR47" s="139">
        <f t="shared" si="55"/>
        <v>4473.700000000002</v>
      </c>
      <c r="AS47" s="139">
        <f t="shared" si="55"/>
        <v>6463.87</v>
      </c>
      <c r="AT47" s="139">
        <f t="shared" si="55"/>
        <v>10726.869999999999</v>
      </c>
      <c r="AU47" s="148">
        <f t="shared" si="55"/>
        <v>6772.5</v>
      </c>
      <c r="AV47" s="148">
        <f t="shared" si="55"/>
        <v>5642.000000000001</v>
      </c>
      <c r="AW47" s="148">
        <f t="shared" si="55"/>
        <v>6324.500000000001</v>
      </c>
      <c r="AX47" s="148">
        <f t="shared" si="55"/>
        <v>9232.999999999998</v>
      </c>
      <c r="AY47" s="139">
        <f t="shared" si="55"/>
        <v>18165</v>
      </c>
      <c r="AZ47" s="139">
        <f t="shared" si="55"/>
        <v>13256.25</v>
      </c>
      <c r="BA47" s="139">
        <f t="shared" si="55"/>
        <v>9061.5</v>
      </c>
      <c r="BB47" s="139">
        <f t="shared" si="57"/>
        <v>7759.5</v>
      </c>
      <c r="BC47" s="139">
        <f t="shared" si="57"/>
        <v>8800.750000000002</v>
      </c>
      <c r="BD47" s="139">
        <f t="shared" si="57"/>
        <v>13571.25</v>
      </c>
      <c r="BE47" s="139">
        <f t="shared" si="57"/>
        <v>7023.4375</v>
      </c>
      <c r="BF47" s="139">
        <f t="shared" si="57"/>
        <v>6813.4375</v>
      </c>
      <c r="BG47" s="139">
        <f t="shared" si="57"/>
        <v>7231</v>
      </c>
      <c r="BH47" s="139">
        <f t="shared" si="57"/>
        <v>6506.5</v>
      </c>
      <c r="BI47" s="139">
        <f t="shared" si="57"/>
        <v>6133.750000000001</v>
      </c>
      <c r="BJ47" s="139">
        <f t="shared" si="57"/>
        <v>10710</v>
      </c>
      <c r="BK47" s="139">
        <f t="shared" si="52"/>
        <v>7514.499999999999</v>
      </c>
      <c r="BL47" s="139">
        <f t="shared" si="52"/>
        <v>8323</v>
      </c>
      <c r="BM47" s="44">
        <f t="shared" si="26"/>
        <v>4040.7499999999995</v>
      </c>
      <c r="BN47" s="139">
        <f t="shared" si="19"/>
        <v>4996.249999999999</v>
      </c>
      <c r="BO47" s="139">
        <f t="shared" si="27"/>
        <v>4145.75</v>
      </c>
      <c r="BP47" s="139">
        <f t="shared" si="28"/>
        <v>4585.000000000001</v>
      </c>
      <c r="BQ47" s="139">
        <f t="shared" si="29"/>
        <v>5573.75</v>
      </c>
      <c r="BR47" s="139">
        <f t="shared" si="56"/>
        <v>4966.8499999999985</v>
      </c>
      <c r="BS47" s="139">
        <f t="shared" si="30"/>
        <v>4040.7499999999995</v>
      </c>
      <c r="BT47" s="139">
        <f t="shared" si="31"/>
        <v>7759.5</v>
      </c>
      <c r="BU47" s="139">
        <f t="shared" si="32"/>
        <v>6813.4375</v>
      </c>
      <c r="BV47" s="139">
        <f t="shared" si="33"/>
        <v>6133.750000000001</v>
      </c>
      <c r="BW47" s="175">
        <f t="shared" si="34"/>
        <v>5677</v>
      </c>
      <c r="BX47" s="161">
        <f t="shared" si="35"/>
        <v>5642.000000000001</v>
      </c>
      <c r="BY47" s="20">
        <f t="shared" si="36"/>
        <v>382.8124999999991</v>
      </c>
      <c r="BZ47" s="13">
        <f t="shared" si="37"/>
        <v>-467.6875</v>
      </c>
      <c r="CA47" s="13">
        <f t="shared" si="38"/>
        <v>-28.43749999999909</v>
      </c>
      <c r="CB47" s="13">
        <f t="shared" si="39"/>
        <v>960.3125</v>
      </c>
      <c r="CC47" s="13">
        <f t="shared" si="40"/>
        <v>353.41249999999854</v>
      </c>
      <c r="CD47" s="13">
        <f t="shared" si="41"/>
        <v>-572.6875</v>
      </c>
      <c r="CE47" s="13">
        <f t="shared" si="58"/>
        <v>3146.0625</v>
      </c>
      <c r="CF47" s="51">
        <v>2200</v>
      </c>
      <c r="CG47" s="13">
        <f t="shared" si="59"/>
        <v>1520.3125</v>
      </c>
      <c r="CH47" s="170">
        <f t="shared" si="45"/>
        <v>1063.5625</v>
      </c>
      <c r="CI47" s="164">
        <f t="shared" si="46"/>
        <v>1028.562500000001</v>
      </c>
      <c r="CJ47" s="20">
        <f t="shared" si="23"/>
        <v>29.400000000000546</v>
      </c>
      <c r="CK47" s="102">
        <f t="shared" si="24"/>
        <v>105.00000000000045</v>
      </c>
      <c r="CL47" s="102">
        <f t="shared" si="25"/>
        <v>544.2500000000014</v>
      </c>
      <c r="CM47" s="170">
        <f t="shared" si="47"/>
        <v>34.99999999999909</v>
      </c>
    </row>
    <row r="48" spans="1:91" ht="11.25">
      <c r="A48" s="253"/>
      <c r="C48" s="1">
        <v>150</v>
      </c>
      <c r="D48" s="34">
        <f>C48/config!$B$7</f>
        <v>50</v>
      </c>
      <c r="E48" s="139">
        <f aca="true" t="shared" si="60" ref="E48:N57">k_zeikomi(k_total(k_tsuwabun($C48,$D48,0,E$12,E$13),E$7,E$6,E$9,E$14,E$10+E$11))</f>
        <v>9870</v>
      </c>
      <c r="F48" s="139">
        <f t="shared" si="60"/>
        <v>6562.5</v>
      </c>
      <c r="G48" s="139">
        <f t="shared" si="60"/>
        <v>5155.5</v>
      </c>
      <c r="H48" s="139">
        <f t="shared" si="60"/>
        <v>7297.5</v>
      </c>
      <c r="I48" s="139">
        <f t="shared" si="60"/>
        <v>8368.5</v>
      </c>
      <c r="J48" s="139">
        <f t="shared" si="60"/>
        <v>7507.5</v>
      </c>
      <c r="K48" s="139">
        <f t="shared" si="60"/>
        <v>8190</v>
      </c>
      <c r="L48" s="139">
        <f t="shared" si="60"/>
        <v>5302.5</v>
      </c>
      <c r="M48" s="139">
        <f t="shared" si="60"/>
        <v>4305</v>
      </c>
      <c r="N48" s="139">
        <f t="shared" si="60"/>
        <v>6142.5</v>
      </c>
      <c r="O48" s="139">
        <f aca="true" t="shared" si="61" ref="O48:AG57">k_zeikomi(k_total(k_tsuwabun($C48,$D48,0,O$12,O$13),O$7,O$6,O$9,O$14,O$10+O$11))</f>
        <v>7980</v>
      </c>
      <c r="P48" s="139">
        <f t="shared" si="61"/>
        <v>7638.75</v>
      </c>
      <c r="Q48" s="139">
        <f t="shared" si="61"/>
        <v>4751.25</v>
      </c>
      <c r="R48" s="139">
        <f t="shared" si="61"/>
        <v>6809.25</v>
      </c>
      <c r="S48" s="139">
        <f t="shared" si="61"/>
        <v>11193</v>
      </c>
      <c r="T48" s="139">
        <f t="shared" si="61"/>
        <v>8426.25</v>
      </c>
      <c r="U48" s="139">
        <f t="shared" si="61"/>
        <v>5512.5</v>
      </c>
      <c r="V48" s="139">
        <f t="shared" si="61"/>
        <v>5906.25</v>
      </c>
      <c r="W48" s="148">
        <f t="shared" si="48"/>
        <v>6877.5</v>
      </c>
      <c r="X48" s="148">
        <f t="shared" si="48"/>
        <v>5880</v>
      </c>
      <c r="Y48" s="148">
        <f t="shared" si="48"/>
        <v>6604.5</v>
      </c>
      <c r="Z48" s="148">
        <f t="shared" si="48"/>
        <v>9597</v>
      </c>
      <c r="AA48" s="148">
        <f t="shared" si="48"/>
        <v>7402.5</v>
      </c>
      <c r="AB48" s="148">
        <f t="shared" si="48"/>
        <v>5775</v>
      </c>
      <c r="AC48" s="148">
        <f t="shared" si="48"/>
        <v>6195</v>
      </c>
      <c r="AD48" s="139">
        <f t="shared" si="61"/>
        <v>8120</v>
      </c>
      <c r="AE48" s="139">
        <f t="shared" si="61"/>
        <v>5687.5</v>
      </c>
      <c r="AF48" s="139">
        <f t="shared" si="61"/>
        <v>10020</v>
      </c>
      <c r="AG48" s="139">
        <f t="shared" si="61"/>
        <v>9840.6</v>
      </c>
      <c r="AH48" s="139">
        <f aca="true" t="shared" si="62" ref="AH48:BA63">k_zeikomi(k_total(k_tsuwabun($C48,$D48,0,AH$12,AH$13),AH$7,AH$6,AH$9,AH$14,AH$10+AH$11))</f>
        <v>6533.1</v>
      </c>
      <c r="AI48" s="139">
        <f t="shared" si="62"/>
        <v>5126.1</v>
      </c>
      <c r="AJ48" s="139">
        <f t="shared" si="62"/>
        <v>7268.1</v>
      </c>
      <c r="AK48" s="139">
        <f t="shared" si="62"/>
        <v>8339.1</v>
      </c>
      <c r="AL48" s="139">
        <f t="shared" si="62"/>
        <v>8085</v>
      </c>
      <c r="AM48" s="139">
        <f t="shared" si="55"/>
        <v>5197.5</v>
      </c>
      <c r="AN48" s="139">
        <f t="shared" si="55"/>
        <v>4200</v>
      </c>
      <c r="AO48" s="139">
        <f t="shared" si="55"/>
        <v>6037.5</v>
      </c>
      <c r="AP48" s="139">
        <f t="shared" si="55"/>
        <v>7875</v>
      </c>
      <c r="AQ48" s="139">
        <f t="shared" si="55"/>
        <v>7159.95</v>
      </c>
      <c r="AR48" s="139">
        <f t="shared" si="55"/>
        <v>4639.95</v>
      </c>
      <c r="AS48" s="139">
        <f t="shared" si="55"/>
        <v>6682.62</v>
      </c>
      <c r="AT48" s="139">
        <f t="shared" si="55"/>
        <v>11050.619999999999</v>
      </c>
      <c r="AU48" s="148">
        <f t="shared" si="55"/>
        <v>6772.5</v>
      </c>
      <c r="AV48" s="148">
        <f t="shared" si="55"/>
        <v>5775</v>
      </c>
      <c r="AW48" s="148">
        <f t="shared" si="55"/>
        <v>6499.5</v>
      </c>
      <c r="AX48" s="148">
        <f t="shared" si="55"/>
        <v>9492</v>
      </c>
      <c r="AY48" s="139">
        <f t="shared" si="55"/>
        <v>18165</v>
      </c>
      <c r="AZ48" s="139">
        <f t="shared" si="55"/>
        <v>13256.25</v>
      </c>
      <c r="BA48" s="139">
        <f t="shared" si="55"/>
        <v>9061.5</v>
      </c>
      <c r="BB48" s="139">
        <f t="shared" si="57"/>
        <v>7943.25</v>
      </c>
      <c r="BC48" s="139">
        <f t="shared" si="57"/>
        <v>9045.75</v>
      </c>
      <c r="BD48" s="139">
        <f t="shared" si="57"/>
        <v>13938.75</v>
      </c>
      <c r="BE48" s="139">
        <f t="shared" si="57"/>
        <v>7165.625</v>
      </c>
      <c r="BF48" s="139">
        <f t="shared" si="57"/>
        <v>6955.625</v>
      </c>
      <c r="BG48" s="139">
        <f t="shared" si="57"/>
        <v>7397.25</v>
      </c>
      <c r="BH48" s="139">
        <f t="shared" si="57"/>
        <v>6672.75</v>
      </c>
      <c r="BI48" s="139">
        <f t="shared" si="57"/>
        <v>6300</v>
      </c>
      <c r="BJ48" s="139">
        <f t="shared" si="57"/>
        <v>10710</v>
      </c>
      <c r="BK48" s="139">
        <f t="shared" si="52"/>
        <v>7654.5</v>
      </c>
      <c r="BL48" s="139">
        <f t="shared" si="52"/>
        <v>8463</v>
      </c>
      <c r="BM48" s="44">
        <f t="shared" si="26"/>
        <v>4200</v>
      </c>
      <c r="BN48" s="139">
        <f t="shared" si="19"/>
        <v>5155.5</v>
      </c>
      <c r="BO48" s="139">
        <f t="shared" si="27"/>
        <v>4305</v>
      </c>
      <c r="BP48" s="139">
        <f t="shared" si="28"/>
        <v>4751.25</v>
      </c>
      <c r="BQ48" s="139">
        <f t="shared" si="29"/>
        <v>5687.5</v>
      </c>
      <c r="BR48" s="139">
        <f t="shared" si="56"/>
        <v>5126.1</v>
      </c>
      <c r="BS48" s="139">
        <f t="shared" si="30"/>
        <v>4200</v>
      </c>
      <c r="BT48" s="139">
        <f t="shared" si="31"/>
        <v>7943.25</v>
      </c>
      <c r="BU48" s="139">
        <f t="shared" si="32"/>
        <v>6955.625</v>
      </c>
      <c r="BV48" s="139">
        <f t="shared" si="33"/>
        <v>6300</v>
      </c>
      <c r="BW48" s="175">
        <f t="shared" si="34"/>
        <v>5775</v>
      </c>
      <c r="BX48" s="161">
        <f t="shared" si="35"/>
        <v>5775</v>
      </c>
      <c r="BY48" s="20">
        <f t="shared" si="36"/>
        <v>399.875</v>
      </c>
      <c r="BZ48" s="13">
        <f t="shared" si="37"/>
        <v>-450.625</v>
      </c>
      <c r="CA48" s="13">
        <f t="shared" si="38"/>
        <v>-4.375</v>
      </c>
      <c r="CB48" s="13">
        <f t="shared" si="39"/>
        <v>931.875</v>
      </c>
      <c r="CC48" s="13">
        <f t="shared" si="40"/>
        <v>370.47500000000036</v>
      </c>
      <c r="CD48" s="13">
        <f t="shared" si="41"/>
        <v>-555.625</v>
      </c>
      <c r="CE48" s="13">
        <f t="shared" si="58"/>
        <v>3187.625</v>
      </c>
      <c r="CF48" s="51">
        <v>2200</v>
      </c>
      <c r="CG48" s="13">
        <f t="shared" si="59"/>
        <v>1544.375</v>
      </c>
      <c r="CH48" s="170">
        <f t="shared" si="45"/>
        <v>1019.375</v>
      </c>
      <c r="CI48" s="164">
        <f t="shared" si="46"/>
        <v>1019.375</v>
      </c>
      <c r="CJ48" s="20">
        <f t="shared" si="23"/>
        <v>29.399999999999636</v>
      </c>
      <c r="CK48" s="102">
        <f t="shared" si="24"/>
        <v>105</v>
      </c>
      <c r="CL48" s="102">
        <f t="shared" si="25"/>
        <v>551.25</v>
      </c>
      <c r="CM48" s="170">
        <f t="shared" si="47"/>
        <v>0</v>
      </c>
    </row>
    <row r="49" spans="1:91" ht="11.25">
      <c r="A49" s="253"/>
      <c r="C49" s="1">
        <v>155</v>
      </c>
      <c r="D49" s="34">
        <f>C49/config!$B$7</f>
        <v>51.666666666666664</v>
      </c>
      <c r="E49" s="139">
        <f t="shared" si="60"/>
        <v>9870</v>
      </c>
      <c r="F49" s="139">
        <f t="shared" si="60"/>
        <v>6562.5</v>
      </c>
      <c r="G49" s="139">
        <f t="shared" si="60"/>
        <v>5314.750000000001</v>
      </c>
      <c r="H49" s="139">
        <f t="shared" si="60"/>
        <v>7502.25</v>
      </c>
      <c r="I49" s="139">
        <f t="shared" si="60"/>
        <v>8596.000000000002</v>
      </c>
      <c r="J49" s="139">
        <f t="shared" si="60"/>
        <v>7735.000000000001</v>
      </c>
      <c r="K49" s="139">
        <f t="shared" si="60"/>
        <v>8190</v>
      </c>
      <c r="L49" s="139">
        <f t="shared" si="60"/>
        <v>5302.5</v>
      </c>
      <c r="M49" s="139">
        <f t="shared" si="60"/>
        <v>4464.25</v>
      </c>
      <c r="N49" s="139">
        <f t="shared" si="60"/>
        <v>6324.5</v>
      </c>
      <c r="O49" s="139">
        <f t="shared" si="61"/>
        <v>8207.500000000002</v>
      </c>
      <c r="P49" s="139">
        <f t="shared" si="61"/>
        <v>7638.75</v>
      </c>
      <c r="Q49" s="139">
        <f t="shared" si="61"/>
        <v>4917.499999999999</v>
      </c>
      <c r="R49" s="139">
        <f t="shared" si="61"/>
        <v>7027.999999999999</v>
      </c>
      <c r="S49" s="139">
        <f t="shared" si="61"/>
        <v>11516.75</v>
      </c>
      <c r="T49" s="139">
        <f t="shared" si="61"/>
        <v>8426.25</v>
      </c>
      <c r="U49" s="139">
        <f t="shared" si="61"/>
        <v>5512.5</v>
      </c>
      <c r="V49" s="139">
        <f t="shared" si="61"/>
        <v>6090</v>
      </c>
      <c r="W49" s="148">
        <f t="shared" si="48"/>
        <v>6877.5</v>
      </c>
      <c r="X49" s="148">
        <f t="shared" si="48"/>
        <v>6012.999999999999</v>
      </c>
      <c r="Y49" s="148">
        <f t="shared" si="48"/>
        <v>6779.499999999999</v>
      </c>
      <c r="Z49" s="148">
        <f t="shared" si="48"/>
        <v>9856.000000000002</v>
      </c>
      <c r="AA49" s="148">
        <f t="shared" si="48"/>
        <v>7402.5</v>
      </c>
      <c r="AB49" s="148">
        <f t="shared" si="48"/>
        <v>5873</v>
      </c>
      <c r="AC49" s="148">
        <f t="shared" si="48"/>
        <v>6342</v>
      </c>
      <c r="AD49" s="139">
        <f t="shared" si="61"/>
        <v>8347.5</v>
      </c>
      <c r="AE49" s="139">
        <f t="shared" si="61"/>
        <v>5801.25</v>
      </c>
      <c r="AF49" s="139">
        <f t="shared" si="61"/>
        <v>10247.5</v>
      </c>
      <c r="AG49" s="139">
        <f t="shared" si="61"/>
        <v>9840.6</v>
      </c>
      <c r="AH49" s="139">
        <f t="shared" si="62"/>
        <v>6533.1</v>
      </c>
      <c r="AI49" s="139">
        <f t="shared" si="62"/>
        <v>5285.350000000001</v>
      </c>
      <c r="AJ49" s="139">
        <f t="shared" si="62"/>
        <v>7472.85</v>
      </c>
      <c r="AK49" s="139">
        <f t="shared" si="62"/>
        <v>8566.600000000002</v>
      </c>
      <c r="AL49" s="139">
        <f t="shared" si="62"/>
        <v>8085</v>
      </c>
      <c r="AM49" s="139">
        <f t="shared" si="55"/>
        <v>5197.5</v>
      </c>
      <c r="AN49" s="139">
        <f t="shared" si="55"/>
        <v>4359.25</v>
      </c>
      <c r="AO49" s="139">
        <f t="shared" si="55"/>
        <v>6219.5</v>
      </c>
      <c r="AP49" s="139">
        <f t="shared" si="55"/>
        <v>8102.500000000001</v>
      </c>
      <c r="AQ49" s="139">
        <f t="shared" si="55"/>
        <v>7159.95</v>
      </c>
      <c r="AR49" s="139">
        <f t="shared" si="55"/>
        <v>4806.199999999999</v>
      </c>
      <c r="AS49" s="139">
        <f t="shared" si="55"/>
        <v>6901.37</v>
      </c>
      <c r="AT49" s="139">
        <f t="shared" si="55"/>
        <v>11374.37</v>
      </c>
      <c r="AU49" s="148">
        <f t="shared" si="55"/>
        <v>6772.5</v>
      </c>
      <c r="AV49" s="148">
        <f t="shared" si="55"/>
        <v>5907.999999999999</v>
      </c>
      <c r="AW49" s="148">
        <f t="shared" si="55"/>
        <v>6674.499999999999</v>
      </c>
      <c r="AX49" s="148">
        <f t="shared" si="55"/>
        <v>9751.000000000002</v>
      </c>
      <c r="AY49" s="139">
        <f t="shared" si="55"/>
        <v>18165</v>
      </c>
      <c r="AZ49" s="139">
        <f t="shared" si="55"/>
        <v>13256.25</v>
      </c>
      <c r="BA49" s="139">
        <f t="shared" si="55"/>
        <v>9061.5</v>
      </c>
      <c r="BB49" s="139">
        <f t="shared" si="57"/>
        <v>8127</v>
      </c>
      <c r="BC49" s="139">
        <f t="shared" si="57"/>
        <v>9290.749999999998</v>
      </c>
      <c r="BD49" s="139">
        <f t="shared" si="57"/>
        <v>14306.25</v>
      </c>
      <c r="BE49" s="139">
        <f t="shared" si="57"/>
        <v>7307.812500000001</v>
      </c>
      <c r="BF49" s="139">
        <f t="shared" si="57"/>
        <v>7097.812500000001</v>
      </c>
      <c r="BG49" s="139">
        <f t="shared" si="57"/>
        <v>7563.5</v>
      </c>
      <c r="BH49" s="139">
        <f t="shared" si="57"/>
        <v>6839</v>
      </c>
      <c r="BI49" s="139">
        <f t="shared" si="57"/>
        <v>6466.249999999999</v>
      </c>
      <c r="BJ49" s="139">
        <f t="shared" si="57"/>
        <v>10710</v>
      </c>
      <c r="BK49" s="139">
        <f t="shared" si="52"/>
        <v>7794.5</v>
      </c>
      <c r="BL49" s="139">
        <f t="shared" si="52"/>
        <v>8602.999999999998</v>
      </c>
      <c r="BM49" s="44">
        <f t="shared" si="26"/>
        <v>4359.25</v>
      </c>
      <c r="BN49" s="139">
        <f t="shared" si="19"/>
        <v>5314.750000000001</v>
      </c>
      <c r="BO49" s="139">
        <f t="shared" si="27"/>
        <v>4464.25</v>
      </c>
      <c r="BP49" s="139">
        <f t="shared" si="28"/>
        <v>4917.499999999999</v>
      </c>
      <c r="BQ49" s="139">
        <f t="shared" si="29"/>
        <v>5801.25</v>
      </c>
      <c r="BR49" s="139">
        <f t="shared" si="56"/>
        <v>5285.350000000001</v>
      </c>
      <c r="BS49" s="139">
        <f t="shared" si="30"/>
        <v>4359.25</v>
      </c>
      <c r="BT49" s="139">
        <f t="shared" si="31"/>
        <v>8127</v>
      </c>
      <c r="BU49" s="139">
        <f t="shared" si="32"/>
        <v>7097.812500000001</v>
      </c>
      <c r="BV49" s="139">
        <f t="shared" si="33"/>
        <v>6466.249999999999</v>
      </c>
      <c r="BW49" s="175">
        <f t="shared" si="34"/>
        <v>5873</v>
      </c>
      <c r="BX49" s="161">
        <f t="shared" si="35"/>
        <v>5907.999999999999</v>
      </c>
      <c r="BY49" s="20">
        <f t="shared" si="36"/>
        <v>416.9375</v>
      </c>
      <c r="BZ49" s="13">
        <f t="shared" si="37"/>
        <v>-433.5625000000009</v>
      </c>
      <c r="CA49" s="13">
        <f t="shared" si="38"/>
        <v>19.68749999999818</v>
      </c>
      <c r="CB49" s="13">
        <f t="shared" si="39"/>
        <v>903.4374999999991</v>
      </c>
      <c r="CC49" s="13">
        <f t="shared" si="40"/>
        <v>387.53750000000036</v>
      </c>
      <c r="CD49" s="13">
        <f t="shared" si="41"/>
        <v>-538.5625000000009</v>
      </c>
      <c r="CE49" s="13">
        <f t="shared" si="58"/>
        <v>3229.187499999999</v>
      </c>
      <c r="CF49" s="51">
        <v>2200</v>
      </c>
      <c r="CG49" s="13">
        <f t="shared" si="59"/>
        <v>1568.437499999999</v>
      </c>
      <c r="CH49" s="170">
        <f t="shared" si="45"/>
        <v>975.1874999999991</v>
      </c>
      <c r="CI49" s="164">
        <f t="shared" si="46"/>
        <v>1010.1874999999982</v>
      </c>
      <c r="CJ49" s="20">
        <f t="shared" si="23"/>
        <v>29.399999999999636</v>
      </c>
      <c r="CK49" s="102">
        <f t="shared" si="24"/>
        <v>105</v>
      </c>
      <c r="CL49" s="102">
        <f t="shared" si="25"/>
        <v>558.2499999999991</v>
      </c>
      <c r="CM49" s="170">
        <f t="shared" si="47"/>
        <v>-34.99999999999909</v>
      </c>
    </row>
    <row r="50" spans="1:91" ht="11.25">
      <c r="A50" s="253"/>
      <c r="C50" s="1">
        <v>160</v>
      </c>
      <c r="D50" s="34">
        <f>C50/config!$B$7</f>
        <v>53.333333333333336</v>
      </c>
      <c r="E50" s="139">
        <f t="shared" si="60"/>
        <v>9870</v>
      </c>
      <c r="F50" s="139">
        <f t="shared" si="60"/>
        <v>6562.5</v>
      </c>
      <c r="G50" s="139">
        <f t="shared" si="60"/>
        <v>5473.999999999999</v>
      </c>
      <c r="H50" s="139">
        <f t="shared" si="60"/>
        <v>7707</v>
      </c>
      <c r="I50" s="139">
        <f t="shared" si="60"/>
        <v>8823.499999999998</v>
      </c>
      <c r="J50" s="139">
        <f t="shared" si="60"/>
        <v>7962.499999999999</v>
      </c>
      <c r="K50" s="139">
        <f t="shared" si="60"/>
        <v>8190</v>
      </c>
      <c r="L50" s="139">
        <f t="shared" si="60"/>
        <v>5302.5</v>
      </c>
      <c r="M50" s="139">
        <f t="shared" si="60"/>
        <v>4623.5</v>
      </c>
      <c r="N50" s="139">
        <f t="shared" si="60"/>
        <v>6506.5</v>
      </c>
      <c r="O50" s="139">
        <f t="shared" si="61"/>
        <v>8434.999999999998</v>
      </c>
      <c r="P50" s="139">
        <f t="shared" si="61"/>
        <v>7638.75</v>
      </c>
      <c r="Q50" s="139">
        <f t="shared" si="61"/>
        <v>5083.750000000001</v>
      </c>
      <c r="R50" s="139">
        <f t="shared" si="61"/>
        <v>7246.750000000001</v>
      </c>
      <c r="S50" s="139">
        <f t="shared" si="61"/>
        <v>11840.5</v>
      </c>
      <c r="T50" s="139">
        <f t="shared" si="61"/>
        <v>8426.25</v>
      </c>
      <c r="U50" s="139">
        <f t="shared" si="61"/>
        <v>5512.5</v>
      </c>
      <c r="V50" s="139">
        <f t="shared" si="61"/>
        <v>6273.75</v>
      </c>
      <c r="W50" s="148">
        <f t="shared" si="48"/>
        <v>6877.5</v>
      </c>
      <c r="X50" s="148">
        <f t="shared" si="48"/>
        <v>6146.000000000001</v>
      </c>
      <c r="Y50" s="148">
        <f t="shared" si="48"/>
        <v>6954.500000000001</v>
      </c>
      <c r="Z50" s="148">
        <f t="shared" si="48"/>
        <v>10114.999999999998</v>
      </c>
      <c r="AA50" s="148">
        <f t="shared" si="48"/>
        <v>7402.5</v>
      </c>
      <c r="AB50" s="148">
        <f t="shared" si="48"/>
        <v>5971</v>
      </c>
      <c r="AC50" s="148">
        <f t="shared" si="48"/>
        <v>6489</v>
      </c>
      <c r="AD50" s="139">
        <f t="shared" si="61"/>
        <v>8575</v>
      </c>
      <c r="AE50" s="139">
        <f t="shared" si="61"/>
        <v>5915</v>
      </c>
      <c r="AF50" s="139">
        <f t="shared" si="61"/>
        <v>10475.000000000002</v>
      </c>
      <c r="AG50" s="139">
        <f t="shared" si="61"/>
        <v>9840.6</v>
      </c>
      <c r="AH50" s="139">
        <f t="shared" si="62"/>
        <v>6533.1</v>
      </c>
      <c r="AI50" s="139">
        <f t="shared" si="62"/>
        <v>5444.5999999999985</v>
      </c>
      <c r="AJ50" s="139">
        <f t="shared" si="62"/>
        <v>7677.6</v>
      </c>
      <c r="AK50" s="139">
        <f t="shared" si="62"/>
        <v>8794.099999999999</v>
      </c>
      <c r="AL50" s="139">
        <f t="shared" si="62"/>
        <v>8085</v>
      </c>
      <c r="AM50" s="139">
        <f t="shared" si="55"/>
        <v>5197.5</v>
      </c>
      <c r="AN50" s="139">
        <f t="shared" si="55"/>
        <v>4518.5</v>
      </c>
      <c r="AO50" s="139">
        <f t="shared" si="55"/>
        <v>6401.5</v>
      </c>
      <c r="AP50" s="139">
        <f t="shared" si="55"/>
        <v>8329.999999999998</v>
      </c>
      <c r="AQ50" s="139">
        <f t="shared" si="55"/>
        <v>7159.95</v>
      </c>
      <c r="AR50" s="139">
        <f t="shared" si="55"/>
        <v>4972.450000000002</v>
      </c>
      <c r="AS50" s="139">
        <f t="shared" si="55"/>
        <v>7120.120000000001</v>
      </c>
      <c r="AT50" s="139">
        <f t="shared" si="55"/>
        <v>11698.119999999999</v>
      </c>
      <c r="AU50" s="148">
        <f t="shared" si="55"/>
        <v>6772.5</v>
      </c>
      <c r="AV50" s="148">
        <f t="shared" si="55"/>
        <v>6041.000000000001</v>
      </c>
      <c r="AW50" s="148">
        <f t="shared" si="55"/>
        <v>6849.500000000001</v>
      </c>
      <c r="AX50" s="148">
        <f t="shared" si="55"/>
        <v>10009.999999999998</v>
      </c>
      <c r="AY50" s="139">
        <f t="shared" si="55"/>
        <v>18165</v>
      </c>
      <c r="AZ50" s="139">
        <f t="shared" si="55"/>
        <v>13256.25</v>
      </c>
      <c r="BA50" s="139">
        <f t="shared" si="55"/>
        <v>9061.5</v>
      </c>
      <c r="BB50" s="139">
        <f t="shared" si="57"/>
        <v>8310.75</v>
      </c>
      <c r="BC50" s="139">
        <f t="shared" si="57"/>
        <v>9535.750000000002</v>
      </c>
      <c r="BD50" s="139">
        <f t="shared" si="57"/>
        <v>14673.75</v>
      </c>
      <c r="BE50" s="139">
        <f t="shared" si="57"/>
        <v>7450</v>
      </c>
      <c r="BF50" s="139">
        <f t="shared" si="57"/>
        <v>7240</v>
      </c>
      <c r="BG50" s="139">
        <f t="shared" si="57"/>
        <v>7729.75</v>
      </c>
      <c r="BH50" s="139">
        <f t="shared" si="57"/>
        <v>7005.25</v>
      </c>
      <c r="BI50" s="139">
        <f t="shared" si="57"/>
        <v>6632.500000000001</v>
      </c>
      <c r="BJ50" s="139">
        <f t="shared" si="57"/>
        <v>10710</v>
      </c>
      <c r="BK50" s="139">
        <f t="shared" si="57"/>
        <v>7934.5</v>
      </c>
      <c r="BL50" s="139">
        <f t="shared" si="57"/>
        <v>8743</v>
      </c>
      <c r="BM50" s="44">
        <f t="shared" si="26"/>
        <v>4518.5</v>
      </c>
      <c r="BN50" s="139">
        <f t="shared" si="19"/>
        <v>5473.999999999999</v>
      </c>
      <c r="BO50" s="139">
        <f t="shared" si="27"/>
        <v>4623.5</v>
      </c>
      <c r="BP50" s="139">
        <f t="shared" si="28"/>
        <v>5083.750000000001</v>
      </c>
      <c r="BQ50" s="139">
        <f t="shared" si="29"/>
        <v>5915</v>
      </c>
      <c r="BR50" s="139">
        <f t="shared" si="56"/>
        <v>5444.5999999999985</v>
      </c>
      <c r="BS50" s="139">
        <f t="shared" si="30"/>
        <v>4518.5</v>
      </c>
      <c r="BT50" s="139">
        <f t="shared" si="31"/>
        <v>8310.75</v>
      </c>
      <c r="BU50" s="139">
        <f t="shared" si="32"/>
        <v>7240</v>
      </c>
      <c r="BV50" s="139">
        <f t="shared" si="33"/>
        <v>6632.500000000001</v>
      </c>
      <c r="BW50" s="175">
        <f t="shared" si="34"/>
        <v>5971</v>
      </c>
      <c r="BX50" s="161">
        <f t="shared" si="35"/>
        <v>6041.000000000001</v>
      </c>
      <c r="BY50" s="20">
        <f t="shared" si="36"/>
        <v>433.9999999999991</v>
      </c>
      <c r="BZ50" s="13">
        <f t="shared" si="37"/>
        <v>-416.5</v>
      </c>
      <c r="CA50" s="13">
        <f t="shared" si="38"/>
        <v>43.75000000000091</v>
      </c>
      <c r="CB50" s="13">
        <f t="shared" si="39"/>
        <v>875</v>
      </c>
      <c r="CC50" s="13">
        <f t="shared" si="40"/>
        <v>404.59999999999854</v>
      </c>
      <c r="CD50" s="13">
        <f t="shared" si="41"/>
        <v>-521.5</v>
      </c>
      <c r="CE50" s="13">
        <f t="shared" si="58"/>
        <v>3270.75</v>
      </c>
      <c r="CF50" s="51">
        <v>2200</v>
      </c>
      <c r="CG50" s="13">
        <f t="shared" si="59"/>
        <v>1592.5</v>
      </c>
      <c r="CH50" s="170">
        <f t="shared" si="45"/>
        <v>931</v>
      </c>
      <c r="CI50" s="164">
        <f t="shared" si="46"/>
        <v>1001</v>
      </c>
      <c r="CJ50" s="20">
        <f aca="true" t="shared" si="63" ref="CJ50:CJ81">BN50-BR50</f>
        <v>29.400000000000546</v>
      </c>
      <c r="CK50" s="102">
        <f aca="true" t="shared" si="64" ref="CK50:CK81">BO50-$BS50</f>
        <v>105</v>
      </c>
      <c r="CL50" s="102">
        <f aca="true" t="shared" si="65" ref="CL50:CL81">BP50-$BS50</f>
        <v>565.2500000000009</v>
      </c>
      <c r="CM50" s="170">
        <f t="shared" si="47"/>
        <v>-70.00000000000091</v>
      </c>
    </row>
    <row r="51" spans="1:91" ht="11.25">
      <c r="A51" s="253"/>
      <c r="C51" s="1">
        <v>165</v>
      </c>
      <c r="D51" s="34">
        <f>C51/config!$B$7</f>
        <v>55</v>
      </c>
      <c r="E51" s="139">
        <f t="shared" si="60"/>
        <v>9870</v>
      </c>
      <c r="F51" s="139">
        <f t="shared" si="60"/>
        <v>6562.5</v>
      </c>
      <c r="G51" s="139">
        <f t="shared" si="60"/>
        <v>5633.25</v>
      </c>
      <c r="H51" s="139">
        <f t="shared" si="60"/>
        <v>7911.75</v>
      </c>
      <c r="I51" s="139">
        <f t="shared" si="60"/>
        <v>9051</v>
      </c>
      <c r="J51" s="139">
        <f t="shared" si="60"/>
        <v>8190</v>
      </c>
      <c r="K51" s="139">
        <f t="shared" si="60"/>
        <v>8190</v>
      </c>
      <c r="L51" s="139">
        <f t="shared" si="60"/>
        <v>5302.5</v>
      </c>
      <c r="M51" s="139">
        <f t="shared" si="60"/>
        <v>4782.75</v>
      </c>
      <c r="N51" s="139">
        <f t="shared" si="60"/>
        <v>6688.5</v>
      </c>
      <c r="O51" s="139">
        <f t="shared" si="61"/>
        <v>8662.5</v>
      </c>
      <c r="P51" s="139">
        <f t="shared" si="61"/>
        <v>7638.75</v>
      </c>
      <c r="Q51" s="139">
        <f t="shared" si="61"/>
        <v>5250</v>
      </c>
      <c r="R51" s="139">
        <f t="shared" si="61"/>
        <v>7465.5</v>
      </c>
      <c r="S51" s="139">
        <f t="shared" si="61"/>
        <v>12164.25</v>
      </c>
      <c r="T51" s="139">
        <f t="shared" si="61"/>
        <v>8426.25</v>
      </c>
      <c r="U51" s="139">
        <f t="shared" si="61"/>
        <v>5512.5</v>
      </c>
      <c r="V51" s="139">
        <f t="shared" si="61"/>
        <v>6457.5</v>
      </c>
      <c r="W51" s="148">
        <f t="shared" si="48"/>
        <v>6877.5</v>
      </c>
      <c r="X51" s="148">
        <f t="shared" si="48"/>
        <v>6279</v>
      </c>
      <c r="Y51" s="148">
        <f t="shared" si="48"/>
        <v>7129.5</v>
      </c>
      <c r="Z51" s="148">
        <f t="shared" si="48"/>
        <v>10374</v>
      </c>
      <c r="AA51" s="148">
        <f t="shared" si="48"/>
        <v>7402.5</v>
      </c>
      <c r="AB51" s="148">
        <f t="shared" si="48"/>
        <v>6069</v>
      </c>
      <c r="AC51" s="148">
        <f t="shared" si="48"/>
        <v>6636</v>
      </c>
      <c r="AD51" s="139">
        <f t="shared" si="61"/>
        <v>8802.499999999998</v>
      </c>
      <c r="AE51" s="139">
        <f t="shared" si="61"/>
        <v>6028.75</v>
      </c>
      <c r="AF51" s="139">
        <f t="shared" si="61"/>
        <v>10702.5</v>
      </c>
      <c r="AG51" s="139">
        <f t="shared" si="61"/>
        <v>9840.6</v>
      </c>
      <c r="AH51" s="139">
        <f t="shared" si="62"/>
        <v>6533.1</v>
      </c>
      <c r="AI51" s="139">
        <f t="shared" si="62"/>
        <v>5603.85</v>
      </c>
      <c r="AJ51" s="139">
        <f t="shared" si="62"/>
        <v>7882.35</v>
      </c>
      <c r="AK51" s="139">
        <f t="shared" si="62"/>
        <v>9021.6</v>
      </c>
      <c r="AL51" s="139">
        <f t="shared" si="62"/>
        <v>8085</v>
      </c>
      <c r="AM51" s="139">
        <f t="shared" si="55"/>
        <v>5197.5</v>
      </c>
      <c r="AN51" s="139">
        <f t="shared" si="55"/>
        <v>4677.75</v>
      </c>
      <c r="AO51" s="139">
        <f t="shared" si="55"/>
        <v>6583.5</v>
      </c>
      <c r="AP51" s="139">
        <f t="shared" si="55"/>
        <v>8557.5</v>
      </c>
      <c r="AQ51" s="139">
        <f t="shared" si="55"/>
        <v>7159.95</v>
      </c>
      <c r="AR51" s="139">
        <f t="shared" si="55"/>
        <v>5138.7</v>
      </c>
      <c r="AS51" s="139">
        <f t="shared" si="55"/>
        <v>7338.87</v>
      </c>
      <c r="AT51" s="139">
        <f t="shared" si="55"/>
        <v>12021.869999999999</v>
      </c>
      <c r="AU51" s="148">
        <f t="shared" si="55"/>
        <v>6772.5</v>
      </c>
      <c r="AV51" s="148">
        <f t="shared" si="55"/>
        <v>6174</v>
      </c>
      <c r="AW51" s="148">
        <f t="shared" si="55"/>
        <v>7024.5</v>
      </c>
      <c r="AX51" s="148">
        <f t="shared" si="55"/>
        <v>10269</v>
      </c>
      <c r="AY51" s="139">
        <f t="shared" si="55"/>
        <v>18165</v>
      </c>
      <c r="AZ51" s="139">
        <f t="shared" si="55"/>
        <v>13256.25</v>
      </c>
      <c r="BA51" s="139">
        <f t="shared" si="55"/>
        <v>9061.5</v>
      </c>
      <c r="BB51" s="139">
        <f t="shared" si="57"/>
        <v>8494.5</v>
      </c>
      <c r="BC51" s="139">
        <f t="shared" si="57"/>
        <v>9780.75</v>
      </c>
      <c r="BD51" s="139">
        <f t="shared" si="57"/>
        <v>15041.25</v>
      </c>
      <c r="BE51" s="139">
        <f t="shared" si="57"/>
        <v>7592.1875</v>
      </c>
      <c r="BF51" s="139">
        <f t="shared" si="57"/>
        <v>7382.1875</v>
      </c>
      <c r="BG51" s="139">
        <f t="shared" si="57"/>
        <v>7896</v>
      </c>
      <c r="BH51" s="139">
        <f t="shared" si="57"/>
        <v>7171.5</v>
      </c>
      <c r="BI51" s="139">
        <f t="shared" si="57"/>
        <v>6798.75</v>
      </c>
      <c r="BJ51" s="139">
        <f t="shared" si="57"/>
        <v>10710</v>
      </c>
      <c r="BK51" s="139">
        <f t="shared" si="57"/>
        <v>8074.5</v>
      </c>
      <c r="BL51" s="139">
        <f t="shared" si="57"/>
        <v>8883</v>
      </c>
      <c r="BM51" s="44">
        <f t="shared" si="26"/>
        <v>4677.75</v>
      </c>
      <c r="BN51" s="139">
        <f t="shared" si="19"/>
        <v>5633.25</v>
      </c>
      <c r="BO51" s="139">
        <f t="shared" si="27"/>
        <v>4782.75</v>
      </c>
      <c r="BP51" s="139">
        <f t="shared" si="28"/>
        <v>5250</v>
      </c>
      <c r="BQ51" s="139">
        <f t="shared" si="29"/>
        <v>6028.75</v>
      </c>
      <c r="BR51" s="139">
        <f t="shared" si="56"/>
        <v>5603.85</v>
      </c>
      <c r="BS51" s="139">
        <f t="shared" si="30"/>
        <v>4677.75</v>
      </c>
      <c r="BT51" s="139">
        <f t="shared" si="31"/>
        <v>8494.5</v>
      </c>
      <c r="BU51" s="139">
        <f t="shared" si="32"/>
        <v>7382.1875</v>
      </c>
      <c r="BV51" s="139">
        <f t="shared" si="33"/>
        <v>6798.75</v>
      </c>
      <c r="BW51" s="175">
        <f t="shared" si="34"/>
        <v>6069</v>
      </c>
      <c r="BX51" s="161">
        <f t="shared" si="35"/>
        <v>6174</v>
      </c>
      <c r="BY51" s="20">
        <f aca="true" t="shared" si="66" ref="BY51:BY82">BN51+2200-$BU51</f>
        <v>451.0625</v>
      </c>
      <c r="BZ51" s="13">
        <f aca="true" t="shared" si="67" ref="BZ51:BZ82">BO51+2200-$BU51</f>
        <v>-399.4375</v>
      </c>
      <c r="CA51" s="13">
        <f aca="true" t="shared" si="68" ref="CA51:CA82">BP51+2200-$BU51</f>
        <v>67.8125</v>
      </c>
      <c r="CB51" s="13">
        <f t="shared" si="39"/>
        <v>846.5625</v>
      </c>
      <c r="CC51" s="13">
        <f t="shared" si="40"/>
        <v>421.66250000000036</v>
      </c>
      <c r="CD51" s="13">
        <f t="shared" si="41"/>
        <v>-504.4375</v>
      </c>
      <c r="CE51" s="13">
        <f t="shared" si="58"/>
        <v>3312.3125</v>
      </c>
      <c r="CF51" s="51">
        <v>2200</v>
      </c>
      <c r="CG51" s="13">
        <f t="shared" si="59"/>
        <v>1616.5625</v>
      </c>
      <c r="CH51" s="170">
        <f t="shared" si="45"/>
        <v>886.8125</v>
      </c>
      <c r="CI51" s="164">
        <f t="shared" si="46"/>
        <v>991.8125</v>
      </c>
      <c r="CJ51" s="20">
        <f t="shared" si="63"/>
        <v>29.399999999999636</v>
      </c>
      <c r="CK51" s="102">
        <f t="shared" si="64"/>
        <v>105</v>
      </c>
      <c r="CL51" s="102">
        <f t="shared" si="65"/>
        <v>572.25</v>
      </c>
      <c r="CM51" s="170">
        <f t="shared" si="47"/>
        <v>-105</v>
      </c>
    </row>
    <row r="52" spans="1:91" ht="11.25">
      <c r="A52" s="253"/>
      <c r="C52" s="1">
        <v>170</v>
      </c>
      <c r="D52" s="34">
        <f>C52/config!$B$7</f>
        <v>56.666666666666664</v>
      </c>
      <c r="E52" s="139">
        <f t="shared" si="60"/>
        <v>9870</v>
      </c>
      <c r="F52" s="139">
        <f t="shared" si="60"/>
        <v>6562.5</v>
      </c>
      <c r="G52" s="139">
        <f t="shared" si="60"/>
        <v>5792.500000000001</v>
      </c>
      <c r="H52" s="139">
        <f t="shared" si="60"/>
        <v>8116.5</v>
      </c>
      <c r="I52" s="139">
        <f t="shared" si="60"/>
        <v>9278.500000000002</v>
      </c>
      <c r="J52" s="139">
        <f t="shared" si="60"/>
        <v>8417.500000000002</v>
      </c>
      <c r="K52" s="139">
        <f t="shared" si="60"/>
        <v>8190</v>
      </c>
      <c r="L52" s="139">
        <f t="shared" si="60"/>
        <v>5302.5</v>
      </c>
      <c r="M52" s="139">
        <f t="shared" si="60"/>
        <v>4942.000000000001</v>
      </c>
      <c r="N52" s="139">
        <f t="shared" si="60"/>
        <v>6870.499999999999</v>
      </c>
      <c r="O52" s="139">
        <f t="shared" si="61"/>
        <v>8890.000000000002</v>
      </c>
      <c r="P52" s="139">
        <f t="shared" si="61"/>
        <v>7638.75</v>
      </c>
      <c r="Q52" s="139">
        <f t="shared" si="61"/>
        <v>5416.249999999999</v>
      </c>
      <c r="R52" s="139">
        <f t="shared" si="61"/>
        <v>7684.249999999999</v>
      </c>
      <c r="S52" s="139">
        <f t="shared" si="61"/>
        <v>12488</v>
      </c>
      <c r="T52" s="139">
        <f t="shared" si="61"/>
        <v>8426.25</v>
      </c>
      <c r="U52" s="139">
        <f t="shared" si="61"/>
        <v>5512.5</v>
      </c>
      <c r="V52" s="139">
        <f t="shared" si="61"/>
        <v>6641.25</v>
      </c>
      <c r="W52" s="148">
        <f t="shared" si="48"/>
        <v>6877.5</v>
      </c>
      <c r="X52" s="148">
        <f t="shared" si="48"/>
        <v>6411.999999999999</v>
      </c>
      <c r="Y52" s="148">
        <f t="shared" si="48"/>
        <v>7304.499999999999</v>
      </c>
      <c r="Z52" s="148">
        <f t="shared" si="48"/>
        <v>10633.000000000002</v>
      </c>
      <c r="AA52" s="148">
        <f t="shared" si="48"/>
        <v>7402.5</v>
      </c>
      <c r="AB52" s="148">
        <f t="shared" si="48"/>
        <v>6167</v>
      </c>
      <c r="AC52" s="148">
        <f t="shared" si="48"/>
        <v>6783</v>
      </c>
      <c r="AD52" s="139">
        <f t="shared" si="61"/>
        <v>9030</v>
      </c>
      <c r="AE52" s="139">
        <f t="shared" si="61"/>
        <v>6142.5</v>
      </c>
      <c r="AF52" s="139">
        <f t="shared" si="61"/>
        <v>10930</v>
      </c>
      <c r="AG52" s="139">
        <f t="shared" si="61"/>
        <v>9840.6</v>
      </c>
      <c r="AH52" s="139">
        <f t="shared" si="62"/>
        <v>6533.1</v>
      </c>
      <c r="AI52" s="139">
        <f t="shared" si="62"/>
        <v>5763.100000000001</v>
      </c>
      <c r="AJ52" s="139">
        <f t="shared" si="62"/>
        <v>8087.1</v>
      </c>
      <c r="AK52" s="139">
        <f t="shared" si="62"/>
        <v>9249.100000000002</v>
      </c>
      <c r="AL52" s="139">
        <f t="shared" si="62"/>
        <v>8085</v>
      </c>
      <c r="AM52" s="139">
        <f t="shared" si="55"/>
        <v>5197.5</v>
      </c>
      <c r="AN52" s="139">
        <f t="shared" si="55"/>
        <v>4837.000000000001</v>
      </c>
      <c r="AO52" s="139">
        <f t="shared" si="55"/>
        <v>6765.5</v>
      </c>
      <c r="AP52" s="139">
        <f t="shared" si="55"/>
        <v>8785.000000000002</v>
      </c>
      <c r="AQ52" s="139">
        <f t="shared" si="55"/>
        <v>7159.95</v>
      </c>
      <c r="AR52" s="139">
        <f t="shared" si="55"/>
        <v>5304.949999999999</v>
      </c>
      <c r="AS52" s="139">
        <f t="shared" si="55"/>
        <v>7557.62</v>
      </c>
      <c r="AT52" s="139">
        <f t="shared" si="55"/>
        <v>12345.62</v>
      </c>
      <c r="AU52" s="148">
        <f t="shared" si="55"/>
        <v>6772.5</v>
      </c>
      <c r="AV52" s="148">
        <f t="shared" si="55"/>
        <v>6306.999999999999</v>
      </c>
      <c r="AW52" s="148">
        <f t="shared" si="55"/>
        <v>7199.499999999999</v>
      </c>
      <c r="AX52" s="148">
        <f t="shared" si="55"/>
        <v>10528.000000000002</v>
      </c>
      <c r="AY52" s="139">
        <f t="shared" si="55"/>
        <v>18165</v>
      </c>
      <c r="AZ52" s="139">
        <f t="shared" si="55"/>
        <v>13256.25</v>
      </c>
      <c r="BA52" s="139">
        <f t="shared" si="55"/>
        <v>9061.5</v>
      </c>
      <c r="BB52" s="139">
        <f t="shared" si="57"/>
        <v>8678.25</v>
      </c>
      <c r="BC52" s="139">
        <f t="shared" si="57"/>
        <v>10025.749999999998</v>
      </c>
      <c r="BD52" s="139">
        <f t="shared" si="57"/>
        <v>15408.75</v>
      </c>
      <c r="BE52" s="139">
        <f t="shared" si="57"/>
        <v>7734.375000000001</v>
      </c>
      <c r="BF52" s="139">
        <f t="shared" si="57"/>
        <v>7524.375000000001</v>
      </c>
      <c r="BG52" s="139">
        <f t="shared" si="57"/>
        <v>8062.25</v>
      </c>
      <c r="BH52" s="139">
        <f t="shared" si="57"/>
        <v>7337.75</v>
      </c>
      <c r="BI52" s="139">
        <f t="shared" si="57"/>
        <v>6964.999999999999</v>
      </c>
      <c r="BJ52" s="139">
        <f t="shared" si="57"/>
        <v>10710</v>
      </c>
      <c r="BK52" s="139">
        <f t="shared" si="57"/>
        <v>8214.5</v>
      </c>
      <c r="BL52" s="139">
        <f t="shared" si="57"/>
        <v>9022.999999999998</v>
      </c>
      <c r="BM52" s="44">
        <f t="shared" si="26"/>
        <v>4837.000000000001</v>
      </c>
      <c r="BN52" s="139">
        <f t="shared" si="19"/>
        <v>5792.500000000001</v>
      </c>
      <c r="BO52" s="139">
        <f t="shared" si="27"/>
        <v>4942.000000000001</v>
      </c>
      <c r="BP52" s="139">
        <f t="shared" si="28"/>
        <v>5416.249999999999</v>
      </c>
      <c r="BQ52" s="139">
        <f t="shared" si="29"/>
        <v>6142.5</v>
      </c>
      <c r="BR52" s="139">
        <f t="shared" si="56"/>
        <v>5763.100000000001</v>
      </c>
      <c r="BS52" s="139">
        <f t="shared" si="30"/>
        <v>4837.000000000001</v>
      </c>
      <c r="BT52" s="139">
        <f t="shared" si="31"/>
        <v>8678.25</v>
      </c>
      <c r="BU52" s="139">
        <f t="shared" si="32"/>
        <v>7524.375000000001</v>
      </c>
      <c r="BV52" s="139">
        <f t="shared" si="33"/>
        <v>6964.999999999999</v>
      </c>
      <c r="BW52" s="175">
        <f t="shared" si="34"/>
        <v>6167</v>
      </c>
      <c r="BX52" s="161">
        <f t="shared" si="35"/>
        <v>6306.999999999999</v>
      </c>
      <c r="BY52" s="20">
        <f t="shared" si="66"/>
        <v>468.125</v>
      </c>
      <c r="BZ52" s="13">
        <f t="shared" si="67"/>
        <v>-382.375</v>
      </c>
      <c r="CA52" s="13">
        <f t="shared" si="68"/>
        <v>91.87499999999818</v>
      </c>
      <c r="CB52" s="13">
        <f t="shared" si="39"/>
        <v>818.1249999999991</v>
      </c>
      <c r="CC52" s="13">
        <f t="shared" si="40"/>
        <v>438.72500000000036</v>
      </c>
      <c r="CD52" s="13">
        <f t="shared" si="41"/>
        <v>-487.375</v>
      </c>
      <c r="CE52" s="13">
        <f t="shared" si="58"/>
        <v>3353.874999999999</v>
      </c>
      <c r="CF52" s="51">
        <v>2200</v>
      </c>
      <c r="CG52" s="13">
        <f t="shared" si="59"/>
        <v>1640.624999999999</v>
      </c>
      <c r="CH52" s="170">
        <f t="shared" si="45"/>
        <v>842.6249999999991</v>
      </c>
      <c r="CI52" s="164">
        <f t="shared" si="46"/>
        <v>982.6249999999991</v>
      </c>
      <c r="CJ52" s="20">
        <f t="shared" si="63"/>
        <v>29.399999999999636</v>
      </c>
      <c r="CK52" s="102">
        <f t="shared" si="64"/>
        <v>105</v>
      </c>
      <c r="CL52" s="102">
        <f t="shared" si="65"/>
        <v>579.2499999999982</v>
      </c>
      <c r="CM52" s="170">
        <f t="shared" si="47"/>
        <v>-139.9999999999991</v>
      </c>
    </row>
    <row r="53" spans="1:91" ht="11.25">
      <c r="A53" s="253"/>
      <c r="C53" s="1">
        <v>175</v>
      </c>
      <c r="D53" s="34">
        <f>C53/config!$B$7</f>
        <v>58.333333333333336</v>
      </c>
      <c r="E53" s="139">
        <f t="shared" si="60"/>
        <v>9870</v>
      </c>
      <c r="F53" s="139">
        <f t="shared" si="60"/>
        <v>6562.5</v>
      </c>
      <c r="G53" s="139">
        <f t="shared" si="60"/>
        <v>5951.749999999999</v>
      </c>
      <c r="H53" s="139">
        <f t="shared" si="60"/>
        <v>8321.25</v>
      </c>
      <c r="I53" s="139">
        <f t="shared" si="60"/>
        <v>9505.999999999998</v>
      </c>
      <c r="J53" s="139">
        <f t="shared" si="60"/>
        <v>8644.999999999998</v>
      </c>
      <c r="K53" s="139">
        <f t="shared" si="60"/>
        <v>8190</v>
      </c>
      <c r="L53" s="139">
        <f t="shared" si="60"/>
        <v>5302.5</v>
      </c>
      <c r="M53" s="139">
        <f t="shared" si="60"/>
        <v>5101.249999999999</v>
      </c>
      <c r="N53" s="139">
        <f t="shared" si="60"/>
        <v>7052.500000000001</v>
      </c>
      <c r="O53" s="139">
        <f t="shared" si="61"/>
        <v>9117.499999999998</v>
      </c>
      <c r="P53" s="139">
        <f t="shared" si="61"/>
        <v>7638.75</v>
      </c>
      <c r="Q53" s="139">
        <f t="shared" si="61"/>
        <v>5582.500000000001</v>
      </c>
      <c r="R53" s="139">
        <f t="shared" si="61"/>
        <v>7903.000000000001</v>
      </c>
      <c r="S53" s="139">
        <f t="shared" si="61"/>
        <v>12811.75</v>
      </c>
      <c r="T53" s="139">
        <f t="shared" si="61"/>
        <v>8426.25</v>
      </c>
      <c r="U53" s="139">
        <f t="shared" si="61"/>
        <v>5600.000000000001</v>
      </c>
      <c r="V53" s="139">
        <f t="shared" si="61"/>
        <v>6825</v>
      </c>
      <c r="W53" s="148">
        <f t="shared" si="48"/>
        <v>6877.5</v>
      </c>
      <c r="X53" s="148">
        <f t="shared" si="48"/>
        <v>6545.000000000001</v>
      </c>
      <c r="Y53" s="148">
        <f t="shared" si="48"/>
        <v>7479.500000000001</v>
      </c>
      <c r="Z53" s="148">
        <f t="shared" si="48"/>
        <v>10891.999999999998</v>
      </c>
      <c r="AA53" s="148">
        <f t="shared" si="48"/>
        <v>7402.5</v>
      </c>
      <c r="AB53" s="148">
        <f t="shared" si="48"/>
        <v>6265</v>
      </c>
      <c r="AC53" s="148">
        <f t="shared" si="48"/>
        <v>6930</v>
      </c>
      <c r="AD53" s="139">
        <f t="shared" si="61"/>
        <v>9257.5</v>
      </c>
      <c r="AE53" s="139">
        <f t="shared" si="61"/>
        <v>6256.25</v>
      </c>
      <c r="AF53" s="139">
        <f t="shared" si="61"/>
        <v>11157.500000000002</v>
      </c>
      <c r="AG53" s="139">
        <f t="shared" si="61"/>
        <v>9840.6</v>
      </c>
      <c r="AH53" s="139">
        <f t="shared" si="62"/>
        <v>6533.1</v>
      </c>
      <c r="AI53" s="139">
        <f t="shared" si="62"/>
        <v>5922.3499999999985</v>
      </c>
      <c r="AJ53" s="139">
        <f t="shared" si="62"/>
        <v>8291.85</v>
      </c>
      <c r="AK53" s="139">
        <f t="shared" si="62"/>
        <v>9476.599999999999</v>
      </c>
      <c r="AL53" s="139">
        <f t="shared" si="62"/>
        <v>8085</v>
      </c>
      <c r="AM53" s="139">
        <f t="shared" si="55"/>
        <v>5197.5</v>
      </c>
      <c r="AN53" s="139">
        <f t="shared" si="55"/>
        <v>4996.249999999999</v>
      </c>
      <c r="AO53" s="139">
        <f t="shared" si="55"/>
        <v>6947.500000000001</v>
      </c>
      <c r="AP53" s="139">
        <f t="shared" si="55"/>
        <v>9012.499999999998</v>
      </c>
      <c r="AQ53" s="139">
        <f t="shared" si="55"/>
        <v>7159.95</v>
      </c>
      <c r="AR53" s="139">
        <f t="shared" si="55"/>
        <v>5471.200000000002</v>
      </c>
      <c r="AS53" s="139">
        <f t="shared" si="55"/>
        <v>7776.370000000001</v>
      </c>
      <c r="AT53" s="139">
        <f t="shared" si="55"/>
        <v>12669.369999999999</v>
      </c>
      <c r="AU53" s="148">
        <f t="shared" si="55"/>
        <v>6772.5</v>
      </c>
      <c r="AV53" s="148">
        <f t="shared" si="55"/>
        <v>6440.000000000001</v>
      </c>
      <c r="AW53" s="148">
        <f t="shared" si="55"/>
        <v>7374.500000000001</v>
      </c>
      <c r="AX53" s="148">
        <f t="shared" si="55"/>
        <v>10786.999999999998</v>
      </c>
      <c r="AY53" s="139">
        <f t="shared" si="55"/>
        <v>18165</v>
      </c>
      <c r="AZ53" s="139">
        <f t="shared" si="55"/>
        <v>13256.25</v>
      </c>
      <c r="BA53" s="139">
        <f t="shared" si="55"/>
        <v>9061.5</v>
      </c>
      <c r="BB53" s="139">
        <f t="shared" si="57"/>
        <v>8862</v>
      </c>
      <c r="BC53" s="139">
        <f t="shared" si="57"/>
        <v>10270.750000000002</v>
      </c>
      <c r="BD53" s="139">
        <f t="shared" si="57"/>
        <v>15776.25</v>
      </c>
      <c r="BE53" s="139">
        <f t="shared" si="57"/>
        <v>7876.5625</v>
      </c>
      <c r="BF53" s="139">
        <f t="shared" si="57"/>
        <v>7666.5625</v>
      </c>
      <c r="BG53" s="139">
        <f t="shared" si="57"/>
        <v>8228.5</v>
      </c>
      <c r="BH53" s="139">
        <f t="shared" si="57"/>
        <v>7504.000000000001</v>
      </c>
      <c r="BI53" s="139">
        <f t="shared" si="57"/>
        <v>7131.250000000001</v>
      </c>
      <c r="BJ53" s="139">
        <f t="shared" si="57"/>
        <v>10710</v>
      </c>
      <c r="BK53" s="139">
        <f t="shared" si="57"/>
        <v>8354.5</v>
      </c>
      <c r="BL53" s="139">
        <f t="shared" si="57"/>
        <v>9163</v>
      </c>
      <c r="BM53" s="44">
        <f t="shared" si="26"/>
        <v>4996.249999999999</v>
      </c>
      <c r="BN53" s="139">
        <f t="shared" si="19"/>
        <v>5951.749999999999</v>
      </c>
      <c r="BO53" s="139">
        <f t="shared" si="27"/>
        <v>5101.249999999999</v>
      </c>
      <c r="BP53" s="139">
        <f t="shared" si="28"/>
        <v>5582.500000000001</v>
      </c>
      <c r="BQ53" s="139">
        <f t="shared" si="29"/>
        <v>6256.25</v>
      </c>
      <c r="BR53" s="139">
        <f t="shared" si="56"/>
        <v>5922.3499999999985</v>
      </c>
      <c r="BS53" s="139">
        <f t="shared" si="30"/>
        <v>4996.249999999999</v>
      </c>
      <c r="BT53" s="139">
        <f t="shared" si="31"/>
        <v>8862</v>
      </c>
      <c r="BU53" s="139">
        <f t="shared" si="32"/>
        <v>7666.5625</v>
      </c>
      <c r="BV53" s="139">
        <f t="shared" si="33"/>
        <v>7131.250000000001</v>
      </c>
      <c r="BW53" s="175">
        <f t="shared" si="34"/>
        <v>6265</v>
      </c>
      <c r="BX53" s="161">
        <f t="shared" si="35"/>
        <v>6440.000000000001</v>
      </c>
      <c r="BY53" s="20">
        <f t="shared" si="66"/>
        <v>485.1874999999991</v>
      </c>
      <c r="BZ53" s="13">
        <f t="shared" si="67"/>
        <v>-365.3125000000009</v>
      </c>
      <c r="CA53" s="13">
        <f t="shared" si="68"/>
        <v>115.93750000000091</v>
      </c>
      <c r="CB53" s="13">
        <f t="shared" si="39"/>
        <v>789.6875</v>
      </c>
      <c r="CC53" s="13">
        <f t="shared" si="40"/>
        <v>455.78749999999854</v>
      </c>
      <c r="CD53" s="13">
        <f t="shared" si="41"/>
        <v>-470.3125000000009</v>
      </c>
      <c r="CE53" s="13">
        <f t="shared" si="58"/>
        <v>3395.4375</v>
      </c>
      <c r="CF53" s="51">
        <v>2200</v>
      </c>
      <c r="CG53" s="13">
        <f t="shared" si="59"/>
        <v>1664.6875</v>
      </c>
      <c r="CH53" s="170">
        <f t="shared" si="45"/>
        <v>798.4375</v>
      </c>
      <c r="CI53" s="164">
        <f t="shared" si="46"/>
        <v>973.4375</v>
      </c>
      <c r="CJ53" s="20">
        <f t="shared" si="63"/>
        <v>29.400000000000546</v>
      </c>
      <c r="CK53" s="102">
        <f t="shared" si="64"/>
        <v>105</v>
      </c>
      <c r="CL53" s="102">
        <f t="shared" si="65"/>
        <v>586.2500000000018</v>
      </c>
      <c r="CM53" s="170">
        <f t="shared" si="47"/>
        <v>-175.0000000000009</v>
      </c>
    </row>
    <row r="54" spans="1:91" ht="11.25">
      <c r="A54" s="253"/>
      <c r="C54" s="1">
        <v>180</v>
      </c>
      <c r="D54" s="34">
        <f>C54/config!$B$7</f>
        <v>60</v>
      </c>
      <c r="E54" s="139">
        <f t="shared" si="60"/>
        <v>9870</v>
      </c>
      <c r="F54" s="139">
        <f t="shared" si="60"/>
        <v>6562.5</v>
      </c>
      <c r="G54" s="139">
        <f t="shared" si="60"/>
        <v>6111</v>
      </c>
      <c r="H54" s="139">
        <f t="shared" si="60"/>
        <v>8526</v>
      </c>
      <c r="I54" s="139">
        <f t="shared" si="60"/>
        <v>9733.5</v>
      </c>
      <c r="J54" s="139">
        <f t="shared" si="60"/>
        <v>8872.5</v>
      </c>
      <c r="K54" s="139">
        <f t="shared" si="60"/>
        <v>8190</v>
      </c>
      <c r="L54" s="139">
        <f t="shared" si="60"/>
        <v>5302.5</v>
      </c>
      <c r="M54" s="139">
        <f t="shared" si="60"/>
        <v>5260.5</v>
      </c>
      <c r="N54" s="139">
        <f t="shared" si="60"/>
        <v>7234.5</v>
      </c>
      <c r="O54" s="139">
        <f t="shared" si="61"/>
        <v>9345</v>
      </c>
      <c r="P54" s="139">
        <f t="shared" si="61"/>
        <v>7638.75</v>
      </c>
      <c r="Q54" s="139">
        <f t="shared" si="61"/>
        <v>5748.75</v>
      </c>
      <c r="R54" s="139">
        <f t="shared" si="61"/>
        <v>8121.75</v>
      </c>
      <c r="S54" s="139">
        <f t="shared" si="61"/>
        <v>13135.5</v>
      </c>
      <c r="T54" s="139">
        <f t="shared" si="61"/>
        <v>8426.25</v>
      </c>
      <c r="U54" s="139">
        <f t="shared" si="61"/>
        <v>5722.5</v>
      </c>
      <c r="V54" s="139">
        <f t="shared" si="61"/>
        <v>7008.75</v>
      </c>
      <c r="W54" s="148">
        <f t="shared" si="48"/>
        <v>6877.5</v>
      </c>
      <c r="X54" s="148">
        <f t="shared" si="48"/>
        <v>6678</v>
      </c>
      <c r="Y54" s="148">
        <f t="shared" si="48"/>
        <v>7654.5</v>
      </c>
      <c r="Z54" s="148">
        <f t="shared" si="48"/>
        <v>11151</v>
      </c>
      <c r="AA54" s="148">
        <f t="shared" si="48"/>
        <v>7402.5</v>
      </c>
      <c r="AB54" s="148">
        <f t="shared" si="48"/>
        <v>6363</v>
      </c>
      <c r="AC54" s="148">
        <f t="shared" si="48"/>
        <v>7077</v>
      </c>
      <c r="AD54" s="139">
        <f t="shared" si="61"/>
        <v>9485</v>
      </c>
      <c r="AE54" s="139">
        <f t="shared" si="61"/>
        <v>6370</v>
      </c>
      <c r="AF54" s="139">
        <f t="shared" si="61"/>
        <v>11385</v>
      </c>
      <c r="AG54" s="139">
        <f t="shared" si="61"/>
        <v>9840.6</v>
      </c>
      <c r="AH54" s="139">
        <f t="shared" si="62"/>
        <v>6533.1</v>
      </c>
      <c r="AI54" s="139">
        <f t="shared" si="62"/>
        <v>6081.6</v>
      </c>
      <c r="AJ54" s="139">
        <f t="shared" si="62"/>
        <v>8496.6</v>
      </c>
      <c r="AK54" s="139">
        <f t="shared" si="62"/>
        <v>9704.1</v>
      </c>
      <c r="AL54" s="139">
        <f t="shared" si="62"/>
        <v>8085</v>
      </c>
      <c r="AM54" s="139">
        <f t="shared" si="62"/>
        <v>5197.5</v>
      </c>
      <c r="AN54" s="139">
        <f t="shared" si="62"/>
        <v>5155.5</v>
      </c>
      <c r="AO54" s="139">
        <f t="shared" si="62"/>
        <v>7129.5</v>
      </c>
      <c r="AP54" s="139">
        <f t="shared" si="62"/>
        <v>9240</v>
      </c>
      <c r="AQ54" s="139">
        <f t="shared" si="62"/>
        <v>7159.95</v>
      </c>
      <c r="AR54" s="139">
        <f t="shared" si="62"/>
        <v>5637.45</v>
      </c>
      <c r="AS54" s="139">
        <f t="shared" si="62"/>
        <v>7995.12</v>
      </c>
      <c r="AT54" s="139">
        <f t="shared" si="62"/>
        <v>12993.119999999999</v>
      </c>
      <c r="AU54" s="148">
        <f t="shared" si="62"/>
        <v>6772.5</v>
      </c>
      <c r="AV54" s="148">
        <f t="shared" si="62"/>
        <v>6573</v>
      </c>
      <c r="AW54" s="148">
        <f t="shared" si="62"/>
        <v>7549.5</v>
      </c>
      <c r="AX54" s="148">
        <f t="shared" si="62"/>
        <v>11046</v>
      </c>
      <c r="AY54" s="139">
        <f t="shared" si="62"/>
        <v>18165</v>
      </c>
      <c r="AZ54" s="139">
        <f t="shared" si="62"/>
        <v>13256.25</v>
      </c>
      <c r="BA54" s="139">
        <f t="shared" si="62"/>
        <v>9061.5</v>
      </c>
      <c r="BB54" s="139">
        <f aca="true" t="shared" si="69" ref="BB54:BL69">k_zeikomi(k_total(k_tsuwabun($C54,$D54,0,BB$12,BB$13),BB$7,BB$6,BB$9,BB$14,BB$10+BB$11))</f>
        <v>9045.75</v>
      </c>
      <c r="BC54" s="139">
        <f t="shared" si="69"/>
        <v>10515.75</v>
      </c>
      <c r="BD54" s="139">
        <f t="shared" si="69"/>
        <v>16143.75</v>
      </c>
      <c r="BE54" s="139">
        <f t="shared" si="69"/>
        <v>8018.75</v>
      </c>
      <c r="BF54" s="139">
        <f t="shared" si="69"/>
        <v>7808.75</v>
      </c>
      <c r="BG54" s="139">
        <f t="shared" si="69"/>
        <v>8394.75</v>
      </c>
      <c r="BH54" s="139">
        <f t="shared" si="69"/>
        <v>7670.25</v>
      </c>
      <c r="BI54" s="139">
        <f t="shared" si="69"/>
        <v>7297.5</v>
      </c>
      <c r="BJ54" s="139">
        <f t="shared" si="69"/>
        <v>10710</v>
      </c>
      <c r="BK54" s="139">
        <f t="shared" si="57"/>
        <v>8494.5</v>
      </c>
      <c r="BL54" s="139">
        <f t="shared" si="57"/>
        <v>9303</v>
      </c>
      <c r="BM54" s="44">
        <f t="shared" si="26"/>
        <v>5155.5</v>
      </c>
      <c r="BN54" s="139">
        <f t="shared" si="19"/>
        <v>6111</v>
      </c>
      <c r="BO54" s="139">
        <f t="shared" si="27"/>
        <v>5260.5</v>
      </c>
      <c r="BP54" s="139">
        <f t="shared" si="28"/>
        <v>5722.5</v>
      </c>
      <c r="BQ54" s="139">
        <f t="shared" si="29"/>
        <v>6370</v>
      </c>
      <c r="BR54" s="139">
        <f t="shared" si="56"/>
        <v>6081.6</v>
      </c>
      <c r="BS54" s="139">
        <f t="shared" si="30"/>
        <v>5155.5</v>
      </c>
      <c r="BT54" s="139">
        <f t="shared" si="31"/>
        <v>9045.75</v>
      </c>
      <c r="BU54" s="139">
        <f t="shared" si="32"/>
        <v>7808.75</v>
      </c>
      <c r="BV54" s="139">
        <f t="shared" si="33"/>
        <v>7297.5</v>
      </c>
      <c r="BW54" s="175">
        <f t="shared" si="34"/>
        <v>6363</v>
      </c>
      <c r="BX54" s="161">
        <f t="shared" si="35"/>
        <v>6573</v>
      </c>
      <c r="BY54" s="20">
        <f t="shared" si="66"/>
        <v>502.25</v>
      </c>
      <c r="BZ54" s="13">
        <f t="shared" si="67"/>
        <v>-348.25</v>
      </c>
      <c r="CA54" s="13">
        <f t="shared" si="68"/>
        <v>113.75</v>
      </c>
      <c r="CB54" s="13">
        <f t="shared" si="39"/>
        <v>761.25</v>
      </c>
      <c r="CC54" s="13">
        <f t="shared" si="40"/>
        <v>472.85000000000036</v>
      </c>
      <c r="CD54" s="13">
        <f t="shared" si="41"/>
        <v>-453.25</v>
      </c>
      <c r="CE54" s="13">
        <f t="shared" si="58"/>
        <v>3437</v>
      </c>
      <c r="CF54" s="51">
        <v>2200</v>
      </c>
      <c r="CG54" s="13">
        <f t="shared" si="59"/>
        <v>1688.75</v>
      </c>
      <c r="CH54" s="170">
        <f t="shared" si="45"/>
        <v>754.25</v>
      </c>
      <c r="CI54" s="164">
        <f t="shared" si="46"/>
        <v>964.25</v>
      </c>
      <c r="CJ54" s="20">
        <f t="shared" si="63"/>
        <v>29.399999999999636</v>
      </c>
      <c r="CK54" s="102">
        <f t="shared" si="64"/>
        <v>105</v>
      </c>
      <c r="CL54" s="102">
        <f t="shared" si="65"/>
        <v>567</v>
      </c>
      <c r="CM54" s="170">
        <f t="shared" si="47"/>
        <v>-210</v>
      </c>
    </row>
    <row r="55" spans="1:91" ht="11.25">
      <c r="A55" s="253"/>
      <c r="C55" s="1">
        <v>185</v>
      </c>
      <c r="D55" s="34">
        <f>C55/config!$B$7</f>
        <v>61.666666666666664</v>
      </c>
      <c r="E55" s="139">
        <f t="shared" si="60"/>
        <v>9870</v>
      </c>
      <c r="F55" s="139">
        <f t="shared" si="60"/>
        <v>6562.5</v>
      </c>
      <c r="G55" s="139">
        <f t="shared" si="60"/>
        <v>6270.250000000001</v>
      </c>
      <c r="H55" s="139">
        <f t="shared" si="60"/>
        <v>8730.75</v>
      </c>
      <c r="I55" s="139">
        <f t="shared" si="60"/>
        <v>9961.000000000002</v>
      </c>
      <c r="J55" s="139">
        <f t="shared" si="60"/>
        <v>9100.000000000002</v>
      </c>
      <c r="K55" s="139">
        <f t="shared" si="60"/>
        <v>8190</v>
      </c>
      <c r="L55" s="139">
        <f t="shared" si="60"/>
        <v>5302.5</v>
      </c>
      <c r="M55" s="139">
        <f t="shared" si="60"/>
        <v>5419.750000000001</v>
      </c>
      <c r="N55" s="139">
        <f t="shared" si="60"/>
        <v>7416.499999999999</v>
      </c>
      <c r="O55" s="139">
        <f t="shared" si="61"/>
        <v>9572.500000000002</v>
      </c>
      <c r="P55" s="139">
        <f t="shared" si="61"/>
        <v>7638.75</v>
      </c>
      <c r="Q55" s="139">
        <f t="shared" si="61"/>
        <v>5914.999999999999</v>
      </c>
      <c r="R55" s="139">
        <f t="shared" si="61"/>
        <v>8340.499999999998</v>
      </c>
      <c r="S55" s="139">
        <f t="shared" si="61"/>
        <v>13459.25</v>
      </c>
      <c r="T55" s="139">
        <f t="shared" si="61"/>
        <v>8426.25</v>
      </c>
      <c r="U55" s="139">
        <f t="shared" si="61"/>
        <v>5845.000000000001</v>
      </c>
      <c r="V55" s="139">
        <f t="shared" si="61"/>
        <v>7192.5</v>
      </c>
      <c r="W55" s="148">
        <f t="shared" si="48"/>
        <v>6877.5</v>
      </c>
      <c r="X55" s="148">
        <f t="shared" si="48"/>
        <v>6810.999999999999</v>
      </c>
      <c r="Y55" s="148">
        <f t="shared" si="48"/>
        <v>7829.499999999999</v>
      </c>
      <c r="Z55" s="148">
        <f t="shared" si="48"/>
        <v>11410.000000000002</v>
      </c>
      <c r="AA55" s="148">
        <f t="shared" si="48"/>
        <v>7402.5</v>
      </c>
      <c r="AB55" s="148">
        <f t="shared" si="48"/>
        <v>6461.000000000001</v>
      </c>
      <c r="AC55" s="148">
        <f t="shared" si="48"/>
        <v>7224</v>
      </c>
      <c r="AD55" s="139">
        <f t="shared" si="61"/>
        <v>9712.5</v>
      </c>
      <c r="AE55" s="139">
        <f t="shared" si="61"/>
        <v>6483.75</v>
      </c>
      <c r="AF55" s="139">
        <f t="shared" si="61"/>
        <v>11612.5</v>
      </c>
      <c r="AG55" s="139">
        <f t="shared" si="61"/>
        <v>9840.6</v>
      </c>
      <c r="AH55" s="139">
        <f t="shared" si="62"/>
        <v>6533.1</v>
      </c>
      <c r="AI55" s="139">
        <f t="shared" si="62"/>
        <v>6240.850000000001</v>
      </c>
      <c r="AJ55" s="139">
        <f t="shared" si="62"/>
        <v>8701.35</v>
      </c>
      <c r="AK55" s="139">
        <f t="shared" si="62"/>
        <v>9931.600000000002</v>
      </c>
      <c r="AL55" s="139">
        <f t="shared" si="62"/>
        <v>8085</v>
      </c>
      <c r="AM55" s="139">
        <f t="shared" si="62"/>
        <v>5197.5</v>
      </c>
      <c r="AN55" s="139">
        <f t="shared" si="62"/>
        <v>5314.750000000001</v>
      </c>
      <c r="AO55" s="139">
        <f t="shared" si="62"/>
        <v>7311.499999999999</v>
      </c>
      <c r="AP55" s="139">
        <f t="shared" si="62"/>
        <v>9467.500000000002</v>
      </c>
      <c r="AQ55" s="139">
        <f t="shared" si="62"/>
        <v>7159.95</v>
      </c>
      <c r="AR55" s="139">
        <f t="shared" si="62"/>
        <v>5803.699999999999</v>
      </c>
      <c r="AS55" s="139">
        <f t="shared" si="62"/>
        <v>8213.87</v>
      </c>
      <c r="AT55" s="139">
        <f t="shared" si="62"/>
        <v>13316.87</v>
      </c>
      <c r="AU55" s="148">
        <f t="shared" si="62"/>
        <v>6772.5</v>
      </c>
      <c r="AV55" s="148">
        <f t="shared" si="62"/>
        <v>6705.999999999999</v>
      </c>
      <c r="AW55" s="148">
        <f t="shared" si="62"/>
        <v>7724.499999999999</v>
      </c>
      <c r="AX55" s="148">
        <f t="shared" si="62"/>
        <v>11305.000000000002</v>
      </c>
      <c r="AY55" s="139">
        <f t="shared" si="62"/>
        <v>18165</v>
      </c>
      <c r="AZ55" s="139">
        <f t="shared" si="62"/>
        <v>13256.25</v>
      </c>
      <c r="BA55" s="139">
        <f t="shared" si="62"/>
        <v>9061.5</v>
      </c>
      <c r="BB55" s="139">
        <f t="shared" si="69"/>
        <v>9229.5</v>
      </c>
      <c r="BC55" s="139">
        <f t="shared" si="69"/>
        <v>10760.75</v>
      </c>
      <c r="BD55" s="139">
        <f t="shared" si="69"/>
        <v>16511.25</v>
      </c>
      <c r="BE55" s="139">
        <f t="shared" si="69"/>
        <v>8160.937500000001</v>
      </c>
      <c r="BF55" s="139">
        <f t="shared" si="69"/>
        <v>7950.937500000001</v>
      </c>
      <c r="BG55" s="139">
        <f t="shared" si="69"/>
        <v>8561</v>
      </c>
      <c r="BH55" s="139">
        <f t="shared" si="69"/>
        <v>7836.499999999999</v>
      </c>
      <c r="BI55" s="139">
        <f t="shared" si="69"/>
        <v>7463.749999999999</v>
      </c>
      <c r="BJ55" s="139">
        <f t="shared" si="69"/>
        <v>10710</v>
      </c>
      <c r="BK55" s="139">
        <f t="shared" si="57"/>
        <v>8634.499999999998</v>
      </c>
      <c r="BL55" s="139">
        <f t="shared" si="57"/>
        <v>9442.999999999998</v>
      </c>
      <c r="BM55" s="44">
        <f t="shared" si="26"/>
        <v>5197.5</v>
      </c>
      <c r="BN55" s="139">
        <f t="shared" si="19"/>
        <v>6270.250000000001</v>
      </c>
      <c r="BO55" s="139">
        <f t="shared" si="27"/>
        <v>5302.5</v>
      </c>
      <c r="BP55" s="139">
        <f t="shared" si="28"/>
        <v>5845.000000000001</v>
      </c>
      <c r="BQ55" s="139">
        <f t="shared" si="29"/>
        <v>6483.75</v>
      </c>
      <c r="BR55" s="139">
        <f t="shared" si="56"/>
        <v>6240.850000000001</v>
      </c>
      <c r="BS55" s="139">
        <f t="shared" si="30"/>
        <v>5197.5</v>
      </c>
      <c r="BT55" s="139">
        <f t="shared" si="31"/>
        <v>9061.5</v>
      </c>
      <c r="BU55" s="139">
        <f t="shared" si="32"/>
        <v>7950.937500000001</v>
      </c>
      <c r="BV55" s="139">
        <f t="shared" si="33"/>
        <v>7463.749999999999</v>
      </c>
      <c r="BW55" s="175">
        <f t="shared" si="34"/>
        <v>6461.000000000001</v>
      </c>
      <c r="BX55" s="161">
        <f t="shared" si="35"/>
        <v>6705.999999999999</v>
      </c>
      <c r="BY55" s="20">
        <f t="shared" si="66"/>
        <v>519.3124999999991</v>
      </c>
      <c r="BZ55" s="13">
        <f t="shared" si="67"/>
        <v>-448.4375000000009</v>
      </c>
      <c r="CA55" s="13">
        <f t="shared" si="68"/>
        <v>94.0625</v>
      </c>
      <c r="CB55" s="13">
        <f t="shared" si="39"/>
        <v>732.8124999999991</v>
      </c>
      <c r="CC55" s="13">
        <f t="shared" si="40"/>
        <v>489.9125000000013</v>
      </c>
      <c r="CD55" s="13">
        <f t="shared" si="41"/>
        <v>-553.4375000000009</v>
      </c>
      <c r="CE55" s="13">
        <f t="shared" si="58"/>
        <v>3310.562499999999</v>
      </c>
      <c r="CF55" s="51">
        <v>2200</v>
      </c>
      <c r="CG55" s="13">
        <f t="shared" si="59"/>
        <v>1712.812499999999</v>
      </c>
      <c r="CH55" s="170">
        <f t="shared" si="45"/>
        <v>710.0624999999991</v>
      </c>
      <c r="CI55" s="164">
        <f t="shared" si="46"/>
        <v>955.0624999999991</v>
      </c>
      <c r="CJ55" s="20">
        <f t="shared" si="63"/>
        <v>29.399999999999636</v>
      </c>
      <c r="CK55" s="102">
        <f t="shared" si="64"/>
        <v>105</v>
      </c>
      <c r="CL55" s="102">
        <f t="shared" si="65"/>
        <v>647.5000000000009</v>
      </c>
      <c r="CM55" s="170">
        <f t="shared" si="47"/>
        <v>-244.99999999999818</v>
      </c>
    </row>
    <row r="56" spans="1:91" ht="11.25">
      <c r="A56" s="253"/>
      <c r="C56" s="1">
        <v>190</v>
      </c>
      <c r="D56" s="34">
        <f>C56/config!$B$7</f>
        <v>63.333333333333336</v>
      </c>
      <c r="E56" s="139">
        <f t="shared" si="60"/>
        <v>9870</v>
      </c>
      <c r="F56" s="139">
        <f t="shared" si="60"/>
        <v>6562.5</v>
      </c>
      <c r="G56" s="139">
        <f t="shared" si="60"/>
        <v>6429.499999999999</v>
      </c>
      <c r="H56" s="139">
        <f t="shared" si="60"/>
        <v>8935.5</v>
      </c>
      <c r="I56" s="139">
        <f t="shared" si="60"/>
        <v>10188.5</v>
      </c>
      <c r="J56" s="139">
        <f t="shared" si="60"/>
        <v>9327.5</v>
      </c>
      <c r="K56" s="139">
        <f t="shared" si="60"/>
        <v>8190</v>
      </c>
      <c r="L56" s="139">
        <f t="shared" si="60"/>
        <v>5302.5</v>
      </c>
      <c r="M56" s="139">
        <f t="shared" si="60"/>
        <v>5578.999999999999</v>
      </c>
      <c r="N56" s="139">
        <f t="shared" si="60"/>
        <v>7598.500000000001</v>
      </c>
      <c r="O56" s="139">
        <f t="shared" si="61"/>
        <v>9800</v>
      </c>
      <c r="P56" s="139">
        <f t="shared" si="61"/>
        <v>7638.75</v>
      </c>
      <c r="Q56" s="139">
        <f t="shared" si="61"/>
        <v>6081.250000000001</v>
      </c>
      <c r="R56" s="139">
        <f t="shared" si="61"/>
        <v>8559.250000000002</v>
      </c>
      <c r="S56" s="139">
        <f t="shared" si="61"/>
        <v>13783</v>
      </c>
      <c r="T56" s="139">
        <f t="shared" si="61"/>
        <v>8426.25</v>
      </c>
      <c r="U56" s="139">
        <f t="shared" si="61"/>
        <v>5967.499999999999</v>
      </c>
      <c r="V56" s="139">
        <f t="shared" si="61"/>
        <v>7376.25</v>
      </c>
      <c r="W56" s="148">
        <f t="shared" si="48"/>
        <v>6877.5</v>
      </c>
      <c r="X56" s="148">
        <f t="shared" si="48"/>
        <v>6944.000000000001</v>
      </c>
      <c r="Y56" s="148">
        <f t="shared" si="48"/>
        <v>8004.500000000001</v>
      </c>
      <c r="Z56" s="148">
        <f t="shared" si="48"/>
        <v>11668.999999999998</v>
      </c>
      <c r="AA56" s="148">
        <f t="shared" si="48"/>
        <v>7402.5</v>
      </c>
      <c r="AB56" s="148">
        <f t="shared" si="48"/>
        <v>6558.999999999999</v>
      </c>
      <c r="AC56" s="148">
        <f t="shared" si="48"/>
        <v>7371</v>
      </c>
      <c r="AD56" s="139">
        <f t="shared" si="61"/>
        <v>9940.000000000002</v>
      </c>
      <c r="AE56" s="139">
        <f t="shared" si="61"/>
        <v>6597.500000000001</v>
      </c>
      <c r="AF56" s="139">
        <f t="shared" si="61"/>
        <v>11840.000000000002</v>
      </c>
      <c r="AG56" s="139">
        <f t="shared" si="61"/>
        <v>9840.6</v>
      </c>
      <c r="AH56" s="139">
        <f t="shared" si="62"/>
        <v>6533.1</v>
      </c>
      <c r="AI56" s="139">
        <f t="shared" si="62"/>
        <v>6400.0999999999985</v>
      </c>
      <c r="AJ56" s="139">
        <f t="shared" si="62"/>
        <v>8906.1</v>
      </c>
      <c r="AK56" s="139">
        <f t="shared" si="62"/>
        <v>10159.1</v>
      </c>
      <c r="AL56" s="139">
        <f t="shared" si="62"/>
        <v>8085</v>
      </c>
      <c r="AM56" s="139">
        <f t="shared" si="62"/>
        <v>5197.5</v>
      </c>
      <c r="AN56" s="139">
        <f t="shared" si="62"/>
        <v>5473.999999999999</v>
      </c>
      <c r="AO56" s="139">
        <f t="shared" si="62"/>
        <v>7493.500000000001</v>
      </c>
      <c r="AP56" s="139">
        <f t="shared" si="62"/>
        <v>9695</v>
      </c>
      <c r="AQ56" s="139">
        <f t="shared" si="62"/>
        <v>7159.95</v>
      </c>
      <c r="AR56" s="139">
        <f t="shared" si="62"/>
        <v>5969.950000000002</v>
      </c>
      <c r="AS56" s="139">
        <f t="shared" si="62"/>
        <v>8432.62</v>
      </c>
      <c r="AT56" s="139">
        <f t="shared" si="62"/>
        <v>13640.619999999999</v>
      </c>
      <c r="AU56" s="148">
        <f t="shared" si="62"/>
        <v>6772.5</v>
      </c>
      <c r="AV56" s="148">
        <f t="shared" si="62"/>
        <v>6839.000000000001</v>
      </c>
      <c r="AW56" s="148">
        <f t="shared" si="62"/>
        <v>7899.500000000001</v>
      </c>
      <c r="AX56" s="148">
        <f t="shared" si="62"/>
        <v>11563.999999999998</v>
      </c>
      <c r="AY56" s="139">
        <f t="shared" si="62"/>
        <v>18165</v>
      </c>
      <c r="AZ56" s="139">
        <f t="shared" si="62"/>
        <v>13256.25</v>
      </c>
      <c r="BA56" s="139">
        <f t="shared" si="62"/>
        <v>9061.5</v>
      </c>
      <c r="BB56" s="139">
        <f t="shared" si="69"/>
        <v>9413.25</v>
      </c>
      <c r="BC56" s="139">
        <f t="shared" si="69"/>
        <v>11005.75</v>
      </c>
      <c r="BD56" s="139">
        <f t="shared" si="69"/>
        <v>16878.75</v>
      </c>
      <c r="BE56" s="139">
        <f t="shared" si="69"/>
        <v>8303.125</v>
      </c>
      <c r="BF56" s="139">
        <f t="shared" si="69"/>
        <v>8093.125</v>
      </c>
      <c r="BG56" s="139">
        <f t="shared" si="69"/>
        <v>8727.250000000002</v>
      </c>
      <c r="BH56" s="139">
        <f t="shared" si="69"/>
        <v>8002.750000000001</v>
      </c>
      <c r="BI56" s="139">
        <f t="shared" si="69"/>
        <v>7630.000000000001</v>
      </c>
      <c r="BJ56" s="139">
        <f t="shared" si="69"/>
        <v>10710</v>
      </c>
      <c r="BK56" s="139">
        <f t="shared" si="57"/>
        <v>8774.500000000002</v>
      </c>
      <c r="BL56" s="139">
        <f t="shared" si="57"/>
        <v>9583</v>
      </c>
      <c r="BM56" s="44">
        <f t="shared" si="26"/>
        <v>5197.5</v>
      </c>
      <c r="BN56" s="139">
        <f t="shared" si="19"/>
        <v>6429.499999999999</v>
      </c>
      <c r="BO56" s="139">
        <f t="shared" si="27"/>
        <v>5302.5</v>
      </c>
      <c r="BP56" s="139">
        <f t="shared" si="28"/>
        <v>5967.499999999999</v>
      </c>
      <c r="BQ56" s="139">
        <f t="shared" si="29"/>
        <v>6597.500000000001</v>
      </c>
      <c r="BR56" s="139">
        <f t="shared" si="56"/>
        <v>6400.0999999999985</v>
      </c>
      <c r="BS56" s="139">
        <f t="shared" si="30"/>
        <v>5197.5</v>
      </c>
      <c r="BT56" s="139">
        <f t="shared" si="31"/>
        <v>9061.5</v>
      </c>
      <c r="BU56" s="139">
        <f t="shared" si="32"/>
        <v>8093.125</v>
      </c>
      <c r="BV56" s="139">
        <f t="shared" si="33"/>
        <v>7630.000000000001</v>
      </c>
      <c r="BW56" s="175">
        <f t="shared" si="34"/>
        <v>6558.999999999999</v>
      </c>
      <c r="BX56" s="161">
        <f t="shared" si="35"/>
        <v>6772.5</v>
      </c>
      <c r="BY56" s="20">
        <f t="shared" si="66"/>
        <v>536.375</v>
      </c>
      <c r="BZ56" s="13">
        <f t="shared" si="67"/>
        <v>-590.625</v>
      </c>
      <c r="CA56" s="13">
        <f t="shared" si="68"/>
        <v>74.37499999999909</v>
      </c>
      <c r="CB56" s="13">
        <f t="shared" si="39"/>
        <v>704.375</v>
      </c>
      <c r="CC56" s="13">
        <f t="shared" si="40"/>
        <v>506.97499999999854</v>
      </c>
      <c r="CD56" s="13">
        <f t="shared" si="41"/>
        <v>-695.625</v>
      </c>
      <c r="CE56" s="13">
        <f t="shared" si="58"/>
        <v>3168.375</v>
      </c>
      <c r="CF56" s="51">
        <v>2200</v>
      </c>
      <c r="CG56" s="13">
        <f t="shared" si="59"/>
        <v>1736.875</v>
      </c>
      <c r="CH56" s="170">
        <f t="shared" si="45"/>
        <v>665.875</v>
      </c>
      <c r="CI56" s="164">
        <f t="shared" si="46"/>
        <v>879.375</v>
      </c>
      <c r="CJ56" s="20">
        <f t="shared" si="63"/>
        <v>29.400000000000546</v>
      </c>
      <c r="CK56" s="102">
        <f t="shared" si="64"/>
        <v>105</v>
      </c>
      <c r="CL56" s="102">
        <f t="shared" si="65"/>
        <v>769.9999999999991</v>
      </c>
      <c r="CM56" s="170">
        <f t="shared" si="47"/>
        <v>-213.5000000000009</v>
      </c>
    </row>
    <row r="57" spans="1:91" ht="11.25">
      <c r="A57" s="253"/>
      <c r="C57" s="1">
        <v>195</v>
      </c>
      <c r="D57" s="34">
        <f>C57/config!$B$7</f>
        <v>65</v>
      </c>
      <c r="E57" s="139">
        <f t="shared" si="60"/>
        <v>9870</v>
      </c>
      <c r="F57" s="139">
        <f t="shared" si="60"/>
        <v>6562.5</v>
      </c>
      <c r="G57" s="139">
        <f t="shared" si="60"/>
        <v>6588.75</v>
      </c>
      <c r="H57" s="139">
        <f t="shared" si="60"/>
        <v>9140.25</v>
      </c>
      <c r="I57" s="139">
        <f t="shared" si="60"/>
        <v>10416</v>
      </c>
      <c r="J57" s="139">
        <f t="shared" si="60"/>
        <v>9555</v>
      </c>
      <c r="K57" s="139">
        <f t="shared" si="60"/>
        <v>8190</v>
      </c>
      <c r="L57" s="139">
        <f t="shared" si="60"/>
        <v>5302.5</v>
      </c>
      <c r="M57" s="139">
        <f t="shared" si="60"/>
        <v>5738.25</v>
      </c>
      <c r="N57" s="139">
        <f t="shared" si="60"/>
        <v>7780.5</v>
      </c>
      <c r="O57" s="139">
        <f t="shared" si="61"/>
        <v>10027.5</v>
      </c>
      <c r="P57" s="139">
        <f t="shared" si="61"/>
        <v>7638.75</v>
      </c>
      <c r="Q57" s="139">
        <f t="shared" si="61"/>
        <v>6247.5</v>
      </c>
      <c r="R57" s="139">
        <f t="shared" si="61"/>
        <v>8778</v>
      </c>
      <c r="S57" s="139">
        <f t="shared" si="61"/>
        <v>14106.75</v>
      </c>
      <c r="T57" s="139">
        <f t="shared" si="61"/>
        <v>8426.25</v>
      </c>
      <c r="U57" s="139">
        <f t="shared" si="61"/>
        <v>6090</v>
      </c>
      <c r="V57" s="139">
        <f t="shared" si="61"/>
        <v>7560</v>
      </c>
      <c r="W57" s="148">
        <f t="shared" si="48"/>
        <v>6877.5</v>
      </c>
      <c r="X57" s="148">
        <f t="shared" si="48"/>
        <v>7077</v>
      </c>
      <c r="Y57" s="148">
        <f t="shared" si="48"/>
        <v>8179.5</v>
      </c>
      <c r="Z57" s="148">
        <f t="shared" si="48"/>
        <v>11928</v>
      </c>
      <c r="AA57" s="148">
        <f t="shared" si="48"/>
        <v>7402.5</v>
      </c>
      <c r="AB57" s="148">
        <f t="shared" si="48"/>
        <v>6657</v>
      </c>
      <c r="AC57" s="148">
        <f t="shared" si="48"/>
        <v>7518</v>
      </c>
      <c r="AD57" s="139">
        <f t="shared" si="61"/>
        <v>10167.5</v>
      </c>
      <c r="AE57" s="139">
        <f t="shared" si="61"/>
        <v>6711.25</v>
      </c>
      <c r="AF57" s="139">
        <f t="shared" si="61"/>
        <v>12067.5</v>
      </c>
      <c r="AG57" s="139">
        <f t="shared" si="61"/>
        <v>9840.6</v>
      </c>
      <c r="AH57" s="139">
        <f t="shared" si="62"/>
        <v>6533.1</v>
      </c>
      <c r="AI57" s="139">
        <f t="shared" si="62"/>
        <v>6559.35</v>
      </c>
      <c r="AJ57" s="139">
        <f t="shared" si="62"/>
        <v>9110.85</v>
      </c>
      <c r="AK57" s="139">
        <f t="shared" si="62"/>
        <v>10386.6</v>
      </c>
      <c r="AL57" s="139">
        <f t="shared" si="62"/>
        <v>8085</v>
      </c>
      <c r="AM57" s="139">
        <f t="shared" si="62"/>
        <v>5197.5</v>
      </c>
      <c r="AN57" s="139">
        <f t="shared" si="62"/>
        <v>5633.25</v>
      </c>
      <c r="AO57" s="139">
        <f t="shared" si="62"/>
        <v>7675.5</v>
      </c>
      <c r="AP57" s="139">
        <f t="shared" si="62"/>
        <v>9922.5</v>
      </c>
      <c r="AQ57" s="139">
        <f t="shared" si="62"/>
        <v>7159.95</v>
      </c>
      <c r="AR57" s="139">
        <f t="shared" si="62"/>
        <v>6136.2</v>
      </c>
      <c r="AS57" s="139">
        <f t="shared" si="62"/>
        <v>8651.369999999999</v>
      </c>
      <c r="AT57" s="139">
        <f t="shared" si="62"/>
        <v>13964.369999999999</v>
      </c>
      <c r="AU57" s="148">
        <f t="shared" si="62"/>
        <v>6772.5</v>
      </c>
      <c r="AV57" s="148">
        <f t="shared" si="62"/>
        <v>6972</v>
      </c>
      <c r="AW57" s="148">
        <f t="shared" si="62"/>
        <v>8074.5</v>
      </c>
      <c r="AX57" s="148">
        <f t="shared" si="62"/>
        <v>11823</v>
      </c>
      <c r="AY57" s="139">
        <f t="shared" si="62"/>
        <v>18165</v>
      </c>
      <c r="AZ57" s="139">
        <f t="shared" si="62"/>
        <v>13256.25</v>
      </c>
      <c r="BA57" s="139">
        <f t="shared" si="62"/>
        <v>9061.5</v>
      </c>
      <c r="BB57" s="139">
        <f t="shared" si="69"/>
        <v>9597</v>
      </c>
      <c r="BC57" s="139">
        <f t="shared" si="69"/>
        <v>11250.75</v>
      </c>
      <c r="BD57" s="139">
        <f t="shared" si="69"/>
        <v>17246.25</v>
      </c>
      <c r="BE57" s="139">
        <f t="shared" si="69"/>
        <v>8445.3125</v>
      </c>
      <c r="BF57" s="139">
        <f t="shared" si="69"/>
        <v>8235.3125</v>
      </c>
      <c r="BG57" s="139">
        <f t="shared" si="69"/>
        <v>8893.5</v>
      </c>
      <c r="BH57" s="139">
        <f t="shared" si="69"/>
        <v>8169</v>
      </c>
      <c r="BI57" s="139">
        <f t="shared" si="69"/>
        <v>7796.25</v>
      </c>
      <c r="BJ57" s="139">
        <f t="shared" si="69"/>
        <v>10710</v>
      </c>
      <c r="BK57" s="139">
        <f t="shared" si="57"/>
        <v>8914.5</v>
      </c>
      <c r="BL57" s="139">
        <f t="shared" si="57"/>
        <v>9723</v>
      </c>
      <c r="BM57" s="44">
        <f t="shared" si="26"/>
        <v>5197.5</v>
      </c>
      <c r="BN57" s="139">
        <f t="shared" si="19"/>
        <v>6562.5</v>
      </c>
      <c r="BO57" s="139">
        <f t="shared" si="27"/>
        <v>5302.5</v>
      </c>
      <c r="BP57" s="139">
        <f t="shared" si="28"/>
        <v>6090</v>
      </c>
      <c r="BQ57" s="139">
        <f t="shared" si="29"/>
        <v>6711.25</v>
      </c>
      <c r="BR57" s="139">
        <f t="shared" si="56"/>
        <v>6533.1</v>
      </c>
      <c r="BS57" s="139">
        <f t="shared" si="30"/>
        <v>5197.5</v>
      </c>
      <c r="BT57" s="139">
        <f t="shared" si="31"/>
        <v>9061.5</v>
      </c>
      <c r="BU57" s="139">
        <f t="shared" si="32"/>
        <v>8235.3125</v>
      </c>
      <c r="BV57" s="139">
        <f t="shared" si="33"/>
        <v>7796.25</v>
      </c>
      <c r="BW57" s="175">
        <f t="shared" si="34"/>
        <v>6657</v>
      </c>
      <c r="BX57" s="161">
        <f t="shared" si="35"/>
        <v>6772.5</v>
      </c>
      <c r="BY57" s="20">
        <f t="shared" si="66"/>
        <v>527.1875</v>
      </c>
      <c r="BZ57" s="13">
        <f t="shared" si="67"/>
        <v>-732.8125</v>
      </c>
      <c r="CA57" s="13">
        <f t="shared" si="68"/>
        <v>54.6875</v>
      </c>
      <c r="CB57" s="13">
        <f t="shared" si="39"/>
        <v>675.9375</v>
      </c>
      <c r="CC57" s="13">
        <f t="shared" si="40"/>
        <v>497.78750000000036</v>
      </c>
      <c r="CD57" s="13">
        <f t="shared" si="41"/>
        <v>-837.8125</v>
      </c>
      <c r="CE57" s="13">
        <f t="shared" si="58"/>
        <v>3026.1875</v>
      </c>
      <c r="CF57" s="51">
        <v>2200</v>
      </c>
      <c r="CG57" s="13">
        <f t="shared" si="59"/>
        <v>1760.9375</v>
      </c>
      <c r="CH57" s="170">
        <f t="shared" si="45"/>
        <v>621.6875</v>
      </c>
      <c r="CI57" s="164">
        <f t="shared" si="46"/>
        <v>737.1875</v>
      </c>
      <c r="CJ57" s="20">
        <f t="shared" si="63"/>
        <v>29.399999999999636</v>
      </c>
      <c r="CK57" s="102">
        <f t="shared" si="64"/>
        <v>105</v>
      </c>
      <c r="CL57" s="102">
        <f t="shared" si="65"/>
        <v>892.5</v>
      </c>
      <c r="CM57" s="170">
        <f t="shared" si="47"/>
        <v>-115.5</v>
      </c>
    </row>
    <row r="58" spans="1:91" ht="11.25">
      <c r="A58" s="253"/>
      <c r="C58" s="1">
        <v>200</v>
      </c>
      <c r="D58" s="34">
        <f>C58/config!$B$7</f>
        <v>66.66666666666667</v>
      </c>
      <c r="E58" s="139">
        <f aca="true" t="shared" si="70" ref="E58:N67">k_zeikomi(k_total(k_tsuwabun($C58,$D58,0,E$12,E$13),E$7,E$6,E$9,E$14,E$10+E$11))</f>
        <v>9870</v>
      </c>
      <c r="F58" s="139">
        <f t="shared" si="70"/>
        <v>6562.5</v>
      </c>
      <c r="G58" s="139">
        <f t="shared" si="70"/>
        <v>6748.000000000001</v>
      </c>
      <c r="H58" s="139">
        <f t="shared" si="70"/>
        <v>9345</v>
      </c>
      <c r="I58" s="139">
        <f t="shared" si="70"/>
        <v>10643.5</v>
      </c>
      <c r="J58" s="139">
        <f t="shared" si="70"/>
        <v>9782.5</v>
      </c>
      <c r="K58" s="139">
        <f t="shared" si="70"/>
        <v>8190</v>
      </c>
      <c r="L58" s="139">
        <f t="shared" si="70"/>
        <v>5302.5</v>
      </c>
      <c r="M58" s="139">
        <f t="shared" si="70"/>
        <v>5897.500000000001</v>
      </c>
      <c r="N58" s="139">
        <f t="shared" si="70"/>
        <v>7962.499999999999</v>
      </c>
      <c r="O58" s="139">
        <f aca="true" t="shared" si="71" ref="O58:AG67">k_zeikomi(k_total(k_tsuwabun($C58,$D58,0,O$12,O$13),O$7,O$6,O$9,O$14,O$10+O$11))</f>
        <v>10255</v>
      </c>
      <c r="P58" s="139">
        <f t="shared" si="71"/>
        <v>7638.75</v>
      </c>
      <c r="Q58" s="139">
        <f t="shared" si="71"/>
        <v>6413.749999999999</v>
      </c>
      <c r="R58" s="139">
        <f t="shared" si="71"/>
        <v>8996.75</v>
      </c>
      <c r="S58" s="139">
        <f t="shared" si="71"/>
        <v>14430.5</v>
      </c>
      <c r="T58" s="139">
        <f t="shared" si="71"/>
        <v>8426.25</v>
      </c>
      <c r="U58" s="139">
        <f t="shared" si="71"/>
        <v>6212.500000000001</v>
      </c>
      <c r="V58" s="139">
        <f t="shared" si="71"/>
        <v>7743.75</v>
      </c>
      <c r="W58" s="148">
        <f t="shared" si="48"/>
        <v>6877.5</v>
      </c>
      <c r="X58" s="148">
        <f t="shared" si="48"/>
        <v>7209.999999999999</v>
      </c>
      <c r="Y58" s="148">
        <f t="shared" si="48"/>
        <v>8354.500000000002</v>
      </c>
      <c r="Z58" s="148">
        <f t="shared" si="48"/>
        <v>12187.000000000002</v>
      </c>
      <c r="AA58" s="148">
        <f t="shared" si="48"/>
        <v>7402.5</v>
      </c>
      <c r="AB58" s="148">
        <f t="shared" si="48"/>
        <v>6755.000000000001</v>
      </c>
      <c r="AC58" s="148">
        <f t="shared" si="48"/>
        <v>7665</v>
      </c>
      <c r="AD58" s="139">
        <f t="shared" si="71"/>
        <v>10395</v>
      </c>
      <c r="AE58" s="139">
        <f t="shared" si="71"/>
        <v>6825</v>
      </c>
      <c r="AF58" s="139">
        <f t="shared" si="71"/>
        <v>12295</v>
      </c>
      <c r="AG58" s="139">
        <f t="shared" si="71"/>
        <v>9840.6</v>
      </c>
      <c r="AH58" s="139">
        <f aca="true" t="shared" si="72" ref="AH58:BA73">k_zeikomi(k_total(k_tsuwabun($C58,$D58,0,AH$12,AH$13),AH$7,AH$6,AH$9,AH$14,AH$10+AH$11))</f>
        <v>6533.1</v>
      </c>
      <c r="AI58" s="139">
        <f t="shared" si="72"/>
        <v>6718.600000000001</v>
      </c>
      <c r="AJ58" s="139">
        <f t="shared" si="72"/>
        <v>9315.6</v>
      </c>
      <c r="AK58" s="139">
        <f t="shared" si="72"/>
        <v>10614.099999999999</v>
      </c>
      <c r="AL58" s="139">
        <f t="shared" si="72"/>
        <v>8085</v>
      </c>
      <c r="AM58" s="139">
        <f t="shared" si="62"/>
        <v>5197.5</v>
      </c>
      <c r="AN58" s="139">
        <f t="shared" si="62"/>
        <v>5792.500000000001</v>
      </c>
      <c r="AO58" s="139">
        <f t="shared" si="62"/>
        <v>7857.499999999999</v>
      </c>
      <c r="AP58" s="139">
        <f t="shared" si="62"/>
        <v>10150</v>
      </c>
      <c r="AQ58" s="139">
        <f t="shared" si="62"/>
        <v>7159.95</v>
      </c>
      <c r="AR58" s="139">
        <f t="shared" si="62"/>
        <v>6302.449999999999</v>
      </c>
      <c r="AS58" s="139">
        <f t="shared" si="62"/>
        <v>8870.12</v>
      </c>
      <c r="AT58" s="139">
        <f t="shared" si="62"/>
        <v>14288.12</v>
      </c>
      <c r="AU58" s="148">
        <f t="shared" si="62"/>
        <v>6772.5</v>
      </c>
      <c r="AV58" s="148">
        <f t="shared" si="62"/>
        <v>7104.999999999999</v>
      </c>
      <c r="AW58" s="148">
        <f t="shared" si="62"/>
        <v>8249.500000000002</v>
      </c>
      <c r="AX58" s="148">
        <f t="shared" si="62"/>
        <v>12082.000000000002</v>
      </c>
      <c r="AY58" s="139">
        <f t="shared" si="62"/>
        <v>18165</v>
      </c>
      <c r="AZ58" s="139">
        <f t="shared" si="62"/>
        <v>13256.25</v>
      </c>
      <c r="BA58" s="139">
        <f t="shared" si="62"/>
        <v>9061.5</v>
      </c>
      <c r="BB58" s="139">
        <f t="shared" si="69"/>
        <v>9780.75</v>
      </c>
      <c r="BC58" s="139">
        <f t="shared" si="69"/>
        <v>11495.75</v>
      </c>
      <c r="BD58" s="139">
        <f t="shared" si="69"/>
        <v>17613.75</v>
      </c>
      <c r="BE58" s="139">
        <f t="shared" si="69"/>
        <v>8587.5</v>
      </c>
      <c r="BF58" s="139">
        <f t="shared" si="69"/>
        <v>8377.5</v>
      </c>
      <c r="BG58" s="139">
        <f t="shared" si="69"/>
        <v>9059.75</v>
      </c>
      <c r="BH58" s="139">
        <f t="shared" si="69"/>
        <v>8335.25</v>
      </c>
      <c r="BI58" s="139">
        <f t="shared" si="69"/>
        <v>7962.500000000001</v>
      </c>
      <c r="BJ58" s="139">
        <f t="shared" si="69"/>
        <v>10710</v>
      </c>
      <c r="BK58" s="139">
        <f t="shared" si="57"/>
        <v>9054.499999999998</v>
      </c>
      <c r="BL58" s="139">
        <f t="shared" si="57"/>
        <v>9862.999999999998</v>
      </c>
      <c r="BM58" s="44">
        <f t="shared" si="26"/>
        <v>5197.5</v>
      </c>
      <c r="BN58" s="139">
        <f t="shared" si="19"/>
        <v>6562.5</v>
      </c>
      <c r="BO58" s="139">
        <f t="shared" si="27"/>
        <v>5302.5</v>
      </c>
      <c r="BP58" s="139">
        <f t="shared" si="28"/>
        <v>6212.500000000001</v>
      </c>
      <c r="BQ58" s="139">
        <f t="shared" si="29"/>
        <v>6825</v>
      </c>
      <c r="BR58" s="139">
        <f t="shared" si="56"/>
        <v>6533.1</v>
      </c>
      <c r="BS58" s="139">
        <f t="shared" si="30"/>
        <v>5197.5</v>
      </c>
      <c r="BT58" s="139">
        <f t="shared" si="31"/>
        <v>9061.5</v>
      </c>
      <c r="BU58" s="139">
        <f t="shared" si="32"/>
        <v>8377.5</v>
      </c>
      <c r="BV58" s="139">
        <f t="shared" si="33"/>
        <v>7962.500000000001</v>
      </c>
      <c r="BW58" s="175">
        <f t="shared" si="34"/>
        <v>6755.000000000001</v>
      </c>
      <c r="BX58" s="161">
        <f t="shared" si="35"/>
        <v>6772.5</v>
      </c>
      <c r="BY58" s="20">
        <f t="shared" si="66"/>
        <v>385</v>
      </c>
      <c r="BZ58" s="13">
        <f t="shared" si="67"/>
        <v>-875</v>
      </c>
      <c r="CA58" s="13">
        <f t="shared" si="68"/>
        <v>35</v>
      </c>
      <c r="CB58" s="13">
        <f t="shared" si="39"/>
        <v>647.5</v>
      </c>
      <c r="CC58" s="13">
        <f t="shared" si="40"/>
        <v>355.60000000000036</v>
      </c>
      <c r="CD58" s="13">
        <f t="shared" si="41"/>
        <v>-980</v>
      </c>
      <c r="CE58" s="13">
        <f t="shared" si="58"/>
        <v>2884</v>
      </c>
      <c r="CF58" s="51">
        <v>2200</v>
      </c>
      <c r="CG58" s="13">
        <f t="shared" si="59"/>
        <v>1785</v>
      </c>
      <c r="CH58" s="170">
        <f t="shared" si="45"/>
        <v>577.5</v>
      </c>
      <c r="CI58" s="164">
        <f t="shared" si="46"/>
        <v>595</v>
      </c>
      <c r="CJ58" s="20">
        <f t="shared" si="63"/>
        <v>29.399999999999636</v>
      </c>
      <c r="CK58" s="102">
        <f t="shared" si="64"/>
        <v>105</v>
      </c>
      <c r="CL58" s="102">
        <f t="shared" si="65"/>
        <v>1015.0000000000009</v>
      </c>
      <c r="CM58" s="170">
        <f t="shared" si="47"/>
        <v>-17.49999999999909</v>
      </c>
    </row>
    <row r="59" spans="1:91" ht="11.25">
      <c r="A59" s="253"/>
      <c r="C59" s="1">
        <v>205</v>
      </c>
      <c r="D59" s="34">
        <f>C59/config!$B$7</f>
        <v>68.33333333333333</v>
      </c>
      <c r="E59" s="139">
        <f t="shared" si="70"/>
        <v>9870</v>
      </c>
      <c r="F59" s="139">
        <f t="shared" si="70"/>
        <v>6562.5</v>
      </c>
      <c r="G59" s="139">
        <f t="shared" si="70"/>
        <v>6907.249999999999</v>
      </c>
      <c r="H59" s="139">
        <f t="shared" si="70"/>
        <v>9549.75</v>
      </c>
      <c r="I59" s="139">
        <f t="shared" si="70"/>
        <v>10871</v>
      </c>
      <c r="J59" s="139">
        <f t="shared" si="70"/>
        <v>10010</v>
      </c>
      <c r="K59" s="139">
        <f t="shared" si="70"/>
        <v>8190</v>
      </c>
      <c r="L59" s="139">
        <f t="shared" si="70"/>
        <v>5302.5</v>
      </c>
      <c r="M59" s="139">
        <f t="shared" si="70"/>
        <v>6056.749999999999</v>
      </c>
      <c r="N59" s="139">
        <f t="shared" si="70"/>
        <v>8144.500000000001</v>
      </c>
      <c r="O59" s="139">
        <f t="shared" si="71"/>
        <v>10482.5</v>
      </c>
      <c r="P59" s="139">
        <f t="shared" si="71"/>
        <v>7638.75</v>
      </c>
      <c r="Q59" s="139">
        <f t="shared" si="71"/>
        <v>6580.000000000001</v>
      </c>
      <c r="R59" s="139">
        <f t="shared" si="71"/>
        <v>9215.5</v>
      </c>
      <c r="S59" s="139">
        <f t="shared" si="71"/>
        <v>14754.25</v>
      </c>
      <c r="T59" s="139">
        <f t="shared" si="71"/>
        <v>8426.25</v>
      </c>
      <c r="U59" s="139">
        <f t="shared" si="71"/>
        <v>6334.999999999999</v>
      </c>
      <c r="V59" s="139">
        <f t="shared" si="71"/>
        <v>7927.5</v>
      </c>
      <c r="W59" s="148">
        <f t="shared" si="48"/>
        <v>6877.5</v>
      </c>
      <c r="X59" s="148">
        <f t="shared" si="48"/>
        <v>7343.000000000001</v>
      </c>
      <c r="Y59" s="148">
        <f t="shared" si="48"/>
        <v>8529.499999999998</v>
      </c>
      <c r="Z59" s="148">
        <f t="shared" si="48"/>
        <v>12445.999999999998</v>
      </c>
      <c r="AA59" s="148">
        <f t="shared" si="48"/>
        <v>7402.5</v>
      </c>
      <c r="AB59" s="148">
        <f t="shared" si="48"/>
        <v>6852.999999999999</v>
      </c>
      <c r="AC59" s="148">
        <f t="shared" si="48"/>
        <v>7812</v>
      </c>
      <c r="AD59" s="139">
        <f t="shared" si="71"/>
        <v>10622.500000000002</v>
      </c>
      <c r="AE59" s="139">
        <f t="shared" si="71"/>
        <v>6938.750000000001</v>
      </c>
      <c r="AF59" s="139">
        <f t="shared" si="71"/>
        <v>12522.500000000002</v>
      </c>
      <c r="AG59" s="139">
        <f t="shared" si="71"/>
        <v>9840.6</v>
      </c>
      <c r="AH59" s="139">
        <f t="shared" si="72"/>
        <v>6533.1</v>
      </c>
      <c r="AI59" s="139">
        <f t="shared" si="72"/>
        <v>6877.8499999999985</v>
      </c>
      <c r="AJ59" s="139">
        <f t="shared" si="72"/>
        <v>9520.35</v>
      </c>
      <c r="AK59" s="139">
        <f t="shared" si="72"/>
        <v>10841.6</v>
      </c>
      <c r="AL59" s="139">
        <f t="shared" si="72"/>
        <v>8085</v>
      </c>
      <c r="AM59" s="139">
        <f t="shared" si="62"/>
        <v>5197.5</v>
      </c>
      <c r="AN59" s="139">
        <f t="shared" si="62"/>
        <v>5951.749999999999</v>
      </c>
      <c r="AO59" s="139">
        <f t="shared" si="62"/>
        <v>8039.500000000001</v>
      </c>
      <c r="AP59" s="139">
        <f t="shared" si="62"/>
        <v>10377.5</v>
      </c>
      <c r="AQ59" s="139">
        <f t="shared" si="62"/>
        <v>7159.95</v>
      </c>
      <c r="AR59" s="139">
        <f t="shared" si="62"/>
        <v>6468.700000000002</v>
      </c>
      <c r="AS59" s="139">
        <f t="shared" si="62"/>
        <v>9088.869999999999</v>
      </c>
      <c r="AT59" s="139">
        <f t="shared" si="62"/>
        <v>14611.869999999999</v>
      </c>
      <c r="AU59" s="148">
        <f t="shared" si="62"/>
        <v>6772.5</v>
      </c>
      <c r="AV59" s="148">
        <f t="shared" si="62"/>
        <v>7238.000000000001</v>
      </c>
      <c r="AW59" s="148">
        <f t="shared" si="62"/>
        <v>8424.499999999998</v>
      </c>
      <c r="AX59" s="148">
        <f t="shared" si="62"/>
        <v>12340.999999999998</v>
      </c>
      <c r="AY59" s="139">
        <f t="shared" si="62"/>
        <v>18165</v>
      </c>
      <c r="AZ59" s="139">
        <f t="shared" si="62"/>
        <v>13256.25</v>
      </c>
      <c r="BA59" s="139">
        <f t="shared" si="62"/>
        <v>9061.5</v>
      </c>
      <c r="BB59" s="139">
        <f t="shared" si="69"/>
        <v>9964.5</v>
      </c>
      <c r="BC59" s="139">
        <f t="shared" si="69"/>
        <v>11740.75</v>
      </c>
      <c r="BD59" s="139">
        <f t="shared" si="69"/>
        <v>17981.25</v>
      </c>
      <c r="BE59" s="139">
        <f t="shared" si="69"/>
        <v>8729.6875</v>
      </c>
      <c r="BF59" s="139">
        <f t="shared" si="69"/>
        <v>8519.6875</v>
      </c>
      <c r="BG59" s="139">
        <f t="shared" si="69"/>
        <v>9226</v>
      </c>
      <c r="BH59" s="139">
        <f t="shared" si="69"/>
        <v>8501.5</v>
      </c>
      <c r="BI59" s="139">
        <f t="shared" si="69"/>
        <v>8128.749999999999</v>
      </c>
      <c r="BJ59" s="139">
        <f t="shared" si="69"/>
        <v>10710</v>
      </c>
      <c r="BK59" s="139">
        <f t="shared" si="57"/>
        <v>9194.500000000002</v>
      </c>
      <c r="BL59" s="139">
        <f t="shared" si="57"/>
        <v>10003</v>
      </c>
      <c r="BM59" s="44">
        <f t="shared" si="26"/>
        <v>5197.5</v>
      </c>
      <c r="BN59" s="139">
        <f t="shared" si="19"/>
        <v>6562.5</v>
      </c>
      <c r="BO59" s="139">
        <f t="shared" si="27"/>
        <v>5302.5</v>
      </c>
      <c r="BP59" s="139">
        <f t="shared" si="28"/>
        <v>6334.999999999999</v>
      </c>
      <c r="BQ59" s="139">
        <f t="shared" si="29"/>
        <v>6938.750000000001</v>
      </c>
      <c r="BR59" s="139">
        <f t="shared" si="56"/>
        <v>6533.1</v>
      </c>
      <c r="BS59" s="139">
        <f t="shared" si="30"/>
        <v>5197.5</v>
      </c>
      <c r="BT59" s="139">
        <f t="shared" si="31"/>
        <v>9061.5</v>
      </c>
      <c r="BU59" s="139">
        <f t="shared" si="32"/>
        <v>8519.6875</v>
      </c>
      <c r="BV59" s="139">
        <f t="shared" si="33"/>
        <v>8128.749999999999</v>
      </c>
      <c r="BW59" s="175">
        <f t="shared" si="34"/>
        <v>6852.999999999999</v>
      </c>
      <c r="BX59" s="161">
        <f t="shared" si="35"/>
        <v>6772.5</v>
      </c>
      <c r="BY59" s="20">
        <f t="shared" si="66"/>
        <v>242.8125</v>
      </c>
      <c r="BZ59" s="13">
        <f t="shared" si="67"/>
        <v>-1017.1875</v>
      </c>
      <c r="CA59" s="13">
        <f t="shared" si="68"/>
        <v>15.3125</v>
      </c>
      <c r="CB59" s="13">
        <f t="shared" si="39"/>
        <v>619.0625</v>
      </c>
      <c r="CC59" s="13">
        <f t="shared" si="40"/>
        <v>213.41250000000036</v>
      </c>
      <c r="CD59" s="13">
        <f t="shared" si="41"/>
        <v>-1122.1875</v>
      </c>
      <c r="CE59" s="13">
        <f t="shared" si="58"/>
        <v>2741.8125</v>
      </c>
      <c r="CF59" s="51">
        <v>2200</v>
      </c>
      <c r="CG59" s="13">
        <f t="shared" si="59"/>
        <v>1809.0625</v>
      </c>
      <c r="CH59" s="170">
        <f t="shared" si="45"/>
        <v>533.3125</v>
      </c>
      <c r="CI59" s="164">
        <f t="shared" si="46"/>
        <v>452.8125</v>
      </c>
      <c r="CJ59" s="20">
        <f t="shared" si="63"/>
        <v>29.399999999999636</v>
      </c>
      <c r="CK59" s="102">
        <f t="shared" si="64"/>
        <v>105</v>
      </c>
      <c r="CL59" s="102">
        <f t="shared" si="65"/>
        <v>1137.499999999999</v>
      </c>
      <c r="CM59" s="170">
        <f t="shared" si="47"/>
        <v>80.49999999999909</v>
      </c>
    </row>
    <row r="60" spans="1:91" ht="11.25">
      <c r="A60" s="253"/>
      <c r="C60" s="1">
        <v>210</v>
      </c>
      <c r="D60" s="34">
        <f>C60/config!$B$7</f>
        <v>70</v>
      </c>
      <c r="E60" s="139">
        <f t="shared" si="70"/>
        <v>9870</v>
      </c>
      <c r="F60" s="139">
        <f t="shared" si="70"/>
        <v>6562.5</v>
      </c>
      <c r="G60" s="139">
        <f t="shared" si="70"/>
        <v>7066.5</v>
      </c>
      <c r="H60" s="139">
        <f t="shared" si="70"/>
        <v>9754.5</v>
      </c>
      <c r="I60" s="139">
        <f t="shared" si="70"/>
        <v>11098.5</v>
      </c>
      <c r="J60" s="139">
        <f t="shared" si="70"/>
        <v>10237.5</v>
      </c>
      <c r="K60" s="139">
        <f t="shared" si="70"/>
        <v>8190</v>
      </c>
      <c r="L60" s="139">
        <f t="shared" si="70"/>
        <v>5302.5</v>
      </c>
      <c r="M60" s="139">
        <f t="shared" si="70"/>
        <v>6216</v>
      </c>
      <c r="N60" s="139">
        <f t="shared" si="70"/>
        <v>8326.5</v>
      </c>
      <c r="O60" s="139">
        <f t="shared" si="71"/>
        <v>10710</v>
      </c>
      <c r="P60" s="139">
        <f t="shared" si="71"/>
        <v>7638.75</v>
      </c>
      <c r="Q60" s="139">
        <f t="shared" si="71"/>
        <v>6746.25</v>
      </c>
      <c r="R60" s="139">
        <f t="shared" si="71"/>
        <v>9434.25</v>
      </c>
      <c r="S60" s="139">
        <f t="shared" si="71"/>
        <v>15078</v>
      </c>
      <c r="T60" s="139">
        <f t="shared" si="71"/>
        <v>8426.25</v>
      </c>
      <c r="U60" s="139">
        <f t="shared" si="71"/>
        <v>6457.5</v>
      </c>
      <c r="V60" s="139">
        <f t="shared" si="71"/>
        <v>8111.25</v>
      </c>
      <c r="W60" s="148">
        <f t="shared" si="48"/>
        <v>6877.5</v>
      </c>
      <c r="X60" s="148">
        <f t="shared" si="48"/>
        <v>7476</v>
      </c>
      <c r="Y60" s="148">
        <f t="shared" si="48"/>
        <v>8704.5</v>
      </c>
      <c r="Z60" s="148">
        <f t="shared" si="48"/>
        <v>12705</v>
      </c>
      <c r="AA60" s="148">
        <f t="shared" si="48"/>
        <v>7402.5</v>
      </c>
      <c r="AB60" s="148">
        <f t="shared" si="48"/>
        <v>6951</v>
      </c>
      <c r="AC60" s="148">
        <f t="shared" si="48"/>
        <v>7959</v>
      </c>
      <c r="AD60" s="139">
        <f t="shared" si="71"/>
        <v>10850</v>
      </c>
      <c r="AE60" s="139">
        <f t="shared" si="71"/>
        <v>7052.5</v>
      </c>
      <c r="AF60" s="139">
        <f t="shared" si="71"/>
        <v>12750</v>
      </c>
      <c r="AG60" s="139">
        <f t="shared" si="71"/>
        <v>9840.6</v>
      </c>
      <c r="AH60" s="139">
        <f t="shared" si="72"/>
        <v>6533.1</v>
      </c>
      <c r="AI60" s="139">
        <f t="shared" si="72"/>
        <v>7037.1</v>
      </c>
      <c r="AJ60" s="139">
        <f t="shared" si="72"/>
        <v>9725.1</v>
      </c>
      <c r="AK60" s="139">
        <f t="shared" si="72"/>
        <v>11069.1</v>
      </c>
      <c r="AL60" s="139">
        <f t="shared" si="72"/>
        <v>8085</v>
      </c>
      <c r="AM60" s="139">
        <f t="shared" si="62"/>
        <v>5197.5</v>
      </c>
      <c r="AN60" s="139">
        <f t="shared" si="62"/>
        <v>6111</v>
      </c>
      <c r="AO60" s="139">
        <f t="shared" si="62"/>
        <v>8221.5</v>
      </c>
      <c r="AP60" s="139">
        <f t="shared" si="62"/>
        <v>10605</v>
      </c>
      <c r="AQ60" s="139">
        <f t="shared" si="62"/>
        <v>7159.95</v>
      </c>
      <c r="AR60" s="139">
        <f t="shared" si="62"/>
        <v>6634.95</v>
      </c>
      <c r="AS60" s="139">
        <f t="shared" si="62"/>
        <v>9307.619999999999</v>
      </c>
      <c r="AT60" s="139">
        <f t="shared" si="62"/>
        <v>14935.619999999999</v>
      </c>
      <c r="AU60" s="148">
        <f t="shared" si="62"/>
        <v>6772.5</v>
      </c>
      <c r="AV60" s="148">
        <f t="shared" si="62"/>
        <v>7371</v>
      </c>
      <c r="AW60" s="148">
        <f t="shared" si="62"/>
        <v>8599.5</v>
      </c>
      <c r="AX60" s="148">
        <f t="shared" si="62"/>
        <v>12600</v>
      </c>
      <c r="AY60" s="139">
        <f t="shared" si="62"/>
        <v>18165</v>
      </c>
      <c r="AZ60" s="139">
        <f t="shared" si="62"/>
        <v>13256.25</v>
      </c>
      <c r="BA60" s="139">
        <f t="shared" si="62"/>
        <v>9061.5</v>
      </c>
      <c r="BB60" s="139">
        <f t="shared" si="69"/>
        <v>10148.25</v>
      </c>
      <c r="BC60" s="139">
        <f t="shared" si="69"/>
        <v>11985.75</v>
      </c>
      <c r="BD60" s="139">
        <f t="shared" si="69"/>
        <v>18348.75</v>
      </c>
      <c r="BE60" s="139">
        <f t="shared" si="69"/>
        <v>8871.875</v>
      </c>
      <c r="BF60" s="139">
        <f t="shared" si="69"/>
        <v>8661.875</v>
      </c>
      <c r="BG60" s="139">
        <f t="shared" si="69"/>
        <v>9392.25</v>
      </c>
      <c r="BH60" s="139">
        <f t="shared" si="69"/>
        <v>8667.75</v>
      </c>
      <c r="BI60" s="139">
        <f t="shared" si="69"/>
        <v>8295</v>
      </c>
      <c r="BJ60" s="139">
        <f t="shared" si="69"/>
        <v>10710</v>
      </c>
      <c r="BK60" s="139">
        <f t="shared" si="69"/>
        <v>9334.5</v>
      </c>
      <c r="BL60" s="139">
        <f t="shared" si="69"/>
        <v>10143</v>
      </c>
      <c r="BM60" s="44">
        <f t="shared" si="26"/>
        <v>5197.5</v>
      </c>
      <c r="BN60" s="139">
        <f t="shared" si="19"/>
        <v>6562.5</v>
      </c>
      <c r="BO60" s="139">
        <f t="shared" si="27"/>
        <v>5302.5</v>
      </c>
      <c r="BP60" s="139">
        <f t="shared" si="28"/>
        <v>6457.5</v>
      </c>
      <c r="BQ60" s="139">
        <f t="shared" si="29"/>
        <v>7052.5</v>
      </c>
      <c r="BR60" s="139">
        <f t="shared" si="56"/>
        <v>6533.1</v>
      </c>
      <c r="BS60" s="139">
        <f t="shared" si="30"/>
        <v>5197.5</v>
      </c>
      <c r="BT60" s="139">
        <f t="shared" si="31"/>
        <v>9061.5</v>
      </c>
      <c r="BU60" s="139">
        <f t="shared" si="32"/>
        <v>8661.875</v>
      </c>
      <c r="BV60" s="139">
        <f t="shared" si="33"/>
        <v>8295</v>
      </c>
      <c r="BW60" s="175">
        <f t="shared" si="34"/>
        <v>6877.5</v>
      </c>
      <c r="BX60" s="161">
        <f t="shared" si="35"/>
        <v>6772.5</v>
      </c>
      <c r="BY60" s="20">
        <f t="shared" si="66"/>
        <v>100.625</v>
      </c>
      <c r="BZ60" s="13">
        <f t="shared" si="67"/>
        <v>-1159.375</v>
      </c>
      <c r="CA60" s="13">
        <f t="shared" si="68"/>
        <v>-4.375</v>
      </c>
      <c r="CB60" s="13">
        <f t="shared" si="39"/>
        <v>590.625</v>
      </c>
      <c r="CC60" s="13">
        <f t="shared" si="40"/>
        <v>71.22500000000036</v>
      </c>
      <c r="CD60" s="13">
        <f t="shared" si="41"/>
        <v>-1264.375</v>
      </c>
      <c r="CE60" s="13">
        <f t="shared" si="58"/>
        <v>2599.625</v>
      </c>
      <c r="CF60" s="51">
        <v>2200</v>
      </c>
      <c r="CG60" s="13">
        <f t="shared" si="59"/>
        <v>1833.125</v>
      </c>
      <c r="CH60" s="170">
        <f t="shared" si="45"/>
        <v>415.625</v>
      </c>
      <c r="CI60" s="164">
        <f t="shared" si="46"/>
        <v>310.625</v>
      </c>
      <c r="CJ60" s="20">
        <f t="shared" si="63"/>
        <v>29.399999999999636</v>
      </c>
      <c r="CK60" s="102">
        <f t="shared" si="64"/>
        <v>105</v>
      </c>
      <c r="CL60" s="102">
        <f t="shared" si="65"/>
        <v>1260</v>
      </c>
      <c r="CM60" s="170">
        <f t="shared" si="47"/>
        <v>105</v>
      </c>
    </row>
    <row r="61" spans="1:91" ht="11.25">
      <c r="A61" s="253"/>
      <c r="C61" s="1">
        <v>215</v>
      </c>
      <c r="D61" s="34">
        <f>C61/config!$B$7</f>
        <v>71.66666666666667</v>
      </c>
      <c r="E61" s="139">
        <f t="shared" si="70"/>
        <v>9870</v>
      </c>
      <c r="F61" s="139">
        <f t="shared" si="70"/>
        <v>6562.5</v>
      </c>
      <c r="G61" s="139">
        <f t="shared" si="70"/>
        <v>7225.750000000001</v>
      </c>
      <c r="H61" s="139">
        <f t="shared" si="70"/>
        <v>9959.25</v>
      </c>
      <c r="I61" s="139">
        <f t="shared" si="70"/>
        <v>11326</v>
      </c>
      <c r="J61" s="139">
        <f t="shared" si="70"/>
        <v>10465</v>
      </c>
      <c r="K61" s="139">
        <f t="shared" si="70"/>
        <v>8190</v>
      </c>
      <c r="L61" s="139">
        <f t="shared" si="70"/>
        <v>5302.5</v>
      </c>
      <c r="M61" s="139">
        <f t="shared" si="70"/>
        <v>6375.250000000001</v>
      </c>
      <c r="N61" s="139">
        <f t="shared" si="70"/>
        <v>8508.499999999998</v>
      </c>
      <c r="O61" s="139">
        <f t="shared" si="71"/>
        <v>10937.5</v>
      </c>
      <c r="P61" s="139">
        <f t="shared" si="71"/>
        <v>7638.75</v>
      </c>
      <c r="Q61" s="139">
        <f t="shared" si="71"/>
        <v>6912.499999999999</v>
      </c>
      <c r="R61" s="139">
        <f t="shared" si="71"/>
        <v>9653</v>
      </c>
      <c r="S61" s="139">
        <f t="shared" si="71"/>
        <v>15401.75</v>
      </c>
      <c r="T61" s="139">
        <f t="shared" si="71"/>
        <v>8426.25</v>
      </c>
      <c r="U61" s="139">
        <f t="shared" si="71"/>
        <v>6580.000000000001</v>
      </c>
      <c r="V61" s="139">
        <f t="shared" si="71"/>
        <v>8295</v>
      </c>
      <c r="W61" s="148">
        <f t="shared" si="48"/>
        <v>6877.5</v>
      </c>
      <c r="X61" s="148">
        <f t="shared" si="48"/>
        <v>7608.999999999999</v>
      </c>
      <c r="Y61" s="148">
        <f t="shared" si="48"/>
        <v>8879.500000000002</v>
      </c>
      <c r="Z61" s="148">
        <f t="shared" si="48"/>
        <v>12964.000000000002</v>
      </c>
      <c r="AA61" s="148">
        <f t="shared" si="48"/>
        <v>7402.5</v>
      </c>
      <c r="AB61" s="148">
        <f t="shared" si="48"/>
        <v>7049.000000000001</v>
      </c>
      <c r="AC61" s="148">
        <f t="shared" si="48"/>
        <v>8106</v>
      </c>
      <c r="AD61" s="139">
        <f t="shared" si="71"/>
        <v>11077.5</v>
      </c>
      <c r="AE61" s="139">
        <f t="shared" si="71"/>
        <v>7166.25</v>
      </c>
      <c r="AF61" s="139">
        <f t="shared" si="71"/>
        <v>12977.5</v>
      </c>
      <c r="AG61" s="139">
        <f t="shared" si="71"/>
        <v>9840.6</v>
      </c>
      <c r="AH61" s="139">
        <f t="shared" si="72"/>
        <v>6533.1</v>
      </c>
      <c r="AI61" s="139">
        <f t="shared" si="72"/>
        <v>7196.350000000001</v>
      </c>
      <c r="AJ61" s="139">
        <f t="shared" si="72"/>
        <v>9929.85</v>
      </c>
      <c r="AK61" s="139">
        <f t="shared" si="72"/>
        <v>11296.599999999999</v>
      </c>
      <c r="AL61" s="139">
        <f t="shared" si="72"/>
        <v>8085</v>
      </c>
      <c r="AM61" s="139">
        <f t="shared" si="62"/>
        <v>5197.5</v>
      </c>
      <c r="AN61" s="139">
        <f t="shared" si="62"/>
        <v>6270.250000000001</v>
      </c>
      <c r="AO61" s="139">
        <f t="shared" si="62"/>
        <v>8403.499999999998</v>
      </c>
      <c r="AP61" s="139">
        <f t="shared" si="62"/>
        <v>10832.5</v>
      </c>
      <c r="AQ61" s="139">
        <f t="shared" si="62"/>
        <v>7159.95</v>
      </c>
      <c r="AR61" s="139">
        <f t="shared" si="62"/>
        <v>6801.199999999999</v>
      </c>
      <c r="AS61" s="139">
        <f t="shared" si="62"/>
        <v>9526.37</v>
      </c>
      <c r="AT61" s="139">
        <f t="shared" si="62"/>
        <v>15259.37</v>
      </c>
      <c r="AU61" s="148">
        <f t="shared" si="62"/>
        <v>6772.5</v>
      </c>
      <c r="AV61" s="148">
        <f t="shared" si="62"/>
        <v>7503.999999999999</v>
      </c>
      <c r="AW61" s="148">
        <f t="shared" si="62"/>
        <v>8774.500000000002</v>
      </c>
      <c r="AX61" s="148">
        <f t="shared" si="62"/>
        <v>12859.000000000002</v>
      </c>
      <c r="AY61" s="139">
        <f t="shared" si="62"/>
        <v>18165</v>
      </c>
      <c r="AZ61" s="139">
        <f t="shared" si="62"/>
        <v>13256.25</v>
      </c>
      <c r="BA61" s="139">
        <f t="shared" si="62"/>
        <v>9061.5</v>
      </c>
      <c r="BB61" s="139">
        <f t="shared" si="69"/>
        <v>10332</v>
      </c>
      <c r="BC61" s="139">
        <f t="shared" si="69"/>
        <v>12230.75</v>
      </c>
      <c r="BD61" s="139">
        <f t="shared" si="69"/>
        <v>18716.25</v>
      </c>
      <c r="BE61" s="139">
        <f t="shared" si="69"/>
        <v>9014.0625</v>
      </c>
      <c r="BF61" s="139">
        <f t="shared" si="69"/>
        <v>8804.0625</v>
      </c>
      <c r="BG61" s="139">
        <f t="shared" si="69"/>
        <v>9558.5</v>
      </c>
      <c r="BH61" s="139">
        <f t="shared" si="69"/>
        <v>8834</v>
      </c>
      <c r="BI61" s="139">
        <f t="shared" si="69"/>
        <v>8461.25</v>
      </c>
      <c r="BJ61" s="139">
        <f t="shared" si="69"/>
        <v>10710</v>
      </c>
      <c r="BK61" s="139">
        <f t="shared" si="69"/>
        <v>9474.499999999998</v>
      </c>
      <c r="BL61" s="139">
        <f t="shared" si="69"/>
        <v>10282.999999999998</v>
      </c>
      <c r="BM61" s="44">
        <f t="shared" si="26"/>
        <v>5197.5</v>
      </c>
      <c r="BN61" s="139">
        <f t="shared" si="19"/>
        <v>6562.5</v>
      </c>
      <c r="BO61" s="139">
        <f t="shared" si="27"/>
        <v>5302.5</v>
      </c>
      <c r="BP61" s="139">
        <f t="shared" si="28"/>
        <v>6580.000000000001</v>
      </c>
      <c r="BQ61" s="139">
        <f t="shared" si="29"/>
        <v>7166.25</v>
      </c>
      <c r="BR61" s="139">
        <f t="shared" si="56"/>
        <v>6533.1</v>
      </c>
      <c r="BS61" s="139">
        <f t="shared" si="30"/>
        <v>5197.5</v>
      </c>
      <c r="BT61" s="139">
        <f t="shared" si="31"/>
        <v>9061.5</v>
      </c>
      <c r="BU61" s="139">
        <f t="shared" si="32"/>
        <v>8804.0625</v>
      </c>
      <c r="BV61" s="139">
        <f t="shared" si="33"/>
        <v>8461.25</v>
      </c>
      <c r="BW61" s="175">
        <f t="shared" si="34"/>
        <v>6877.5</v>
      </c>
      <c r="BX61" s="161">
        <f t="shared" si="35"/>
        <v>6772.5</v>
      </c>
      <c r="BY61" s="20">
        <f t="shared" si="66"/>
        <v>-41.5625</v>
      </c>
      <c r="BZ61" s="13">
        <f t="shared" si="67"/>
        <v>-1301.5625</v>
      </c>
      <c r="CA61" s="13">
        <f t="shared" si="68"/>
        <v>-24.0625</v>
      </c>
      <c r="CB61" s="13">
        <f t="shared" si="39"/>
        <v>562.1875</v>
      </c>
      <c r="CC61" s="13">
        <f t="shared" si="40"/>
        <v>-70.96249999999964</v>
      </c>
      <c r="CD61" s="13">
        <f t="shared" si="41"/>
        <v>-1406.5625</v>
      </c>
      <c r="CE61" s="13">
        <f t="shared" si="58"/>
        <v>2457.4375</v>
      </c>
      <c r="CF61" s="51">
        <v>2200</v>
      </c>
      <c r="CG61" s="13">
        <f t="shared" si="59"/>
        <v>1857.1875</v>
      </c>
      <c r="CH61" s="170">
        <f t="shared" si="45"/>
        <v>273.4375</v>
      </c>
      <c r="CI61" s="164">
        <f t="shared" si="46"/>
        <v>168.4375</v>
      </c>
      <c r="CJ61" s="20">
        <f t="shared" si="63"/>
        <v>29.399999999999636</v>
      </c>
      <c r="CK61" s="102">
        <f t="shared" si="64"/>
        <v>105</v>
      </c>
      <c r="CL61" s="102">
        <f t="shared" si="65"/>
        <v>1382.500000000001</v>
      </c>
      <c r="CM61" s="170">
        <f t="shared" si="47"/>
        <v>105</v>
      </c>
    </row>
    <row r="62" spans="1:91" ht="11.25">
      <c r="A62" s="253"/>
      <c r="C62" s="1">
        <v>220</v>
      </c>
      <c r="D62" s="34">
        <f>C62/config!$B$7</f>
        <v>73.33333333333333</v>
      </c>
      <c r="E62" s="139">
        <f t="shared" si="70"/>
        <v>9870</v>
      </c>
      <c r="F62" s="139">
        <f t="shared" si="70"/>
        <v>6562.5</v>
      </c>
      <c r="G62" s="139">
        <f t="shared" si="70"/>
        <v>7384.999999999999</v>
      </c>
      <c r="H62" s="139">
        <f t="shared" si="70"/>
        <v>10164</v>
      </c>
      <c r="I62" s="139">
        <f t="shared" si="70"/>
        <v>11553.5</v>
      </c>
      <c r="J62" s="139">
        <f t="shared" si="70"/>
        <v>10692.5</v>
      </c>
      <c r="K62" s="139">
        <f t="shared" si="70"/>
        <v>8190</v>
      </c>
      <c r="L62" s="139">
        <f t="shared" si="70"/>
        <v>5302.5</v>
      </c>
      <c r="M62" s="139">
        <f t="shared" si="70"/>
        <v>6534.499999999999</v>
      </c>
      <c r="N62" s="139">
        <f t="shared" si="70"/>
        <v>8690.500000000002</v>
      </c>
      <c r="O62" s="139">
        <f t="shared" si="71"/>
        <v>11165</v>
      </c>
      <c r="P62" s="139">
        <f t="shared" si="71"/>
        <v>7638.75</v>
      </c>
      <c r="Q62" s="139">
        <f t="shared" si="71"/>
        <v>7078.750000000001</v>
      </c>
      <c r="R62" s="139">
        <f t="shared" si="71"/>
        <v>9871.75</v>
      </c>
      <c r="S62" s="139">
        <f t="shared" si="71"/>
        <v>15725.5</v>
      </c>
      <c r="T62" s="139">
        <f t="shared" si="71"/>
        <v>8426.25</v>
      </c>
      <c r="U62" s="139">
        <f t="shared" si="71"/>
        <v>6702.499999999999</v>
      </c>
      <c r="V62" s="139">
        <f t="shared" si="71"/>
        <v>8478.75</v>
      </c>
      <c r="W62" s="148">
        <f t="shared" si="48"/>
        <v>6877.5</v>
      </c>
      <c r="X62" s="148">
        <f t="shared" si="48"/>
        <v>7742.000000000001</v>
      </c>
      <c r="Y62" s="148">
        <f t="shared" si="48"/>
        <v>9054.499999999998</v>
      </c>
      <c r="Z62" s="148">
        <f t="shared" si="48"/>
        <v>13222.999999999998</v>
      </c>
      <c r="AA62" s="148">
        <f t="shared" si="48"/>
        <v>7402.5</v>
      </c>
      <c r="AB62" s="148">
        <f t="shared" si="48"/>
        <v>7146.999999999999</v>
      </c>
      <c r="AC62" s="148">
        <f t="shared" si="48"/>
        <v>8253</v>
      </c>
      <c r="AD62" s="139">
        <f t="shared" si="71"/>
        <v>11305.000000000002</v>
      </c>
      <c r="AE62" s="139">
        <f t="shared" si="71"/>
        <v>7280.000000000001</v>
      </c>
      <c r="AF62" s="139">
        <f t="shared" si="71"/>
        <v>13205.000000000002</v>
      </c>
      <c r="AG62" s="139">
        <f t="shared" si="71"/>
        <v>9840.6</v>
      </c>
      <c r="AH62" s="139">
        <f t="shared" si="72"/>
        <v>6533.1</v>
      </c>
      <c r="AI62" s="139">
        <f t="shared" si="72"/>
        <v>7355.5999999999985</v>
      </c>
      <c r="AJ62" s="139">
        <f t="shared" si="72"/>
        <v>10134.6</v>
      </c>
      <c r="AK62" s="139">
        <f t="shared" si="72"/>
        <v>11524.1</v>
      </c>
      <c r="AL62" s="139">
        <f t="shared" si="72"/>
        <v>8085</v>
      </c>
      <c r="AM62" s="139">
        <f t="shared" si="62"/>
        <v>5197.5</v>
      </c>
      <c r="AN62" s="139">
        <f t="shared" si="62"/>
        <v>6429.499999999999</v>
      </c>
      <c r="AO62" s="139">
        <f t="shared" si="62"/>
        <v>8585.500000000002</v>
      </c>
      <c r="AP62" s="139">
        <f t="shared" si="62"/>
        <v>11060</v>
      </c>
      <c r="AQ62" s="139">
        <f t="shared" si="62"/>
        <v>7159.95</v>
      </c>
      <c r="AR62" s="139">
        <f t="shared" si="62"/>
        <v>6967.450000000002</v>
      </c>
      <c r="AS62" s="139">
        <f t="shared" si="62"/>
        <v>9745.119999999999</v>
      </c>
      <c r="AT62" s="139">
        <f t="shared" si="62"/>
        <v>15583.119999999999</v>
      </c>
      <c r="AU62" s="148">
        <f t="shared" si="62"/>
        <v>6772.5</v>
      </c>
      <c r="AV62" s="148">
        <f t="shared" si="62"/>
        <v>7637.000000000001</v>
      </c>
      <c r="AW62" s="148">
        <f t="shared" si="62"/>
        <v>8949.499999999998</v>
      </c>
      <c r="AX62" s="148">
        <f t="shared" si="62"/>
        <v>13117.999999999998</v>
      </c>
      <c r="AY62" s="139">
        <f t="shared" si="62"/>
        <v>18165</v>
      </c>
      <c r="AZ62" s="139">
        <f t="shared" si="62"/>
        <v>13256.25</v>
      </c>
      <c r="BA62" s="139">
        <f t="shared" si="62"/>
        <v>9061.5</v>
      </c>
      <c r="BB62" s="139">
        <f t="shared" si="69"/>
        <v>10515.75</v>
      </c>
      <c r="BC62" s="139">
        <f t="shared" si="69"/>
        <v>12475.75</v>
      </c>
      <c r="BD62" s="139">
        <f t="shared" si="69"/>
        <v>19083.75</v>
      </c>
      <c r="BE62" s="139">
        <f t="shared" si="69"/>
        <v>9156.25</v>
      </c>
      <c r="BF62" s="139">
        <f t="shared" si="69"/>
        <v>8946.25</v>
      </c>
      <c r="BG62" s="139">
        <f t="shared" si="69"/>
        <v>9724.75</v>
      </c>
      <c r="BH62" s="139">
        <f t="shared" si="69"/>
        <v>9000.25</v>
      </c>
      <c r="BI62" s="139">
        <f t="shared" si="69"/>
        <v>8627.5</v>
      </c>
      <c r="BJ62" s="139">
        <f t="shared" si="69"/>
        <v>10710</v>
      </c>
      <c r="BK62" s="139">
        <f t="shared" si="69"/>
        <v>9614.500000000002</v>
      </c>
      <c r="BL62" s="139">
        <f t="shared" si="69"/>
        <v>10423</v>
      </c>
      <c r="BM62" s="44">
        <f t="shared" si="26"/>
        <v>5197.5</v>
      </c>
      <c r="BN62" s="139">
        <f t="shared" si="19"/>
        <v>6562.5</v>
      </c>
      <c r="BO62" s="139">
        <f t="shared" si="27"/>
        <v>5302.5</v>
      </c>
      <c r="BP62" s="139">
        <f t="shared" si="28"/>
        <v>6702.499999999999</v>
      </c>
      <c r="BQ62" s="139">
        <f t="shared" si="29"/>
        <v>7280.000000000001</v>
      </c>
      <c r="BR62" s="139">
        <f t="shared" si="56"/>
        <v>6533.1</v>
      </c>
      <c r="BS62" s="139">
        <f t="shared" si="30"/>
        <v>5197.5</v>
      </c>
      <c r="BT62" s="139">
        <f t="shared" si="31"/>
        <v>9061.5</v>
      </c>
      <c r="BU62" s="139">
        <f t="shared" si="32"/>
        <v>8946.25</v>
      </c>
      <c r="BV62" s="139">
        <f t="shared" si="33"/>
        <v>8627.5</v>
      </c>
      <c r="BW62" s="175">
        <f t="shared" si="34"/>
        <v>6877.5</v>
      </c>
      <c r="BX62" s="161">
        <f t="shared" si="35"/>
        <v>6772.5</v>
      </c>
      <c r="BY62" s="20">
        <f t="shared" si="66"/>
        <v>-183.75</v>
      </c>
      <c r="BZ62" s="13">
        <f t="shared" si="67"/>
        <v>-1443.75</v>
      </c>
      <c r="CA62" s="13">
        <f t="shared" si="68"/>
        <v>-43.75</v>
      </c>
      <c r="CB62" s="13">
        <f t="shared" si="39"/>
        <v>533.75</v>
      </c>
      <c r="CC62" s="13">
        <f t="shared" si="40"/>
        <v>-213.14999999999964</v>
      </c>
      <c r="CD62" s="13">
        <f t="shared" si="41"/>
        <v>-1548.75</v>
      </c>
      <c r="CE62" s="13">
        <f t="shared" si="58"/>
        <v>2315.25</v>
      </c>
      <c r="CF62" s="51">
        <v>2200</v>
      </c>
      <c r="CG62" s="13">
        <f t="shared" si="59"/>
        <v>1881.25</v>
      </c>
      <c r="CH62" s="170">
        <f t="shared" si="45"/>
        <v>131.25</v>
      </c>
      <c r="CI62" s="164">
        <f t="shared" si="46"/>
        <v>26.25</v>
      </c>
      <c r="CJ62" s="20">
        <f t="shared" si="63"/>
        <v>29.399999999999636</v>
      </c>
      <c r="CK62" s="102">
        <f t="shared" si="64"/>
        <v>105</v>
      </c>
      <c r="CL62" s="102">
        <f t="shared" si="65"/>
        <v>1504.999999999999</v>
      </c>
      <c r="CM62" s="170">
        <f t="shared" si="47"/>
        <v>105</v>
      </c>
    </row>
    <row r="63" spans="1:91" ht="11.25">
      <c r="A63" s="253"/>
      <c r="C63" s="1">
        <v>225</v>
      </c>
      <c r="D63" s="34">
        <f>C63/config!$B$7</f>
        <v>75</v>
      </c>
      <c r="E63" s="139">
        <f t="shared" si="70"/>
        <v>9870</v>
      </c>
      <c r="F63" s="139">
        <f t="shared" si="70"/>
        <v>6562.5</v>
      </c>
      <c r="G63" s="139">
        <f t="shared" si="70"/>
        <v>7544.25</v>
      </c>
      <c r="H63" s="139">
        <f t="shared" si="70"/>
        <v>10368.75</v>
      </c>
      <c r="I63" s="139">
        <f t="shared" si="70"/>
        <v>11781</v>
      </c>
      <c r="J63" s="139">
        <f t="shared" si="70"/>
        <v>10920</v>
      </c>
      <c r="K63" s="139">
        <f t="shared" si="70"/>
        <v>8190</v>
      </c>
      <c r="L63" s="139">
        <f t="shared" si="70"/>
        <v>5302.5</v>
      </c>
      <c r="M63" s="139">
        <f t="shared" si="70"/>
        <v>6693.75</v>
      </c>
      <c r="N63" s="139">
        <f t="shared" si="70"/>
        <v>8872.5</v>
      </c>
      <c r="O63" s="139">
        <f t="shared" si="71"/>
        <v>11392.5</v>
      </c>
      <c r="P63" s="139">
        <f t="shared" si="71"/>
        <v>7638.75</v>
      </c>
      <c r="Q63" s="139">
        <f t="shared" si="71"/>
        <v>7245</v>
      </c>
      <c r="R63" s="139">
        <f t="shared" si="71"/>
        <v>10090.5</v>
      </c>
      <c r="S63" s="139">
        <f t="shared" si="71"/>
        <v>16049.25</v>
      </c>
      <c r="T63" s="139">
        <f t="shared" si="71"/>
        <v>8426.25</v>
      </c>
      <c r="U63" s="139">
        <f t="shared" si="71"/>
        <v>6825</v>
      </c>
      <c r="V63" s="139">
        <f t="shared" si="71"/>
        <v>8662.5</v>
      </c>
      <c r="W63" s="148">
        <f t="shared" si="48"/>
        <v>6877.5</v>
      </c>
      <c r="X63" s="148">
        <f t="shared" si="48"/>
        <v>7875</v>
      </c>
      <c r="Y63" s="148">
        <f t="shared" si="48"/>
        <v>9229.5</v>
      </c>
      <c r="Z63" s="148">
        <f t="shared" si="48"/>
        <v>13482</v>
      </c>
      <c r="AA63" s="148">
        <f aca="true" t="shared" si="73" ref="W63:AC99">k_zeikomi(k_total(k_tsuwabun($C63,$D63,0,AA$12,AA$13),AA$7,AA$6,AA$9,AA$14,AA$10+AA$11))</f>
        <v>7402.5</v>
      </c>
      <c r="AB63" s="148">
        <f t="shared" si="73"/>
        <v>7245</v>
      </c>
      <c r="AC63" s="148">
        <f t="shared" si="73"/>
        <v>8400</v>
      </c>
      <c r="AD63" s="139">
        <f t="shared" si="71"/>
        <v>11532.5</v>
      </c>
      <c r="AE63" s="139">
        <f t="shared" si="71"/>
        <v>7393.75</v>
      </c>
      <c r="AF63" s="139">
        <f t="shared" si="71"/>
        <v>13432.5</v>
      </c>
      <c r="AG63" s="139">
        <f t="shared" si="71"/>
        <v>9840.6</v>
      </c>
      <c r="AH63" s="139">
        <f t="shared" si="72"/>
        <v>6533.1</v>
      </c>
      <c r="AI63" s="139">
        <f t="shared" si="72"/>
        <v>7514.85</v>
      </c>
      <c r="AJ63" s="139">
        <f t="shared" si="72"/>
        <v>10339.35</v>
      </c>
      <c r="AK63" s="139">
        <f t="shared" si="72"/>
        <v>11751.6</v>
      </c>
      <c r="AL63" s="139">
        <f t="shared" si="72"/>
        <v>8085</v>
      </c>
      <c r="AM63" s="139">
        <f t="shared" si="62"/>
        <v>5197.5</v>
      </c>
      <c r="AN63" s="139">
        <f t="shared" si="62"/>
        <v>6588.75</v>
      </c>
      <c r="AO63" s="139">
        <f t="shared" si="62"/>
        <v>8767.5</v>
      </c>
      <c r="AP63" s="139">
        <f t="shared" si="62"/>
        <v>11287.5</v>
      </c>
      <c r="AQ63" s="139">
        <f t="shared" si="62"/>
        <v>7159.95</v>
      </c>
      <c r="AR63" s="139">
        <f t="shared" si="62"/>
        <v>7133.7</v>
      </c>
      <c r="AS63" s="139">
        <f t="shared" si="62"/>
        <v>9963.869999999999</v>
      </c>
      <c r="AT63" s="139">
        <f t="shared" si="62"/>
        <v>15906.869999999999</v>
      </c>
      <c r="AU63" s="148">
        <f t="shared" si="62"/>
        <v>6772.5</v>
      </c>
      <c r="AV63" s="148">
        <f t="shared" si="62"/>
        <v>7770</v>
      </c>
      <c r="AW63" s="148">
        <f t="shared" si="62"/>
        <v>9124.5</v>
      </c>
      <c r="AX63" s="148">
        <f t="shared" si="62"/>
        <v>13377</v>
      </c>
      <c r="AY63" s="139">
        <f t="shared" si="62"/>
        <v>18165</v>
      </c>
      <c r="AZ63" s="139">
        <f t="shared" si="62"/>
        <v>13256.25</v>
      </c>
      <c r="BA63" s="139">
        <f t="shared" si="62"/>
        <v>9061.5</v>
      </c>
      <c r="BB63" s="139">
        <f t="shared" si="69"/>
        <v>10699.5</v>
      </c>
      <c r="BC63" s="139">
        <f t="shared" si="69"/>
        <v>12720.75</v>
      </c>
      <c r="BD63" s="139">
        <f t="shared" si="69"/>
        <v>19451.25</v>
      </c>
      <c r="BE63" s="139">
        <f t="shared" si="69"/>
        <v>9298.4375</v>
      </c>
      <c r="BF63" s="139">
        <f t="shared" si="69"/>
        <v>9088.4375</v>
      </c>
      <c r="BG63" s="139">
        <f t="shared" si="69"/>
        <v>9891</v>
      </c>
      <c r="BH63" s="139">
        <f t="shared" si="69"/>
        <v>9166.5</v>
      </c>
      <c r="BI63" s="139">
        <f t="shared" si="69"/>
        <v>8793.75</v>
      </c>
      <c r="BJ63" s="139">
        <f t="shared" si="69"/>
        <v>10710</v>
      </c>
      <c r="BK63" s="139">
        <f t="shared" si="69"/>
        <v>9754.5</v>
      </c>
      <c r="BL63" s="139">
        <f t="shared" si="69"/>
        <v>10563</v>
      </c>
      <c r="BM63" s="44">
        <f t="shared" si="26"/>
        <v>5197.5</v>
      </c>
      <c r="BN63" s="139">
        <f t="shared" si="19"/>
        <v>6562.5</v>
      </c>
      <c r="BO63" s="139">
        <f t="shared" si="27"/>
        <v>5302.5</v>
      </c>
      <c r="BP63" s="139">
        <f t="shared" si="28"/>
        <v>6825</v>
      </c>
      <c r="BQ63" s="139">
        <f t="shared" si="29"/>
        <v>7393.75</v>
      </c>
      <c r="BR63" s="139">
        <f t="shared" si="56"/>
        <v>6533.1</v>
      </c>
      <c r="BS63" s="139">
        <f t="shared" si="30"/>
        <v>5197.5</v>
      </c>
      <c r="BT63" s="139">
        <f t="shared" si="31"/>
        <v>9061.5</v>
      </c>
      <c r="BU63" s="139">
        <f t="shared" si="32"/>
        <v>9088.4375</v>
      </c>
      <c r="BV63" s="139">
        <f t="shared" si="33"/>
        <v>8793.75</v>
      </c>
      <c r="BW63" s="175">
        <f t="shared" si="34"/>
        <v>6877.5</v>
      </c>
      <c r="BX63" s="161">
        <f t="shared" si="35"/>
        <v>6772.5</v>
      </c>
      <c r="BY63" s="20">
        <f t="shared" si="66"/>
        <v>-325.9375</v>
      </c>
      <c r="BZ63" s="13">
        <f t="shared" si="67"/>
        <v>-1585.9375</v>
      </c>
      <c r="CA63" s="13">
        <f t="shared" si="68"/>
        <v>-63.4375</v>
      </c>
      <c r="CB63" s="13">
        <f t="shared" si="39"/>
        <v>505.3125</v>
      </c>
      <c r="CC63" s="13">
        <f t="shared" si="40"/>
        <v>-355.33749999999964</v>
      </c>
      <c r="CD63" s="13">
        <f t="shared" si="41"/>
        <v>-1690.9375</v>
      </c>
      <c r="CE63" s="13">
        <f t="shared" si="58"/>
        <v>2173.0625</v>
      </c>
      <c r="CF63" s="51">
        <v>2200</v>
      </c>
      <c r="CG63" s="13">
        <f t="shared" si="59"/>
        <v>1905.3125</v>
      </c>
      <c r="CH63" s="170">
        <f t="shared" si="45"/>
        <v>-10.9375</v>
      </c>
      <c r="CI63" s="164">
        <f t="shared" si="46"/>
        <v>-115.9375</v>
      </c>
      <c r="CJ63" s="20">
        <f t="shared" si="63"/>
        <v>29.399999999999636</v>
      </c>
      <c r="CK63" s="102">
        <f t="shared" si="64"/>
        <v>105</v>
      </c>
      <c r="CL63" s="102">
        <f t="shared" si="65"/>
        <v>1627.5</v>
      </c>
      <c r="CM63" s="170">
        <f t="shared" si="47"/>
        <v>105</v>
      </c>
    </row>
    <row r="64" spans="1:91" ht="11.25">
      <c r="A64" s="253"/>
      <c r="C64" s="1">
        <v>230</v>
      </c>
      <c r="D64" s="34">
        <f>C64/config!$B$7</f>
        <v>76.66666666666667</v>
      </c>
      <c r="E64" s="139">
        <f t="shared" si="70"/>
        <v>9870</v>
      </c>
      <c r="F64" s="139">
        <f t="shared" si="70"/>
        <v>6562.5</v>
      </c>
      <c r="G64" s="139">
        <f t="shared" si="70"/>
        <v>7703.500000000001</v>
      </c>
      <c r="H64" s="139">
        <f t="shared" si="70"/>
        <v>10573.5</v>
      </c>
      <c r="I64" s="139">
        <f t="shared" si="70"/>
        <v>12008.5</v>
      </c>
      <c r="J64" s="139">
        <f t="shared" si="70"/>
        <v>11147.5</v>
      </c>
      <c r="K64" s="139">
        <f t="shared" si="70"/>
        <v>8190</v>
      </c>
      <c r="L64" s="139">
        <f t="shared" si="70"/>
        <v>5302.5</v>
      </c>
      <c r="M64" s="139">
        <f t="shared" si="70"/>
        <v>6853.000000000001</v>
      </c>
      <c r="N64" s="139">
        <f t="shared" si="70"/>
        <v>9054.499999999998</v>
      </c>
      <c r="O64" s="139">
        <f t="shared" si="71"/>
        <v>11620</v>
      </c>
      <c r="P64" s="139">
        <f t="shared" si="71"/>
        <v>7638.75</v>
      </c>
      <c r="Q64" s="139">
        <f t="shared" si="71"/>
        <v>7411.249999999999</v>
      </c>
      <c r="R64" s="139">
        <f t="shared" si="71"/>
        <v>10309.25</v>
      </c>
      <c r="S64" s="139">
        <f t="shared" si="71"/>
        <v>16373</v>
      </c>
      <c r="T64" s="139">
        <f t="shared" si="71"/>
        <v>8426.25</v>
      </c>
      <c r="U64" s="139">
        <f t="shared" si="71"/>
        <v>6947.500000000001</v>
      </c>
      <c r="V64" s="139">
        <f t="shared" si="71"/>
        <v>8846.25</v>
      </c>
      <c r="W64" s="148">
        <f t="shared" si="73"/>
        <v>6877.5</v>
      </c>
      <c r="X64" s="148">
        <f t="shared" si="73"/>
        <v>8007.999999999999</v>
      </c>
      <c r="Y64" s="148">
        <f t="shared" si="73"/>
        <v>9404.500000000002</v>
      </c>
      <c r="Z64" s="148">
        <f t="shared" si="73"/>
        <v>13741.000000000002</v>
      </c>
      <c r="AA64" s="148">
        <f t="shared" si="73"/>
        <v>7402.5</v>
      </c>
      <c r="AB64" s="148">
        <f t="shared" si="73"/>
        <v>7343.000000000001</v>
      </c>
      <c r="AC64" s="148">
        <f t="shared" si="73"/>
        <v>8547</v>
      </c>
      <c r="AD64" s="139">
        <f t="shared" si="71"/>
        <v>11760</v>
      </c>
      <c r="AE64" s="139">
        <f t="shared" si="71"/>
        <v>7507.5</v>
      </c>
      <c r="AF64" s="139">
        <f t="shared" si="71"/>
        <v>13660</v>
      </c>
      <c r="AG64" s="139">
        <f t="shared" si="71"/>
        <v>9840.6</v>
      </c>
      <c r="AH64" s="139">
        <f t="shared" si="72"/>
        <v>6533.1</v>
      </c>
      <c r="AI64" s="139">
        <f t="shared" si="72"/>
        <v>7674.100000000001</v>
      </c>
      <c r="AJ64" s="139">
        <f t="shared" si="72"/>
        <v>10544.1</v>
      </c>
      <c r="AK64" s="139">
        <f t="shared" si="72"/>
        <v>11979.099999999999</v>
      </c>
      <c r="AL64" s="139">
        <f t="shared" si="72"/>
        <v>8085</v>
      </c>
      <c r="AM64" s="139">
        <f t="shared" si="72"/>
        <v>5197.5</v>
      </c>
      <c r="AN64" s="139">
        <f t="shared" si="72"/>
        <v>6748.000000000001</v>
      </c>
      <c r="AO64" s="139">
        <f t="shared" si="72"/>
        <v>8949.499999999998</v>
      </c>
      <c r="AP64" s="139">
        <f t="shared" si="72"/>
        <v>11515</v>
      </c>
      <c r="AQ64" s="139">
        <f t="shared" si="72"/>
        <v>7159.95</v>
      </c>
      <c r="AR64" s="139">
        <f t="shared" si="72"/>
        <v>7299.949999999999</v>
      </c>
      <c r="AS64" s="139">
        <f t="shared" si="72"/>
        <v>10182.62</v>
      </c>
      <c r="AT64" s="139">
        <f t="shared" si="72"/>
        <v>16230.62</v>
      </c>
      <c r="AU64" s="148">
        <f t="shared" si="72"/>
        <v>6772.5</v>
      </c>
      <c r="AV64" s="148">
        <f t="shared" si="72"/>
        <v>7902.999999999999</v>
      </c>
      <c r="AW64" s="148">
        <f t="shared" si="72"/>
        <v>9299.500000000002</v>
      </c>
      <c r="AX64" s="148">
        <f t="shared" si="72"/>
        <v>13636.000000000002</v>
      </c>
      <c r="AY64" s="139">
        <f t="shared" si="72"/>
        <v>18165</v>
      </c>
      <c r="AZ64" s="139">
        <f t="shared" si="72"/>
        <v>13256.25</v>
      </c>
      <c r="BA64" s="139">
        <f t="shared" si="72"/>
        <v>9061.5</v>
      </c>
      <c r="BB64" s="139">
        <f aca="true" t="shared" si="74" ref="BB64:BL79">k_zeikomi(k_total(k_tsuwabun($C64,$D64,0,BB$12,BB$13),BB$7,BB$6,BB$9,BB$14,BB$10+BB$11))</f>
        <v>10883.25</v>
      </c>
      <c r="BC64" s="139">
        <f t="shared" si="74"/>
        <v>12965.75</v>
      </c>
      <c r="BD64" s="139">
        <f t="shared" si="74"/>
        <v>19818.75</v>
      </c>
      <c r="BE64" s="139">
        <f t="shared" si="74"/>
        <v>9440.625</v>
      </c>
      <c r="BF64" s="139">
        <f t="shared" si="74"/>
        <v>9230.625</v>
      </c>
      <c r="BG64" s="139">
        <f t="shared" si="74"/>
        <v>10057.25</v>
      </c>
      <c r="BH64" s="139">
        <f t="shared" si="74"/>
        <v>9332.75</v>
      </c>
      <c r="BI64" s="139">
        <f t="shared" si="74"/>
        <v>8960</v>
      </c>
      <c r="BJ64" s="139">
        <f t="shared" si="74"/>
        <v>10710</v>
      </c>
      <c r="BK64" s="139">
        <f t="shared" si="69"/>
        <v>9894.499999999998</v>
      </c>
      <c r="BL64" s="139">
        <f t="shared" si="69"/>
        <v>10702.999999999998</v>
      </c>
      <c r="BM64" s="44">
        <f t="shared" si="26"/>
        <v>5197.5</v>
      </c>
      <c r="BN64" s="139">
        <f t="shared" si="19"/>
        <v>6562.5</v>
      </c>
      <c r="BO64" s="139">
        <f t="shared" si="27"/>
        <v>5302.5</v>
      </c>
      <c r="BP64" s="139">
        <f t="shared" si="28"/>
        <v>6947.500000000001</v>
      </c>
      <c r="BQ64" s="139">
        <f t="shared" si="29"/>
        <v>7507.5</v>
      </c>
      <c r="BR64" s="139">
        <f t="shared" si="56"/>
        <v>6533.1</v>
      </c>
      <c r="BS64" s="139">
        <f t="shared" si="30"/>
        <v>5197.5</v>
      </c>
      <c r="BT64" s="139">
        <f t="shared" si="31"/>
        <v>9061.5</v>
      </c>
      <c r="BU64" s="139">
        <f t="shared" si="32"/>
        <v>9230.625</v>
      </c>
      <c r="BV64" s="139">
        <f t="shared" si="33"/>
        <v>8960</v>
      </c>
      <c r="BW64" s="175">
        <f t="shared" si="34"/>
        <v>6877.5</v>
      </c>
      <c r="BX64" s="161">
        <f t="shared" si="35"/>
        <v>6772.5</v>
      </c>
      <c r="BY64" s="20">
        <f t="shared" si="66"/>
        <v>-468.125</v>
      </c>
      <c r="BZ64" s="13">
        <f t="shared" si="67"/>
        <v>-1728.125</v>
      </c>
      <c r="CA64" s="13">
        <f t="shared" si="68"/>
        <v>-83.125</v>
      </c>
      <c r="CB64" s="13">
        <f t="shared" si="39"/>
        <v>476.875</v>
      </c>
      <c r="CC64" s="13">
        <f t="shared" si="40"/>
        <v>-497.52499999999964</v>
      </c>
      <c r="CD64" s="13">
        <f t="shared" si="41"/>
        <v>-1833.125</v>
      </c>
      <c r="CE64" s="13">
        <f t="shared" si="58"/>
        <v>2030.875</v>
      </c>
      <c r="CF64" s="51">
        <v>2200</v>
      </c>
      <c r="CG64" s="13">
        <f t="shared" si="59"/>
        <v>1929.375</v>
      </c>
      <c r="CH64" s="170">
        <f t="shared" si="45"/>
        <v>-153.125</v>
      </c>
      <c r="CI64" s="164">
        <f t="shared" si="46"/>
        <v>-258.125</v>
      </c>
      <c r="CJ64" s="20">
        <f t="shared" si="63"/>
        <v>29.399999999999636</v>
      </c>
      <c r="CK64" s="102">
        <f t="shared" si="64"/>
        <v>105</v>
      </c>
      <c r="CL64" s="102">
        <f t="shared" si="65"/>
        <v>1750.000000000001</v>
      </c>
      <c r="CM64" s="170">
        <f t="shared" si="47"/>
        <v>105</v>
      </c>
    </row>
    <row r="65" spans="1:91" ht="11.25">
      <c r="A65" s="253"/>
      <c r="C65" s="1">
        <v>235</v>
      </c>
      <c r="D65" s="34">
        <f>C65/config!$B$7</f>
        <v>78.33333333333333</v>
      </c>
      <c r="E65" s="139">
        <f t="shared" si="70"/>
        <v>9870</v>
      </c>
      <c r="F65" s="139">
        <f t="shared" si="70"/>
        <v>6562.5</v>
      </c>
      <c r="G65" s="139">
        <f t="shared" si="70"/>
        <v>7862.749999999999</v>
      </c>
      <c r="H65" s="139">
        <f t="shared" si="70"/>
        <v>10778.25</v>
      </c>
      <c r="I65" s="139">
        <f t="shared" si="70"/>
        <v>12236</v>
      </c>
      <c r="J65" s="139">
        <f t="shared" si="70"/>
        <v>11375</v>
      </c>
      <c r="K65" s="139">
        <f t="shared" si="70"/>
        <v>8190</v>
      </c>
      <c r="L65" s="139">
        <f t="shared" si="70"/>
        <v>5302.5</v>
      </c>
      <c r="M65" s="139">
        <f t="shared" si="70"/>
        <v>7012.249999999999</v>
      </c>
      <c r="N65" s="139">
        <f t="shared" si="70"/>
        <v>9236.500000000002</v>
      </c>
      <c r="O65" s="139">
        <f t="shared" si="71"/>
        <v>11847.5</v>
      </c>
      <c r="P65" s="139">
        <f t="shared" si="71"/>
        <v>7638.75</v>
      </c>
      <c r="Q65" s="139">
        <f t="shared" si="71"/>
        <v>7577.500000000001</v>
      </c>
      <c r="R65" s="139">
        <f t="shared" si="71"/>
        <v>10528</v>
      </c>
      <c r="S65" s="139">
        <f t="shared" si="71"/>
        <v>16696.75</v>
      </c>
      <c r="T65" s="139">
        <f t="shared" si="71"/>
        <v>8426.25</v>
      </c>
      <c r="U65" s="139">
        <f t="shared" si="71"/>
        <v>7069.999999999999</v>
      </c>
      <c r="V65" s="139">
        <f t="shared" si="71"/>
        <v>9030</v>
      </c>
      <c r="W65" s="148">
        <f t="shared" si="73"/>
        <v>6877.5</v>
      </c>
      <c r="X65" s="148">
        <f t="shared" si="73"/>
        <v>8141.000000000001</v>
      </c>
      <c r="Y65" s="148">
        <f t="shared" si="73"/>
        <v>9579.499999999998</v>
      </c>
      <c r="Z65" s="148">
        <f t="shared" si="73"/>
        <v>13999.999999999998</v>
      </c>
      <c r="AA65" s="148">
        <f t="shared" si="73"/>
        <v>7402.5</v>
      </c>
      <c r="AB65" s="148">
        <f t="shared" si="73"/>
        <v>7440.999999999999</v>
      </c>
      <c r="AC65" s="148">
        <f t="shared" si="73"/>
        <v>8694</v>
      </c>
      <c r="AD65" s="139">
        <f t="shared" si="71"/>
        <v>11987.500000000002</v>
      </c>
      <c r="AE65" s="139">
        <f t="shared" si="71"/>
        <v>7621.250000000001</v>
      </c>
      <c r="AF65" s="139">
        <f t="shared" si="71"/>
        <v>13887.500000000002</v>
      </c>
      <c r="AG65" s="139">
        <f t="shared" si="71"/>
        <v>9840.6</v>
      </c>
      <c r="AH65" s="139">
        <f t="shared" si="72"/>
        <v>6533.1</v>
      </c>
      <c r="AI65" s="139">
        <f t="shared" si="72"/>
        <v>7833.3499999999985</v>
      </c>
      <c r="AJ65" s="139">
        <f t="shared" si="72"/>
        <v>10748.85</v>
      </c>
      <c r="AK65" s="139">
        <f t="shared" si="72"/>
        <v>12206.6</v>
      </c>
      <c r="AL65" s="139">
        <f t="shared" si="72"/>
        <v>8085</v>
      </c>
      <c r="AM65" s="139">
        <f t="shared" si="72"/>
        <v>5197.5</v>
      </c>
      <c r="AN65" s="139">
        <f t="shared" si="72"/>
        <v>6907.249999999999</v>
      </c>
      <c r="AO65" s="139">
        <f t="shared" si="72"/>
        <v>9131.500000000002</v>
      </c>
      <c r="AP65" s="139">
        <f t="shared" si="72"/>
        <v>11742.5</v>
      </c>
      <c r="AQ65" s="139">
        <f t="shared" si="72"/>
        <v>7159.95</v>
      </c>
      <c r="AR65" s="139">
        <f t="shared" si="72"/>
        <v>7466.200000000002</v>
      </c>
      <c r="AS65" s="139">
        <f t="shared" si="72"/>
        <v>10401.369999999999</v>
      </c>
      <c r="AT65" s="139">
        <f t="shared" si="72"/>
        <v>16554.37</v>
      </c>
      <c r="AU65" s="148">
        <f t="shared" si="72"/>
        <v>6772.5</v>
      </c>
      <c r="AV65" s="148">
        <f t="shared" si="72"/>
        <v>8036.000000000001</v>
      </c>
      <c r="AW65" s="148">
        <f t="shared" si="72"/>
        <v>9474.499999999998</v>
      </c>
      <c r="AX65" s="148">
        <f t="shared" si="72"/>
        <v>13894.999999999998</v>
      </c>
      <c r="AY65" s="139">
        <f t="shared" si="72"/>
        <v>18165</v>
      </c>
      <c r="AZ65" s="139">
        <f t="shared" si="72"/>
        <v>13256.25</v>
      </c>
      <c r="BA65" s="139">
        <f t="shared" si="72"/>
        <v>9148.999999999998</v>
      </c>
      <c r="BB65" s="139">
        <f t="shared" si="74"/>
        <v>11067</v>
      </c>
      <c r="BC65" s="139">
        <f t="shared" si="74"/>
        <v>13210.75</v>
      </c>
      <c r="BD65" s="139">
        <f t="shared" si="74"/>
        <v>20186.25</v>
      </c>
      <c r="BE65" s="139">
        <f t="shared" si="74"/>
        <v>9582.8125</v>
      </c>
      <c r="BF65" s="139">
        <f t="shared" si="74"/>
        <v>9372.8125</v>
      </c>
      <c r="BG65" s="139">
        <f t="shared" si="74"/>
        <v>10223.5</v>
      </c>
      <c r="BH65" s="139">
        <f t="shared" si="74"/>
        <v>9499</v>
      </c>
      <c r="BI65" s="139">
        <f t="shared" si="74"/>
        <v>9126.25</v>
      </c>
      <c r="BJ65" s="139">
        <f t="shared" si="74"/>
        <v>10710</v>
      </c>
      <c r="BK65" s="139">
        <f t="shared" si="69"/>
        <v>10034.500000000002</v>
      </c>
      <c r="BL65" s="139">
        <f t="shared" si="69"/>
        <v>10843</v>
      </c>
      <c r="BM65" s="44">
        <f t="shared" si="26"/>
        <v>5197.5</v>
      </c>
      <c r="BN65" s="139">
        <f t="shared" si="19"/>
        <v>6562.5</v>
      </c>
      <c r="BO65" s="139">
        <f t="shared" si="27"/>
        <v>5302.5</v>
      </c>
      <c r="BP65" s="139">
        <f t="shared" si="28"/>
        <v>7069.999999999999</v>
      </c>
      <c r="BQ65" s="139">
        <f t="shared" si="29"/>
        <v>7621.250000000001</v>
      </c>
      <c r="BR65" s="139">
        <f t="shared" si="56"/>
        <v>6533.1</v>
      </c>
      <c r="BS65" s="139">
        <f t="shared" si="30"/>
        <v>5197.5</v>
      </c>
      <c r="BT65" s="139">
        <f t="shared" si="31"/>
        <v>9148.999999999998</v>
      </c>
      <c r="BU65" s="139">
        <f t="shared" si="32"/>
        <v>9372.8125</v>
      </c>
      <c r="BV65" s="139">
        <f t="shared" si="33"/>
        <v>9126.25</v>
      </c>
      <c r="BW65" s="175">
        <f t="shared" si="34"/>
        <v>6877.5</v>
      </c>
      <c r="BX65" s="161">
        <f t="shared" si="35"/>
        <v>6772.5</v>
      </c>
      <c r="BY65" s="20">
        <f t="shared" si="66"/>
        <v>-610.3125</v>
      </c>
      <c r="BZ65" s="13">
        <f t="shared" si="67"/>
        <v>-1870.3125</v>
      </c>
      <c r="CA65" s="13">
        <f t="shared" si="68"/>
        <v>-102.8125</v>
      </c>
      <c r="CB65" s="13">
        <f t="shared" si="39"/>
        <v>448.4375</v>
      </c>
      <c r="CC65" s="13">
        <f t="shared" si="40"/>
        <v>-639.7124999999996</v>
      </c>
      <c r="CD65" s="13">
        <f t="shared" si="41"/>
        <v>-1975.3125</v>
      </c>
      <c r="CE65" s="13">
        <f t="shared" si="58"/>
        <v>1976.1874999999982</v>
      </c>
      <c r="CF65" s="51">
        <v>2200</v>
      </c>
      <c r="CG65" s="13">
        <f t="shared" si="59"/>
        <v>1953.4375</v>
      </c>
      <c r="CH65" s="170">
        <f t="shared" si="45"/>
        <v>-295.3125</v>
      </c>
      <c r="CI65" s="164">
        <f t="shared" si="46"/>
        <v>-400.3125</v>
      </c>
      <c r="CJ65" s="20">
        <f t="shared" si="63"/>
        <v>29.399999999999636</v>
      </c>
      <c r="CK65" s="102">
        <f t="shared" si="64"/>
        <v>105</v>
      </c>
      <c r="CL65" s="102">
        <f t="shared" si="65"/>
        <v>1872.499999999999</v>
      </c>
      <c r="CM65" s="170">
        <f t="shared" si="47"/>
        <v>105</v>
      </c>
    </row>
    <row r="66" spans="1:91" ht="11.25">
      <c r="A66" s="253"/>
      <c r="C66" s="1">
        <v>240</v>
      </c>
      <c r="D66" s="34">
        <f>C66/config!$B$7</f>
        <v>80</v>
      </c>
      <c r="E66" s="139">
        <f t="shared" si="70"/>
        <v>9870</v>
      </c>
      <c r="F66" s="139">
        <f t="shared" si="70"/>
        <v>6562.5</v>
      </c>
      <c r="G66" s="139">
        <f t="shared" si="70"/>
        <v>8022</v>
      </c>
      <c r="H66" s="139">
        <f t="shared" si="70"/>
        <v>10983</v>
      </c>
      <c r="I66" s="139">
        <f t="shared" si="70"/>
        <v>12463.5</v>
      </c>
      <c r="J66" s="139">
        <f t="shared" si="70"/>
        <v>11602.5</v>
      </c>
      <c r="K66" s="139">
        <f t="shared" si="70"/>
        <v>8190</v>
      </c>
      <c r="L66" s="139">
        <f t="shared" si="70"/>
        <v>5302.5</v>
      </c>
      <c r="M66" s="139">
        <f t="shared" si="70"/>
        <v>7171.5</v>
      </c>
      <c r="N66" s="139">
        <f t="shared" si="70"/>
        <v>9418.5</v>
      </c>
      <c r="O66" s="139">
        <f t="shared" si="71"/>
        <v>12075</v>
      </c>
      <c r="P66" s="139">
        <f t="shared" si="71"/>
        <v>7638.75</v>
      </c>
      <c r="Q66" s="139">
        <f t="shared" si="71"/>
        <v>7743.75</v>
      </c>
      <c r="R66" s="139">
        <f t="shared" si="71"/>
        <v>10746.75</v>
      </c>
      <c r="S66" s="139">
        <f t="shared" si="71"/>
        <v>17020.5</v>
      </c>
      <c r="T66" s="139">
        <f t="shared" si="71"/>
        <v>8426.25</v>
      </c>
      <c r="U66" s="139">
        <f t="shared" si="71"/>
        <v>7192.5</v>
      </c>
      <c r="V66" s="139">
        <f t="shared" si="71"/>
        <v>9213.75</v>
      </c>
      <c r="W66" s="148">
        <f t="shared" si="73"/>
        <v>6877.5</v>
      </c>
      <c r="X66" s="148">
        <f t="shared" si="73"/>
        <v>8274</v>
      </c>
      <c r="Y66" s="148">
        <f t="shared" si="73"/>
        <v>9754.5</v>
      </c>
      <c r="Z66" s="148">
        <f t="shared" si="73"/>
        <v>14259</v>
      </c>
      <c r="AA66" s="148">
        <f t="shared" si="73"/>
        <v>7402.5</v>
      </c>
      <c r="AB66" s="148">
        <f t="shared" si="73"/>
        <v>7539</v>
      </c>
      <c r="AC66" s="148">
        <f t="shared" si="73"/>
        <v>8841</v>
      </c>
      <c r="AD66" s="139">
        <f t="shared" si="71"/>
        <v>12215</v>
      </c>
      <c r="AE66" s="139">
        <f t="shared" si="71"/>
        <v>7735</v>
      </c>
      <c r="AF66" s="139">
        <f t="shared" si="71"/>
        <v>14115</v>
      </c>
      <c r="AG66" s="139">
        <f t="shared" si="71"/>
        <v>9840.6</v>
      </c>
      <c r="AH66" s="139">
        <f t="shared" si="72"/>
        <v>6533.1</v>
      </c>
      <c r="AI66" s="139">
        <f t="shared" si="72"/>
        <v>7992.6</v>
      </c>
      <c r="AJ66" s="139">
        <f t="shared" si="72"/>
        <v>10953.6</v>
      </c>
      <c r="AK66" s="139">
        <f t="shared" si="72"/>
        <v>12434.1</v>
      </c>
      <c r="AL66" s="139">
        <f t="shared" si="72"/>
        <v>8085</v>
      </c>
      <c r="AM66" s="139">
        <f t="shared" si="72"/>
        <v>5197.5</v>
      </c>
      <c r="AN66" s="139">
        <f t="shared" si="72"/>
        <v>7066.5</v>
      </c>
      <c r="AO66" s="139">
        <f t="shared" si="72"/>
        <v>9313.5</v>
      </c>
      <c r="AP66" s="139">
        <f t="shared" si="72"/>
        <v>11970</v>
      </c>
      <c r="AQ66" s="139">
        <f t="shared" si="72"/>
        <v>7159.95</v>
      </c>
      <c r="AR66" s="139">
        <f t="shared" si="72"/>
        <v>7632.45</v>
      </c>
      <c r="AS66" s="139">
        <f t="shared" si="72"/>
        <v>10620.119999999999</v>
      </c>
      <c r="AT66" s="139">
        <f t="shared" si="72"/>
        <v>16878.12</v>
      </c>
      <c r="AU66" s="148">
        <f t="shared" si="72"/>
        <v>6772.5</v>
      </c>
      <c r="AV66" s="148">
        <f t="shared" si="72"/>
        <v>8169</v>
      </c>
      <c r="AW66" s="148">
        <f t="shared" si="72"/>
        <v>9649.5</v>
      </c>
      <c r="AX66" s="148">
        <f t="shared" si="72"/>
        <v>14154</v>
      </c>
      <c r="AY66" s="139">
        <f t="shared" si="72"/>
        <v>18165</v>
      </c>
      <c r="AZ66" s="139">
        <f t="shared" si="72"/>
        <v>13256.25</v>
      </c>
      <c r="BA66" s="139">
        <f t="shared" si="72"/>
        <v>9271.5</v>
      </c>
      <c r="BB66" s="139">
        <f t="shared" si="74"/>
        <v>11250.75</v>
      </c>
      <c r="BC66" s="139">
        <f t="shared" si="74"/>
        <v>13455.75</v>
      </c>
      <c r="BD66" s="139">
        <f t="shared" si="74"/>
        <v>20553.75</v>
      </c>
      <c r="BE66" s="139">
        <f t="shared" si="74"/>
        <v>9725</v>
      </c>
      <c r="BF66" s="139">
        <f t="shared" si="74"/>
        <v>9515</v>
      </c>
      <c r="BG66" s="139">
        <f t="shared" si="74"/>
        <v>10389.75</v>
      </c>
      <c r="BH66" s="139">
        <f t="shared" si="74"/>
        <v>9665.25</v>
      </c>
      <c r="BI66" s="139">
        <f t="shared" si="74"/>
        <v>9292.5</v>
      </c>
      <c r="BJ66" s="139">
        <f t="shared" si="74"/>
        <v>10710</v>
      </c>
      <c r="BK66" s="139">
        <f t="shared" si="69"/>
        <v>10174.5</v>
      </c>
      <c r="BL66" s="139">
        <f t="shared" si="69"/>
        <v>10983</v>
      </c>
      <c r="BM66" s="44">
        <f t="shared" si="26"/>
        <v>5197.5</v>
      </c>
      <c r="BN66" s="139">
        <f t="shared" si="19"/>
        <v>6562.5</v>
      </c>
      <c r="BO66" s="139">
        <f t="shared" si="27"/>
        <v>5302.5</v>
      </c>
      <c r="BP66" s="139">
        <f t="shared" si="28"/>
        <v>7192.5</v>
      </c>
      <c r="BQ66" s="139">
        <f t="shared" si="29"/>
        <v>7735</v>
      </c>
      <c r="BR66" s="139">
        <f t="shared" si="56"/>
        <v>6533.1</v>
      </c>
      <c r="BS66" s="139">
        <f t="shared" si="30"/>
        <v>5197.5</v>
      </c>
      <c r="BT66" s="139">
        <f t="shared" si="31"/>
        <v>9271.5</v>
      </c>
      <c r="BU66" s="139">
        <f t="shared" si="32"/>
        <v>9515</v>
      </c>
      <c r="BV66" s="139">
        <f t="shared" si="33"/>
        <v>9292.5</v>
      </c>
      <c r="BW66" s="175">
        <f t="shared" si="34"/>
        <v>6877.5</v>
      </c>
      <c r="BX66" s="161">
        <f t="shared" si="35"/>
        <v>6772.5</v>
      </c>
      <c r="BY66" s="20">
        <f t="shared" si="66"/>
        <v>-752.5</v>
      </c>
      <c r="BZ66" s="13">
        <f t="shared" si="67"/>
        <v>-2012.5</v>
      </c>
      <c r="CA66" s="13">
        <f t="shared" si="68"/>
        <v>-122.5</v>
      </c>
      <c r="CB66" s="13">
        <f t="shared" si="39"/>
        <v>420</v>
      </c>
      <c r="CC66" s="13">
        <f t="shared" si="40"/>
        <v>-781.8999999999996</v>
      </c>
      <c r="CD66" s="13">
        <f t="shared" si="41"/>
        <v>-2117.5</v>
      </c>
      <c r="CE66" s="13">
        <f t="shared" si="58"/>
        <v>1956.5</v>
      </c>
      <c r="CF66" s="51">
        <v>2200</v>
      </c>
      <c r="CG66" s="13">
        <f t="shared" si="59"/>
        <v>1977.5</v>
      </c>
      <c r="CH66" s="170">
        <f t="shared" si="45"/>
        <v>-437.5</v>
      </c>
      <c r="CI66" s="164">
        <f t="shared" si="46"/>
        <v>-542.5</v>
      </c>
      <c r="CJ66" s="20">
        <f t="shared" si="63"/>
        <v>29.399999999999636</v>
      </c>
      <c r="CK66" s="102">
        <f t="shared" si="64"/>
        <v>105</v>
      </c>
      <c r="CL66" s="102">
        <f t="shared" si="65"/>
        <v>1995</v>
      </c>
      <c r="CM66" s="170">
        <f t="shared" si="47"/>
        <v>105</v>
      </c>
    </row>
    <row r="67" spans="1:91" ht="11.25">
      <c r="A67" s="253"/>
      <c r="C67" s="1">
        <v>245</v>
      </c>
      <c r="D67" s="34">
        <f>C67/config!$B$7</f>
        <v>81.66666666666667</v>
      </c>
      <c r="E67" s="139">
        <f t="shared" si="70"/>
        <v>9870</v>
      </c>
      <c r="F67" s="139">
        <f t="shared" si="70"/>
        <v>6562.5</v>
      </c>
      <c r="G67" s="139">
        <f t="shared" si="70"/>
        <v>8181.250000000001</v>
      </c>
      <c r="H67" s="139">
        <f t="shared" si="70"/>
        <v>11187.75</v>
      </c>
      <c r="I67" s="139">
        <f t="shared" si="70"/>
        <v>12691</v>
      </c>
      <c r="J67" s="139">
        <f t="shared" si="70"/>
        <v>11830</v>
      </c>
      <c r="K67" s="139">
        <f t="shared" si="70"/>
        <v>8190</v>
      </c>
      <c r="L67" s="139">
        <f t="shared" si="70"/>
        <v>5376</v>
      </c>
      <c r="M67" s="139">
        <f t="shared" si="70"/>
        <v>7330.750000000001</v>
      </c>
      <c r="N67" s="139">
        <f t="shared" si="70"/>
        <v>9600.5</v>
      </c>
      <c r="O67" s="139">
        <f t="shared" si="71"/>
        <v>12302.5</v>
      </c>
      <c r="P67" s="139">
        <f t="shared" si="71"/>
        <v>7638.75</v>
      </c>
      <c r="Q67" s="139">
        <f t="shared" si="71"/>
        <v>7909.999999999999</v>
      </c>
      <c r="R67" s="139">
        <f t="shared" si="71"/>
        <v>10965.5</v>
      </c>
      <c r="S67" s="139">
        <f t="shared" si="71"/>
        <v>17344.250000000004</v>
      </c>
      <c r="T67" s="139">
        <f t="shared" si="71"/>
        <v>8426.25</v>
      </c>
      <c r="U67" s="139">
        <f t="shared" si="71"/>
        <v>7315.000000000001</v>
      </c>
      <c r="V67" s="139">
        <f t="shared" si="71"/>
        <v>9397.5</v>
      </c>
      <c r="W67" s="148">
        <f t="shared" si="73"/>
        <v>6926.499999999999</v>
      </c>
      <c r="X67" s="148">
        <f t="shared" si="73"/>
        <v>8407</v>
      </c>
      <c r="Y67" s="148">
        <f t="shared" si="73"/>
        <v>9929.500000000002</v>
      </c>
      <c r="Z67" s="148">
        <f t="shared" si="73"/>
        <v>14518.000000000002</v>
      </c>
      <c r="AA67" s="148">
        <f t="shared" si="73"/>
        <v>7402.5</v>
      </c>
      <c r="AB67" s="148">
        <f t="shared" si="73"/>
        <v>7637.000000000001</v>
      </c>
      <c r="AC67" s="148">
        <f t="shared" si="73"/>
        <v>8988</v>
      </c>
      <c r="AD67" s="139">
        <f t="shared" si="71"/>
        <v>12442.5</v>
      </c>
      <c r="AE67" s="139">
        <f t="shared" si="71"/>
        <v>7848.75</v>
      </c>
      <c r="AF67" s="139">
        <f t="shared" si="71"/>
        <v>14342.5</v>
      </c>
      <c r="AG67" s="139">
        <f t="shared" si="71"/>
        <v>9840.6</v>
      </c>
      <c r="AH67" s="139">
        <f t="shared" si="72"/>
        <v>6533.1</v>
      </c>
      <c r="AI67" s="139">
        <f t="shared" si="72"/>
        <v>8151.850000000001</v>
      </c>
      <c r="AJ67" s="139">
        <f t="shared" si="72"/>
        <v>11158.35</v>
      </c>
      <c r="AK67" s="139">
        <f t="shared" si="72"/>
        <v>12661.599999999999</v>
      </c>
      <c r="AL67" s="139">
        <f t="shared" si="72"/>
        <v>8085</v>
      </c>
      <c r="AM67" s="139">
        <f t="shared" si="72"/>
        <v>5271</v>
      </c>
      <c r="AN67" s="139">
        <f t="shared" si="72"/>
        <v>7225.750000000001</v>
      </c>
      <c r="AO67" s="139">
        <f t="shared" si="72"/>
        <v>9495.5</v>
      </c>
      <c r="AP67" s="139">
        <f t="shared" si="72"/>
        <v>12197.5</v>
      </c>
      <c r="AQ67" s="139">
        <f t="shared" si="72"/>
        <v>7159.95</v>
      </c>
      <c r="AR67" s="139">
        <f t="shared" si="72"/>
        <v>7798.699999999999</v>
      </c>
      <c r="AS67" s="139">
        <f t="shared" si="72"/>
        <v>10838.87</v>
      </c>
      <c r="AT67" s="139">
        <f t="shared" si="72"/>
        <v>17201.87</v>
      </c>
      <c r="AU67" s="148">
        <f t="shared" si="72"/>
        <v>6821.499999999999</v>
      </c>
      <c r="AV67" s="148">
        <f t="shared" si="72"/>
        <v>8302</v>
      </c>
      <c r="AW67" s="148">
        <f t="shared" si="72"/>
        <v>9824.500000000002</v>
      </c>
      <c r="AX67" s="148">
        <f t="shared" si="72"/>
        <v>14413.000000000002</v>
      </c>
      <c r="AY67" s="139">
        <f t="shared" si="72"/>
        <v>18165</v>
      </c>
      <c r="AZ67" s="139">
        <f t="shared" si="72"/>
        <v>13256.25</v>
      </c>
      <c r="BA67" s="139">
        <f t="shared" si="72"/>
        <v>9394.000000000002</v>
      </c>
      <c r="BB67" s="139">
        <f t="shared" si="74"/>
        <v>11434.5</v>
      </c>
      <c r="BC67" s="139">
        <f t="shared" si="74"/>
        <v>13700.75</v>
      </c>
      <c r="BD67" s="139">
        <f t="shared" si="74"/>
        <v>20921.25</v>
      </c>
      <c r="BE67" s="139">
        <f t="shared" si="74"/>
        <v>9867.1875</v>
      </c>
      <c r="BF67" s="139">
        <f t="shared" si="74"/>
        <v>9657.1875</v>
      </c>
      <c r="BG67" s="139">
        <f t="shared" si="74"/>
        <v>10556</v>
      </c>
      <c r="BH67" s="139">
        <f t="shared" si="74"/>
        <v>9831.5</v>
      </c>
      <c r="BI67" s="139">
        <f t="shared" si="74"/>
        <v>9458.75</v>
      </c>
      <c r="BJ67" s="139">
        <f t="shared" si="74"/>
        <v>10710</v>
      </c>
      <c r="BK67" s="139">
        <f t="shared" si="69"/>
        <v>10314.499999999998</v>
      </c>
      <c r="BL67" s="139">
        <f t="shared" si="69"/>
        <v>11122.999999999998</v>
      </c>
      <c r="BM67" s="44">
        <f t="shared" si="26"/>
        <v>5271</v>
      </c>
      <c r="BN67" s="139">
        <f t="shared" si="19"/>
        <v>6562.5</v>
      </c>
      <c r="BO67" s="139">
        <f t="shared" si="27"/>
        <v>5376</v>
      </c>
      <c r="BP67" s="139">
        <f t="shared" si="28"/>
        <v>7315.000000000001</v>
      </c>
      <c r="BQ67" s="139">
        <f t="shared" si="29"/>
        <v>7848.75</v>
      </c>
      <c r="BR67" s="139">
        <f t="shared" si="56"/>
        <v>6533.1</v>
      </c>
      <c r="BS67" s="139">
        <f t="shared" si="30"/>
        <v>5271</v>
      </c>
      <c r="BT67" s="139">
        <f t="shared" si="31"/>
        <v>9394.000000000002</v>
      </c>
      <c r="BU67" s="139">
        <f t="shared" si="32"/>
        <v>9657.1875</v>
      </c>
      <c r="BV67" s="139">
        <f t="shared" si="33"/>
        <v>9458.75</v>
      </c>
      <c r="BW67" s="175">
        <f t="shared" si="34"/>
        <v>6926.499999999999</v>
      </c>
      <c r="BX67" s="161">
        <f t="shared" si="35"/>
        <v>6821.499999999999</v>
      </c>
      <c r="BY67" s="20">
        <f t="shared" si="66"/>
        <v>-894.6875</v>
      </c>
      <c r="BZ67" s="13">
        <f t="shared" si="67"/>
        <v>-2081.1875</v>
      </c>
      <c r="CA67" s="13">
        <f t="shared" si="68"/>
        <v>-142.1875</v>
      </c>
      <c r="CB67" s="13">
        <f t="shared" si="39"/>
        <v>391.5625</v>
      </c>
      <c r="CC67" s="13">
        <f t="shared" si="40"/>
        <v>-924.0874999999996</v>
      </c>
      <c r="CD67" s="13">
        <f t="shared" si="41"/>
        <v>-2186.1875</v>
      </c>
      <c r="CE67" s="13">
        <f t="shared" si="58"/>
        <v>1936.8125000000018</v>
      </c>
      <c r="CF67" s="51">
        <v>2200</v>
      </c>
      <c r="CG67" s="13">
        <f t="shared" si="59"/>
        <v>2001.5625</v>
      </c>
      <c r="CH67" s="170">
        <f t="shared" si="45"/>
        <v>-530.6875</v>
      </c>
      <c r="CI67" s="164">
        <f t="shared" si="46"/>
        <v>-635.6875</v>
      </c>
      <c r="CJ67" s="20">
        <f t="shared" si="63"/>
        <v>29.399999999999636</v>
      </c>
      <c r="CK67" s="102">
        <f t="shared" si="64"/>
        <v>105</v>
      </c>
      <c r="CL67" s="102">
        <f t="shared" si="65"/>
        <v>2044.000000000001</v>
      </c>
      <c r="CM67" s="170">
        <f t="shared" si="47"/>
        <v>105</v>
      </c>
    </row>
    <row r="68" spans="1:91" ht="11.25">
      <c r="A68" s="253"/>
      <c r="C68" s="1">
        <v>250</v>
      </c>
      <c r="D68" s="34">
        <f>C68/config!$B$7</f>
        <v>83.33333333333333</v>
      </c>
      <c r="E68" s="139">
        <f aca="true" t="shared" si="75" ref="E68:N77">k_zeikomi(k_total(k_tsuwabun($C68,$D68,0,E$12,E$13),E$7,E$6,E$9,E$14,E$10+E$11))</f>
        <v>9870</v>
      </c>
      <c r="F68" s="139">
        <f t="shared" si="75"/>
        <v>6562.5</v>
      </c>
      <c r="G68" s="139">
        <f t="shared" si="75"/>
        <v>8340.499999999998</v>
      </c>
      <c r="H68" s="139">
        <f t="shared" si="75"/>
        <v>11392.5</v>
      </c>
      <c r="I68" s="139">
        <f t="shared" si="75"/>
        <v>12918.5</v>
      </c>
      <c r="J68" s="139">
        <f t="shared" si="75"/>
        <v>12057.5</v>
      </c>
      <c r="K68" s="139">
        <f t="shared" si="75"/>
        <v>8190</v>
      </c>
      <c r="L68" s="139">
        <f t="shared" si="75"/>
        <v>5512.5</v>
      </c>
      <c r="M68" s="139">
        <f t="shared" si="75"/>
        <v>7489.999999999999</v>
      </c>
      <c r="N68" s="139">
        <f t="shared" si="75"/>
        <v>9782.5</v>
      </c>
      <c r="O68" s="139">
        <f aca="true" t="shared" si="76" ref="O68:AG77">k_zeikomi(k_total(k_tsuwabun($C68,$D68,0,O$12,O$13),O$7,O$6,O$9,O$14,O$10+O$11))</f>
        <v>12530</v>
      </c>
      <c r="P68" s="139">
        <f t="shared" si="76"/>
        <v>7638.75</v>
      </c>
      <c r="Q68" s="139">
        <f t="shared" si="76"/>
        <v>8076.250000000001</v>
      </c>
      <c r="R68" s="139">
        <f t="shared" si="76"/>
        <v>11184.25</v>
      </c>
      <c r="S68" s="139">
        <f t="shared" si="76"/>
        <v>17667.999999999996</v>
      </c>
      <c r="T68" s="139">
        <f t="shared" si="76"/>
        <v>8426.25</v>
      </c>
      <c r="U68" s="139">
        <f t="shared" si="76"/>
        <v>7437.499999999999</v>
      </c>
      <c r="V68" s="139">
        <f t="shared" si="76"/>
        <v>9581.25</v>
      </c>
      <c r="W68" s="148">
        <f t="shared" si="73"/>
        <v>7017.500000000001</v>
      </c>
      <c r="X68" s="148">
        <f t="shared" si="73"/>
        <v>8540</v>
      </c>
      <c r="Y68" s="148">
        <f t="shared" si="73"/>
        <v>10104.499999999998</v>
      </c>
      <c r="Z68" s="148">
        <f t="shared" si="73"/>
        <v>14776.999999999998</v>
      </c>
      <c r="AA68" s="148">
        <f t="shared" si="73"/>
        <v>7402.5</v>
      </c>
      <c r="AB68" s="148">
        <f t="shared" si="73"/>
        <v>7734.999999999999</v>
      </c>
      <c r="AC68" s="148">
        <f t="shared" si="73"/>
        <v>9135</v>
      </c>
      <c r="AD68" s="139">
        <f t="shared" si="76"/>
        <v>12670.000000000002</v>
      </c>
      <c r="AE68" s="139">
        <f t="shared" si="76"/>
        <v>7962.500000000001</v>
      </c>
      <c r="AF68" s="139">
        <f t="shared" si="76"/>
        <v>14570.000000000002</v>
      </c>
      <c r="AG68" s="139">
        <f t="shared" si="76"/>
        <v>9840.6</v>
      </c>
      <c r="AH68" s="139">
        <f aca="true" t="shared" si="77" ref="AH68:BA83">k_zeikomi(k_total(k_tsuwabun($C68,$D68,0,AH$12,AH$13),AH$7,AH$6,AH$9,AH$14,AH$10+AH$11))</f>
        <v>6533.1</v>
      </c>
      <c r="AI68" s="139">
        <f t="shared" si="77"/>
        <v>8311.099999999999</v>
      </c>
      <c r="AJ68" s="139">
        <f t="shared" si="77"/>
        <v>11363.1</v>
      </c>
      <c r="AK68" s="139">
        <f t="shared" si="77"/>
        <v>12889.1</v>
      </c>
      <c r="AL68" s="139">
        <f t="shared" si="77"/>
        <v>8085</v>
      </c>
      <c r="AM68" s="139">
        <f t="shared" si="72"/>
        <v>5407.5</v>
      </c>
      <c r="AN68" s="139">
        <f t="shared" si="72"/>
        <v>7384.999999999999</v>
      </c>
      <c r="AO68" s="139">
        <f t="shared" si="72"/>
        <v>9677.5</v>
      </c>
      <c r="AP68" s="139">
        <f t="shared" si="72"/>
        <v>12425</v>
      </c>
      <c r="AQ68" s="139">
        <f t="shared" si="72"/>
        <v>7159.95</v>
      </c>
      <c r="AR68" s="139">
        <f t="shared" si="72"/>
        <v>7964.950000000002</v>
      </c>
      <c r="AS68" s="139">
        <f t="shared" si="72"/>
        <v>11057.619999999999</v>
      </c>
      <c r="AT68" s="139">
        <f t="shared" si="72"/>
        <v>17525.62</v>
      </c>
      <c r="AU68" s="148">
        <f t="shared" si="72"/>
        <v>6912.500000000001</v>
      </c>
      <c r="AV68" s="148">
        <f t="shared" si="72"/>
        <v>8435</v>
      </c>
      <c r="AW68" s="148">
        <f t="shared" si="72"/>
        <v>9999.499999999998</v>
      </c>
      <c r="AX68" s="148">
        <f t="shared" si="72"/>
        <v>14671.999999999998</v>
      </c>
      <c r="AY68" s="139">
        <f t="shared" si="72"/>
        <v>18165</v>
      </c>
      <c r="AZ68" s="139">
        <f t="shared" si="72"/>
        <v>13256.25</v>
      </c>
      <c r="BA68" s="139">
        <f t="shared" si="72"/>
        <v>9516.499999999998</v>
      </c>
      <c r="BB68" s="139">
        <f t="shared" si="74"/>
        <v>11618.25</v>
      </c>
      <c r="BC68" s="139">
        <f t="shared" si="74"/>
        <v>13945.75</v>
      </c>
      <c r="BD68" s="139">
        <f t="shared" si="74"/>
        <v>21288.75</v>
      </c>
      <c r="BE68" s="139">
        <f t="shared" si="74"/>
        <v>10009.375</v>
      </c>
      <c r="BF68" s="139">
        <f t="shared" si="74"/>
        <v>9799.375</v>
      </c>
      <c r="BG68" s="139">
        <f t="shared" si="74"/>
        <v>10722.25</v>
      </c>
      <c r="BH68" s="139">
        <f t="shared" si="74"/>
        <v>9997.75</v>
      </c>
      <c r="BI68" s="139">
        <f t="shared" si="74"/>
        <v>9625</v>
      </c>
      <c r="BJ68" s="139">
        <f t="shared" si="74"/>
        <v>10710</v>
      </c>
      <c r="BK68" s="139">
        <f t="shared" si="69"/>
        <v>10454.500000000002</v>
      </c>
      <c r="BL68" s="139">
        <f t="shared" si="69"/>
        <v>11263</v>
      </c>
      <c r="BM68" s="44">
        <f t="shared" si="26"/>
        <v>5407.5</v>
      </c>
      <c r="BN68" s="139">
        <f t="shared" si="19"/>
        <v>6562.5</v>
      </c>
      <c r="BO68" s="139">
        <f t="shared" si="27"/>
        <v>5512.5</v>
      </c>
      <c r="BP68" s="139">
        <f t="shared" si="28"/>
        <v>7437.499999999999</v>
      </c>
      <c r="BQ68" s="139">
        <f t="shared" si="29"/>
        <v>7962.500000000001</v>
      </c>
      <c r="BR68" s="139">
        <f t="shared" si="56"/>
        <v>6533.1</v>
      </c>
      <c r="BS68" s="139">
        <f t="shared" si="30"/>
        <v>5407.5</v>
      </c>
      <c r="BT68" s="139">
        <f t="shared" si="31"/>
        <v>9516.499999999998</v>
      </c>
      <c r="BU68" s="139">
        <f t="shared" si="32"/>
        <v>9799.375</v>
      </c>
      <c r="BV68" s="139">
        <f t="shared" si="33"/>
        <v>9625</v>
      </c>
      <c r="BW68" s="175">
        <f t="shared" si="34"/>
        <v>7017.500000000001</v>
      </c>
      <c r="BX68" s="161">
        <f t="shared" si="35"/>
        <v>6912.500000000001</v>
      </c>
      <c r="BY68" s="20">
        <f t="shared" si="66"/>
        <v>-1036.875</v>
      </c>
      <c r="BZ68" s="13">
        <f t="shared" si="67"/>
        <v>-2086.875</v>
      </c>
      <c r="CA68" s="13">
        <f t="shared" si="68"/>
        <v>-161.875</v>
      </c>
      <c r="CB68" s="13">
        <f t="shared" si="39"/>
        <v>363.125</v>
      </c>
      <c r="CC68" s="13">
        <f t="shared" si="40"/>
        <v>-1066.2749999999996</v>
      </c>
      <c r="CD68" s="13">
        <f t="shared" si="41"/>
        <v>-2191.875</v>
      </c>
      <c r="CE68" s="13">
        <f t="shared" si="58"/>
        <v>1917.1249999999982</v>
      </c>
      <c r="CF68" s="51">
        <v>2200</v>
      </c>
      <c r="CG68" s="13">
        <f t="shared" si="59"/>
        <v>2025.625</v>
      </c>
      <c r="CH68" s="170">
        <f t="shared" si="45"/>
        <v>-581.875</v>
      </c>
      <c r="CI68" s="164">
        <f t="shared" si="46"/>
        <v>-686.875</v>
      </c>
      <c r="CJ68" s="20">
        <f t="shared" si="63"/>
        <v>29.399999999999636</v>
      </c>
      <c r="CK68" s="102">
        <f t="shared" si="64"/>
        <v>105</v>
      </c>
      <c r="CL68" s="102">
        <f t="shared" si="65"/>
        <v>2029.999999999999</v>
      </c>
      <c r="CM68" s="170">
        <f t="shared" si="47"/>
        <v>105</v>
      </c>
    </row>
    <row r="69" spans="1:91" ht="11.25">
      <c r="A69" s="253"/>
      <c r="C69" s="1">
        <v>255</v>
      </c>
      <c r="D69" s="34">
        <f>C69/config!$B$7</f>
        <v>85</v>
      </c>
      <c r="E69" s="139">
        <f t="shared" si="75"/>
        <v>9870</v>
      </c>
      <c r="F69" s="139">
        <f t="shared" si="75"/>
        <v>6562.5</v>
      </c>
      <c r="G69" s="139">
        <f t="shared" si="75"/>
        <v>8499.75</v>
      </c>
      <c r="H69" s="139">
        <f t="shared" si="75"/>
        <v>11597.25</v>
      </c>
      <c r="I69" s="139">
        <f t="shared" si="75"/>
        <v>13146</v>
      </c>
      <c r="J69" s="139">
        <f t="shared" si="75"/>
        <v>12285</v>
      </c>
      <c r="K69" s="139">
        <f t="shared" si="75"/>
        <v>8190</v>
      </c>
      <c r="L69" s="139">
        <f t="shared" si="75"/>
        <v>5649</v>
      </c>
      <c r="M69" s="139">
        <f t="shared" si="75"/>
        <v>7649.25</v>
      </c>
      <c r="N69" s="139">
        <f t="shared" si="75"/>
        <v>9964.5</v>
      </c>
      <c r="O69" s="139">
        <f t="shared" si="76"/>
        <v>12757.5</v>
      </c>
      <c r="P69" s="139">
        <f t="shared" si="76"/>
        <v>7638.75</v>
      </c>
      <c r="Q69" s="139">
        <f t="shared" si="76"/>
        <v>8242.5</v>
      </c>
      <c r="R69" s="139">
        <f t="shared" si="76"/>
        <v>11403</v>
      </c>
      <c r="S69" s="139">
        <f t="shared" si="76"/>
        <v>17991.75</v>
      </c>
      <c r="T69" s="139">
        <f t="shared" si="76"/>
        <v>8426.25</v>
      </c>
      <c r="U69" s="139">
        <f t="shared" si="76"/>
        <v>7560</v>
      </c>
      <c r="V69" s="139">
        <f t="shared" si="76"/>
        <v>9765</v>
      </c>
      <c r="W69" s="148">
        <f t="shared" si="73"/>
        <v>7108.5</v>
      </c>
      <c r="X69" s="148">
        <f t="shared" si="73"/>
        <v>8673</v>
      </c>
      <c r="Y69" s="148">
        <f t="shared" si="73"/>
        <v>10279.5</v>
      </c>
      <c r="Z69" s="148">
        <f t="shared" si="73"/>
        <v>15036</v>
      </c>
      <c r="AA69" s="148">
        <f t="shared" si="73"/>
        <v>7402.5</v>
      </c>
      <c r="AB69" s="148">
        <f t="shared" si="73"/>
        <v>7833</v>
      </c>
      <c r="AC69" s="148">
        <f t="shared" si="73"/>
        <v>9282</v>
      </c>
      <c r="AD69" s="139">
        <f t="shared" si="76"/>
        <v>12897.5</v>
      </c>
      <c r="AE69" s="139">
        <f t="shared" si="76"/>
        <v>8076.25</v>
      </c>
      <c r="AF69" s="139">
        <f t="shared" si="76"/>
        <v>14797.5</v>
      </c>
      <c r="AG69" s="139">
        <f t="shared" si="76"/>
        <v>9840.6</v>
      </c>
      <c r="AH69" s="139">
        <f t="shared" si="77"/>
        <v>6533.1</v>
      </c>
      <c r="AI69" s="139">
        <f t="shared" si="77"/>
        <v>8470.35</v>
      </c>
      <c r="AJ69" s="139">
        <f t="shared" si="77"/>
        <v>11567.85</v>
      </c>
      <c r="AK69" s="139">
        <f t="shared" si="77"/>
        <v>13116.6</v>
      </c>
      <c r="AL69" s="139">
        <f t="shared" si="77"/>
        <v>8085</v>
      </c>
      <c r="AM69" s="139">
        <f t="shared" si="72"/>
        <v>5544</v>
      </c>
      <c r="AN69" s="139">
        <f t="shared" si="72"/>
        <v>7544.25</v>
      </c>
      <c r="AO69" s="139">
        <f t="shared" si="72"/>
        <v>9859.5</v>
      </c>
      <c r="AP69" s="139">
        <f t="shared" si="72"/>
        <v>12652.5</v>
      </c>
      <c r="AQ69" s="139">
        <f t="shared" si="72"/>
        <v>7159.95</v>
      </c>
      <c r="AR69" s="139">
        <f t="shared" si="72"/>
        <v>8131.2</v>
      </c>
      <c r="AS69" s="139">
        <f t="shared" si="72"/>
        <v>11276.369999999999</v>
      </c>
      <c r="AT69" s="139">
        <f t="shared" si="72"/>
        <v>17849.370000000003</v>
      </c>
      <c r="AU69" s="148">
        <f t="shared" si="72"/>
        <v>7003.5</v>
      </c>
      <c r="AV69" s="148">
        <f t="shared" si="72"/>
        <v>8568</v>
      </c>
      <c r="AW69" s="148">
        <f t="shared" si="72"/>
        <v>10174.5</v>
      </c>
      <c r="AX69" s="148">
        <f t="shared" si="72"/>
        <v>14931</v>
      </c>
      <c r="AY69" s="139">
        <f t="shared" si="72"/>
        <v>18165</v>
      </c>
      <c r="AZ69" s="139">
        <f t="shared" si="72"/>
        <v>13256.25</v>
      </c>
      <c r="BA69" s="139">
        <f t="shared" si="72"/>
        <v>9639</v>
      </c>
      <c r="BB69" s="139">
        <f t="shared" si="74"/>
        <v>11802</v>
      </c>
      <c r="BC69" s="139">
        <f t="shared" si="74"/>
        <v>14190.75</v>
      </c>
      <c r="BD69" s="139">
        <f t="shared" si="74"/>
        <v>21656.25</v>
      </c>
      <c r="BE69" s="139">
        <f t="shared" si="74"/>
        <v>10151.5625</v>
      </c>
      <c r="BF69" s="139">
        <f t="shared" si="74"/>
        <v>9941.5625</v>
      </c>
      <c r="BG69" s="139">
        <f t="shared" si="74"/>
        <v>10888.5</v>
      </c>
      <c r="BH69" s="139">
        <f t="shared" si="74"/>
        <v>10164</v>
      </c>
      <c r="BI69" s="139">
        <f t="shared" si="74"/>
        <v>9791.25</v>
      </c>
      <c r="BJ69" s="139">
        <f t="shared" si="74"/>
        <v>10710</v>
      </c>
      <c r="BK69" s="139">
        <f t="shared" si="69"/>
        <v>10594.5</v>
      </c>
      <c r="BL69" s="139">
        <f t="shared" si="69"/>
        <v>11403</v>
      </c>
      <c r="BM69" s="44">
        <f t="shared" si="26"/>
        <v>5544</v>
      </c>
      <c r="BN69" s="139">
        <f t="shared" si="19"/>
        <v>6562.5</v>
      </c>
      <c r="BO69" s="139">
        <f t="shared" si="27"/>
        <v>5649</v>
      </c>
      <c r="BP69" s="139">
        <f t="shared" si="28"/>
        <v>7560</v>
      </c>
      <c r="BQ69" s="139">
        <f t="shared" si="29"/>
        <v>8076.25</v>
      </c>
      <c r="BR69" s="139">
        <f t="shared" si="56"/>
        <v>6533.1</v>
      </c>
      <c r="BS69" s="139">
        <f t="shared" si="30"/>
        <v>5544</v>
      </c>
      <c r="BT69" s="139">
        <f t="shared" si="31"/>
        <v>9639</v>
      </c>
      <c r="BU69" s="139">
        <f t="shared" si="32"/>
        <v>9941.5625</v>
      </c>
      <c r="BV69" s="139">
        <f t="shared" si="33"/>
        <v>9791.25</v>
      </c>
      <c r="BW69" s="175">
        <f t="shared" si="34"/>
        <v>7108.5</v>
      </c>
      <c r="BX69" s="161">
        <f t="shared" si="35"/>
        <v>7003.5</v>
      </c>
      <c r="BY69" s="20">
        <f t="shared" si="66"/>
        <v>-1179.0625</v>
      </c>
      <c r="BZ69" s="13">
        <f t="shared" si="67"/>
        <v>-2092.5625</v>
      </c>
      <c r="CA69" s="13">
        <f t="shared" si="68"/>
        <v>-181.5625</v>
      </c>
      <c r="CB69" s="13">
        <f t="shared" si="39"/>
        <v>334.6875</v>
      </c>
      <c r="CC69" s="13">
        <f t="shared" si="40"/>
        <v>-1208.4624999999996</v>
      </c>
      <c r="CD69" s="13">
        <f t="shared" si="41"/>
        <v>-2197.5625</v>
      </c>
      <c r="CE69" s="13">
        <f t="shared" si="58"/>
        <v>1897.4375</v>
      </c>
      <c r="CF69" s="51">
        <v>2200</v>
      </c>
      <c r="CG69" s="13">
        <f t="shared" si="59"/>
        <v>2049.6875</v>
      </c>
      <c r="CH69" s="170">
        <f t="shared" si="45"/>
        <v>-633.0625</v>
      </c>
      <c r="CI69" s="164">
        <f t="shared" si="46"/>
        <v>-738.0625</v>
      </c>
      <c r="CJ69" s="20">
        <f t="shared" si="63"/>
        <v>29.399999999999636</v>
      </c>
      <c r="CK69" s="102">
        <f t="shared" si="64"/>
        <v>105</v>
      </c>
      <c r="CL69" s="102">
        <f t="shared" si="65"/>
        <v>2016</v>
      </c>
      <c r="CM69" s="170">
        <f t="shared" si="47"/>
        <v>105</v>
      </c>
    </row>
    <row r="70" spans="1:91" ht="11.25">
      <c r="A70" s="253"/>
      <c r="C70" s="1">
        <v>260</v>
      </c>
      <c r="D70" s="34">
        <f>C70/config!$B$7</f>
        <v>86.66666666666667</v>
      </c>
      <c r="E70" s="139">
        <f t="shared" si="75"/>
        <v>9870</v>
      </c>
      <c r="F70" s="139">
        <f t="shared" si="75"/>
        <v>6562.5</v>
      </c>
      <c r="G70" s="139">
        <f t="shared" si="75"/>
        <v>8659.000000000002</v>
      </c>
      <c r="H70" s="139">
        <f t="shared" si="75"/>
        <v>11802</v>
      </c>
      <c r="I70" s="139">
        <f t="shared" si="75"/>
        <v>13373.5</v>
      </c>
      <c r="J70" s="139">
        <f t="shared" si="75"/>
        <v>12512.5</v>
      </c>
      <c r="K70" s="139">
        <f t="shared" si="75"/>
        <v>8190</v>
      </c>
      <c r="L70" s="139">
        <f t="shared" si="75"/>
        <v>5785.5</v>
      </c>
      <c r="M70" s="139">
        <f t="shared" si="75"/>
        <v>7808.500000000001</v>
      </c>
      <c r="N70" s="139">
        <f t="shared" si="75"/>
        <v>10146.5</v>
      </c>
      <c r="O70" s="139">
        <f t="shared" si="76"/>
        <v>12985</v>
      </c>
      <c r="P70" s="139">
        <f t="shared" si="76"/>
        <v>7638.75</v>
      </c>
      <c r="Q70" s="139">
        <f t="shared" si="76"/>
        <v>8408.75</v>
      </c>
      <c r="R70" s="139">
        <f t="shared" si="76"/>
        <v>11621.75</v>
      </c>
      <c r="S70" s="139">
        <f t="shared" si="76"/>
        <v>18315.500000000004</v>
      </c>
      <c r="T70" s="139">
        <f t="shared" si="76"/>
        <v>8426.25</v>
      </c>
      <c r="U70" s="139">
        <f t="shared" si="76"/>
        <v>7682.500000000001</v>
      </c>
      <c r="V70" s="139">
        <f t="shared" si="76"/>
        <v>9948.75</v>
      </c>
      <c r="W70" s="148">
        <f t="shared" si="73"/>
        <v>7199.499999999999</v>
      </c>
      <c r="X70" s="148">
        <f t="shared" si="73"/>
        <v>8806.000000000002</v>
      </c>
      <c r="Y70" s="148">
        <f t="shared" si="73"/>
        <v>10454.500000000002</v>
      </c>
      <c r="Z70" s="148">
        <f t="shared" si="73"/>
        <v>15295.000000000002</v>
      </c>
      <c r="AA70" s="148">
        <f t="shared" si="73"/>
        <v>7402.5</v>
      </c>
      <c r="AB70" s="148">
        <f t="shared" si="73"/>
        <v>7931.000000000001</v>
      </c>
      <c r="AC70" s="148">
        <f t="shared" si="73"/>
        <v>9429</v>
      </c>
      <c r="AD70" s="139">
        <f t="shared" si="76"/>
        <v>13125</v>
      </c>
      <c r="AE70" s="139">
        <f t="shared" si="76"/>
        <v>8190</v>
      </c>
      <c r="AF70" s="139">
        <f t="shared" si="76"/>
        <v>15025</v>
      </c>
      <c r="AG70" s="139">
        <f t="shared" si="76"/>
        <v>9840.6</v>
      </c>
      <c r="AH70" s="139">
        <f t="shared" si="77"/>
        <v>6533.1</v>
      </c>
      <c r="AI70" s="139">
        <f t="shared" si="77"/>
        <v>8629.600000000002</v>
      </c>
      <c r="AJ70" s="139">
        <f t="shared" si="77"/>
        <v>11772.6</v>
      </c>
      <c r="AK70" s="139">
        <f t="shared" si="77"/>
        <v>13344.099999999999</v>
      </c>
      <c r="AL70" s="139">
        <f t="shared" si="77"/>
        <v>8085</v>
      </c>
      <c r="AM70" s="139">
        <f t="shared" si="72"/>
        <v>5680.5</v>
      </c>
      <c r="AN70" s="139">
        <f t="shared" si="72"/>
        <v>7703.500000000001</v>
      </c>
      <c r="AO70" s="139">
        <f t="shared" si="72"/>
        <v>10041.5</v>
      </c>
      <c r="AP70" s="139">
        <f t="shared" si="72"/>
        <v>12880</v>
      </c>
      <c r="AQ70" s="139">
        <f t="shared" si="72"/>
        <v>7159.95</v>
      </c>
      <c r="AR70" s="139">
        <f t="shared" si="72"/>
        <v>8297.45</v>
      </c>
      <c r="AS70" s="139">
        <f t="shared" si="72"/>
        <v>11495.12</v>
      </c>
      <c r="AT70" s="139">
        <f t="shared" si="72"/>
        <v>18173.12</v>
      </c>
      <c r="AU70" s="148">
        <f t="shared" si="72"/>
        <v>7094.499999999999</v>
      </c>
      <c r="AV70" s="148">
        <f t="shared" si="72"/>
        <v>8701.000000000002</v>
      </c>
      <c r="AW70" s="148">
        <f t="shared" si="72"/>
        <v>10349.500000000002</v>
      </c>
      <c r="AX70" s="148">
        <f t="shared" si="72"/>
        <v>15190.000000000002</v>
      </c>
      <c r="AY70" s="139">
        <f t="shared" si="72"/>
        <v>18165</v>
      </c>
      <c r="AZ70" s="139">
        <f t="shared" si="72"/>
        <v>13256.25</v>
      </c>
      <c r="BA70" s="139">
        <f t="shared" si="72"/>
        <v>9761.500000000002</v>
      </c>
      <c r="BB70" s="139">
        <f t="shared" si="74"/>
        <v>11985.75</v>
      </c>
      <c r="BC70" s="139">
        <f t="shared" si="74"/>
        <v>14435.75</v>
      </c>
      <c r="BD70" s="139">
        <f t="shared" si="74"/>
        <v>22023.75</v>
      </c>
      <c r="BE70" s="139">
        <f t="shared" si="74"/>
        <v>10293.75</v>
      </c>
      <c r="BF70" s="139">
        <f t="shared" si="74"/>
        <v>10083.75</v>
      </c>
      <c r="BG70" s="139">
        <f t="shared" si="74"/>
        <v>11054.75</v>
      </c>
      <c r="BH70" s="139">
        <f t="shared" si="74"/>
        <v>10330.25</v>
      </c>
      <c r="BI70" s="139">
        <f t="shared" si="74"/>
        <v>9957.5</v>
      </c>
      <c r="BJ70" s="139">
        <f t="shared" si="74"/>
        <v>10710</v>
      </c>
      <c r="BK70" s="139">
        <f t="shared" si="74"/>
        <v>10734.499999999998</v>
      </c>
      <c r="BL70" s="139">
        <f t="shared" si="74"/>
        <v>11542.999999999998</v>
      </c>
      <c r="BM70" s="44">
        <f t="shared" si="26"/>
        <v>5680.5</v>
      </c>
      <c r="BN70" s="139">
        <f t="shared" si="19"/>
        <v>6562.5</v>
      </c>
      <c r="BO70" s="139">
        <f t="shared" si="27"/>
        <v>5785.5</v>
      </c>
      <c r="BP70" s="139">
        <f t="shared" si="28"/>
        <v>7638.75</v>
      </c>
      <c r="BQ70" s="139">
        <f t="shared" si="29"/>
        <v>8190</v>
      </c>
      <c r="BR70" s="139">
        <f t="shared" si="56"/>
        <v>6533.1</v>
      </c>
      <c r="BS70" s="139">
        <f t="shared" si="30"/>
        <v>5680.5</v>
      </c>
      <c r="BT70" s="139">
        <f t="shared" si="31"/>
        <v>9761.500000000002</v>
      </c>
      <c r="BU70" s="139">
        <f t="shared" si="32"/>
        <v>10083.75</v>
      </c>
      <c r="BV70" s="139">
        <f t="shared" si="33"/>
        <v>9957.5</v>
      </c>
      <c r="BW70" s="175">
        <f t="shared" si="34"/>
        <v>7199.499999999999</v>
      </c>
      <c r="BX70" s="161">
        <f t="shared" si="35"/>
        <v>7094.499999999999</v>
      </c>
      <c r="BY70" s="20">
        <f t="shared" si="66"/>
        <v>-1321.25</v>
      </c>
      <c r="BZ70" s="13">
        <f t="shared" si="67"/>
        <v>-2098.25</v>
      </c>
      <c r="CA70" s="13">
        <f t="shared" si="68"/>
        <v>-245</v>
      </c>
      <c r="CB70" s="13">
        <f t="shared" si="39"/>
        <v>306.25</v>
      </c>
      <c r="CC70" s="13">
        <f t="shared" si="40"/>
        <v>-1350.6499999999996</v>
      </c>
      <c r="CD70" s="13">
        <f t="shared" si="41"/>
        <v>-2203.25</v>
      </c>
      <c r="CE70" s="13">
        <f t="shared" si="58"/>
        <v>1877.7500000000018</v>
      </c>
      <c r="CF70" s="51">
        <v>2200</v>
      </c>
      <c r="CG70" s="13">
        <f t="shared" si="59"/>
        <v>2073.75</v>
      </c>
      <c r="CH70" s="170">
        <f t="shared" si="45"/>
        <v>-684.25</v>
      </c>
      <c r="CI70" s="164">
        <f t="shared" si="46"/>
        <v>-789.25</v>
      </c>
      <c r="CJ70" s="20">
        <f t="shared" si="63"/>
        <v>29.399999999999636</v>
      </c>
      <c r="CK70" s="102">
        <f t="shared" si="64"/>
        <v>105</v>
      </c>
      <c r="CL70" s="102">
        <f t="shared" si="65"/>
        <v>1958.25</v>
      </c>
      <c r="CM70" s="170">
        <f t="shared" si="47"/>
        <v>105</v>
      </c>
    </row>
    <row r="71" spans="1:91" ht="11.25">
      <c r="A71" s="253"/>
      <c r="C71" s="1">
        <v>265</v>
      </c>
      <c r="D71" s="34">
        <f>C71/config!$B$7</f>
        <v>88.33333333333333</v>
      </c>
      <c r="E71" s="139">
        <f t="shared" si="75"/>
        <v>9870</v>
      </c>
      <c r="F71" s="139">
        <f t="shared" si="75"/>
        <v>6562.5</v>
      </c>
      <c r="G71" s="139">
        <f t="shared" si="75"/>
        <v>8818.249999999998</v>
      </c>
      <c r="H71" s="139">
        <f t="shared" si="75"/>
        <v>12006.75</v>
      </c>
      <c r="I71" s="139">
        <f t="shared" si="75"/>
        <v>13601</v>
      </c>
      <c r="J71" s="139">
        <f t="shared" si="75"/>
        <v>12740</v>
      </c>
      <c r="K71" s="139">
        <f t="shared" si="75"/>
        <v>8190</v>
      </c>
      <c r="L71" s="139">
        <f t="shared" si="75"/>
        <v>5922</v>
      </c>
      <c r="M71" s="139">
        <f t="shared" si="75"/>
        <v>7967.749999999999</v>
      </c>
      <c r="N71" s="139">
        <f t="shared" si="75"/>
        <v>10328.5</v>
      </c>
      <c r="O71" s="139">
        <f t="shared" si="76"/>
        <v>13212.5</v>
      </c>
      <c r="P71" s="139">
        <f t="shared" si="76"/>
        <v>7638.75</v>
      </c>
      <c r="Q71" s="139">
        <f t="shared" si="76"/>
        <v>8575</v>
      </c>
      <c r="R71" s="139">
        <f t="shared" si="76"/>
        <v>11840.5</v>
      </c>
      <c r="S71" s="139">
        <f t="shared" si="76"/>
        <v>18639.249999999996</v>
      </c>
      <c r="T71" s="139">
        <f t="shared" si="76"/>
        <v>8426.25</v>
      </c>
      <c r="U71" s="139">
        <f t="shared" si="76"/>
        <v>7804.999999999999</v>
      </c>
      <c r="V71" s="139">
        <f t="shared" si="76"/>
        <v>10132.5</v>
      </c>
      <c r="W71" s="148">
        <f t="shared" si="73"/>
        <v>7290.500000000001</v>
      </c>
      <c r="X71" s="148">
        <f t="shared" si="73"/>
        <v>8938.999999999998</v>
      </c>
      <c r="Y71" s="148">
        <f t="shared" si="73"/>
        <v>10629.499999999998</v>
      </c>
      <c r="Z71" s="148">
        <f t="shared" si="73"/>
        <v>15553.999999999998</v>
      </c>
      <c r="AA71" s="148">
        <f t="shared" si="73"/>
        <v>7402.5</v>
      </c>
      <c r="AB71" s="148">
        <f t="shared" si="73"/>
        <v>8028.999999999999</v>
      </c>
      <c r="AC71" s="148">
        <f t="shared" si="73"/>
        <v>9576</v>
      </c>
      <c r="AD71" s="139">
        <f t="shared" si="76"/>
        <v>13352.500000000002</v>
      </c>
      <c r="AE71" s="139">
        <f t="shared" si="76"/>
        <v>8303.75</v>
      </c>
      <c r="AF71" s="139">
        <f t="shared" si="76"/>
        <v>15252.500000000002</v>
      </c>
      <c r="AG71" s="139">
        <f t="shared" si="76"/>
        <v>9840.6</v>
      </c>
      <c r="AH71" s="139">
        <f t="shared" si="77"/>
        <v>6533.1</v>
      </c>
      <c r="AI71" s="139">
        <f t="shared" si="77"/>
        <v>8788.849999999999</v>
      </c>
      <c r="AJ71" s="139">
        <f t="shared" si="77"/>
        <v>11977.35</v>
      </c>
      <c r="AK71" s="139">
        <f t="shared" si="77"/>
        <v>13571.6</v>
      </c>
      <c r="AL71" s="139">
        <f t="shared" si="77"/>
        <v>8085</v>
      </c>
      <c r="AM71" s="139">
        <f t="shared" si="72"/>
        <v>5817</v>
      </c>
      <c r="AN71" s="139">
        <f t="shared" si="72"/>
        <v>7862.749999999999</v>
      </c>
      <c r="AO71" s="139">
        <f t="shared" si="72"/>
        <v>10223.5</v>
      </c>
      <c r="AP71" s="139">
        <f t="shared" si="72"/>
        <v>13107.5</v>
      </c>
      <c r="AQ71" s="139">
        <f t="shared" si="72"/>
        <v>7159.95</v>
      </c>
      <c r="AR71" s="139">
        <f t="shared" si="72"/>
        <v>8463.699999999999</v>
      </c>
      <c r="AS71" s="139">
        <f t="shared" si="72"/>
        <v>11713.869999999999</v>
      </c>
      <c r="AT71" s="139">
        <f t="shared" si="72"/>
        <v>18496.87</v>
      </c>
      <c r="AU71" s="148">
        <f t="shared" si="72"/>
        <v>7185.500000000001</v>
      </c>
      <c r="AV71" s="148">
        <f t="shared" si="72"/>
        <v>8833.999999999998</v>
      </c>
      <c r="AW71" s="148">
        <f t="shared" si="72"/>
        <v>10524.499999999998</v>
      </c>
      <c r="AX71" s="148">
        <f t="shared" si="72"/>
        <v>15448.999999999998</v>
      </c>
      <c r="AY71" s="139">
        <f t="shared" si="72"/>
        <v>18165</v>
      </c>
      <c r="AZ71" s="139">
        <f t="shared" si="72"/>
        <v>13256.25</v>
      </c>
      <c r="BA71" s="139">
        <f t="shared" si="72"/>
        <v>9883.999999999998</v>
      </c>
      <c r="BB71" s="139">
        <f t="shared" si="74"/>
        <v>12169.5</v>
      </c>
      <c r="BC71" s="139">
        <f t="shared" si="74"/>
        <v>14680.75</v>
      </c>
      <c r="BD71" s="139">
        <f t="shared" si="74"/>
        <v>22391.25</v>
      </c>
      <c r="BE71" s="139">
        <f t="shared" si="74"/>
        <v>10435.9375</v>
      </c>
      <c r="BF71" s="139">
        <f t="shared" si="74"/>
        <v>10225.9375</v>
      </c>
      <c r="BG71" s="139">
        <f t="shared" si="74"/>
        <v>11221</v>
      </c>
      <c r="BH71" s="139">
        <f t="shared" si="74"/>
        <v>10496.5</v>
      </c>
      <c r="BI71" s="139">
        <f t="shared" si="74"/>
        <v>10123.75</v>
      </c>
      <c r="BJ71" s="139">
        <f t="shared" si="74"/>
        <v>10710</v>
      </c>
      <c r="BK71" s="139">
        <f t="shared" si="74"/>
        <v>10874.500000000002</v>
      </c>
      <c r="BL71" s="139">
        <f t="shared" si="74"/>
        <v>11683</v>
      </c>
      <c r="BM71" s="44">
        <f t="shared" si="26"/>
        <v>5817</v>
      </c>
      <c r="BN71" s="139">
        <f t="shared" si="19"/>
        <v>6562.5</v>
      </c>
      <c r="BO71" s="139">
        <f t="shared" si="27"/>
        <v>5922</v>
      </c>
      <c r="BP71" s="139">
        <f t="shared" si="28"/>
        <v>7638.75</v>
      </c>
      <c r="BQ71" s="139">
        <f t="shared" si="29"/>
        <v>8303.75</v>
      </c>
      <c r="BR71" s="139">
        <f t="shared" si="56"/>
        <v>6533.1</v>
      </c>
      <c r="BS71" s="139">
        <f t="shared" si="30"/>
        <v>5817</v>
      </c>
      <c r="BT71" s="139">
        <f t="shared" si="31"/>
        <v>9883.999999999998</v>
      </c>
      <c r="BU71" s="139">
        <f t="shared" si="32"/>
        <v>10225.9375</v>
      </c>
      <c r="BV71" s="139">
        <f t="shared" si="33"/>
        <v>10123.75</v>
      </c>
      <c r="BW71" s="175">
        <f t="shared" si="34"/>
        <v>7290.500000000001</v>
      </c>
      <c r="BX71" s="161">
        <f t="shared" si="35"/>
        <v>7185.500000000001</v>
      </c>
      <c r="BY71" s="20">
        <f t="shared" si="66"/>
        <v>-1463.4375</v>
      </c>
      <c r="BZ71" s="13">
        <f t="shared" si="67"/>
        <v>-2103.9375</v>
      </c>
      <c r="CA71" s="13">
        <f t="shared" si="68"/>
        <v>-387.1875</v>
      </c>
      <c r="CB71" s="13">
        <f t="shared" si="39"/>
        <v>277.8125</v>
      </c>
      <c r="CC71" s="13">
        <f t="shared" si="40"/>
        <v>-1492.8374999999996</v>
      </c>
      <c r="CD71" s="13">
        <f t="shared" si="41"/>
        <v>-2208.9375</v>
      </c>
      <c r="CE71" s="13">
        <f t="shared" si="58"/>
        <v>1858.0624999999982</v>
      </c>
      <c r="CF71" s="51">
        <v>2200</v>
      </c>
      <c r="CG71" s="13">
        <f t="shared" si="59"/>
        <v>2097.8125</v>
      </c>
      <c r="CH71" s="170">
        <f t="shared" si="45"/>
        <v>-735.4375</v>
      </c>
      <c r="CI71" s="164">
        <f t="shared" si="46"/>
        <v>-840.4375</v>
      </c>
      <c r="CJ71" s="20">
        <f t="shared" si="63"/>
        <v>29.399999999999636</v>
      </c>
      <c r="CK71" s="102">
        <f t="shared" si="64"/>
        <v>105</v>
      </c>
      <c r="CL71" s="102">
        <f t="shared" si="65"/>
        <v>1821.75</v>
      </c>
      <c r="CM71" s="170">
        <f t="shared" si="47"/>
        <v>105</v>
      </c>
    </row>
    <row r="72" spans="1:91" ht="11.25">
      <c r="A72" s="253"/>
      <c r="C72" s="1">
        <v>270</v>
      </c>
      <c r="D72" s="34">
        <f>C72/config!$B$7</f>
        <v>90</v>
      </c>
      <c r="E72" s="139">
        <f t="shared" si="75"/>
        <v>9870</v>
      </c>
      <c r="F72" s="139">
        <f t="shared" si="75"/>
        <v>6562.5</v>
      </c>
      <c r="G72" s="139">
        <f t="shared" si="75"/>
        <v>8977.5</v>
      </c>
      <c r="H72" s="139">
        <f t="shared" si="75"/>
        <v>12211.5</v>
      </c>
      <c r="I72" s="139">
        <f t="shared" si="75"/>
        <v>13828.5</v>
      </c>
      <c r="J72" s="139">
        <f t="shared" si="75"/>
        <v>12967.5</v>
      </c>
      <c r="K72" s="139">
        <f t="shared" si="75"/>
        <v>8190</v>
      </c>
      <c r="L72" s="139">
        <f t="shared" si="75"/>
        <v>6058.5</v>
      </c>
      <c r="M72" s="139">
        <f t="shared" si="75"/>
        <v>8127</v>
      </c>
      <c r="N72" s="139">
        <f t="shared" si="75"/>
        <v>10510.5</v>
      </c>
      <c r="O72" s="139">
        <f t="shared" si="76"/>
        <v>13440</v>
      </c>
      <c r="P72" s="139">
        <f t="shared" si="76"/>
        <v>7638.75</v>
      </c>
      <c r="Q72" s="139">
        <f t="shared" si="76"/>
        <v>8741.25</v>
      </c>
      <c r="R72" s="139">
        <f t="shared" si="76"/>
        <v>12059.25</v>
      </c>
      <c r="S72" s="139">
        <f t="shared" si="76"/>
        <v>18963</v>
      </c>
      <c r="T72" s="139">
        <f t="shared" si="76"/>
        <v>8426.25</v>
      </c>
      <c r="U72" s="139">
        <f t="shared" si="76"/>
        <v>7927.5</v>
      </c>
      <c r="V72" s="139">
        <f t="shared" si="76"/>
        <v>10316.25</v>
      </c>
      <c r="W72" s="148">
        <f t="shared" si="73"/>
        <v>7381.5</v>
      </c>
      <c r="X72" s="148">
        <f t="shared" si="73"/>
        <v>9072</v>
      </c>
      <c r="Y72" s="148">
        <f t="shared" si="73"/>
        <v>10804.5</v>
      </c>
      <c r="Z72" s="148">
        <f t="shared" si="73"/>
        <v>15813</v>
      </c>
      <c r="AA72" s="148">
        <f t="shared" si="73"/>
        <v>7402.5</v>
      </c>
      <c r="AB72" s="148">
        <f t="shared" si="73"/>
        <v>8127</v>
      </c>
      <c r="AC72" s="148">
        <f t="shared" si="73"/>
        <v>9723</v>
      </c>
      <c r="AD72" s="139">
        <f t="shared" si="76"/>
        <v>13580</v>
      </c>
      <c r="AE72" s="139">
        <f t="shared" si="76"/>
        <v>8417.5</v>
      </c>
      <c r="AF72" s="139">
        <f t="shared" si="76"/>
        <v>15480</v>
      </c>
      <c r="AG72" s="139">
        <f t="shared" si="76"/>
        <v>9840.6</v>
      </c>
      <c r="AH72" s="139">
        <f t="shared" si="77"/>
        <v>6533.1</v>
      </c>
      <c r="AI72" s="139">
        <f t="shared" si="77"/>
        <v>8948.1</v>
      </c>
      <c r="AJ72" s="139">
        <f t="shared" si="77"/>
        <v>12182.1</v>
      </c>
      <c r="AK72" s="139">
        <f t="shared" si="77"/>
        <v>13799.1</v>
      </c>
      <c r="AL72" s="139">
        <f t="shared" si="77"/>
        <v>8085</v>
      </c>
      <c r="AM72" s="139">
        <f t="shared" si="72"/>
        <v>5953.5</v>
      </c>
      <c r="AN72" s="139">
        <f t="shared" si="72"/>
        <v>8022</v>
      </c>
      <c r="AO72" s="139">
        <f t="shared" si="72"/>
        <v>10405.5</v>
      </c>
      <c r="AP72" s="139">
        <f t="shared" si="72"/>
        <v>13335</v>
      </c>
      <c r="AQ72" s="139">
        <f t="shared" si="72"/>
        <v>7159.95</v>
      </c>
      <c r="AR72" s="139">
        <f t="shared" si="72"/>
        <v>8629.95</v>
      </c>
      <c r="AS72" s="139">
        <f t="shared" si="72"/>
        <v>11932.619999999999</v>
      </c>
      <c r="AT72" s="139">
        <f t="shared" si="72"/>
        <v>18820.620000000003</v>
      </c>
      <c r="AU72" s="148">
        <f t="shared" si="72"/>
        <v>7276.5</v>
      </c>
      <c r="AV72" s="148">
        <f t="shared" si="72"/>
        <v>8967</v>
      </c>
      <c r="AW72" s="148">
        <f t="shared" si="72"/>
        <v>10699.5</v>
      </c>
      <c r="AX72" s="148">
        <f t="shared" si="72"/>
        <v>15708</v>
      </c>
      <c r="AY72" s="139">
        <f t="shared" si="72"/>
        <v>18165</v>
      </c>
      <c r="AZ72" s="139">
        <f t="shared" si="72"/>
        <v>13256.25</v>
      </c>
      <c r="BA72" s="139">
        <f t="shared" si="72"/>
        <v>10006.5</v>
      </c>
      <c r="BB72" s="139">
        <f t="shared" si="74"/>
        <v>12353.25</v>
      </c>
      <c r="BC72" s="139">
        <f t="shared" si="74"/>
        <v>14925.75</v>
      </c>
      <c r="BD72" s="139">
        <f t="shared" si="74"/>
        <v>22758.75</v>
      </c>
      <c r="BE72" s="139">
        <f t="shared" si="74"/>
        <v>10578.125</v>
      </c>
      <c r="BF72" s="139">
        <f t="shared" si="74"/>
        <v>10368.125</v>
      </c>
      <c r="BG72" s="139">
        <f t="shared" si="74"/>
        <v>11387.25</v>
      </c>
      <c r="BH72" s="139">
        <f t="shared" si="74"/>
        <v>10662.75</v>
      </c>
      <c r="BI72" s="139">
        <f t="shared" si="74"/>
        <v>10290</v>
      </c>
      <c r="BJ72" s="139">
        <f t="shared" si="74"/>
        <v>10710</v>
      </c>
      <c r="BK72" s="139">
        <f t="shared" si="74"/>
        <v>11014.5</v>
      </c>
      <c r="BL72" s="139">
        <f t="shared" si="74"/>
        <v>11823</v>
      </c>
      <c r="BM72" s="44">
        <f t="shared" si="26"/>
        <v>5953.5</v>
      </c>
      <c r="BN72" s="139">
        <f t="shared" si="19"/>
        <v>6562.5</v>
      </c>
      <c r="BO72" s="139">
        <f t="shared" si="27"/>
        <v>6058.5</v>
      </c>
      <c r="BP72" s="139">
        <f t="shared" si="28"/>
        <v>7638.75</v>
      </c>
      <c r="BQ72" s="139">
        <f t="shared" si="29"/>
        <v>8417.5</v>
      </c>
      <c r="BR72" s="139">
        <f t="shared" si="56"/>
        <v>6533.1</v>
      </c>
      <c r="BS72" s="139">
        <f t="shared" si="30"/>
        <v>5953.5</v>
      </c>
      <c r="BT72" s="139">
        <f t="shared" si="31"/>
        <v>10006.5</v>
      </c>
      <c r="BU72" s="139">
        <f t="shared" si="32"/>
        <v>10368.125</v>
      </c>
      <c r="BV72" s="139">
        <f t="shared" si="33"/>
        <v>10290</v>
      </c>
      <c r="BW72" s="175">
        <f t="shared" si="34"/>
        <v>7381.5</v>
      </c>
      <c r="BX72" s="161">
        <f t="shared" si="35"/>
        <v>7276.5</v>
      </c>
      <c r="BY72" s="20">
        <f t="shared" si="66"/>
        <v>-1605.625</v>
      </c>
      <c r="BZ72" s="13">
        <f t="shared" si="67"/>
        <v>-2109.625</v>
      </c>
      <c r="CA72" s="13">
        <f t="shared" si="68"/>
        <v>-529.375</v>
      </c>
      <c r="CB72" s="13">
        <f t="shared" si="39"/>
        <v>249.375</v>
      </c>
      <c r="CC72" s="13">
        <f t="shared" si="40"/>
        <v>-1635.0249999999996</v>
      </c>
      <c r="CD72" s="13">
        <f t="shared" si="41"/>
        <v>-2214.625</v>
      </c>
      <c r="CE72" s="13">
        <f t="shared" si="58"/>
        <v>1838.375</v>
      </c>
      <c r="CF72" s="51">
        <v>2200</v>
      </c>
      <c r="CG72" s="13">
        <f t="shared" si="59"/>
        <v>2121.875</v>
      </c>
      <c r="CH72" s="170">
        <f t="shared" si="45"/>
        <v>-786.625</v>
      </c>
      <c r="CI72" s="164">
        <f t="shared" si="46"/>
        <v>-891.625</v>
      </c>
      <c r="CJ72" s="20">
        <f t="shared" si="63"/>
        <v>29.399999999999636</v>
      </c>
      <c r="CK72" s="102">
        <f t="shared" si="64"/>
        <v>105</v>
      </c>
      <c r="CL72" s="102">
        <f t="shared" si="65"/>
        <v>1685.25</v>
      </c>
      <c r="CM72" s="170">
        <f t="shared" si="47"/>
        <v>105</v>
      </c>
    </row>
    <row r="73" spans="1:91" ht="11.25">
      <c r="A73" s="253"/>
      <c r="C73" s="1">
        <v>275</v>
      </c>
      <c r="D73" s="34">
        <f>C73/config!$B$7</f>
        <v>91.66666666666667</v>
      </c>
      <c r="E73" s="139">
        <f t="shared" si="75"/>
        <v>9870</v>
      </c>
      <c r="F73" s="139">
        <f t="shared" si="75"/>
        <v>6562.5</v>
      </c>
      <c r="G73" s="139">
        <f t="shared" si="75"/>
        <v>9136.75</v>
      </c>
      <c r="H73" s="139">
        <f t="shared" si="75"/>
        <v>12416.25</v>
      </c>
      <c r="I73" s="139">
        <f t="shared" si="75"/>
        <v>14056</v>
      </c>
      <c r="J73" s="139">
        <f t="shared" si="75"/>
        <v>13195</v>
      </c>
      <c r="K73" s="139">
        <f t="shared" si="75"/>
        <v>8190</v>
      </c>
      <c r="L73" s="139">
        <f t="shared" si="75"/>
        <v>6195</v>
      </c>
      <c r="M73" s="139">
        <f t="shared" si="75"/>
        <v>8286.25</v>
      </c>
      <c r="N73" s="139">
        <f t="shared" si="75"/>
        <v>10692.5</v>
      </c>
      <c r="O73" s="139">
        <f t="shared" si="76"/>
        <v>13667.5</v>
      </c>
      <c r="P73" s="139">
        <f t="shared" si="76"/>
        <v>7638.75</v>
      </c>
      <c r="Q73" s="139">
        <f t="shared" si="76"/>
        <v>8907.5</v>
      </c>
      <c r="R73" s="139">
        <f t="shared" si="76"/>
        <v>12278</v>
      </c>
      <c r="S73" s="139">
        <f t="shared" si="76"/>
        <v>19286.75</v>
      </c>
      <c r="T73" s="139">
        <f t="shared" si="76"/>
        <v>8426.25</v>
      </c>
      <c r="U73" s="139">
        <f t="shared" si="76"/>
        <v>8050.000000000001</v>
      </c>
      <c r="V73" s="139">
        <f t="shared" si="76"/>
        <v>10500</v>
      </c>
      <c r="W73" s="148">
        <f t="shared" si="73"/>
        <v>7472.499999999999</v>
      </c>
      <c r="X73" s="148">
        <f t="shared" si="73"/>
        <v>9205.000000000002</v>
      </c>
      <c r="Y73" s="148">
        <f t="shared" si="73"/>
        <v>10979.500000000002</v>
      </c>
      <c r="Z73" s="148">
        <f t="shared" si="73"/>
        <v>16072</v>
      </c>
      <c r="AA73" s="148">
        <f t="shared" si="73"/>
        <v>7402.5</v>
      </c>
      <c r="AB73" s="148">
        <f t="shared" si="73"/>
        <v>8225</v>
      </c>
      <c r="AC73" s="148">
        <f t="shared" si="73"/>
        <v>9870</v>
      </c>
      <c r="AD73" s="139">
        <f t="shared" si="76"/>
        <v>13807.5</v>
      </c>
      <c r="AE73" s="139">
        <f t="shared" si="76"/>
        <v>8531.25</v>
      </c>
      <c r="AF73" s="139">
        <f t="shared" si="76"/>
        <v>15707.5</v>
      </c>
      <c r="AG73" s="139">
        <f t="shared" si="76"/>
        <v>9840.6</v>
      </c>
      <c r="AH73" s="139">
        <f t="shared" si="77"/>
        <v>6533.1</v>
      </c>
      <c r="AI73" s="139">
        <f t="shared" si="77"/>
        <v>9107.349999999999</v>
      </c>
      <c r="AJ73" s="139">
        <f t="shared" si="77"/>
        <v>12386.85</v>
      </c>
      <c r="AK73" s="139">
        <f t="shared" si="77"/>
        <v>14026.599999999999</v>
      </c>
      <c r="AL73" s="139">
        <f t="shared" si="77"/>
        <v>8085</v>
      </c>
      <c r="AM73" s="139">
        <f t="shared" si="72"/>
        <v>6090</v>
      </c>
      <c r="AN73" s="139">
        <f t="shared" si="72"/>
        <v>8181.249999999999</v>
      </c>
      <c r="AO73" s="139">
        <f t="shared" si="72"/>
        <v>10587.5</v>
      </c>
      <c r="AP73" s="139">
        <f t="shared" si="72"/>
        <v>13562.5</v>
      </c>
      <c r="AQ73" s="139">
        <f t="shared" si="72"/>
        <v>7159.95</v>
      </c>
      <c r="AR73" s="139">
        <f t="shared" si="72"/>
        <v>8796.2</v>
      </c>
      <c r="AS73" s="139">
        <f t="shared" si="72"/>
        <v>12151.37</v>
      </c>
      <c r="AT73" s="139">
        <f t="shared" si="72"/>
        <v>19144.37</v>
      </c>
      <c r="AU73" s="148">
        <f t="shared" si="72"/>
        <v>7367.499999999999</v>
      </c>
      <c r="AV73" s="148">
        <f t="shared" si="72"/>
        <v>9100.000000000002</v>
      </c>
      <c r="AW73" s="148">
        <f t="shared" si="72"/>
        <v>10874.500000000002</v>
      </c>
      <c r="AX73" s="148">
        <f t="shared" si="72"/>
        <v>15967</v>
      </c>
      <c r="AY73" s="139">
        <f t="shared" si="72"/>
        <v>18165</v>
      </c>
      <c r="AZ73" s="139">
        <f t="shared" si="72"/>
        <v>13256.25</v>
      </c>
      <c r="BA73" s="139">
        <f t="shared" si="72"/>
        <v>10129.000000000002</v>
      </c>
      <c r="BB73" s="139">
        <f t="shared" si="74"/>
        <v>12537</v>
      </c>
      <c r="BC73" s="139">
        <f t="shared" si="74"/>
        <v>15170.75</v>
      </c>
      <c r="BD73" s="139">
        <f t="shared" si="74"/>
        <v>23126.25</v>
      </c>
      <c r="BE73" s="139">
        <f t="shared" si="74"/>
        <v>10720.3125</v>
      </c>
      <c r="BF73" s="139">
        <f t="shared" si="74"/>
        <v>10510.3125</v>
      </c>
      <c r="BG73" s="139">
        <f t="shared" si="74"/>
        <v>11553.5</v>
      </c>
      <c r="BH73" s="139">
        <f t="shared" si="74"/>
        <v>10829</v>
      </c>
      <c r="BI73" s="139">
        <f t="shared" si="74"/>
        <v>10456.25</v>
      </c>
      <c r="BJ73" s="139">
        <f t="shared" si="74"/>
        <v>10710</v>
      </c>
      <c r="BK73" s="139">
        <f t="shared" si="74"/>
        <v>11154.499999999998</v>
      </c>
      <c r="BL73" s="139">
        <f t="shared" si="74"/>
        <v>11962.999999999998</v>
      </c>
      <c r="BM73" s="44">
        <f t="shared" si="26"/>
        <v>6090</v>
      </c>
      <c r="BN73" s="139">
        <f t="shared" si="19"/>
        <v>6562.5</v>
      </c>
      <c r="BO73" s="139">
        <f t="shared" si="27"/>
        <v>6195</v>
      </c>
      <c r="BP73" s="139">
        <f t="shared" si="28"/>
        <v>7638.75</v>
      </c>
      <c r="BQ73" s="139">
        <f t="shared" si="29"/>
        <v>8531.25</v>
      </c>
      <c r="BR73" s="139">
        <f t="shared" si="56"/>
        <v>6533.1</v>
      </c>
      <c r="BS73" s="139">
        <f t="shared" si="30"/>
        <v>6090</v>
      </c>
      <c r="BT73" s="139">
        <f t="shared" si="31"/>
        <v>10129.000000000002</v>
      </c>
      <c r="BU73" s="139">
        <f t="shared" si="32"/>
        <v>10510.3125</v>
      </c>
      <c r="BV73" s="139">
        <f t="shared" si="33"/>
        <v>10456.25</v>
      </c>
      <c r="BW73" s="175">
        <f t="shared" si="34"/>
        <v>7402.5</v>
      </c>
      <c r="BX73" s="161">
        <f t="shared" si="35"/>
        <v>7367.499999999999</v>
      </c>
      <c r="BY73" s="20">
        <f t="shared" si="66"/>
        <v>-1747.8125</v>
      </c>
      <c r="BZ73" s="13">
        <f t="shared" si="67"/>
        <v>-2115.3125</v>
      </c>
      <c r="CA73" s="13">
        <f t="shared" si="68"/>
        <v>-671.5625</v>
      </c>
      <c r="CB73" s="13">
        <f t="shared" si="39"/>
        <v>220.9375</v>
      </c>
      <c r="CC73" s="13">
        <f t="shared" si="40"/>
        <v>-1777.2124999999996</v>
      </c>
      <c r="CD73" s="13">
        <f t="shared" si="41"/>
        <v>-2220.3125</v>
      </c>
      <c r="CE73" s="13">
        <f t="shared" si="58"/>
        <v>1818.6875000000018</v>
      </c>
      <c r="CF73" s="51">
        <v>2200</v>
      </c>
      <c r="CG73" s="13">
        <f t="shared" si="59"/>
        <v>2145.9375</v>
      </c>
      <c r="CH73" s="170">
        <f t="shared" si="45"/>
        <v>-907.8125</v>
      </c>
      <c r="CI73" s="164">
        <f t="shared" si="46"/>
        <v>-942.8125</v>
      </c>
      <c r="CJ73" s="20">
        <f t="shared" si="63"/>
        <v>29.399999999999636</v>
      </c>
      <c r="CK73" s="102">
        <f t="shared" si="64"/>
        <v>105</v>
      </c>
      <c r="CL73" s="102">
        <f t="shared" si="65"/>
        <v>1548.75</v>
      </c>
      <c r="CM73" s="170">
        <f t="shared" si="47"/>
        <v>35.00000000000091</v>
      </c>
    </row>
    <row r="74" spans="1:91" ht="11.25">
      <c r="A74" s="253"/>
      <c r="C74" s="1">
        <v>280</v>
      </c>
      <c r="D74" s="34">
        <f>C74/config!$B$7</f>
        <v>93.33333333333333</v>
      </c>
      <c r="E74" s="139">
        <f t="shared" si="75"/>
        <v>9870</v>
      </c>
      <c r="F74" s="139">
        <f t="shared" si="75"/>
        <v>6632.500000000001</v>
      </c>
      <c r="G74" s="139">
        <f t="shared" si="75"/>
        <v>9296</v>
      </c>
      <c r="H74" s="139">
        <f t="shared" si="75"/>
        <v>12621</v>
      </c>
      <c r="I74" s="139">
        <f t="shared" si="75"/>
        <v>14283.5</v>
      </c>
      <c r="J74" s="139">
        <f t="shared" si="75"/>
        <v>13422.5</v>
      </c>
      <c r="K74" s="139">
        <f t="shared" si="75"/>
        <v>8190</v>
      </c>
      <c r="L74" s="139">
        <f t="shared" si="75"/>
        <v>6331.5</v>
      </c>
      <c r="M74" s="139">
        <f t="shared" si="75"/>
        <v>8445.5</v>
      </c>
      <c r="N74" s="139">
        <f t="shared" si="75"/>
        <v>10874.5</v>
      </c>
      <c r="O74" s="139">
        <f t="shared" si="76"/>
        <v>13895</v>
      </c>
      <c r="P74" s="139">
        <f t="shared" si="76"/>
        <v>7638.75</v>
      </c>
      <c r="Q74" s="139">
        <f t="shared" si="76"/>
        <v>9073.75</v>
      </c>
      <c r="R74" s="139">
        <f t="shared" si="76"/>
        <v>12496.75</v>
      </c>
      <c r="S74" s="139">
        <f t="shared" si="76"/>
        <v>19610.5</v>
      </c>
      <c r="T74" s="139">
        <f t="shared" si="76"/>
        <v>8426.25</v>
      </c>
      <c r="U74" s="139">
        <f t="shared" si="76"/>
        <v>8172.499999999999</v>
      </c>
      <c r="V74" s="139">
        <f t="shared" si="76"/>
        <v>10683.75</v>
      </c>
      <c r="W74" s="148">
        <f t="shared" si="73"/>
        <v>7563.500000000001</v>
      </c>
      <c r="X74" s="148">
        <f t="shared" si="73"/>
        <v>9337.999999999998</v>
      </c>
      <c r="Y74" s="148">
        <f t="shared" si="73"/>
        <v>11154.499999999998</v>
      </c>
      <c r="Z74" s="148">
        <f t="shared" si="73"/>
        <v>16331</v>
      </c>
      <c r="AA74" s="148">
        <f t="shared" si="73"/>
        <v>7402.5</v>
      </c>
      <c r="AB74" s="148">
        <f t="shared" si="73"/>
        <v>8323</v>
      </c>
      <c r="AC74" s="148">
        <f t="shared" si="73"/>
        <v>10017</v>
      </c>
      <c r="AD74" s="139">
        <f t="shared" si="76"/>
        <v>14035.000000000002</v>
      </c>
      <c r="AE74" s="139">
        <f t="shared" si="76"/>
        <v>8645</v>
      </c>
      <c r="AF74" s="139">
        <f t="shared" si="76"/>
        <v>15935.000000000002</v>
      </c>
      <c r="AG74" s="139">
        <f t="shared" si="76"/>
        <v>9840.6</v>
      </c>
      <c r="AH74" s="139">
        <f t="shared" si="77"/>
        <v>6603.100000000001</v>
      </c>
      <c r="AI74" s="139">
        <f t="shared" si="77"/>
        <v>9266.6</v>
      </c>
      <c r="AJ74" s="139">
        <f t="shared" si="77"/>
        <v>12591.6</v>
      </c>
      <c r="AK74" s="139">
        <f t="shared" si="77"/>
        <v>14254.1</v>
      </c>
      <c r="AL74" s="139">
        <f t="shared" si="77"/>
        <v>8085</v>
      </c>
      <c r="AM74" s="139">
        <f t="shared" si="77"/>
        <v>6226.5</v>
      </c>
      <c r="AN74" s="139">
        <f t="shared" si="77"/>
        <v>8340.5</v>
      </c>
      <c r="AO74" s="139">
        <f t="shared" si="77"/>
        <v>10769.5</v>
      </c>
      <c r="AP74" s="139">
        <f t="shared" si="77"/>
        <v>13790</v>
      </c>
      <c r="AQ74" s="139">
        <f t="shared" si="77"/>
        <v>7159.95</v>
      </c>
      <c r="AR74" s="139">
        <f t="shared" si="77"/>
        <v>8962.449999999999</v>
      </c>
      <c r="AS74" s="139">
        <f t="shared" si="77"/>
        <v>12370.119999999999</v>
      </c>
      <c r="AT74" s="139">
        <f t="shared" si="77"/>
        <v>19468.120000000003</v>
      </c>
      <c r="AU74" s="148">
        <f t="shared" si="77"/>
        <v>7458.500000000001</v>
      </c>
      <c r="AV74" s="148">
        <f t="shared" si="77"/>
        <v>9232.999999999998</v>
      </c>
      <c r="AW74" s="148">
        <f t="shared" si="77"/>
        <v>11049.499999999998</v>
      </c>
      <c r="AX74" s="148">
        <f t="shared" si="77"/>
        <v>16226</v>
      </c>
      <c r="AY74" s="139">
        <f t="shared" si="77"/>
        <v>18165</v>
      </c>
      <c r="AZ74" s="139">
        <f t="shared" si="77"/>
        <v>13256.25</v>
      </c>
      <c r="BA74" s="139">
        <f t="shared" si="77"/>
        <v>10251.499999999998</v>
      </c>
      <c r="BB74" s="139">
        <f aca="true" t="shared" si="78" ref="BB74:BL89">k_zeikomi(k_total(k_tsuwabun($C74,$D74,0,BB$12,BB$13),BB$7,BB$6,BB$9,BB$14,BB$10+BB$11))</f>
        <v>12720.75</v>
      </c>
      <c r="BC74" s="139">
        <f t="shared" si="78"/>
        <v>15415.75</v>
      </c>
      <c r="BD74" s="139">
        <f t="shared" si="78"/>
        <v>23493.75</v>
      </c>
      <c r="BE74" s="139">
        <f t="shared" si="78"/>
        <v>10862.5</v>
      </c>
      <c r="BF74" s="139">
        <f t="shared" si="78"/>
        <v>10652.5</v>
      </c>
      <c r="BG74" s="139">
        <f t="shared" si="78"/>
        <v>11719.75</v>
      </c>
      <c r="BH74" s="139">
        <f t="shared" si="78"/>
        <v>10995.25</v>
      </c>
      <c r="BI74" s="139">
        <f t="shared" si="78"/>
        <v>10622.5</v>
      </c>
      <c r="BJ74" s="139">
        <f t="shared" si="78"/>
        <v>10710</v>
      </c>
      <c r="BK74" s="139">
        <f t="shared" si="74"/>
        <v>11294.500000000002</v>
      </c>
      <c r="BL74" s="139">
        <f t="shared" si="74"/>
        <v>12103</v>
      </c>
      <c r="BM74" s="44">
        <f t="shared" si="26"/>
        <v>6226.5</v>
      </c>
      <c r="BN74" s="139">
        <f t="shared" si="19"/>
        <v>6632.500000000001</v>
      </c>
      <c r="BO74" s="139">
        <f t="shared" si="27"/>
        <v>6331.5</v>
      </c>
      <c r="BP74" s="139">
        <f t="shared" si="28"/>
        <v>7638.75</v>
      </c>
      <c r="BQ74" s="139">
        <f t="shared" si="29"/>
        <v>8645</v>
      </c>
      <c r="BR74" s="139">
        <f t="shared" si="56"/>
        <v>6603.100000000001</v>
      </c>
      <c r="BS74" s="139">
        <f t="shared" si="30"/>
        <v>6226.5</v>
      </c>
      <c r="BT74" s="139">
        <f t="shared" si="31"/>
        <v>10251.499999999998</v>
      </c>
      <c r="BU74" s="139">
        <f t="shared" si="32"/>
        <v>10652.5</v>
      </c>
      <c r="BV74" s="139">
        <f t="shared" si="33"/>
        <v>10622.5</v>
      </c>
      <c r="BW74" s="175">
        <f t="shared" si="34"/>
        <v>7402.5</v>
      </c>
      <c r="BX74" s="161">
        <f t="shared" si="35"/>
        <v>7458.500000000001</v>
      </c>
      <c r="BY74" s="20">
        <f t="shared" si="66"/>
        <v>-1820</v>
      </c>
      <c r="BZ74" s="13">
        <f t="shared" si="67"/>
        <v>-2121</v>
      </c>
      <c r="CA74" s="13">
        <f t="shared" si="68"/>
        <v>-813.75</v>
      </c>
      <c r="CB74" s="13">
        <f t="shared" si="39"/>
        <v>192.5</v>
      </c>
      <c r="CC74" s="13">
        <f t="shared" si="40"/>
        <v>-1849.3999999999978</v>
      </c>
      <c r="CD74" s="13">
        <f t="shared" si="41"/>
        <v>-2226</v>
      </c>
      <c r="CE74" s="13">
        <f t="shared" si="58"/>
        <v>1798.9999999999982</v>
      </c>
      <c r="CF74" s="51">
        <v>2200</v>
      </c>
      <c r="CG74" s="13">
        <f t="shared" si="59"/>
        <v>2170</v>
      </c>
      <c r="CH74" s="170">
        <f t="shared" si="45"/>
        <v>-1050</v>
      </c>
      <c r="CI74" s="164">
        <f t="shared" si="46"/>
        <v>-994</v>
      </c>
      <c r="CJ74" s="20">
        <f t="shared" si="63"/>
        <v>29.399999999999636</v>
      </c>
      <c r="CK74" s="102">
        <f t="shared" si="64"/>
        <v>105</v>
      </c>
      <c r="CL74" s="102">
        <f t="shared" si="65"/>
        <v>1412.25</v>
      </c>
      <c r="CM74" s="170">
        <f t="shared" si="47"/>
        <v>-56.00000000000091</v>
      </c>
    </row>
    <row r="75" spans="1:91" ht="11.25">
      <c r="A75" s="253"/>
      <c r="C75" s="1">
        <v>285</v>
      </c>
      <c r="D75" s="34">
        <f>C75/config!$B$7</f>
        <v>95</v>
      </c>
      <c r="E75" s="139">
        <f t="shared" si="75"/>
        <v>9870</v>
      </c>
      <c r="F75" s="139">
        <f t="shared" si="75"/>
        <v>6746.25</v>
      </c>
      <c r="G75" s="139">
        <f t="shared" si="75"/>
        <v>9455.25</v>
      </c>
      <c r="H75" s="139">
        <f t="shared" si="75"/>
        <v>12825.75</v>
      </c>
      <c r="I75" s="139">
        <f t="shared" si="75"/>
        <v>14511</v>
      </c>
      <c r="J75" s="139">
        <f t="shared" si="75"/>
        <v>13650</v>
      </c>
      <c r="K75" s="139">
        <f t="shared" si="75"/>
        <v>8190</v>
      </c>
      <c r="L75" s="139">
        <f t="shared" si="75"/>
        <v>6468</v>
      </c>
      <c r="M75" s="139">
        <f t="shared" si="75"/>
        <v>8604.75</v>
      </c>
      <c r="N75" s="139">
        <f t="shared" si="75"/>
        <v>11056.5</v>
      </c>
      <c r="O75" s="139">
        <f t="shared" si="76"/>
        <v>14122.5</v>
      </c>
      <c r="P75" s="139">
        <f t="shared" si="76"/>
        <v>7638.75</v>
      </c>
      <c r="Q75" s="139">
        <f t="shared" si="76"/>
        <v>9240</v>
      </c>
      <c r="R75" s="139">
        <f t="shared" si="76"/>
        <v>12715.5</v>
      </c>
      <c r="S75" s="139">
        <f t="shared" si="76"/>
        <v>19934.25</v>
      </c>
      <c r="T75" s="139">
        <f t="shared" si="76"/>
        <v>8426.25</v>
      </c>
      <c r="U75" s="139">
        <f t="shared" si="76"/>
        <v>8295</v>
      </c>
      <c r="V75" s="139">
        <f t="shared" si="76"/>
        <v>10867.5</v>
      </c>
      <c r="W75" s="148">
        <f t="shared" si="73"/>
        <v>7654.5</v>
      </c>
      <c r="X75" s="148">
        <f t="shared" si="73"/>
        <v>9471</v>
      </c>
      <c r="Y75" s="148">
        <f t="shared" si="73"/>
        <v>11329.5</v>
      </c>
      <c r="Z75" s="148">
        <f t="shared" si="73"/>
        <v>16590</v>
      </c>
      <c r="AA75" s="148">
        <f t="shared" si="73"/>
        <v>7402.5</v>
      </c>
      <c r="AB75" s="148">
        <f t="shared" si="73"/>
        <v>8421</v>
      </c>
      <c r="AC75" s="148">
        <f t="shared" si="73"/>
        <v>10164</v>
      </c>
      <c r="AD75" s="139">
        <f t="shared" si="76"/>
        <v>14262.5</v>
      </c>
      <c r="AE75" s="139">
        <f t="shared" si="76"/>
        <v>8758.750000000002</v>
      </c>
      <c r="AF75" s="139">
        <f t="shared" si="76"/>
        <v>16162.5</v>
      </c>
      <c r="AG75" s="139">
        <f t="shared" si="76"/>
        <v>9840.6</v>
      </c>
      <c r="AH75" s="139">
        <f t="shared" si="77"/>
        <v>6716.85</v>
      </c>
      <c r="AI75" s="139">
        <f t="shared" si="77"/>
        <v>9425.85</v>
      </c>
      <c r="AJ75" s="139">
        <f t="shared" si="77"/>
        <v>12796.35</v>
      </c>
      <c r="AK75" s="139">
        <f t="shared" si="77"/>
        <v>14481.6</v>
      </c>
      <c r="AL75" s="139">
        <f t="shared" si="77"/>
        <v>8085</v>
      </c>
      <c r="AM75" s="139">
        <f t="shared" si="77"/>
        <v>6363</v>
      </c>
      <c r="AN75" s="139">
        <f t="shared" si="77"/>
        <v>8499.75</v>
      </c>
      <c r="AO75" s="139">
        <f t="shared" si="77"/>
        <v>10951.5</v>
      </c>
      <c r="AP75" s="139">
        <f t="shared" si="77"/>
        <v>14017.5</v>
      </c>
      <c r="AQ75" s="139">
        <f t="shared" si="77"/>
        <v>7159.95</v>
      </c>
      <c r="AR75" s="139">
        <f t="shared" si="77"/>
        <v>9128.7</v>
      </c>
      <c r="AS75" s="139">
        <f t="shared" si="77"/>
        <v>12588.869999999999</v>
      </c>
      <c r="AT75" s="139">
        <f t="shared" si="77"/>
        <v>19791.870000000003</v>
      </c>
      <c r="AU75" s="148">
        <f t="shared" si="77"/>
        <v>7549.5</v>
      </c>
      <c r="AV75" s="148">
        <f t="shared" si="77"/>
        <v>9366</v>
      </c>
      <c r="AW75" s="148">
        <f t="shared" si="77"/>
        <v>11224.5</v>
      </c>
      <c r="AX75" s="148">
        <f t="shared" si="77"/>
        <v>16485</v>
      </c>
      <c r="AY75" s="139">
        <f t="shared" si="77"/>
        <v>18165</v>
      </c>
      <c r="AZ75" s="139">
        <f t="shared" si="77"/>
        <v>13256.25</v>
      </c>
      <c r="BA75" s="139">
        <f t="shared" si="77"/>
        <v>10374</v>
      </c>
      <c r="BB75" s="139">
        <f t="shared" si="78"/>
        <v>12904.5</v>
      </c>
      <c r="BC75" s="139">
        <f t="shared" si="78"/>
        <v>15660.75</v>
      </c>
      <c r="BD75" s="139">
        <f t="shared" si="78"/>
        <v>23861.25</v>
      </c>
      <c r="BE75" s="139">
        <f t="shared" si="78"/>
        <v>11004.6875</v>
      </c>
      <c r="BF75" s="139">
        <f t="shared" si="78"/>
        <v>10794.6875</v>
      </c>
      <c r="BG75" s="139">
        <f t="shared" si="78"/>
        <v>11886</v>
      </c>
      <c r="BH75" s="139">
        <f t="shared" si="78"/>
        <v>11161.5</v>
      </c>
      <c r="BI75" s="139">
        <f t="shared" si="78"/>
        <v>10788.75</v>
      </c>
      <c r="BJ75" s="139">
        <f t="shared" si="78"/>
        <v>10710</v>
      </c>
      <c r="BK75" s="139">
        <f t="shared" si="74"/>
        <v>11434.5</v>
      </c>
      <c r="BL75" s="139">
        <f t="shared" si="74"/>
        <v>12243</v>
      </c>
      <c r="BM75" s="44">
        <f t="shared" si="26"/>
        <v>6363</v>
      </c>
      <c r="BN75" s="139">
        <f t="shared" si="19"/>
        <v>6746.25</v>
      </c>
      <c r="BO75" s="139">
        <f t="shared" si="27"/>
        <v>6468</v>
      </c>
      <c r="BP75" s="139">
        <f t="shared" si="28"/>
        <v>7638.75</v>
      </c>
      <c r="BQ75" s="139">
        <f t="shared" si="29"/>
        <v>8758.750000000002</v>
      </c>
      <c r="BR75" s="139">
        <f t="shared" si="56"/>
        <v>6716.85</v>
      </c>
      <c r="BS75" s="139">
        <f t="shared" si="30"/>
        <v>6363</v>
      </c>
      <c r="BT75" s="139">
        <f t="shared" si="31"/>
        <v>10374</v>
      </c>
      <c r="BU75" s="139">
        <f t="shared" si="32"/>
        <v>10794.6875</v>
      </c>
      <c r="BV75" s="139">
        <f t="shared" si="33"/>
        <v>10710</v>
      </c>
      <c r="BW75" s="175">
        <f t="shared" si="34"/>
        <v>7402.5</v>
      </c>
      <c r="BX75" s="161">
        <f t="shared" si="35"/>
        <v>7549.5</v>
      </c>
      <c r="BY75" s="20">
        <f t="shared" si="66"/>
        <v>-1848.4375</v>
      </c>
      <c r="BZ75" s="13">
        <f t="shared" si="67"/>
        <v>-2126.6875</v>
      </c>
      <c r="CA75" s="13">
        <f t="shared" si="68"/>
        <v>-955.9375</v>
      </c>
      <c r="CB75" s="13">
        <f t="shared" si="39"/>
        <v>164.06250000000182</v>
      </c>
      <c r="CC75" s="13">
        <f t="shared" si="40"/>
        <v>-1877.8374999999996</v>
      </c>
      <c r="CD75" s="13">
        <f t="shared" si="41"/>
        <v>-2231.6875</v>
      </c>
      <c r="CE75" s="13">
        <f t="shared" si="58"/>
        <v>1779.3125</v>
      </c>
      <c r="CF75" s="51">
        <v>2200</v>
      </c>
      <c r="CG75" s="13">
        <f t="shared" si="59"/>
        <v>2115.3125</v>
      </c>
      <c r="CH75" s="170">
        <f t="shared" si="45"/>
        <v>-1192.1875</v>
      </c>
      <c r="CI75" s="164">
        <f t="shared" si="46"/>
        <v>-1045.1875</v>
      </c>
      <c r="CJ75" s="20">
        <f t="shared" si="63"/>
        <v>29.399999999999636</v>
      </c>
      <c r="CK75" s="102">
        <f t="shared" si="64"/>
        <v>105</v>
      </c>
      <c r="CL75" s="102">
        <f t="shared" si="65"/>
        <v>1275.75</v>
      </c>
      <c r="CM75" s="170">
        <f t="shared" si="47"/>
        <v>-147</v>
      </c>
    </row>
    <row r="76" spans="1:91" ht="11.25">
      <c r="A76" s="253"/>
      <c r="C76" s="1">
        <v>290</v>
      </c>
      <c r="D76" s="34">
        <f>C76/config!$B$7</f>
        <v>96.66666666666667</v>
      </c>
      <c r="E76" s="139">
        <f t="shared" si="75"/>
        <v>9870</v>
      </c>
      <c r="F76" s="139">
        <f t="shared" si="75"/>
        <v>6859.999999999999</v>
      </c>
      <c r="G76" s="139">
        <f t="shared" si="75"/>
        <v>9614.5</v>
      </c>
      <c r="H76" s="139">
        <f t="shared" si="75"/>
        <v>13030.5</v>
      </c>
      <c r="I76" s="139">
        <f t="shared" si="75"/>
        <v>14738.5</v>
      </c>
      <c r="J76" s="139">
        <f t="shared" si="75"/>
        <v>13877.5</v>
      </c>
      <c r="K76" s="139">
        <f t="shared" si="75"/>
        <v>8190</v>
      </c>
      <c r="L76" s="139">
        <f t="shared" si="75"/>
        <v>6604.5</v>
      </c>
      <c r="M76" s="139">
        <f t="shared" si="75"/>
        <v>8764</v>
      </c>
      <c r="N76" s="139">
        <f t="shared" si="75"/>
        <v>11238.5</v>
      </c>
      <c r="O76" s="139">
        <f t="shared" si="76"/>
        <v>14350</v>
      </c>
      <c r="P76" s="139">
        <f t="shared" si="76"/>
        <v>7638.75</v>
      </c>
      <c r="Q76" s="139">
        <f t="shared" si="76"/>
        <v>9406.25</v>
      </c>
      <c r="R76" s="139">
        <f t="shared" si="76"/>
        <v>12934.25</v>
      </c>
      <c r="S76" s="139">
        <f t="shared" si="76"/>
        <v>20258</v>
      </c>
      <c r="T76" s="139">
        <f t="shared" si="76"/>
        <v>8426.25</v>
      </c>
      <c r="U76" s="139">
        <f t="shared" si="76"/>
        <v>8417.500000000002</v>
      </c>
      <c r="V76" s="139">
        <f t="shared" si="76"/>
        <v>11051.25</v>
      </c>
      <c r="W76" s="148">
        <f t="shared" si="73"/>
        <v>7745.499999999999</v>
      </c>
      <c r="X76" s="148">
        <f t="shared" si="73"/>
        <v>9604.000000000002</v>
      </c>
      <c r="Y76" s="148">
        <f t="shared" si="73"/>
        <v>11504.500000000002</v>
      </c>
      <c r="Z76" s="148">
        <f t="shared" si="73"/>
        <v>16849</v>
      </c>
      <c r="AA76" s="148">
        <f t="shared" si="73"/>
        <v>7402.5</v>
      </c>
      <c r="AB76" s="148">
        <f t="shared" si="73"/>
        <v>8519</v>
      </c>
      <c r="AC76" s="148">
        <f t="shared" si="73"/>
        <v>10311</v>
      </c>
      <c r="AD76" s="139">
        <f t="shared" si="76"/>
        <v>14490</v>
      </c>
      <c r="AE76" s="139">
        <f t="shared" si="76"/>
        <v>8872.5</v>
      </c>
      <c r="AF76" s="139">
        <f t="shared" si="76"/>
        <v>16390</v>
      </c>
      <c r="AG76" s="139">
        <f t="shared" si="76"/>
        <v>9840.6</v>
      </c>
      <c r="AH76" s="139">
        <f t="shared" si="77"/>
        <v>6830.5999999999985</v>
      </c>
      <c r="AI76" s="139">
        <f t="shared" si="77"/>
        <v>9585.099999999999</v>
      </c>
      <c r="AJ76" s="139">
        <f t="shared" si="77"/>
        <v>13001.1</v>
      </c>
      <c r="AK76" s="139">
        <f t="shared" si="77"/>
        <v>14709.099999999999</v>
      </c>
      <c r="AL76" s="139">
        <f t="shared" si="77"/>
        <v>8085</v>
      </c>
      <c r="AM76" s="139">
        <f t="shared" si="77"/>
        <v>6499.5</v>
      </c>
      <c r="AN76" s="139">
        <f t="shared" si="77"/>
        <v>8659</v>
      </c>
      <c r="AO76" s="139">
        <f t="shared" si="77"/>
        <v>11133.5</v>
      </c>
      <c r="AP76" s="139">
        <f t="shared" si="77"/>
        <v>14245</v>
      </c>
      <c r="AQ76" s="139">
        <f t="shared" si="77"/>
        <v>7159.95</v>
      </c>
      <c r="AR76" s="139">
        <f t="shared" si="77"/>
        <v>9294.95</v>
      </c>
      <c r="AS76" s="139">
        <f t="shared" si="77"/>
        <v>12807.62</v>
      </c>
      <c r="AT76" s="139">
        <f t="shared" si="77"/>
        <v>20115.62</v>
      </c>
      <c r="AU76" s="148">
        <f t="shared" si="77"/>
        <v>7640.499999999999</v>
      </c>
      <c r="AV76" s="148">
        <f t="shared" si="77"/>
        <v>9499.000000000002</v>
      </c>
      <c r="AW76" s="148">
        <f t="shared" si="77"/>
        <v>11399.500000000002</v>
      </c>
      <c r="AX76" s="148">
        <f t="shared" si="77"/>
        <v>16744</v>
      </c>
      <c r="AY76" s="139">
        <f t="shared" si="77"/>
        <v>18165</v>
      </c>
      <c r="AZ76" s="139">
        <f t="shared" si="77"/>
        <v>13256.25</v>
      </c>
      <c r="BA76" s="139">
        <f t="shared" si="77"/>
        <v>10496.500000000002</v>
      </c>
      <c r="BB76" s="139">
        <f t="shared" si="78"/>
        <v>13088.25</v>
      </c>
      <c r="BC76" s="139">
        <f t="shared" si="78"/>
        <v>15905.750000000002</v>
      </c>
      <c r="BD76" s="139">
        <f t="shared" si="78"/>
        <v>24228.75</v>
      </c>
      <c r="BE76" s="139">
        <f t="shared" si="78"/>
        <v>11146.875</v>
      </c>
      <c r="BF76" s="139">
        <f t="shared" si="78"/>
        <v>10936.875</v>
      </c>
      <c r="BG76" s="139">
        <f t="shared" si="78"/>
        <v>12052.25</v>
      </c>
      <c r="BH76" s="139">
        <f t="shared" si="78"/>
        <v>11327.75</v>
      </c>
      <c r="BI76" s="139">
        <f t="shared" si="78"/>
        <v>10955</v>
      </c>
      <c r="BJ76" s="139">
        <f t="shared" si="78"/>
        <v>10710</v>
      </c>
      <c r="BK76" s="139">
        <f t="shared" si="74"/>
        <v>11574.499999999998</v>
      </c>
      <c r="BL76" s="139">
        <f t="shared" si="74"/>
        <v>12382.999999999998</v>
      </c>
      <c r="BM76" s="44">
        <f t="shared" si="26"/>
        <v>6499.5</v>
      </c>
      <c r="BN76" s="139">
        <f t="shared" si="19"/>
        <v>6859.999999999999</v>
      </c>
      <c r="BO76" s="139">
        <f t="shared" si="27"/>
        <v>6604.5</v>
      </c>
      <c r="BP76" s="139">
        <f t="shared" si="28"/>
        <v>7638.75</v>
      </c>
      <c r="BQ76" s="139">
        <f t="shared" si="29"/>
        <v>8872.5</v>
      </c>
      <c r="BR76" s="139">
        <f t="shared" si="56"/>
        <v>6830.5999999999985</v>
      </c>
      <c r="BS76" s="139">
        <f t="shared" si="30"/>
        <v>6499.5</v>
      </c>
      <c r="BT76" s="139">
        <f t="shared" si="31"/>
        <v>10496.500000000002</v>
      </c>
      <c r="BU76" s="139">
        <f t="shared" si="32"/>
        <v>10936.875</v>
      </c>
      <c r="BV76" s="139">
        <f t="shared" si="33"/>
        <v>10710</v>
      </c>
      <c r="BW76" s="175">
        <f t="shared" si="34"/>
        <v>7402.5</v>
      </c>
      <c r="BX76" s="161">
        <f t="shared" si="35"/>
        <v>7640.499999999999</v>
      </c>
      <c r="BY76" s="20">
        <f t="shared" si="66"/>
        <v>-1876.875</v>
      </c>
      <c r="BZ76" s="13">
        <f t="shared" si="67"/>
        <v>-2132.375</v>
      </c>
      <c r="CA76" s="13">
        <f t="shared" si="68"/>
        <v>-1098.125</v>
      </c>
      <c r="CB76" s="13">
        <f t="shared" si="39"/>
        <v>135.625</v>
      </c>
      <c r="CC76" s="13">
        <f t="shared" si="40"/>
        <v>-1906.2750000000015</v>
      </c>
      <c r="CD76" s="13">
        <f t="shared" si="41"/>
        <v>-2237.375</v>
      </c>
      <c r="CE76" s="13">
        <f t="shared" si="58"/>
        <v>1759.6250000000018</v>
      </c>
      <c r="CF76" s="51">
        <v>2200</v>
      </c>
      <c r="CG76" s="13">
        <f t="shared" si="59"/>
        <v>1973.125</v>
      </c>
      <c r="CH76" s="170">
        <f t="shared" si="45"/>
        <v>-1334.375</v>
      </c>
      <c r="CI76" s="164">
        <f t="shared" si="46"/>
        <v>-1096.375</v>
      </c>
      <c r="CJ76" s="20">
        <f t="shared" si="63"/>
        <v>29.400000000000546</v>
      </c>
      <c r="CK76" s="102">
        <f t="shared" si="64"/>
        <v>105</v>
      </c>
      <c r="CL76" s="102">
        <f t="shared" si="65"/>
        <v>1139.25</v>
      </c>
      <c r="CM76" s="170">
        <f t="shared" si="47"/>
        <v>-237.9999999999991</v>
      </c>
    </row>
    <row r="77" spans="1:91" ht="11.25">
      <c r="A77" s="253"/>
      <c r="C77" s="1">
        <v>295</v>
      </c>
      <c r="D77" s="34">
        <f>C77/config!$B$7</f>
        <v>98.33333333333333</v>
      </c>
      <c r="E77" s="139">
        <f t="shared" si="75"/>
        <v>9870</v>
      </c>
      <c r="F77" s="139">
        <f t="shared" si="75"/>
        <v>6973.750000000001</v>
      </c>
      <c r="G77" s="139">
        <f t="shared" si="75"/>
        <v>9773.75</v>
      </c>
      <c r="H77" s="139">
        <f t="shared" si="75"/>
        <v>13235.25</v>
      </c>
      <c r="I77" s="139">
        <f t="shared" si="75"/>
        <v>14966</v>
      </c>
      <c r="J77" s="139">
        <f t="shared" si="75"/>
        <v>14105</v>
      </c>
      <c r="K77" s="139">
        <f t="shared" si="75"/>
        <v>8190</v>
      </c>
      <c r="L77" s="139">
        <f t="shared" si="75"/>
        <v>6741</v>
      </c>
      <c r="M77" s="139">
        <f t="shared" si="75"/>
        <v>8923.25</v>
      </c>
      <c r="N77" s="139">
        <f t="shared" si="75"/>
        <v>11420.5</v>
      </c>
      <c r="O77" s="139">
        <f t="shared" si="76"/>
        <v>14577.5</v>
      </c>
      <c r="P77" s="139">
        <f t="shared" si="76"/>
        <v>7638.75</v>
      </c>
      <c r="Q77" s="139">
        <f t="shared" si="76"/>
        <v>9572.5</v>
      </c>
      <c r="R77" s="139">
        <f t="shared" si="76"/>
        <v>13153</v>
      </c>
      <c r="S77" s="139">
        <f t="shared" si="76"/>
        <v>20581.75</v>
      </c>
      <c r="T77" s="139">
        <f t="shared" si="76"/>
        <v>8426.25</v>
      </c>
      <c r="U77" s="139">
        <f t="shared" si="76"/>
        <v>8539.999999999998</v>
      </c>
      <c r="V77" s="139">
        <f t="shared" si="76"/>
        <v>11235</v>
      </c>
      <c r="W77" s="148">
        <f t="shared" si="73"/>
        <v>7836.500000000001</v>
      </c>
      <c r="X77" s="148">
        <f t="shared" si="73"/>
        <v>9736.999999999998</v>
      </c>
      <c r="Y77" s="148">
        <f t="shared" si="73"/>
        <v>11679.499999999998</v>
      </c>
      <c r="Z77" s="148">
        <f t="shared" si="73"/>
        <v>17108</v>
      </c>
      <c r="AA77" s="148">
        <f t="shared" si="73"/>
        <v>7402.5</v>
      </c>
      <c r="AB77" s="148">
        <f t="shared" si="73"/>
        <v>8617</v>
      </c>
      <c r="AC77" s="148">
        <f t="shared" si="73"/>
        <v>10458</v>
      </c>
      <c r="AD77" s="139">
        <f t="shared" si="76"/>
        <v>14717.500000000002</v>
      </c>
      <c r="AE77" s="139">
        <f t="shared" si="76"/>
        <v>8986.25</v>
      </c>
      <c r="AF77" s="139">
        <f t="shared" si="76"/>
        <v>16617.5</v>
      </c>
      <c r="AG77" s="139">
        <f t="shared" si="76"/>
        <v>9840.6</v>
      </c>
      <c r="AH77" s="139">
        <f t="shared" si="77"/>
        <v>6944.350000000001</v>
      </c>
      <c r="AI77" s="139">
        <f t="shared" si="77"/>
        <v>9744.35</v>
      </c>
      <c r="AJ77" s="139">
        <f t="shared" si="77"/>
        <v>13205.85</v>
      </c>
      <c r="AK77" s="139">
        <f t="shared" si="77"/>
        <v>14936.6</v>
      </c>
      <c r="AL77" s="139">
        <f t="shared" si="77"/>
        <v>8085</v>
      </c>
      <c r="AM77" s="139">
        <f t="shared" si="77"/>
        <v>6636</v>
      </c>
      <c r="AN77" s="139">
        <f t="shared" si="77"/>
        <v>8818.25</v>
      </c>
      <c r="AO77" s="139">
        <f t="shared" si="77"/>
        <v>11315.5</v>
      </c>
      <c r="AP77" s="139">
        <f t="shared" si="77"/>
        <v>14472.5</v>
      </c>
      <c r="AQ77" s="139">
        <f t="shared" si="77"/>
        <v>7159.95</v>
      </c>
      <c r="AR77" s="139">
        <f t="shared" si="77"/>
        <v>9461.199999999999</v>
      </c>
      <c r="AS77" s="139">
        <f t="shared" si="77"/>
        <v>13026.369999999999</v>
      </c>
      <c r="AT77" s="139">
        <f t="shared" si="77"/>
        <v>20439.370000000003</v>
      </c>
      <c r="AU77" s="148">
        <f t="shared" si="77"/>
        <v>7731.500000000001</v>
      </c>
      <c r="AV77" s="148">
        <f t="shared" si="77"/>
        <v>9631.999999999998</v>
      </c>
      <c r="AW77" s="148">
        <f t="shared" si="77"/>
        <v>11574.499999999998</v>
      </c>
      <c r="AX77" s="148">
        <f t="shared" si="77"/>
        <v>17003</v>
      </c>
      <c r="AY77" s="139">
        <f t="shared" si="77"/>
        <v>18165</v>
      </c>
      <c r="AZ77" s="139">
        <f t="shared" si="77"/>
        <v>13256.25</v>
      </c>
      <c r="BA77" s="139">
        <f t="shared" si="77"/>
        <v>10618.999999999998</v>
      </c>
      <c r="BB77" s="139">
        <f t="shared" si="78"/>
        <v>13272</v>
      </c>
      <c r="BC77" s="139">
        <f t="shared" si="78"/>
        <v>16150.749999999998</v>
      </c>
      <c r="BD77" s="139">
        <f t="shared" si="78"/>
        <v>24596.25</v>
      </c>
      <c r="BE77" s="139">
        <f t="shared" si="78"/>
        <v>11289.0625</v>
      </c>
      <c r="BF77" s="139">
        <f t="shared" si="78"/>
        <v>11079.0625</v>
      </c>
      <c r="BG77" s="139">
        <f t="shared" si="78"/>
        <v>12218.5</v>
      </c>
      <c r="BH77" s="139">
        <f t="shared" si="78"/>
        <v>11494</v>
      </c>
      <c r="BI77" s="139">
        <f t="shared" si="78"/>
        <v>11121.25</v>
      </c>
      <c r="BJ77" s="139">
        <f t="shared" si="78"/>
        <v>10710</v>
      </c>
      <c r="BK77" s="139">
        <f t="shared" si="74"/>
        <v>11714.500000000002</v>
      </c>
      <c r="BL77" s="139">
        <f t="shared" si="74"/>
        <v>12523</v>
      </c>
      <c r="BM77" s="44">
        <f t="shared" si="26"/>
        <v>6636</v>
      </c>
      <c r="BN77" s="139">
        <f t="shared" si="19"/>
        <v>6973.750000000001</v>
      </c>
      <c r="BO77" s="139">
        <f t="shared" si="27"/>
        <v>6741</v>
      </c>
      <c r="BP77" s="139">
        <f t="shared" si="28"/>
        <v>7638.75</v>
      </c>
      <c r="BQ77" s="139">
        <f t="shared" si="29"/>
        <v>8986.25</v>
      </c>
      <c r="BR77" s="139">
        <f t="shared" si="56"/>
        <v>6944.350000000001</v>
      </c>
      <c r="BS77" s="139">
        <f t="shared" si="30"/>
        <v>6636</v>
      </c>
      <c r="BT77" s="139">
        <f t="shared" si="31"/>
        <v>10618.999999999998</v>
      </c>
      <c r="BU77" s="139">
        <f t="shared" si="32"/>
        <v>11079.0625</v>
      </c>
      <c r="BV77" s="139">
        <f t="shared" si="33"/>
        <v>10710</v>
      </c>
      <c r="BW77" s="175">
        <f t="shared" si="34"/>
        <v>7402.5</v>
      </c>
      <c r="BX77" s="161">
        <f t="shared" si="35"/>
        <v>7731.500000000001</v>
      </c>
      <c r="BY77" s="20">
        <f t="shared" si="66"/>
        <v>-1905.3125</v>
      </c>
      <c r="BZ77" s="13">
        <f t="shared" si="67"/>
        <v>-2138.0625</v>
      </c>
      <c r="CA77" s="13">
        <f t="shared" si="68"/>
        <v>-1240.3125</v>
      </c>
      <c r="CB77" s="13">
        <f t="shared" si="39"/>
        <v>107.1875</v>
      </c>
      <c r="CC77" s="13">
        <f t="shared" si="40"/>
        <v>-1934.7124999999978</v>
      </c>
      <c r="CD77" s="13">
        <f t="shared" si="41"/>
        <v>-2243.0625</v>
      </c>
      <c r="CE77" s="13">
        <f aca="true" t="shared" si="79" ref="CE77:CE96">BT77+2200-$BU77</f>
        <v>1739.9374999999982</v>
      </c>
      <c r="CF77" s="51">
        <v>2200</v>
      </c>
      <c r="CG77" s="13">
        <f t="shared" si="59"/>
        <v>1830.9375</v>
      </c>
      <c r="CH77" s="170">
        <f t="shared" si="45"/>
        <v>-1476.5625</v>
      </c>
      <c r="CI77" s="164">
        <f t="shared" si="46"/>
        <v>-1147.5625</v>
      </c>
      <c r="CJ77" s="20">
        <f t="shared" si="63"/>
        <v>29.399999999999636</v>
      </c>
      <c r="CK77" s="102">
        <f t="shared" si="64"/>
        <v>105</v>
      </c>
      <c r="CL77" s="102">
        <f t="shared" si="65"/>
        <v>1002.75</v>
      </c>
      <c r="CM77" s="170">
        <f t="shared" si="47"/>
        <v>-329.0000000000009</v>
      </c>
    </row>
    <row r="78" spans="1:91" ht="11.25">
      <c r="A78" s="253"/>
      <c r="C78" s="1">
        <v>300</v>
      </c>
      <c r="D78" s="34">
        <f>C78/config!$B$7</f>
        <v>100</v>
      </c>
      <c r="E78" s="139">
        <f aca="true" t="shared" si="80" ref="E78:N87">k_zeikomi(k_total(k_tsuwabun($C78,$D78,0,E$12,E$13),E$7,E$6,E$9,E$14,E$10+E$11))</f>
        <v>9870</v>
      </c>
      <c r="F78" s="139">
        <f t="shared" si="80"/>
        <v>7087.5</v>
      </c>
      <c r="G78" s="139">
        <f t="shared" si="80"/>
        <v>9933</v>
      </c>
      <c r="H78" s="139">
        <f t="shared" si="80"/>
        <v>13440</v>
      </c>
      <c r="I78" s="139">
        <f t="shared" si="80"/>
        <v>15193.5</v>
      </c>
      <c r="J78" s="139">
        <f t="shared" si="80"/>
        <v>14332.5</v>
      </c>
      <c r="K78" s="139">
        <f t="shared" si="80"/>
        <v>8190</v>
      </c>
      <c r="L78" s="139">
        <f t="shared" si="80"/>
        <v>6877.5</v>
      </c>
      <c r="M78" s="139">
        <f t="shared" si="80"/>
        <v>9082.5</v>
      </c>
      <c r="N78" s="139">
        <f t="shared" si="80"/>
        <v>11602.5</v>
      </c>
      <c r="O78" s="139">
        <f aca="true" t="shared" si="81" ref="O78:AG87">k_zeikomi(k_total(k_tsuwabun($C78,$D78,0,O$12,O$13),O$7,O$6,O$9,O$14,O$10+O$11))</f>
        <v>14805</v>
      </c>
      <c r="P78" s="139">
        <f t="shared" si="81"/>
        <v>7638.75</v>
      </c>
      <c r="Q78" s="139">
        <f t="shared" si="81"/>
        <v>9738.75</v>
      </c>
      <c r="R78" s="139">
        <f t="shared" si="81"/>
        <v>13371.75</v>
      </c>
      <c r="S78" s="139">
        <f t="shared" si="81"/>
        <v>20905.5</v>
      </c>
      <c r="T78" s="139">
        <f t="shared" si="81"/>
        <v>8426.25</v>
      </c>
      <c r="U78" s="139">
        <f t="shared" si="81"/>
        <v>8662.5</v>
      </c>
      <c r="V78" s="139">
        <f t="shared" si="81"/>
        <v>11418.75</v>
      </c>
      <c r="W78" s="148">
        <f t="shared" si="73"/>
        <v>7927.5</v>
      </c>
      <c r="X78" s="148">
        <f t="shared" si="73"/>
        <v>9870</v>
      </c>
      <c r="Y78" s="148">
        <f t="shared" si="73"/>
        <v>11854.5</v>
      </c>
      <c r="Z78" s="148">
        <f t="shared" si="73"/>
        <v>17367</v>
      </c>
      <c r="AA78" s="148">
        <f t="shared" si="73"/>
        <v>7402.5</v>
      </c>
      <c r="AB78" s="148">
        <f t="shared" si="73"/>
        <v>8715</v>
      </c>
      <c r="AC78" s="148">
        <f t="shared" si="73"/>
        <v>10605</v>
      </c>
      <c r="AD78" s="139">
        <f t="shared" si="81"/>
        <v>14945</v>
      </c>
      <c r="AE78" s="139">
        <f t="shared" si="81"/>
        <v>9100</v>
      </c>
      <c r="AF78" s="139">
        <f t="shared" si="81"/>
        <v>16845</v>
      </c>
      <c r="AG78" s="139">
        <f t="shared" si="81"/>
        <v>9840.6</v>
      </c>
      <c r="AH78" s="139">
        <f aca="true" t="shared" si="82" ref="AH78:BA93">k_zeikomi(k_total(k_tsuwabun($C78,$D78,0,AH$12,AH$13),AH$7,AH$6,AH$9,AH$14,AH$10+AH$11))</f>
        <v>7058.1</v>
      </c>
      <c r="AI78" s="139">
        <f t="shared" si="82"/>
        <v>9903.6</v>
      </c>
      <c r="AJ78" s="139">
        <f t="shared" si="82"/>
        <v>13410.6</v>
      </c>
      <c r="AK78" s="139">
        <f t="shared" si="82"/>
        <v>15164.1</v>
      </c>
      <c r="AL78" s="139">
        <f t="shared" si="82"/>
        <v>8085</v>
      </c>
      <c r="AM78" s="139">
        <f t="shared" si="77"/>
        <v>6772.5</v>
      </c>
      <c r="AN78" s="139">
        <f t="shared" si="77"/>
        <v>8977.5</v>
      </c>
      <c r="AO78" s="139">
        <f t="shared" si="77"/>
        <v>11497.5</v>
      </c>
      <c r="AP78" s="139">
        <f t="shared" si="77"/>
        <v>14700</v>
      </c>
      <c r="AQ78" s="139">
        <f t="shared" si="77"/>
        <v>7159.95</v>
      </c>
      <c r="AR78" s="139">
        <f t="shared" si="77"/>
        <v>9627.45</v>
      </c>
      <c r="AS78" s="139">
        <f t="shared" si="77"/>
        <v>13245.119999999999</v>
      </c>
      <c r="AT78" s="139">
        <f t="shared" si="77"/>
        <v>20763.120000000003</v>
      </c>
      <c r="AU78" s="148">
        <f t="shared" si="77"/>
        <v>7822.5</v>
      </c>
      <c r="AV78" s="148">
        <f t="shared" si="77"/>
        <v>9765</v>
      </c>
      <c r="AW78" s="148">
        <f t="shared" si="77"/>
        <v>11749.5</v>
      </c>
      <c r="AX78" s="148">
        <f t="shared" si="77"/>
        <v>17262</v>
      </c>
      <c r="AY78" s="139">
        <f t="shared" si="77"/>
        <v>18165</v>
      </c>
      <c r="AZ78" s="139">
        <f t="shared" si="77"/>
        <v>13256.25</v>
      </c>
      <c r="BA78" s="139">
        <f t="shared" si="77"/>
        <v>10741.5</v>
      </c>
      <c r="BB78" s="139">
        <f t="shared" si="78"/>
        <v>13455.75</v>
      </c>
      <c r="BC78" s="139">
        <f t="shared" si="78"/>
        <v>16395.75</v>
      </c>
      <c r="BD78" s="139">
        <f t="shared" si="78"/>
        <v>24963.75</v>
      </c>
      <c r="BE78" s="139">
        <f t="shared" si="78"/>
        <v>11431.25</v>
      </c>
      <c r="BF78" s="139">
        <f t="shared" si="78"/>
        <v>11221.25</v>
      </c>
      <c r="BG78" s="139">
        <f t="shared" si="78"/>
        <v>12384.75</v>
      </c>
      <c r="BH78" s="139">
        <f t="shared" si="78"/>
        <v>11660.25</v>
      </c>
      <c r="BI78" s="139">
        <f t="shared" si="78"/>
        <v>11287.5</v>
      </c>
      <c r="BJ78" s="139">
        <f t="shared" si="78"/>
        <v>10710</v>
      </c>
      <c r="BK78" s="139">
        <f t="shared" si="74"/>
        <v>11854.5</v>
      </c>
      <c r="BL78" s="139">
        <f t="shared" si="74"/>
        <v>12663</v>
      </c>
      <c r="BM78" s="44">
        <f t="shared" si="26"/>
        <v>6772.5</v>
      </c>
      <c r="BN78" s="139">
        <f t="shared" si="19"/>
        <v>7087.5</v>
      </c>
      <c r="BO78" s="139">
        <f t="shared" si="27"/>
        <v>6877.5</v>
      </c>
      <c r="BP78" s="139">
        <f t="shared" si="28"/>
        <v>7638.75</v>
      </c>
      <c r="BQ78" s="139">
        <f t="shared" si="29"/>
        <v>9100</v>
      </c>
      <c r="BR78" s="139">
        <f t="shared" si="56"/>
        <v>7058.1</v>
      </c>
      <c r="BS78" s="139">
        <f t="shared" si="30"/>
        <v>6772.5</v>
      </c>
      <c r="BT78" s="139">
        <f t="shared" si="31"/>
        <v>10741.5</v>
      </c>
      <c r="BU78" s="139">
        <f t="shared" si="32"/>
        <v>11221.25</v>
      </c>
      <c r="BV78" s="139">
        <f t="shared" si="33"/>
        <v>10710</v>
      </c>
      <c r="BW78" s="175">
        <f t="shared" si="34"/>
        <v>7402.5</v>
      </c>
      <c r="BX78" s="161">
        <f t="shared" si="35"/>
        <v>7822.5</v>
      </c>
      <c r="BY78" s="20">
        <f t="shared" si="66"/>
        <v>-1933.75</v>
      </c>
      <c r="BZ78" s="13">
        <f t="shared" si="67"/>
        <v>-2143.75</v>
      </c>
      <c r="CA78" s="13">
        <f t="shared" si="68"/>
        <v>-1382.5</v>
      </c>
      <c r="CB78" s="13">
        <f t="shared" si="39"/>
        <v>78.75</v>
      </c>
      <c r="CC78" s="13">
        <f t="shared" si="40"/>
        <v>-1963.1499999999996</v>
      </c>
      <c r="CD78" s="13">
        <f t="shared" si="41"/>
        <v>-2248.75</v>
      </c>
      <c r="CE78" s="13">
        <f t="shared" si="79"/>
        <v>1720.25</v>
      </c>
      <c r="CF78" s="51">
        <v>2200</v>
      </c>
      <c r="CG78" s="13">
        <f t="shared" si="59"/>
        <v>1688.75</v>
      </c>
      <c r="CH78" s="170">
        <f t="shared" si="45"/>
        <v>-1618.75</v>
      </c>
      <c r="CI78" s="164">
        <f t="shared" si="46"/>
        <v>-1198.75</v>
      </c>
      <c r="CJ78" s="20">
        <f t="shared" si="63"/>
        <v>29.399999999999636</v>
      </c>
      <c r="CK78" s="102">
        <f t="shared" si="64"/>
        <v>105</v>
      </c>
      <c r="CL78" s="102">
        <f t="shared" si="65"/>
        <v>866.25</v>
      </c>
      <c r="CM78" s="170">
        <f t="shared" si="47"/>
        <v>-420</v>
      </c>
    </row>
    <row r="79" spans="1:91" ht="11.25">
      <c r="A79" s="253"/>
      <c r="C79" s="1">
        <v>305</v>
      </c>
      <c r="D79" s="34">
        <f>C79/config!$B$7</f>
        <v>101.66666666666667</v>
      </c>
      <c r="E79" s="139">
        <f t="shared" si="80"/>
        <v>9870</v>
      </c>
      <c r="F79" s="139">
        <f t="shared" si="80"/>
        <v>7201.249999999999</v>
      </c>
      <c r="G79" s="139">
        <f t="shared" si="80"/>
        <v>10092.25</v>
      </c>
      <c r="H79" s="139">
        <f t="shared" si="80"/>
        <v>13644.75</v>
      </c>
      <c r="I79" s="139">
        <f t="shared" si="80"/>
        <v>15421</v>
      </c>
      <c r="J79" s="139">
        <f t="shared" si="80"/>
        <v>14560</v>
      </c>
      <c r="K79" s="139">
        <f t="shared" si="80"/>
        <v>8190</v>
      </c>
      <c r="L79" s="139">
        <f t="shared" si="80"/>
        <v>7014</v>
      </c>
      <c r="M79" s="139">
        <f t="shared" si="80"/>
        <v>9241.75</v>
      </c>
      <c r="N79" s="139">
        <f t="shared" si="80"/>
        <v>11784.5</v>
      </c>
      <c r="O79" s="139">
        <f t="shared" si="81"/>
        <v>15032.5</v>
      </c>
      <c r="P79" s="139">
        <f t="shared" si="81"/>
        <v>7638.75</v>
      </c>
      <c r="Q79" s="139">
        <f t="shared" si="81"/>
        <v>9905</v>
      </c>
      <c r="R79" s="139">
        <f t="shared" si="81"/>
        <v>13590.5</v>
      </c>
      <c r="S79" s="139">
        <f t="shared" si="81"/>
        <v>21229.25</v>
      </c>
      <c r="T79" s="139">
        <f t="shared" si="81"/>
        <v>8426.25</v>
      </c>
      <c r="U79" s="139">
        <f t="shared" si="81"/>
        <v>8785.000000000002</v>
      </c>
      <c r="V79" s="139">
        <f t="shared" si="81"/>
        <v>11602.5</v>
      </c>
      <c r="W79" s="148">
        <f t="shared" si="73"/>
        <v>8018.499999999999</v>
      </c>
      <c r="X79" s="148">
        <f t="shared" si="73"/>
        <v>10003.000000000002</v>
      </c>
      <c r="Y79" s="148">
        <f t="shared" si="73"/>
        <v>12029.500000000002</v>
      </c>
      <c r="Z79" s="148">
        <f t="shared" si="73"/>
        <v>17625.999999999996</v>
      </c>
      <c r="AA79" s="148">
        <f t="shared" si="73"/>
        <v>7402.5</v>
      </c>
      <c r="AB79" s="148">
        <f t="shared" si="73"/>
        <v>8813</v>
      </c>
      <c r="AC79" s="148">
        <f t="shared" si="73"/>
        <v>10752</v>
      </c>
      <c r="AD79" s="139">
        <f t="shared" si="81"/>
        <v>15172.5</v>
      </c>
      <c r="AE79" s="139">
        <f t="shared" si="81"/>
        <v>9213.75</v>
      </c>
      <c r="AF79" s="139">
        <f t="shared" si="81"/>
        <v>17072.5</v>
      </c>
      <c r="AG79" s="139">
        <f t="shared" si="81"/>
        <v>9840.6</v>
      </c>
      <c r="AH79" s="139">
        <f t="shared" si="82"/>
        <v>7171.8499999999985</v>
      </c>
      <c r="AI79" s="139">
        <f t="shared" si="82"/>
        <v>10062.849999999999</v>
      </c>
      <c r="AJ79" s="139">
        <f t="shared" si="82"/>
        <v>13615.35</v>
      </c>
      <c r="AK79" s="139">
        <f t="shared" si="82"/>
        <v>15391.599999999999</v>
      </c>
      <c r="AL79" s="139">
        <f t="shared" si="82"/>
        <v>8085</v>
      </c>
      <c r="AM79" s="139">
        <f t="shared" si="77"/>
        <v>6909</v>
      </c>
      <c r="AN79" s="139">
        <f t="shared" si="77"/>
        <v>9136.75</v>
      </c>
      <c r="AO79" s="139">
        <f t="shared" si="77"/>
        <v>11679.5</v>
      </c>
      <c r="AP79" s="139">
        <f t="shared" si="77"/>
        <v>14927.5</v>
      </c>
      <c r="AQ79" s="139">
        <f t="shared" si="77"/>
        <v>7159.95</v>
      </c>
      <c r="AR79" s="139">
        <f t="shared" si="77"/>
        <v>9793.7</v>
      </c>
      <c r="AS79" s="139">
        <f t="shared" si="77"/>
        <v>13463.87</v>
      </c>
      <c r="AT79" s="139">
        <f t="shared" si="77"/>
        <v>21086.87</v>
      </c>
      <c r="AU79" s="148">
        <f t="shared" si="77"/>
        <v>7913.499999999999</v>
      </c>
      <c r="AV79" s="148">
        <f t="shared" si="77"/>
        <v>9898.000000000002</v>
      </c>
      <c r="AW79" s="148">
        <f t="shared" si="77"/>
        <v>11924.500000000002</v>
      </c>
      <c r="AX79" s="148">
        <f t="shared" si="77"/>
        <v>17520.999999999996</v>
      </c>
      <c r="AY79" s="139">
        <f t="shared" si="77"/>
        <v>18165</v>
      </c>
      <c r="AZ79" s="139">
        <f t="shared" si="77"/>
        <v>13256.25</v>
      </c>
      <c r="BA79" s="139">
        <f t="shared" si="77"/>
        <v>10864.000000000002</v>
      </c>
      <c r="BB79" s="139">
        <f t="shared" si="78"/>
        <v>13639.5</v>
      </c>
      <c r="BC79" s="139">
        <f t="shared" si="78"/>
        <v>16640.750000000004</v>
      </c>
      <c r="BD79" s="139">
        <f t="shared" si="78"/>
        <v>25331.25</v>
      </c>
      <c r="BE79" s="139">
        <f t="shared" si="78"/>
        <v>11573.437499999998</v>
      </c>
      <c r="BF79" s="139">
        <f t="shared" si="78"/>
        <v>11363.437499999998</v>
      </c>
      <c r="BG79" s="139">
        <f t="shared" si="78"/>
        <v>12551</v>
      </c>
      <c r="BH79" s="139">
        <f t="shared" si="78"/>
        <v>11826.5</v>
      </c>
      <c r="BI79" s="139">
        <f t="shared" si="78"/>
        <v>11453.75</v>
      </c>
      <c r="BJ79" s="139">
        <f t="shared" si="78"/>
        <v>10710</v>
      </c>
      <c r="BK79" s="139">
        <f t="shared" si="74"/>
        <v>11994.499999999998</v>
      </c>
      <c r="BL79" s="139">
        <f t="shared" si="74"/>
        <v>12802.999999999998</v>
      </c>
      <c r="BM79" s="44">
        <f t="shared" si="26"/>
        <v>6909</v>
      </c>
      <c r="BN79" s="139">
        <f t="shared" si="19"/>
        <v>7201.249999999999</v>
      </c>
      <c r="BO79" s="139">
        <f t="shared" si="27"/>
        <v>7014</v>
      </c>
      <c r="BP79" s="139">
        <f t="shared" si="28"/>
        <v>7638.75</v>
      </c>
      <c r="BQ79" s="139">
        <f t="shared" si="29"/>
        <v>9213.75</v>
      </c>
      <c r="BR79" s="139">
        <f t="shared" si="56"/>
        <v>7171.8499999999985</v>
      </c>
      <c r="BS79" s="139">
        <f t="shared" si="30"/>
        <v>6909</v>
      </c>
      <c r="BT79" s="139">
        <f t="shared" si="31"/>
        <v>10864.000000000002</v>
      </c>
      <c r="BU79" s="139">
        <f t="shared" si="32"/>
        <v>11363.437499999998</v>
      </c>
      <c r="BV79" s="139">
        <f t="shared" si="33"/>
        <v>10710</v>
      </c>
      <c r="BW79" s="175">
        <f t="shared" si="34"/>
        <v>7402.5</v>
      </c>
      <c r="BX79" s="161">
        <f t="shared" si="35"/>
        <v>7913.499999999999</v>
      </c>
      <c r="BY79" s="20">
        <f t="shared" si="66"/>
        <v>-1962.1874999999982</v>
      </c>
      <c r="BZ79" s="13">
        <f t="shared" si="67"/>
        <v>-2149.437499999998</v>
      </c>
      <c r="CA79" s="13">
        <f t="shared" si="68"/>
        <v>-1524.6874999999982</v>
      </c>
      <c r="CB79" s="13">
        <f t="shared" si="39"/>
        <v>50.31250000000182</v>
      </c>
      <c r="CC79" s="13">
        <f t="shared" si="40"/>
        <v>-1991.5874999999996</v>
      </c>
      <c r="CD79" s="13">
        <f t="shared" si="41"/>
        <v>-2254.437499999998</v>
      </c>
      <c r="CE79" s="13">
        <f t="shared" si="79"/>
        <v>1700.5625000000036</v>
      </c>
      <c r="CF79" s="51">
        <v>2200</v>
      </c>
      <c r="CG79" s="13">
        <f t="shared" si="59"/>
        <v>1546.5625000000018</v>
      </c>
      <c r="CH79" s="170">
        <f t="shared" si="45"/>
        <v>-1760.9374999999982</v>
      </c>
      <c r="CI79" s="164">
        <f t="shared" si="46"/>
        <v>-1249.9374999999982</v>
      </c>
      <c r="CJ79" s="20">
        <f t="shared" si="63"/>
        <v>29.400000000000546</v>
      </c>
      <c r="CK79" s="102">
        <f t="shared" si="64"/>
        <v>105</v>
      </c>
      <c r="CL79" s="102">
        <f t="shared" si="65"/>
        <v>729.75</v>
      </c>
      <c r="CM79" s="170">
        <f t="shared" si="47"/>
        <v>-510.9999999999991</v>
      </c>
    </row>
    <row r="80" spans="1:91" ht="11.25">
      <c r="A80" s="253"/>
      <c r="C80" s="1">
        <v>310</v>
      </c>
      <c r="D80" s="34">
        <f>C80/config!$B$7</f>
        <v>103.33333333333333</v>
      </c>
      <c r="E80" s="139">
        <f t="shared" si="80"/>
        <v>9870</v>
      </c>
      <c r="F80" s="139">
        <f t="shared" si="80"/>
        <v>7315.000000000001</v>
      </c>
      <c r="G80" s="139">
        <f t="shared" si="80"/>
        <v>10251.5</v>
      </c>
      <c r="H80" s="139">
        <f t="shared" si="80"/>
        <v>13849.5</v>
      </c>
      <c r="I80" s="139">
        <f t="shared" si="80"/>
        <v>15648.5</v>
      </c>
      <c r="J80" s="139">
        <f t="shared" si="80"/>
        <v>14787.5</v>
      </c>
      <c r="K80" s="139">
        <f t="shared" si="80"/>
        <v>8190</v>
      </c>
      <c r="L80" s="139">
        <f t="shared" si="80"/>
        <v>7150.5</v>
      </c>
      <c r="M80" s="139">
        <f t="shared" si="80"/>
        <v>9401</v>
      </c>
      <c r="N80" s="139">
        <f t="shared" si="80"/>
        <v>11966.5</v>
      </c>
      <c r="O80" s="139">
        <f t="shared" si="81"/>
        <v>15260</v>
      </c>
      <c r="P80" s="139">
        <f t="shared" si="81"/>
        <v>7638.75</v>
      </c>
      <c r="Q80" s="139">
        <f t="shared" si="81"/>
        <v>10071.25</v>
      </c>
      <c r="R80" s="139">
        <f t="shared" si="81"/>
        <v>13809.25</v>
      </c>
      <c r="S80" s="139">
        <f t="shared" si="81"/>
        <v>21553</v>
      </c>
      <c r="T80" s="139">
        <f t="shared" si="81"/>
        <v>8426.25</v>
      </c>
      <c r="U80" s="139">
        <f t="shared" si="81"/>
        <v>8907.499999999998</v>
      </c>
      <c r="V80" s="139">
        <f t="shared" si="81"/>
        <v>11786.25</v>
      </c>
      <c r="W80" s="148">
        <f t="shared" si="73"/>
        <v>8109.500000000001</v>
      </c>
      <c r="X80" s="148">
        <f t="shared" si="73"/>
        <v>10135.999999999998</v>
      </c>
      <c r="Y80" s="148">
        <f t="shared" si="73"/>
        <v>12204.499999999998</v>
      </c>
      <c r="Z80" s="148">
        <f t="shared" si="73"/>
        <v>17885.000000000004</v>
      </c>
      <c r="AA80" s="148">
        <f t="shared" si="73"/>
        <v>7402.5</v>
      </c>
      <c r="AB80" s="148">
        <f t="shared" si="73"/>
        <v>8911</v>
      </c>
      <c r="AC80" s="148">
        <f t="shared" si="73"/>
        <v>10899</v>
      </c>
      <c r="AD80" s="139">
        <f t="shared" si="81"/>
        <v>15400.000000000002</v>
      </c>
      <c r="AE80" s="139">
        <f t="shared" si="81"/>
        <v>9327.5</v>
      </c>
      <c r="AF80" s="139">
        <f t="shared" si="81"/>
        <v>17300</v>
      </c>
      <c r="AG80" s="139">
        <f t="shared" si="81"/>
        <v>9840.6</v>
      </c>
      <c r="AH80" s="139">
        <f t="shared" si="82"/>
        <v>7285.600000000001</v>
      </c>
      <c r="AI80" s="139">
        <f t="shared" si="82"/>
        <v>10222.1</v>
      </c>
      <c r="AJ80" s="139">
        <f t="shared" si="82"/>
        <v>13820.1</v>
      </c>
      <c r="AK80" s="139">
        <f t="shared" si="82"/>
        <v>15619.1</v>
      </c>
      <c r="AL80" s="139">
        <f t="shared" si="82"/>
        <v>8085</v>
      </c>
      <c r="AM80" s="139">
        <f t="shared" si="77"/>
        <v>7045.5</v>
      </c>
      <c r="AN80" s="139">
        <f t="shared" si="77"/>
        <v>9296</v>
      </c>
      <c r="AO80" s="139">
        <f t="shared" si="77"/>
        <v>11861.5</v>
      </c>
      <c r="AP80" s="139">
        <f t="shared" si="77"/>
        <v>15155</v>
      </c>
      <c r="AQ80" s="139">
        <f t="shared" si="77"/>
        <v>7159.95</v>
      </c>
      <c r="AR80" s="139">
        <f t="shared" si="77"/>
        <v>9959.949999999999</v>
      </c>
      <c r="AS80" s="139">
        <f t="shared" si="77"/>
        <v>13682.619999999999</v>
      </c>
      <c r="AT80" s="139">
        <f t="shared" si="77"/>
        <v>21410.620000000003</v>
      </c>
      <c r="AU80" s="148">
        <f t="shared" si="77"/>
        <v>8004.500000000001</v>
      </c>
      <c r="AV80" s="148">
        <f t="shared" si="77"/>
        <v>10030.999999999998</v>
      </c>
      <c r="AW80" s="148">
        <f t="shared" si="77"/>
        <v>12099.499999999998</v>
      </c>
      <c r="AX80" s="148">
        <f t="shared" si="77"/>
        <v>17780.000000000004</v>
      </c>
      <c r="AY80" s="139">
        <f t="shared" si="77"/>
        <v>18165</v>
      </c>
      <c r="AZ80" s="139">
        <f t="shared" si="77"/>
        <v>13256.25</v>
      </c>
      <c r="BA80" s="139">
        <f t="shared" si="77"/>
        <v>10986.499999999998</v>
      </c>
      <c r="BB80" s="139">
        <f t="shared" si="78"/>
        <v>13823.25</v>
      </c>
      <c r="BC80" s="139">
        <f t="shared" si="78"/>
        <v>16885.749999999996</v>
      </c>
      <c r="BD80" s="139">
        <f t="shared" si="78"/>
        <v>25698.75</v>
      </c>
      <c r="BE80" s="139">
        <f t="shared" si="78"/>
        <v>11715.625</v>
      </c>
      <c r="BF80" s="139">
        <f t="shared" si="78"/>
        <v>11505.625</v>
      </c>
      <c r="BG80" s="139">
        <f t="shared" si="78"/>
        <v>12717.25</v>
      </c>
      <c r="BH80" s="139">
        <f t="shared" si="78"/>
        <v>11992.75</v>
      </c>
      <c r="BI80" s="139">
        <f t="shared" si="78"/>
        <v>11620</v>
      </c>
      <c r="BJ80" s="139">
        <f t="shared" si="78"/>
        <v>10710</v>
      </c>
      <c r="BK80" s="139">
        <f t="shared" si="78"/>
        <v>12134.5</v>
      </c>
      <c r="BL80" s="139">
        <f t="shared" si="78"/>
        <v>12943</v>
      </c>
      <c r="BM80" s="44">
        <f t="shared" si="26"/>
        <v>7045.5</v>
      </c>
      <c r="BN80" s="139">
        <f t="shared" si="19"/>
        <v>7315.000000000001</v>
      </c>
      <c r="BO80" s="139">
        <f t="shared" si="27"/>
        <v>7150.5</v>
      </c>
      <c r="BP80" s="139">
        <f t="shared" si="28"/>
        <v>7638.75</v>
      </c>
      <c r="BQ80" s="139">
        <f t="shared" si="29"/>
        <v>9327.5</v>
      </c>
      <c r="BR80" s="139">
        <f t="shared" si="56"/>
        <v>7285.600000000001</v>
      </c>
      <c r="BS80" s="139">
        <f t="shared" si="30"/>
        <v>7045.5</v>
      </c>
      <c r="BT80" s="139">
        <f t="shared" si="31"/>
        <v>10986.499999999998</v>
      </c>
      <c r="BU80" s="139">
        <f t="shared" si="32"/>
        <v>11505.625</v>
      </c>
      <c r="BV80" s="139">
        <f t="shared" si="33"/>
        <v>10710</v>
      </c>
      <c r="BW80" s="175">
        <f t="shared" si="34"/>
        <v>7402.5</v>
      </c>
      <c r="BX80" s="161">
        <f t="shared" si="35"/>
        <v>8004.500000000001</v>
      </c>
      <c r="BY80" s="20">
        <f t="shared" si="66"/>
        <v>-1990.625</v>
      </c>
      <c r="BZ80" s="13">
        <f t="shared" si="67"/>
        <v>-2155.125</v>
      </c>
      <c r="CA80" s="13">
        <f t="shared" si="68"/>
        <v>-1666.875</v>
      </c>
      <c r="CB80" s="13">
        <f t="shared" si="39"/>
        <v>21.875</v>
      </c>
      <c r="CC80" s="13">
        <f t="shared" si="40"/>
        <v>-2020.0249999999978</v>
      </c>
      <c r="CD80" s="13">
        <f t="shared" si="41"/>
        <v>-2260.125</v>
      </c>
      <c r="CE80" s="13">
        <f t="shared" si="79"/>
        <v>1680.8749999999982</v>
      </c>
      <c r="CF80" s="51">
        <v>2200</v>
      </c>
      <c r="CG80" s="13">
        <f t="shared" si="59"/>
        <v>1404.375</v>
      </c>
      <c r="CH80" s="170">
        <f t="shared" si="45"/>
        <v>-1903.125</v>
      </c>
      <c r="CI80" s="164">
        <f t="shared" si="46"/>
        <v>-1301.125</v>
      </c>
      <c r="CJ80" s="20">
        <f t="shared" si="63"/>
        <v>29.399999999999636</v>
      </c>
      <c r="CK80" s="102">
        <f t="shared" si="64"/>
        <v>105</v>
      </c>
      <c r="CL80" s="102">
        <f t="shared" si="65"/>
        <v>593.25</v>
      </c>
      <c r="CM80" s="170">
        <f t="shared" si="47"/>
        <v>-602.0000000000009</v>
      </c>
    </row>
    <row r="81" spans="1:91" ht="11.25">
      <c r="A81" s="253"/>
      <c r="C81" s="1">
        <v>315</v>
      </c>
      <c r="D81" s="34">
        <f>C81/config!$B$7</f>
        <v>105</v>
      </c>
      <c r="E81" s="139">
        <f t="shared" si="80"/>
        <v>9870</v>
      </c>
      <c r="F81" s="139">
        <f t="shared" si="80"/>
        <v>7428.75</v>
      </c>
      <c r="G81" s="139">
        <f t="shared" si="80"/>
        <v>10410.75</v>
      </c>
      <c r="H81" s="139">
        <f t="shared" si="80"/>
        <v>14054.25</v>
      </c>
      <c r="I81" s="139">
        <f t="shared" si="80"/>
        <v>15876</v>
      </c>
      <c r="J81" s="139">
        <f t="shared" si="80"/>
        <v>15015</v>
      </c>
      <c r="K81" s="139">
        <f t="shared" si="80"/>
        <v>8190</v>
      </c>
      <c r="L81" s="139">
        <f t="shared" si="80"/>
        <v>7287</v>
      </c>
      <c r="M81" s="139">
        <f t="shared" si="80"/>
        <v>9560.25</v>
      </c>
      <c r="N81" s="139">
        <f t="shared" si="80"/>
        <v>12148.5</v>
      </c>
      <c r="O81" s="139">
        <f t="shared" si="81"/>
        <v>15487.5</v>
      </c>
      <c r="P81" s="139">
        <f t="shared" si="81"/>
        <v>7638.75</v>
      </c>
      <c r="Q81" s="139">
        <f t="shared" si="81"/>
        <v>10237.5</v>
      </c>
      <c r="R81" s="139">
        <f t="shared" si="81"/>
        <v>14028</v>
      </c>
      <c r="S81" s="139">
        <f t="shared" si="81"/>
        <v>21876.75</v>
      </c>
      <c r="T81" s="139">
        <f t="shared" si="81"/>
        <v>8426.25</v>
      </c>
      <c r="U81" s="139">
        <f t="shared" si="81"/>
        <v>9030</v>
      </c>
      <c r="V81" s="139">
        <f t="shared" si="81"/>
        <v>11970</v>
      </c>
      <c r="W81" s="148">
        <f t="shared" si="73"/>
        <v>8200.5</v>
      </c>
      <c r="X81" s="148">
        <f t="shared" si="73"/>
        <v>10269</v>
      </c>
      <c r="Y81" s="148">
        <f t="shared" si="73"/>
        <v>12379.5</v>
      </c>
      <c r="Z81" s="148">
        <f t="shared" si="73"/>
        <v>18144</v>
      </c>
      <c r="AA81" s="148">
        <f t="shared" si="73"/>
        <v>7402.5</v>
      </c>
      <c r="AB81" s="148">
        <f t="shared" si="73"/>
        <v>9009</v>
      </c>
      <c r="AC81" s="148">
        <f t="shared" si="73"/>
        <v>11046</v>
      </c>
      <c r="AD81" s="139">
        <f t="shared" si="81"/>
        <v>15627.5</v>
      </c>
      <c r="AE81" s="139">
        <f t="shared" si="81"/>
        <v>9441.25</v>
      </c>
      <c r="AF81" s="139">
        <f t="shared" si="81"/>
        <v>17527.500000000004</v>
      </c>
      <c r="AG81" s="139">
        <f t="shared" si="81"/>
        <v>9840.6</v>
      </c>
      <c r="AH81" s="139">
        <f t="shared" si="82"/>
        <v>7399.35</v>
      </c>
      <c r="AI81" s="139">
        <f t="shared" si="82"/>
        <v>10381.35</v>
      </c>
      <c r="AJ81" s="139">
        <f t="shared" si="82"/>
        <v>14024.85</v>
      </c>
      <c r="AK81" s="139">
        <f t="shared" si="82"/>
        <v>15846.6</v>
      </c>
      <c r="AL81" s="139">
        <f t="shared" si="82"/>
        <v>8085</v>
      </c>
      <c r="AM81" s="139">
        <f t="shared" si="77"/>
        <v>7182</v>
      </c>
      <c r="AN81" s="139">
        <f t="shared" si="77"/>
        <v>9455.25</v>
      </c>
      <c r="AO81" s="139">
        <f t="shared" si="77"/>
        <v>12043.5</v>
      </c>
      <c r="AP81" s="139">
        <f t="shared" si="77"/>
        <v>15382.5</v>
      </c>
      <c r="AQ81" s="139">
        <f t="shared" si="77"/>
        <v>7159.95</v>
      </c>
      <c r="AR81" s="139">
        <f t="shared" si="77"/>
        <v>10126.2</v>
      </c>
      <c r="AS81" s="139">
        <f t="shared" si="77"/>
        <v>13901.369999999999</v>
      </c>
      <c r="AT81" s="139">
        <f t="shared" si="77"/>
        <v>21734.370000000003</v>
      </c>
      <c r="AU81" s="148">
        <f t="shared" si="77"/>
        <v>8095.5</v>
      </c>
      <c r="AV81" s="148">
        <f t="shared" si="77"/>
        <v>10164</v>
      </c>
      <c r="AW81" s="148">
        <f t="shared" si="77"/>
        <v>12274.5</v>
      </c>
      <c r="AX81" s="148">
        <f t="shared" si="77"/>
        <v>18039</v>
      </c>
      <c r="AY81" s="139">
        <f t="shared" si="77"/>
        <v>18165</v>
      </c>
      <c r="AZ81" s="139">
        <f t="shared" si="77"/>
        <v>13256.25</v>
      </c>
      <c r="BA81" s="139">
        <f t="shared" si="77"/>
        <v>11109</v>
      </c>
      <c r="BB81" s="139">
        <f t="shared" si="78"/>
        <v>14007</v>
      </c>
      <c r="BC81" s="139">
        <f t="shared" si="78"/>
        <v>17130.75</v>
      </c>
      <c r="BD81" s="139">
        <f t="shared" si="78"/>
        <v>26066.25</v>
      </c>
      <c r="BE81" s="139">
        <f t="shared" si="78"/>
        <v>11857.8125</v>
      </c>
      <c r="BF81" s="139">
        <f t="shared" si="78"/>
        <v>11647.8125</v>
      </c>
      <c r="BG81" s="139">
        <f t="shared" si="78"/>
        <v>12883.5</v>
      </c>
      <c r="BH81" s="139">
        <f t="shared" si="78"/>
        <v>12159</v>
      </c>
      <c r="BI81" s="139">
        <f t="shared" si="78"/>
        <v>11786.25</v>
      </c>
      <c r="BJ81" s="139">
        <f t="shared" si="78"/>
        <v>10710</v>
      </c>
      <c r="BK81" s="139">
        <f t="shared" si="78"/>
        <v>12274.5</v>
      </c>
      <c r="BL81" s="139">
        <f t="shared" si="78"/>
        <v>13083</v>
      </c>
      <c r="BM81" s="44">
        <f t="shared" si="26"/>
        <v>7159.95</v>
      </c>
      <c r="BN81" s="139">
        <f t="shared" si="19"/>
        <v>7428.75</v>
      </c>
      <c r="BO81" s="139">
        <f t="shared" si="27"/>
        <v>7287</v>
      </c>
      <c r="BP81" s="139">
        <f t="shared" si="28"/>
        <v>7638.75</v>
      </c>
      <c r="BQ81" s="139">
        <f t="shared" si="29"/>
        <v>9441.25</v>
      </c>
      <c r="BR81" s="139">
        <f t="shared" si="56"/>
        <v>7399.35</v>
      </c>
      <c r="BS81" s="139">
        <f t="shared" si="30"/>
        <v>7159.95</v>
      </c>
      <c r="BT81" s="139">
        <f t="shared" si="31"/>
        <v>11109</v>
      </c>
      <c r="BU81" s="139">
        <f t="shared" si="32"/>
        <v>11647.8125</v>
      </c>
      <c r="BV81" s="139">
        <f t="shared" si="33"/>
        <v>10710</v>
      </c>
      <c r="BW81" s="175">
        <f t="shared" si="34"/>
        <v>7402.5</v>
      </c>
      <c r="BX81" s="161">
        <f t="shared" si="35"/>
        <v>8095.5</v>
      </c>
      <c r="BY81" s="20">
        <f t="shared" si="66"/>
        <v>-2019.0625</v>
      </c>
      <c r="BZ81" s="13">
        <f t="shared" si="67"/>
        <v>-2160.8125</v>
      </c>
      <c r="CA81" s="13">
        <f t="shared" si="68"/>
        <v>-1809.0625</v>
      </c>
      <c r="CB81" s="13">
        <f t="shared" si="39"/>
        <v>-6.5625</v>
      </c>
      <c r="CC81" s="13">
        <f t="shared" si="40"/>
        <v>-2048.4624999999996</v>
      </c>
      <c r="CD81" s="13">
        <f t="shared" si="41"/>
        <v>-2287.8624999999993</v>
      </c>
      <c r="CE81" s="13">
        <f t="shared" si="79"/>
        <v>1661.1875</v>
      </c>
      <c r="CF81" s="51">
        <v>2200</v>
      </c>
      <c r="CG81" s="13">
        <f t="shared" si="59"/>
        <v>1262.1875</v>
      </c>
      <c r="CH81" s="170">
        <f t="shared" si="45"/>
        <v>-2045.3125</v>
      </c>
      <c r="CI81" s="164">
        <f t="shared" si="46"/>
        <v>-1352.3125</v>
      </c>
      <c r="CJ81" s="20">
        <f t="shared" si="63"/>
        <v>29.399999999999636</v>
      </c>
      <c r="CK81" s="102">
        <f t="shared" si="64"/>
        <v>127.05000000000018</v>
      </c>
      <c r="CL81" s="102">
        <f t="shared" si="65"/>
        <v>478.8000000000002</v>
      </c>
      <c r="CM81" s="170">
        <f t="shared" si="47"/>
        <v>-693</v>
      </c>
    </row>
    <row r="82" spans="1:91" ht="11.25">
      <c r="A82" s="253"/>
      <c r="C82" s="1">
        <v>320</v>
      </c>
      <c r="D82" s="34">
        <f>C82/config!$B$7</f>
        <v>106.66666666666667</v>
      </c>
      <c r="E82" s="139">
        <f t="shared" si="80"/>
        <v>9870</v>
      </c>
      <c r="F82" s="139">
        <f t="shared" si="80"/>
        <v>7542.499999999999</v>
      </c>
      <c r="G82" s="139">
        <f t="shared" si="80"/>
        <v>10570</v>
      </c>
      <c r="H82" s="139">
        <f t="shared" si="80"/>
        <v>14259</v>
      </c>
      <c r="I82" s="139">
        <f t="shared" si="80"/>
        <v>16103.5</v>
      </c>
      <c r="J82" s="139">
        <f t="shared" si="80"/>
        <v>15242.499999999998</v>
      </c>
      <c r="K82" s="139">
        <f t="shared" si="80"/>
        <v>8190</v>
      </c>
      <c r="L82" s="139">
        <f t="shared" si="80"/>
        <v>7423.5</v>
      </c>
      <c r="M82" s="139">
        <f t="shared" si="80"/>
        <v>9719.5</v>
      </c>
      <c r="N82" s="139">
        <f t="shared" si="80"/>
        <v>12330.5</v>
      </c>
      <c r="O82" s="139">
        <f t="shared" si="81"/>
        <v>15715</v>
      </c>
      <c r="P82" s="139">
        <f t="shared" si="81"/>
        <v>7638.75</v>
      </c>
      <c r="Q82" s="139">
        <f t="shared" si="81"/>
        <v>10403.75</v>
      </c>
      <c r="R82" s="139">
        <f t="shared" si="81"/>
        <v>14246.75</v>
      </c>
      <c r="S82" s="139">
        <f t="shared" si="81"/>
        <v>22200.5</v>
      </c>
      <c r="T82" s="139">
        <f t="shared" si="81"/>
        <v>8426.25</v>
      </c>
      <c r="U82" s="139">
        <f t="shared" si="81"/>
        <v>9152.500000000002</v>
      </c>
      <c r="V82" s="139">
        <f t="shared" si="81"/>
        <v>12153.75</v>
      </c>
      <c r="W82" s="148">
        <f t="shared" si="73"/>
        <v>8291.5</v>
      </c>
      <c r="X82" s="148">
        <f t="shared" si="73"/>
        <v>10402.000000000002</v>
      </c>
      <c r="Y82" s="148">
        <f t="shared" si="73"/>
        <v>12554.500000000002</v>
      </c>
      <c r="Z82" s="148">
        <f t="shared" si="73"/>
        <v>18402.999999999996</v>
      </c>
      <c r="AA82" s="148">
        <f t="shared" si="73"/>
        <v>7402.5</v>
      </c>
      <c r="AB82" s="148">
        <f t="shared" si="73"/>
        <v>9107</v>
      </c>
      <c r="AC82" s="148">
        <f t="shared" si="73"/>
        <v>11193</v>
      </c>
      <c r="AD82" s="139">
        <f t="shared" si="81"/>
        <v>15855</v>
      </c>
      <c r="AE82" s="139">
        <f t="shared" si="81"/>
        <v>9555</v>
      </c>
      <c r="AF82" s="139">
        <f t="shared" si="81"/>
        <v>17755</v>
      </c>
      <c r="AG82" s="139">
        <f t="shared" si="81"/>
        <v>9840.6</v>
      </c>
      <c r="AH82" s="139">
        <f t="shared" si="82"/>
        <v>7513.0999999999985</v>
      </c>
      <c r="AI82" s="139">
        <f t="shared" si="82"/>
        <v>10540.599999999999</v>
      </c>
      <c r="AJ82" s="139">
        <f t="shared" si="82"/>
        <v>14229.6</v>
      </c>
      <c r="AK82" s="139">
        <f t="shared" si="82"/>
        <v>16074.099999999999</v>
      </c>
      <c r="AL82" s="139">
        <f t="shared" si="82"/>
        <v>8085</v>
      </c>
      <c r="AM82" s="139">
        <f t="shared" si="77"/>
        <v>7318.5</v>
      </c>
      <c r="AN82" s="139">
        <f t="shared" si="77"/>
        <v>9614.5</v>
      </c>
      <c r="AO82" s="139">
        <f t="shared" si="77"/>
        <v>12225.5</v>
      </c>
      <c r="AP82" s="139">
        <f t="shared" si="77"/>
        <v>15610</v>
      </c>
      <c r="AQ82" s="139">
        <f t="shared" si="77"/>
        <v>7159.95</v>
      </c>
      <c r="AR82" s="139">
        <f t="shared" si="77"/>
        <v>10292.45</v>
      </c>
      <c r="AS82" s="139">
        <f t="shared" si="77"/>
        <v>14120.12</v>
      </c>
      <c r="AT82" s="139">
        <f t="shared" si="77"/>
        <v>22058.12</v>
      </c>
      <c r="AU82" s="148">
        <f t="shared" si="77"/>
        <v>8186.499999999999</v>
      </c>
      <c r="AV82" s="148">
        <f t="shared" si="77"/>
        <v>10297.000000000002</v>
      </c>
      <c r="AW82" s="148">
        <f t="shared" si="77"/>
        <v>12449.500000000002</v>
      </c>
      <c r="AX82" s="148">
        <f t="shared" si="77"/>
        <v>18297.999999999996</v>
      </c>
      <c r="AY82" s="139">
        <f t="shared" si="77"/>
        <v>18165</v>
      </c>
      <c r="AZ82" s="139">
        <f t="shared" si="77"/>
        <v>13256.25</v>
      </c>
      <c r="BA82" s="139">
        <f t="shared" si="77"/>
        <v>11231.500000000002</v>
      </c>
      <c r="BB82" s="139">
        <f t="shared" si="78"/>
        <v>14190.75</v>
      </c>
      <c r="BC82" s="139">
        <f t="shared" si="78"/>
        <v>17375.750000000004</v>
      </c>
      <c r="BD82" s="139">
        <f t="shared" si="78"/>
        <v>26433.75</v>
      </c>
      <c r="BE82" s="139">
        <f t="shared" si="78"/>
        <v>11999.999999999998</v>
      </c>
      <c r="BF82" s="139">
        <f t="shared" si="78"/>
        <v>11789.999999999998</v>
      </c>
      <c r="BG82" s="139">
        <f t="shared" si="78"/>
        <v>13049.75</v>
      </c>
      <c r="BH82" s="139">
        <f t="shared" si="78"/>
        <v>12325.25</v>
      </c>
      <c r="BI82" s="139">
        <f t="shared" si="78"/>
        <v>11952.5</v>
      </c>
      <c r="BJ82" s="139">
        <f t="shared" si="78"/>
        <v>10850.000000000002</v>
      </c>
      <c r="BK82" s="139">
        <f t="shared" si="78"/>
        <v>12414.5</v>
      </c>
      <c r="BL82" s="139">
        <f t="shared" si="78"/>
        <v>13223</v>
      </c>
      <c r="BM82" s="44">
        <f t="shared" si="26"/>
        <v>7159.95</v>
      </c>
      <c r="BN82" s="139">
        <f aca="true" t="shared" si="83" ref="BN82:BN145">MIN($E82:$J82)</f>
        <v>7542.499999999999</v>
      </c>
      <c r="BO82" s="139">
        <f t="shared" si="27"/>
        <v>7423.5</v>
      </c>
      <c r="BP82" s="139">
        <f t="shared" si="28"/>
        <v>7638.75</v>
      </c>
      <c r="BQ82" s="139">
        <f t="shared" si="29"/>
        <v>9555</v>
      </c>
      <c r="BR82" s="139">
        <f t="shared" si="56"/>
        <v>7513.0999999999985</v>
      </c>
      <c r="BS82" s="139">
        <f t="shared" si="30"/>
        <v>7159.95</v>
      </c>
      <c r="BT82" s="139">
        <f t="shared" si="31"/>
        <v>11231.500000000002</v>
      </c>
      <c r="BU82" s="139">
        <f t="shared" si="32"/>
        <v>11789.999999999998</v>
      </c>
      <c r="BV82" s="139">
        <f t="shared" si="33"/>
        <v>10850.000000000002</v>
      </c>
      <c r="BW82" s="175">
        <f t="shared" si="34"/>
        <v>7402.5</v>
      </c>
      <c r="BX82" s="161">
        <f t="shared" si="35"/>
        <v>8186.499999999999</v>
      </c>
      <c r="BY82" s="20">
        <f t="shared" si="66"/>
        <v>-2047.4999999999982</v>
      </c>
      <c r="BZ82" s="13">
        <f t="shared" si="67"/>
        <v>-2166.499999999998</v>
      </c>
      <c r="CA82" s="13">
        <f t="shared" si="68"/>
        <v>-1951.2499999999982</v>
      </c>
      <c r="CB82" s="13">
        <f t="shared" si="39"/>
        <v>-34.99999999999818</v>
      </c>
      <c r="CC82" s="13">
        <f t="shared" si="40"/>
        <v>-2076.8999999999996</v>
      </c>
      <c r="CD82" s="13">
        <f t="shared" si="41"/>
        <v>-2430.0499999999975</v>
      </c>
      <c r="CE82" s="13">
        <f t="shared" si="79"/>
        <v>1641.5000000000036</v>
      </c>
      <c r="CF82" s="51">
        <v>2200</v>
      </c>
      <c r="CG82" s="13">
        <f t="shared" si="59"/>
        <v>1260.0000000000036</v>
      </c>
      <c r="CH82" s="170">
        <f t="shared" si="45"/>
        <v>-2187.499999999998</v>
      </c>
      <c r="CI82" s="164">
        <f t="shared" si="46"/>
        <v>-1403.4999999999982</v>
      </c>
      <c r="CJ82" s="20">
        <f aca="true" t="shared" si="84" ref="CJ82:CJ113">BN82-BR82</f>
        <v>29.400000000000546</v>
      </c>
      <c r="CK82" s="102">
        <f aca="true" t="shared" si="85" ref="CK82:CK113">BO82-$BS82</f>
        <v>263.5500000000002</v>
      </c>
      <c r="CL82" s="102">
        <f aca="true" t="shared" si="86" ref="CL82:CL113">BP82-$BS82</f>
        <v>478.8000000000002</v>
      </c>
      <c r="CM82" s="170">
        <f t="shared" si="47"/>
        <v>-783.9999999999991</v>
      </c>
    </row>
    <row r="83" spans="1:91" ht="11.25">
      <c r="A83" s="253"/>
      <c r="C83" s="1">
        <v>325</v>
      </c>
      <c r="D83" s="34">
        <f>C83/config!$B$7</f>
        <v>108.33333333333333</v>
      </c>
      <c r="E83" s="139">
        <f t="shared" si="80"/>
        <v>9870</v>
      </c>
      <c r="F83" s="139">
        <f t="shared" si="80"/>
        <v>7656.250000000001</v>
      </c>
      <c r="G83" s="139">
        <f t="shared" si="80"/>
        <v>10729.25</v>
      </c>
      <c r="H83" s="139">
        <f t="shared" si="80"/>
        <v>14463.75</v>
      </c>
      <c r="I83" s="139">
        <f t="shared" si="80"/>
        <v>16331</v>
      </c>
      <c r="J83" s="139">
        <f t="shared" si="80"/>
        <v>15470.000000000002</v>
      </c>
      <c r="K83" s="139">
        <f t="shared" si="80"/>
        <v>8190</v>
      </c>
      <c r="L83" s="139">
        <f t="shared" si="80"/>
        <v>7560</v>
      </c>
      <c r="M83" s="139">
        <f t="shared" si="80"/>
        <v>9878.75</v>
      </c>
      <c r="N83" s="139">
        <f t="shared" si="80"/>
        <v>12512.5</v>
      </c>
      <c r="O83" s="139">
        <f t="shared" si="81"/>
        <v>15942.5</v>
      </c>
      <c r="P83" s="139">
        <f t="shared" si="81"/>
        <v>7638.75</v>
      </c>
      <c r="Q83" s="139">
        <f t="shared" si="81"/>
        <v>10570</v>
      </c>
      <c r="R83" s="139">
        <f t="shared" si="81"/>
        <v>14465.5</v>
      </c>
      <c r="S83" s="139">
        <f t="shared" si="81"/>
        <v>22524.25</v>
      </c>
      <c r="T83" s="139">
        <f t="shared" si="81"/>
        <v>8426.25</v>
      </c>
      <c r="U83" s="139">
        <f t="shared" si="81"/>
        <v>9274.999999999998</v>
      </c>
      <c r="V83" s="139">
        <f t="shared" si="81"/>
        <v>12337.5</v>
      </c>
      <c r="W83" s="148">
        <f t="shared" si="73"/>
        <v>8382.5</v>
      </c>
      <c r="X83" s="148">
        <f t="shared" si="73"/>
        <v>10534.999999999998</v>
      </c>
      <c r="Y83" s="148">
        <f t="shared" si="73"/>
        <v>12729.499999999998</v>
      </c>
      <c r="Z83" s="148">
        <f t="shared" si="73"/>
        <v>18662.000000000004</v>
      </c>
      <c r="AA83" s="148">
        <f t="shared" si="73"/>
        <v>7455</v>
      </c>
      <c r="AB83" s="148">
        <f t="shared" si="73"/>
        <v>9205</v>
      </c>
      <c r="AC83" s="148">
        <f t="shared" si="73"/>
        <v>11340</v>
      </c>
      <c r="AD83" s="139">
        <f t="shared" si="81"/>
        <v>16082.500000000002</v>
      </c>
      <c r="AE83" s="139">
        <f t="shared" si="81"/>
        <v>9668.75</v>
      </c>
      <c r="AF83" s="139">
        <f t="shared" si="81"/>
        <v>17982.5</v>
      </c>
      <c r="AG83" s="139">
        <f t="shared" si="81"/>
        <v>9840.6</v>
      </c>
      <c r="AH83" s="139">
        <f t="shared" si="82"/>
        <v>7626.850000000001</v>
      </c>
      <c r="AI83" s="139">
        <f t="shared" si="82"/>
        <v>10699.85</v>
      </c>
      <c r="AJ83" s="139">
        <f t="shared" si="82"/>
        <v>14434.35</v>
      </c>
      <c r="AK83" s="139">
        <f t="shared" si="82"/>
        <v>16301.6</v>
      </c>
      <c r="AL83" s="139">
        <f t="shared" si="82"/>
        <v>8085</v>
      </c>
      <c r="AM83" s="139">
        <f t="shared" si="77"/>
        <v>7455</v>
      </c>
      <c r="AN83" s="139">
        <f t="shared" si="77"/>
        <v>9773.75</v>
      </c>
      <c r="AO83" s="139">
        <f t="shared" si="77"/>
        <v>12407.5</v>
      </c>
      <c r="AP83" s="139">
        <f t="shared" si="77"/>
        <v>15837.5</v>
      </c>
      <c r="AQ83" s="139">
        <f t="shared" si="77"/>
        <v>7159.95</v>
      </c>
      <c r="AR83" s="139">
        <f t="shared" si="77"/>
        <v>10458.699999999999</v>
      </c>
      <c r="AS83" s="139">
        <f t="shared" si="77"/>
        <v>14338.869999999999</v>
      </c>
      <c r="AT83" s="139">
        <f t="shared" si="77"/>
        <v>22381.870000000003</v>
      </c>
      <c r="AU83" s="148">
        <f t="shared" si="77"/>
        <v>8277.5</v>
      </c>
      <c r="AV83" s="148">
        <f t="shared" si="77"/>
        <v>10429.999999999998</v>
      </c>
      <c r="AW83" s="148">
        <f t="shared" si="77"/>
        <v>12624.499999999998</v>
      </c>
      <c r="AX83" s="148">
        <f t="shared" si="77"/>
        <v>18557.000000000004</v>
      </c>
      <c r="AY83" s="139">
        <f t="shared" si="77"/>
        <v>18165</v>
      </c>
      <c r="AZ83" s="139">
        <f t="shared" si="77"/>
        <v>13256.25</v>
      </c>
      <c r="BA83" s="139">
        <f t="shared" si="77"/>
        <v>11353.999999999998</v>
      </c>
      <c r="BB83" s="139">
        <f t="shared" si="78"/>
        <v>14374.5</v>
      </c>
      <c r="BC83" s="139">
        <f t="shared" si="78"/>
        <v>17620.749999999996</v>
      </c>
      <c r="BD83" s="139">
        <f t="shared" si="78"/>
        <v>26801.25</v>
      </c>
      <c r="BE83" s="139">
        <f t="shared" si="78"/>
        <v>12142.1875</v>
      </c>
      <c r="BF83" s="139">
        <f t="shared" si="78"/>
        <v>11932.1875</v>
      </c>
      <c r="BG83" s="139">
        <f t="shared" si="78"/>
        <v>13216</v>
      </c>
      <c r="BH83" s="139">
        <f t="shared" si="78"/>
        <v>12491.5</v>
      </c>
      <c r="BI83" s="139">
        <f t="shared" si="78"/>
        <v>12118.75</v>
      </c>
      <c r="BJ83" s="139">
        <f t="shared" si="78"/>
        <v>11016.249999999998</v>
      </c>
      <c r="BK83" s="139">
        <f t="shared" si="78"/>
        <v>12554.5</v>
      </c>
      <c r="BL83" s="139">
        <f t="shared" si="78"/>
        <v>13363</v>
      </c>
      <c r="BM83" s="44">
        <f aca="true" t="shared" si="87" ref="BM83:BM146">MIN($BN83:$BV83)</f>
        <v>7159.95</v>
      </c>
      <c r="BN83" s="139">
        <f t="shared" si="83"/>
        <v>7656.250000000001</v>
      </c>
      <c r="BO83" s="139">
        <f aca="true" t="shared" si="88" ref="BO83:BO146">MIN($K83:$O83)</f>
        <v>7560</v>
      </c>
      <c r="BP83" s="139">
        <f aca="true" t="shared" si="89" ref="BP83:BP146">MIN($P83:$V83)</f>
        <v>7638.75</v>
      </c>
      <c r="BQ83" s="139">
        <f aca="true" t="shared" si="90" ref="BQ83:BQ146">MIN($AD83:$AF83)</f>
        <v>9668.75</v>
      </c>
      <c r="BR83" s="139">
        <f t="shared" si="56"/>
        <v>7626.850000000001</v>
      </c>
      <c r="BS83" s="139">
        <f aca="true" t="shared" si="91" ref="BS83:BS146">MIN($AL83:$AT83)</f>
        <v>7159.95</v>
      </c>
      <c r="BT83" s="139">
        <f aca="true" t="shared" si="92" ref="BT83:BT146">MIN($AY83:$BD83)</f>
        <v>11353.999999999998</v>
      </c>
      <c r="BU83" s="139">
        <f aca="true" t="shared" si="93" ref="BU83:BU146">MIN($BE83:$BF83)</f>
        <v>11932.1875</v>
      </c>
      <c r="BV83" s="139">
        <f aca="true" t="shared" si="94" ref="BV83:BV146">MIN($BG83:$BL83)</f>
        <v>11016.249999999998</v>
      </c>
      <c r="BW83" s="175">
        <f aca="true" t="shared" si="95" ref="BW83:BW146">MIN($W83:$AC83)</f>
        <v>7455</v>
      </c>
      <c r="BX83" s="161">
        <f aca="true" t="shared" si="96" ref="BX83:BX146">MIN($AU83:$AX83)</f>
        <v>8277.5</v>
      </c>
      <c r="BY83" s="20">
        <f aca="true" t="shared" si="97" ref="BY83:BY114">BN83+2200-$BU83</f>
        <v>-2075.9375</v>
      </c>
      <c r="BZ83" s="13">
        <f aca="true" t="shared" si="98" ref="BZ83:BZ114">BO83+2200-$BU83</f>
        <v>-2172.1875</v>
      </c>
      <c r="CA83" s="13">
        <f aca="true" t="shared" si="99" ref="CA83:CA114">BP83+2200-$BU83</f>
        <v>-2093.4375</v>
      </c>
      <c r="CB83" s="13">
        <f aca="true" t="shared" si="100" ref="CB83:CB146">BQ83+2200-$BU83</f>
        <v>-63.4375</v>
      </c>
      <c r="CC83" s="13">
        <f aca="true" t="shared" si="101" ref="CC83:CC146">BR83+2200-$BU83</f>
        <v>-2105.337499999998</v>
      </c>
      <c r="CD83" s="13">
        <f aca="true" t="shared" si="102" ref="CD83:CD146">BS83+2200-$BU83</f>
        <v>-2572.2374999999993</v>
      </c>
      <c r="CE83" s="13">
        <f t="shared" si="79"/>
        <v>1621.8124999999982</v>
      </c>
      <c r="CF83" s="51">
        <v>2200</v>
      </c>
      <c r="CG83" s="13">
        <f t="shared" si="59"/>
        <v>1284.0624999999982</v>
      </c>
      <c r="CH83" s="170">
        <f t="shared" si="45"/>
        <v>-2277.1875</v>
      </c>
      <c r="CI83" s="164">
        <f t="shared" si="46"/>
        <v>-1454.6875</v>
      </c>
      <c r="CJ83" s="20">
        <f t="shared" si="84"/>
        <v>29.399999999999636</v>
      </c>
      <c r="CK83" s="102">
        <f t="shared" si="85"/>
        <v>400.0500000000002</v>
      </c>
      <c r="CL83" s="102">
        <f t="shared" si="86"/>
        <v>478.8000000000002</v>
      </c>
      <c r="CM83" s="170">
        <f t="shared" si="47"/>
        <v>-822.5</v>
      </c>
    </row>
    <row r="84" spans="1:91" ht="11.25">
      <c r="A84" s="253"/>
      <c r="C84" s="1">
        <v>330</v>
      </c>
      <c r="D84" s="34">
        <f>C84/config!$B$7</f>
        <v>110</v>
      </c>
      <c r="E84" s="139">
        <f t="shared" si="80"/>
        <v>9870</v>
      </c>
      <c r="F84" s="139">
        <f t="shared" si="80"/>
        <v>7770</v>
      </c>
      <c r="G84" s="139">
        <f t="shared" si="80"/>
        <v>10888.5</v>
      </c>
      <c r="H84" s="139">
        <f t="shared" si="80"/>
        <v>14668.5</v>
      </c>
      <c r="I84" s="139">
        <f t="shared" si="80"/>
        <v>16558.5</v>
      </c>
      <c r="J84" s="139">
        <f t="shared" si="80"/>
        <v>15697.5</v>
      </c>
      <c r="K84" s="139">
        <f t="shared" si="80"/>
        <v>8190</v>
      </c>
      <c r="L84" s="139">
        <f t="shared" si="80"/>
        <v>7696.5</v>
      </c>
      <c r="M84" s="139">
        <f t="shared" si="80"/>
        <v>10038</v>
      </c>
      <c r="N84" s="139">
        <f t="shared" si="80"/>
        <v>12694.5</v>
      </c>
      <c r="O84" s="139">
        <f t="shared" si="81"/>
        <v>16170</v>
      </c>
      <c r="P84" s="139">
        <f t="shared" si="81"/>
        <v>7638.75</v>
      </c>
      <c r="Q84" s="139">
        <f t="shared" si="81"/>
        <v>10736.25</v>
      </c>
      <c r="R84" s="139">
        <f t="shared" si="81"/>
        <v>14684.25</v>
      </c>
      <c r="S84" s="139">
        <f t="shared" si="81"/>
        <v>22848</v>
      </c>
      <c r="T84" s="139">
        <f t="shared" si="81"/>
        <v>8426.25</v>
      </c>
      <c r="U84" s="139">
        <f t="shared" si="81"/>
        <v>9397.5</v>
      </c>
      <c r="V84" s="139">
        <f t="shared" si="81"/>
        <v>12521.25</v>
      </c>
      <c r="W84" s="148">
        <f t="shared" si="73"/>
        <v>8473.5</v>
      </c>
      <c r="X84" s="148">
        <f t="shared" si="73"/>
        <v>10668</v>
      </c>
      <c r="Y84" s="148">
        <f t="shared" si="73"/>
        <v>12904.5</v>
      </c>
      <c r="Z84" s="148">
        <f t="shared" si="73"/>
        <v>18921</v>
      </c>
      <c r="AA84" s="148">
        <f t="shared" si="73"/>
        <v>7528.5</v>
      </c>
      <c r="AB84" s="148">
        <f t="shared" si="73"/>
        <v>9303</v>
      </c>
      <c r="AC84" s="148">
        <f t="shared" si="73"/>
        <v>11487</v>
      </c>
      <c r="AD84" s="139">
        <f t="shared" si="81"/>
        <v>16310</v>
      </c>
      <c r="AE84" s="139">
        <f t="shared" si="81"/>
        <v>9782.5</v>
      </c>
      <c r="AF84" s="139">
        <f t="shared" si="81"/>
        <v>18210.000000000004</v>
      </c>
      <c r="AG84" s="139">
        <f t="shared" si="81"/>
        <v>9840.6</v>
      </c>
      <c r="AH84" s="139">
        <f t="shared" si="82"/>
        <v>7740.6</v>
      </c>
      <c r="AI84" s="139">
        <f t="shared" si="82"/>
        <v>10859.1</v>
      </c>
      <c r="AJ84" s="139">
        <f t="shared" si="82"/>
        <v>14639.1</v>
      </c>
      <c r="AK84" s="139">
        <f t="shared" si="82"/>
        <v>16529.1</v>
      </c>
      <c r="AL84" s="139">
        <f t="shared" si="82"/>
        <v>8085</v>
      </c>
      <c r="AM84" s="139">
        <f t="shared" si="82"/>
        <v>7591.5</v>
      </c>
      <c r="AN84" s="139">
        <f t="shared" si="82"/>
        <v>9933</v>
      </c>
      <c r="AO84" s="139">
        <f t="shared" si="82"/>
        <v>12589.5</v>
      </c>
      <c r="AP84" s="139">
        <f t="shared" si="82"/>
        <v>16065</v>
      </c>
      <c r="AQ84" s="139">
        <f t="shared" si="82"/>
        <v>7159.95</v>
      </c>
      <c r="AR84" s="139">
        <f t="shared" si="82"/>
        <v>10624.95</v>
      </c>
      <c r="AS84" s="139">
        <f t="shared" si="82"/>
        <v>14557.619999999999</v>
      </c>
      <c r="AT84" s="139">
        <f t="shared" si="82"/>
        <v>22705.620000000003</v>
      </c>
      <c r="AU84" s="148">
        <f t="shared" si="82"/>
        <v>8368.5</v>
      </c>
      <c r="AV84" s="148">
        <f t="shared" si="82"/>
        <v>10563</v>
      </c>
      <c r="AW84" s="148">
        <f t="shared" si="82"/>
        <v>12799.5</v>
      </c>
      <c r="AX84" s="148">
        <f t="shared" si="82"/>
        <v>18816</v>
      </c>
      <c r="AY84" s="139">
        <f t="shared" si="82"/>
        <v>18165</v>
      </c>
      <c r="AZ84" s="139">
        <f t="shared" si="82"/>
        <v>13256.25</v>
      </c>
      <c r="BA84" s="139">
        <f t="shared" si="82"/>
        <v>11476.5</v>
      </c>
      <c r="BB84" s="139">
        <f aca="true" t="shared" si="103" ref="BB84:BL99">k_zeikomi(k_total(k_tsuwabun($C84,$D84,0,BB$12,BB$13),BB$7,BB$6,BB$9,BB$14,BB$10+BB$11))</f>
        <v>14558.25</v>
      </c>
      <c r="BC84" s="139">
        <f t="shared" si="103"/>
        <v>17865.75</v>
      </c>
      <c r="BD84" s="139">
        <f t="shared" si="103"/>
        <v>27168.75</v>
      </c>
      <c r="BE84" s="139">
        <f t="shared" si="103"/>
        <v>12284.375</v>
      </c>
      <c r="BF84" s="139">
        <f t="shared" si="103"/>
        <v>12074.375</v>
      </c>
      <c r="BG84" s="139">
        <f t="shared" si="103"/>
        <v>13382.25</v>
      </c>
      <c r="BH84" s="139">
        <f t="shared" si="103"/>
        <v>12657.75</v>
      </c>
      <c r="BI84" s="139">
        <f t="shared" si="103"/>
        <v>12285</v>
      </c>
      <c r="BJ84" s="139">
        <f t="shared" si="103"/>
        <v>11182.5</v>
      </c>
      <c r="BK84" s="139">
        <f t="shared" si="78"/>
        <v>12694.5</v>
      </c>
      <c r="BL84" s="139">
        <f t="shared" si="78"/>
        <v>13503</v>
      </c>
      <c r="BM84" s="44">
        <f t="shared" si="87"/>
        <v>7159.95</v>
      </c>
      <c r="BN84" s="139">
        <f t="shared" si="83"/>
        <v>7770</v>
      </c>
      <c r="BO84" s="139">
        <f t="shared" si="88"/>
        <v>7696.5</v>
      </c>
      <c r="BP84" s="139">
        <f t="shared" si="89"/>
        <v>7638.75</v>
      </c>
      <c r="BQ84" s="139">
        <f t="shared" si="90"/>
        <v>9782.5</v>
      </c>
      <c r="BR84" s="139">
        <f t="shared" si="56"/>
        <v>7740.6</v>
      </c>
      <c r="BS84" s="139">
        <f t="shared" si="91"/>
        <v>7159.95</v>
      </c>
      <c r="BT84" s="139">
        <f t="shared" si="92"/>
        <v>11476.5</v>
      </c>
      <c r="BU84" s="139">
        <f t="shared" si="93"/>
        <v>12074.375</v>
      </c>
      <c r="BV84" s="139">
        <f t="shared" si="94"/>
        <v>11182.5</v>
      </c>
      <c r="BW84" s="175">
        <f t="shared" si="95"/>
        <v>7528.5</v>
      </c>
      <c r="BX84" s="161">
        <f t="shared" si="96"/>
        <v>8368.5</v>
      </c>
      <c r="BY84" s="20">
        <f t="shared" si="97"/>
        <v>-2104.375</v>
      </c>
      <c r="BZ84" s="13">
        <f t="shared" si="98"/>
        <v>-2177.875</v>
      </c>
      <c r="CA84" s="13">
        <f t="shared" si="99"/>
        <v>-2235.625</v>
      </c>
      <c r="CB84" s="13">
        <f t="shared" si="100"/>
        <v>-91.875</v>
      </c>
      <c r="CC84" s="13">
        <f t="shared" si="101"/>
        <v>-2133.7749999999996</v>
      </c>
      <c r="CD84" s="13">
        <f t="shared" si="102"/>
        <v>-2714.4249999999993</v>
      </c>
      <c r="CE84" s="13">
        <f t="shared" si="79"/>
        <v>1602.125</v>
      </c>
      <c r="CF84" s="51">
        <v>2200</v>
      </c>
      <c r="CG84" s="13">
        <f t="shared" si="59"/>
        <v>1308.125</v>
      </c>
      <c r="CH84" s="170">
        <f aca="true" t="shared" si="104" ref="CH84:CH147">BW84+2200-$BU84</f>
        <v>-2345.875</v>
      </c>
      <c r="CI84" s="164">
        <f aca="true" t="shared" si="105" ref="CI84:CI147">BX84+2200-$BU84</f>
        <v>-1505.875</v>
      </c>
      <c r="CJ84" s="20">
        <f t="shared" si="84"/>
        <v>29.399999999999636</v>
      </c>
      <c r="CK84" s="102">
        <f t="shared" si="85"/>
        <v>536.5500000000002</v>
      </c>
      <c r="CL84" s="102">
        <f t="shared" si="86"/>
        <v>478.8000000000002</v>
      </c>
      <c r="CM84" s="170">
        <f aca="true" t="shared" si="106" ref="CM84:CM147">$BW84-$BX84</f>
        <v>-840</v>
      </c>
    </row>
    <row r="85" spans="1:91" ht="11.25">
      <c r="A85" s="253"/>
      <c r="C85" s="1">
        <v>335</v>
      </c>
      <c r="D85" s="34">
        <f>C85/config!$B$7</f>
        <v>111.66666666666667</v>
      </c>
      <c r="E85" s="139">
        <f t="shared" si="80"/>
        <v>9870</v>
      </c>
      <c r="F85" s="139">
        <f t="shared" si="80"/>
        <v>7883.749999999999</v>
      </c>
      <c r="G85" s="139">
        <f t="shared" si="80"/>
        <v>11047.75</v>
      </c>
      <c r="H85" s="139">
        <f t="shared" si="80"/>
        <v>14873.25</v>
      </c>
      <c r="I85" s="139">
        <f t="shared" si="80"/>
        <v>16785.999999999996</v>
      </c>
      <c r="J85" s="139">
        <f t="shared" si="80"/>
        <v>15924.999999999998</v>
      </c>
      <c r="K85" s="139">
        <f t="shared" si="80"/>
        <v>8190</v>
      </c>
      <c r="L85" s="139">
        <f t="shared" si="80"/>
        <v>7833</v>
      </c>
      <c r="M85" s="139">
        <f t="shared" si="80"/>
        <v>10197.25</v>
      </c>
      <c r="N85" s="139">
        <f t="shared" si="80"/>
        <v>12876.5</v>
      </c>
      <c r="O85" s="139">
        <f t="shared" si="81"/>
        <v>16397.5</v>
      </c>
      <c r="P85" s="139">
        <f t="shared" si="81"/>
        <v>7638.75</v>
      </c>
      <c r="Q85" s="139">
        <f t="shared" si="81"/>
        <v>10902.5</v>
      </c>
      <c r="R85" s="139">
        <f t="shared" si="81"/>
        <v>14903</v>
      </c>
      <c r="S85" s="139">
        <f t="shared" si="81"/>
        <v>23171.75</v>
      </c>
      <c r="T85" s="139">
        <f t="shared" si="81"/>
        <v>8426.25</v>
      </c>
      <c r="U85" s="139">
        <f t="shared" si="81"/>
        <v>9520.000000000002</v>
      </c>
      <c r="V85" s="139">
        <f t="shared" si="81"/>
        <v>12705</v>
      </c>
      <c r="W85" s="148">
        <f t="shared" si="73"/>
        <v>8564.5</v>
      </c>
      <c r="X85" s="148">
        <f t="shared" si="73"/>
        <v>10801.000000000002</v>
      </c>
      <c r="Y85" s="148">
        <f t="shared" si="73"/>
        <v>13079.500000000002</v>
      </c>
      <c r="Z85" s="148">
        <f t="shared" si="73"/>
        <v>19179.999999999996</v>
      </c>
      <c r="AA85" s="148">
        <f t="shared" si="73"/>
        <v>7602</v>
      </c>
      <c r="AB85" s="148">
        <f t="shared" si="73"/>
        <v>9401</v>
      </c>
      <c r="AC85" s="148">
        <f t="shared" si="73"/>
        <v>11634</v>
      </c>
      <c r="AD85" s="139">
        <f t="shared" si="81"/>
        <v>16537.5</v>
      </c>
      <c r="AE85" s="139">
        <f t="shared" si="81"/>
        <v>9896.25</v>
      </c>
      <c r="AF85" s="139">
        <f t="shared" si="81"/>
        <v>18437.5</v>
      </c>
      <c r="AG85" s="139">
        <f t="shared" si="81"/>
        <v>9840.6</v>
      </c>
      <c r="AH85" s="139">
        <f t="shared" si="82"/>
        <v>7854.3499999999985</v>
      </c>
      <c r="AI85" s="139">
        <f t="shared" si="82"/>
        <v>11018.349999999999</v>
      </c>
      <c r="AJ85" s="139">
        <f t="shared" si="82"/>
        <v>14843.85</v>
      </c>
      <c r="AK85" s="139">
        <f t="shared" si="82"/>
        <v>16756.6</v>
      </c>
      <c r="AL85" s="139">
        <f t="shared" si="82"/>
        <v>8085</v>
      </c>
      <c r="AM85" s="139">
        <f t="shared" si="82"/>
        <v>7728</v>
      </c>
      <c r="AN85" s="139">
        <f t="shared" si="82"/>
        <v>10092.25</v>
      </c>
      <c r="AO85" s="139">
        <f t="shared" si="82"/>
        <v>12771.5</v>
      </c>
      <c r="AP85" s="139">
        <f t="shared" si="82"/>
        <v>16292.5</v>
      </c>
      <c r="AQ85" s="139">
        <f t="shared" si="82"/>
        <v>7159.95</v>
      </c>
      <c r="AR85" s="139">
        <f t="shared" si="82"/>
        <v>10791.2</v>
      </c>
      <c r="AS85" s="139">
        <f t="shared" si="82"/>
        <v>14776.37</v>
      </c>
      <c r="AT85" s="139">
        <f t="shared" si="82"/>
        <v>23029.37</v>
      </c>
      <c r="AU85" s="148">
        <f t="shared" si="82"/>
        <v>8459.5</v>
      </c>
      <c r="AV85" s="148">
        <f t="shared" si="82"/>
        <v>10696.000000000002</v>
      </c>
      <c r="AW85" s="148">
        <f t="shared" si="82"/>
        <v>12974.500000000002</v>
      </c>
      <c r="AX85" s="148">
        <f t="shared" si="82"/>
        <v>19074.999999999996</v>
      </c>
      <c r="AY85" s="139">
        <f t="shared" si="82"/>
        <v>18165</v>
      </c>
      <c r="AZ85" s="139">
        <f t="shared" si="82"/>
        <v>13256.25</v>
      </c>
      <c r="BA85" s="139">
        <f t="shared" si="82"/>
        <v>11599.000000000002</v>
      </c>
      <c r="BB85" s="139">
        <f t="shared" si="103"/>
        <v>14742</v>
      </c>
      <c r="BC85" s="139">
        <f t="shared" si="103"/>
        <v>18110.750000000004</v>
      </c>
      <c r="BD85" s="139">
        <f t="shared" si="103"/>
        <v>27536.25</v>
      </c>
      <c r="BE85" s="139">
        <f t="shared" si="103"/>
        <v>12426.562499999998</v>
      </c>
      <c r="BF85" s="139">
        <f t="shared" si="103"/>
        <v>12216.562499999998</v>
      </c>
      <c r="BG85" s="139">
        <f t="shared" si="103"/>
        <v>13548.5</v>
      </c>
      <c r="BH85" s="139">
        <f t="shared" si="103"/>
        <v>12824</v>
      </c>
      <c r="BI85" s="139">
        <f t="shared" si="103"/>
        <v>12451.25</v>
      </c>
      <c r="BJ85" s="139">
        <f t="shared" si="103"/>
        <v>11348.750000000002</v>
      </c>
      <c r="BK85" s="139">
        <f t="shared" si="78"/>
        <v>12834.5</v>
      </c>
      <c r="BL85" s="139">
        <f t="shared" si="78"/>
        <v>13643</v>
      </c>
      <c r="BM85" s="44">
        <f t="shared" si="87"/>
        <v>7159.95</v>
      </c>
      <c r="BN85" s="139">
        <f t="shared" si="83"/>
        <v>7883.749999999999</v>
      </c>
      <c r="BO85" s="139">
        <f t="shared" si="88"/>
        <v>7833</v>
      </c>
      <c r="BP85" s="139">
        <f t="shared" si="89"/>
        <v>7638.75</v>
      </c>
      <c r="BQ85" s="139">
        <f t="shared" si="90"/>
        <v>9896.25</v>
      </c>
      <c r="BR85" s="139">
        <f t="shared" si="56"/>
        <v>7854.3499999999985</v>
      </c>
      <c r="BS85" s="139">
        <f t="shared" si="91"/>
        <v>7159.95</v>
      </c>
      <c r="BT85" s="139">
        <f t="shared" si="92"/>
        <v>11599.000000000002</v>
      </c>
      <c r="BU85" s="139">
        <f t="shared" si="93"/>
        <v>12216.562499999998</v>
      </c>
      <c r="BV85" s="139">
        <f t="shared" si="94"/>
        <v>11348.750000000002</v>
      </c>
      <c r="BW85" s="175">
        <f t="shared" si="95"/>
        <v>7602</v>
      </c>
      <c r="BX85" s="161">
        <f t="shared" si="96"/>
        <v>8459.5</v>
      </c>
      <c r="BY85" s="20">
        <f t="shared" si="97"/>
        <v>-2132.812499999998</v>
      </c>
      <c r="BZ85" s="13">
        <f t="shared" si="98"/>
        <v>-2183.562499999998</v>
      </c>
      <c r="CA85" s="13">
        <f t="shared" si="99"/>
        <v>-2377.812499999998</v>
      </c>
      <c r="CB85" s="13">
        <f t="shared" si="100"/>
        <v>-120.31249999999818</v>
      </c>
      <c r="CC85" s="13">
        <f t="shared" si="101"/>
        <v>-2162.2124999999996</v>
      </c>
      <c r="CD85" s="13">
        <f t="shared" si="102"/>
        <v>-2856.6124999999975</v>
      </c>
      <c r="CE85" s="13">
        <f t="shared" si="79"/>
        <v>1582.4375000000036</v>
      </c>
      <c r="CF85" s="51">
        <v>2200</v>
      </c>
      <c r="CG85" s="13">
        <f t="shared" si="59"/>
        <v>1332.1875000000036</v>
      </c>
      <c r="CH85" s="170">
        <f t="shared" si="104"/>
        <v>-2414.562499999998</v>
      </c>
      <c r="CI85" s="164">
        <f t="shared" si="105"/>
        <v>-1557.0624999999982</v>
      </c>
      <c r="CJ85" s="20">
        <f t="shared" si="84"/>
        <v>29.400000000000546</v>
      </c>
      <c r="CK85" s="102">
        <f t="shared" si="85"/>
        <v>673.0500000000002</v>
      </c>
      <c r="CL85" s="102">
        <f t="shared" si="86"/>
        <v>478.8000000000002</v>
      </c>
      <c r="CM85" s="170">
        <f t="shared" si="106"/>
        <v>-857.5</v>
      </c>
    </row>
    <row r="86" spans="1:91" ht="11.25">
      <c r="A86" s="253"/>
      <c r="C86" s="1">
        <v>340</v>
      </c>
      <c r="D86" s="34">
        <f>C86/config!$B$7</f>
        <v>113.33333333333333</v>
      </c>
      <c r="E86" s="139">
        <f t="shared" si="80"/>
        <v>9870</v>
      </c>
      <c r="F86" s="139">
        <f t="shared" si="80"/>
        <v>7997.500000000001</v>
      </c>
      <c r="G86" s="139">
        <f t="shared" si="80"/>
        <v>11207</v>
      </c>
      <c r="H86" s="139">
        <f t="shared" si="80"/>
        <v>15078</v>
      </c>
      <c r="I86" s="139">
        <f t="shared" si="80"/>
        <v>17013.500000000004</v>
      </c>
      <c r="J86" s="139">
        <f t="shared" si="80"/>
        <v>16152.500000000002</v>
      </c>
      <c r="K86" s="139">
        <f t="shared" si="80"/>
        <v>8190</v>
      </c>
      <c r="L86" s="139">
        <f t="shared" si="80"/>
        <v>7969.5</v>
      </c>
      <c r="M86" s="139">
        <f t="shared" si="80"/>
        <v>10356.5</v>
      </c>
      <c r="N86" s="139">
        <f t="shared" si="80"/>
        <v>13058.5</v>
      </c>
      <c r="O86" s="139">
        <f t="shared" si="81"/>
        <v>16625.000000000004</v>
      </c>
      <c r="P86" s="139">
        <f t="shared" si="81"/>
        <v>7638.75</v>
      </c>
      <c r="Q86" s="139">
        <f t="shared" si="81"/>
        <v>11068.75</v>
      </c>
      <c r="R86" s="139">
        <f t="shared" si="81"/>
        <v>15121.75</v>
      </c>
      <c r="S86" s="139">
        <f t="shared" si="81"/>
        <v>23495.5</v>
      </c>
      <c r="T86" s="139">
        <f t="shared" si="81"/>
        <v>8426.25</v>
      </c>
      <c r="U86" s="139">
        <f t="shared" si="81"/>
        <v>9642.499999999998</v>
      </c>
      <c r="V86" s="139">
        <f t="shared" si="81"/>
        <v>12888.75</v>
      </c>
      <c r="W86" s="148">
        <f t="shared" si="73"/>
        <v>8655.5</v>
      </c>
      <c r="X86" s="148">
        <f t="shared" si="73"/>
        <v>10933.999999999998</v>
      </c>
      <c r="Y86" s="148">
        <f t="shared" si="73"/>
        <v>13254.499999999998</v>
      </c>
      <c r="Z86" s="148">
        <f t="shared" si="73"/>
        <v>19439.000000000004</v>
      </c>
      <c r="AA86" s="148">
        <f t="shared" si="73"/>
        <v>7675.5</v>
      </c>
      <c r="AB86" s="148">
        <f t="shared" si="73"/>
        <v>9499</v>
      </c>
      <c r="AC86" s="148">
        <f t="shared" si="73"/>
        <v>11781</v>
      </c>
      <c r="AD86" s="139">
        <f t="shared" si="81"/>
        <v>16765</v>
      </c>
      <c r="AE86" s="139">
        <f t="shared" si="81"/>
        <v>10010</v>
      </c>
      <c r="AF86" s="139">
        <f t="shared" si="81"/>
        <v>18665</v>
      </c>
      <c r="AG86" s="139">
        <f t="shared" si="81"/>
        <v>9840.6</v>
      </c>
      <c r="AH86" s="139">
        <f t="shared" si="82"/>
        <v>7968.100000000001</v>
      </c>
      <c r="AI86" s="139">
        <f t="shared" si="82"/>
        <v>11177.6</v>
      </c>
      <c r="AJ86" s="139">
        <f t="shared" si="82"/>
        <v>15048.6</v>
      </c>
      <c r="AK86" s="139">
        <f t="shared" si="82"/>
        <v>16984.100000000002</v>
      </c>
      <c r="AL86" s="139">
        <f t="shared" si="82"/>
        <v>8085</v>
      </c>
      <c r="AM86" s="139">
        <f t="shared" si="82"/>
        <v>7864.5</v>
      </c>
      <c r="AN86" s="139">
        <f t="shared" si="82"/>
        <v>10251.5</v>
      </c>
      <c r="AO86" s="139">
        <f t="shared" si="82"/>
        <v>12953.5</v>
      </c>
      <c r="AP86" s="139">
        <f t="shared" si="82"/>
        <v>16520.000000000004</v>
      </c>
      <c r="AQ86" s="139">
        <f t="shared" si="82"/>
        <v>7159.95</v>
      </c>
      <c r="AR86" s="139">
        <f t="shared" si="82"/>
        <v>10957.449999999999</v>
      </c>
      <c r="AS86" s="139">
        <f t="shared" si="82"/>
        <v>14995.119999999999</v>
      </c>
      <c r="AT86" s="139">
        <f t="shared" si="82"/>
        <v>23353.120000000003</v>
      </c>
      <c r="AU86" s="148">
        <f t="shared" si="82"/>
        <v>8550.5</v>
      </c>
      <c r="AV86" s="148">
        <f t="shared" si="82"/>
        <v>10828.999999999998</v>
      </c>
      <c r="AW86" s="148">
        <f t="shared" si="82"/>
        <v>13149.499999999998</v>
      </c>
      <c r="AX86" s="148">
        <f t="shared" si="82"/>
        <v>19334.000000000004</v>
      </c>
      <c r="AY86" s="139">
        <f t="shared" si="82"/>
        <v>18165</v>
      </c>
      <c r="AZ86" s="139">
        <f t="shared" si="82"/>
        <v>13256.25</v>
      </c>
      <c r="BA86" s="139">
        <f t="shared" si="82"/>
        <v>11721.499999999998</v>
      </c>
      <c r="BB86" s="139">
        <f t="shared" si="103"/>
        <v>14925.75</v>
      </c>
      <c r="BC86" s="139">
        <f t="shared" si="103"/>
        <v>18355.749999999996</v>
      </c>
      <c r="BD86" s="139">
        <f t="shared" si="103"/>
        <v>27903.75</v>
      </c>
      <c r="BE86" s="139">
        <f t="shared" si="103"/>
        <v>12568.75</v>
      </c>
      <c r="BF86" s="139">
        <f t="shared" si="103"/>
        <v>12358.75</v>
      </c>
      <c r="BG86" s="139">
        <f t="shared" si="103"/>
        <v>13714.75</v>
      </c>
      <c r="BH86" s="139">
        <f t="shared" si="103"/>
        <v>12990.25</v>
      </c>
      <c r="BI86" s="139">
        <f t="shared" si="103"/>
        <v>12617.5</v>
      </c>
      <c r="BJ86" s="139">
        <f t="shared" si="103"/>
        <v>11514.999999999998</v>
      </c>
      <c r="BK86" s="139">
        <f t="shared" si="78"/>
        <v>12974.5</v>
      </c>
      <c r="BL86" s="139">
        <f t="shared" si="78"/>
        <v>13783</v>
      </c>
      <c r="BM86" s="44">
        <f t="shared" si="87"/>
        <v>7159.95</v>
      </c>
      <c r="BN86" s="139">
        <f t="shared" si="83"/>
        <v>7997.500000000001</v>
      </c>
      <c r="BO86" s="139">
        <f t="shared" si="88"/>
        <v>7969.5</v>
      </c>
      <c r="BP86" s="139">
        <f t="shared" si="89"/>
        <v>7638.75</v>
      </c>
      <c r="BQ86" s="139">
        <f t="shared" si="90"/>
        <v>10010</v>
      </c>
      <c r="BR86" s="139">
        <f t="shared" si="56"/>
        <v>7968.100000000001</v>
      </c>
      <c r="BS86" s="139">
        <f t="shared" si="91"/>
        <v>7159.95</v>
      </c>
      <c r="BT86" s="139">
        <f t="shared" si="92"/>
        <v>11721.499999999998</v>
      </c>
      <c r="BU86" s="139">
        <f t="shared" si="93"/>
        <v>12358.75</v>
      </c>
      <c r="BV86" s="139">
        <f t="shared" si="94"/>
        <v>11514.999999999998</v>
      </c>
      <c r="BW86" s="175">
        <f t="shared" si="95"/>
        <v>7675.5</v>
      </c>
      <c r="BX86" s="161">
        <f t="shared" si="96"/>
        <v>8550.5</v>
      </c>
      <c r="BY86" s="20">
        <f t="shared" si="97"/>
        <v>-2161.25</v>
      </c>
      <c r="BZ86" s="13">
        <f t="shared" si="98"/>
        <v>-2189.25</v>
      </c>
      <c r="CA86" s="13">
        <f t="shared" si="99"/>
        <v>-2520</v>
      </c>
      <c r="CB86" s="13">
        <f t="shared" si="100"/>
        <v>-148.75</v>
      </c>
      <c r="CC86" s="13">
        <f t="shared" si="101"/>
        <v>-2190.649999999998</v>
      </c>
      <c r="CD86" s="13">
        <f t="shared" si="102"/>
        <v>-2998.7999999999993</v>
      </c>
      <c r="CE86" s="13">
        <f t="shared" si="79"/>
        <v>1562.7499999999982</v>
      </c>
      <c r="CF86" s="51">
        <v>2200</v>
      </c>
      <c r="CG86" s="13">
        <f t="shared" si="59"/>
        <v>1356.2499999999982</v>
      </c>
      <c r="CH86" s="170">
        <f t="shared" si="104"/>
        <v>-2483.25</v>
      </c>
      <c r="CI86" s="164">
        <f t="shared" si="105"/>
        <v>-1608.25</v>
      </c>
      <c r="CJ86" s="20">
        <f t="shared" si="84"/>
        <v>29.399999999999636</v>
      </c>
      <c r="CK86" s="102">
        <f t="shared" si="85"/>
        <v>809.5500000000002</v>
      </c>
      <c r="CL86" s="102">
        <f t="shared" si="86"/>
        <v>478.8000000000002</v>
      </c>
      <c r="CM86" s="170">
        <f t="shared" si="106"/>
        <v>-875</v>
      </c>
    </row>
    <row r="87" spans="1:91" ht="11.25">
      <c r="A87" s="253"/>
      <c r="C87" s="1">
        <v>345</v>
      </c>
      <c r="D87" s="34">
        <f>C87/config!$B$7</f>
        <v>115</v>
      </c>
      <c r="E87" s="139">
        <f t="shared" si="80"/>
        <v>9870</v>
      </c>
      <c r="F87" s="139">
        <f t="shared" si="80"/>
        <v>8111.25</v>
      </c>
      <c r="G87" s="139">
        <f t="shared" si="80"/>
        <v>11366.25</v>
      </c>
      <c r="H87" s="139">
        <f t="shared" si="80"/>
        <v>15282.75</v>
      </c>
      <c r="I87" s="139">
        <f t="shared" si="80"/>
        <v>17241</v>
      </c>
      <c r="J87" s="139">
        <f t="shared" si="80"/>
        <v>16380</v>
      </c>
      <c r="K87" s="139">
        <f t="shared" si="80"/>
        <v>8190</v>
      </c>
      <c r="L87" s="139">
        <f t="shared" si="80"/>
        <v>8106</v>
      </c>
      <c r="M87" s="139">
        <f t="shared" si="80"/>
        <v>10515.75</v>
      </c>
      <c r="N87" s="139">
        <f t="shared" si="80"/>
        <v>13240.5</v>
      </c>
      <c r="O87" s="139">
        <f t="shared" si="81"/>
        <v>16852.5</v>
      </c>
      <c r="P87" s="139">
        <f t="shared" si="81"/>
        <v>7638.75</v>
      </c>
      <c r="Q87" s="139">
        <f t="shared" si="81"/>
        <v>11235</v>
      </c>
      <c r="R87" s="139">
        <f t="shared" si="81"/>
        <v>15340.5</v>
      </c>
      <c r="S87" s="139">
        <f t="shared" si="81"/>
        <v>23819.25</v>
      </c>
      <c r="T87" s="139">
        <f t="shared" si="81"/>
        <v>8426.25</v>
      </c>
      <c r="U87" s="139">
        <f t="shared" si="81"/>
        <v>9765</v>
      </c>
      <c r="V87" s="139">
        <f t="shared" si="81"/>
        <v>13072.5</v>
      </c>
      <c r="W87" s="148">
        <f t="shared" si="73"/>
        <v>8746.5</v>
      </c>
      <c r="X87" s="148">
        <f t="shared" si="73"/>
        <v>11067</v>
      </c>
      <c r="Y87" s="148">
        <f t="shared" si="73"/>
        <v>13429.5</v>
      </c>
      <c r="Z87" s="148">
        <f t="shared" si="73"/>
        <v>19698</v>
      </c>
      <c r="AA87" s="148">
        <f t="shared" si="73"/>
        <v>7749</v>
      </c>
      <c r="AB87" s="148">
        <f t="shared" si="73"/>
        <v>9597</v>
      </c>
      <c r="AC87" s="148">
        <f t="shared" si="73"/>
        <v>11928</v>
      </c>
      <c r="AD87" s="139">
        <f t="shared" si="81"/>
        <v>16992.5</v>
      </c>
      <c r="AE87" s="139">
        <f t="shared" si="81"/>
        <v>10123.75</v>
      </c>
      <c r="AF87" s="139">
        <f t="shared" si="81"/>
        <v>18892.500000000004</v>
      </c>
      <c r="AG87" s="139">
        <f t="shared" si="81"/>
        <v>9840.6</v>
      </c>
      <c r="AH87" s="139">
        <f t="shared" si="82"/>
        <v>8081.85</v>
      </c>
      <c r="AI87" s="139">
        <f t="shared" si="82"/>
        <v>11336.85</v>
      </c>
      <c r="AJ87" s="139">
        <f t="shared" si="82"/>
        <v>15253.35</v>
      </c>
      <c r="AK87" s="139">
        <f t="shared" si="82"/>
        <v>17211.6</v>
      </c>
      <c r="AL87" s="139">
        <f t="shared" si="82"/>
        <v>8085</v>
      </c>
      <c r="AM87" s="139">
        <f t="shared" si="82"/>
        <v>8001</v>
      </c>
      <c r="AN87" s="139">
        <f t="shared" si="82"/>
        <v>10410.75</v>
      </c>
      <c r="AO87" s="139">
        <f t="shared" si="82"/>
        <v>13135.5</v>
      </c>
      <c r="AP87" s="139">
        <f t="shared" si="82"/>
        <v>16747.5</v>
      </c>
      <c r="AQ87" s="139">
        <f t="shared" si="82"/>
        <v>7159.95</v>
      </c>
      <c r="AR87" s="139">
        <f t="shared" si="82"/>
        <v>11123.7</v>
      </c>
      <c r="AS87" s="139">
        <f t="shared" si="82"/>
        <v>15213.869999999999</v>
      </c>
      <c r="AT87" s="139">
        <f t="shared" si="82"/>
        <v>23676.870000000003</v>
      </c>
      <c r="AU87" s="148">
        <f t="shared" si="82"/>
        <v>8641.5</v>
      </c>
      <c r="AV87" s="148">
        <f t="shared" si="82"/>
        <v>10962</v>
      </c>
      <c r="AW87" s="148">
        <f t="shared" si="82"/>
        <v>13324.5</v>
      </c>
      <c r="AX87" s="148">
        <f t="shared" si="82"/>
        <v>19593</v>
      </c>
      <c r="AY87" s="139">
        <f t="shared" si="82"/>
        <v>18165</v>
      </c>
      <c r="AZ87" s="139">
        <f t="shared" si="82"/>
        <v>13256.25</v>
      </c>
      <c r="BA87" s="139">
        <f t="shared" si="82"/>
        <v>11844</v>
      </c>
      <c r="BB87" s="139">
        <f t="shared" si="103"/>
        <v>15109.5</v>
      </c>
      <c r="BC87" s="139">
        <f t="shared" si="103"/>
        <v>18600.75</v>
      </c>
      <c r="BD87" s="139">
        <f t="shared" si="103"/>
        <v>28271.25</v>
      </c>
      <c r="BE87" s="139">
        <f t="shared" si="103"/>
        <v>12710.9375</v>
      </c>
      <c r="BF87" s="139">
        <f t="shared" si="103"/>
        <v>12500.9375</v>
      </c>
      <c r="BG87" s="139">
        <f t="shared" si="103"/>
        <v>13881</v>
      </c>
      <c r="BH87" s="139">
        <f t="shared" si="103"/>
        <v>13156.5</v>
      </c>
      <c r="BI87" s="139">
        <f t="shared" si="103"/>
        <v>12783.75</v>
      </c>
      <c r="BJ87" s="139">
        <f t="shared" si="103"/>
        <v>11681.25</v>
      </c>
      <c r="BK87" s="139">
        <f t="shared" si="78"/>
        <v>13114.5</v>
      </c>
      <c r="BL87" s="139">
        <f t="shared" si="78"/>
        <v>13923</v>
      </c>
      <c r="BM87" s="44">
        <f t="shared" si="87"/>
        <v>7159.95</v>
      </c>
      <c r="BN87" s="139">
        <f t="shared" si="83"/>
        <v>8111.25</v>
      </c>
      <c r="BO87" s="139">
        <f t="shared" si="88"/>
        <v>8106</v>
      </c>
      <c r="BP87" s="139">
        <f t="shared" si="89"/>
        <v>7638.75</v>
      </c>
      <c r="BQ87" s="139">
        <f t="shared" si="90"/>
        <v>10123.75</v>
      </c>
      <c r="BR87" s="139">
        <f t="shared" si="56"/>
        <v>8081.85</v>
      </c>
      <c r="BS87" s="139">
        <f t="shared" si="91"/>
        <v>7159.95</v>
      </c>
      <c r="BT87" s="139">
        <f t="shared" si="92"/>
        <v>11844</v>
      </c>
      <c r="BU87" s="139">
        <f t="shared" si="93"/>
        <v>12500.9375</v>
      </c>
      <c r="BV87" s="139">
        <f t="shared" si="94"/>
        <v>11681.25</v>
      </c>
      <c r="BW87" s="175">
        <f t="shared" si="95"/>
        <v>7749</v>
      </c>
      <c r="BX87" s="161">
        <f t="shared" si="96"/>
        <v>8641.5</v>
      </c>
      <c r="BY87" s="20">
        <f t="shared" si="97"/>
        <v>-2189.6875</v>
      </c>
      <c r="BZ87" s="13">
        <f t="shared" si="98"/>
        <v>-2194.9375</v>
      </c>
      <c r="CA87" s="13">
        <f t="shared" si="99"/>
        <v>-2662.1875</v>
      </c>
      <c r="CB87" s="13">
        <f t="shared" si="100"/>
        <v>-177.1875</v>
      </c>
      <c r="CC87" s="13">
        <f t="shared" si="101"/>
        <v>-2219.0874999999996</v>
      </c>
      <c r="CD87" s="13">
        <f t="shared" si="102"/>
        <v>-3140.9874999999993</v>
      </c>
      <c r="CE87" s="13">
        <f t="shared" si="79"/>
        <v>1543.0625</v>
      </c>
      <c r="CF87" s="51">
        <v>2200</v>
      </c>
      <c r="CG87" s="13">
        <f t="shared" si="59"/>
        <v>1380.3125</v>
      </c>
      <c r="CH87" s="170">
        <f t="shared" si="104"/>
        <v>-2551.9375</v>
      </c>
      <c r="CI87" s="164">
        <f t="shared" si="105"/>
        <v>-1659.4375</v>
      </c>
      <c r="CJ87" s="20">
        <f t="shared" si="84"/>
        <v>29.399999999999636</v>
      </c>
      <c r="CK87" s="102">
        <f t="shared" si="85"/>
        <v>946.0500000000002</v>
      </c>
      <c r="CL87" s="102">
        <f t="shared" si="86"/>
        <v>478.8000000000002</v>
      </c>
      <c r="CM87" s="170">
        <f t="shared" si="106"/>
        <v>-892.5</v>
      </c>
    </row>
    <row r="88" spans="1:91" ht="11.25">
      <c r="A88" s="253"/>
      <c r="C88" s="1">
        <v>350</v>
      </c>
      <c r="D88" s="34">
        <f>C88/config!$B$7</f>
        <v>116.66666666666667</v>
      </c>
      <c r="E88" s="139">
        <f aca="true" t="shared" si="107" ref="E88:N97">k_zeikomi(k_total(k_tsuwabun($C88,$D88,0,E$12,E$13),E$7,E$6,E$9,E$14,E$10+E$11))</f>
        <v>9870</v>
      </c>
      <c r="F88" s="139">
        <f t="shared" si="107"/>
        <v>8224.999999999998</v>
      </c>
      <c r="G88" s="139">
        <f t="shared" si="107"/>
        <v>11525.5</v>
      </c>
      <c r="H88" s="139">
        <f t="shared" si="107"/>
        <v>15487.5</v>
      </c>
      <c r="I88" s="139">
        <f t="shared" si="107"/>
        <v>17468.499999999996</v>
      </c>
      <c r="J88" s="139">
        <f t="shared" si="107"/>
        <v>16607.499999999996</v>
      </c>
      <c r="K88" s="139">
        <f t="shared" si="107"/>
        <v>8190</v>
      </c>
      <c r="L88" s="139">
        <f t="shared" si="107"/>
        <v>8242.5</v>
      </c>
      <c r="M88" s="139">
        <f t="shared" si="107"/>
        <v>10675</v>
      </c>
      <c r="N88" s="139">
        <f t="shared" si="107"/>
        <v>13422.5</v>
      </c>
      <c r="O88" s="139">
        <f aca="true" t="shared" si="108" ref="O88:AG97">k_zeikomi(k_total(k_tsuwabun($C88,$D88,0,O$12,O$13),O$7,O$6,O$9,O$14,O$10+O$11))</f>
        <v>17079.999999999996</v>
      </c>
      <c r="P88" s="139">
        <f t="shared" si="108"/>
        <v>7638.75</v>
      </c>
      <c r="Q88" s="139">
        <f t="shared" si="108"/>
        <v>11401.25</v>
      </c>
      <c r="R88" s="139">
        <f t="shared" si="108"/>
        <v>15559.250000000002</v>
      </c>
      <c r="S88" s="139">
        <f t="shared" si="108"/>
        <v>24143</v>
      </c>
      <c r="T88" s="139">
        <f t="shared" si="108"/>
        <v>8426.25</v>
      </c>
      <c r="U88" s="139">
        <f t="shared" si="108"/>
        <v>9887.500000000002</v>
      </c>
      <c r="V88" s="139">
        <f t="shared" si="108"/>
        <v>13256.25</v>
      </c>
      <c r="W88" s="148">
        <f t="shared" si="73"/>
        <v>8837.5</v>
      </c>
      <c r="X88" s="148">
        <f t="shared" si="73"/>
        <v>11200.000000000002</v>
      </c>
      <c r="Y88" s="148">
        <f t="shared" si="73"/>
        <v>13604.500000000002</v>
      </c>
      <c r="Z88" s="148">
        <f t="shared" si="73"/>
        <v>19956.999999999996</v>
      </c>
      <c r="AA88" s="148">
        <f t="shared" si="73"/>
        <v>7822.5</v>
      </c>
      <c r="AB88" s="148">
        <f t="shared" si="73"/>
        <v>9695</v>
      </c>
      <c r="AC88" s="148">
        <f t="shared" si="73"/>
        <v>12075</v>
      </c>
      <c r="AD88" s="139">
        <f t="shared" si="108"/>
        <v>17220</v>
      </c>
      <c r="AE88" s="139">
        <f t="shared" si="108"/>
        <v>10237.5</v>
      </c>
      <c r="AF88" s="139">
        <f t="shared" si="108"/>
        <v>19120</v>
      </c>
      <c r="AG88" s="139">
        <f t="shared" si="108"/>
        <v>9840.6</v>
      </c>
      <c r="AH88" s="139">
        <f aca="true" t="shared" si="109" ref="AH88:BA103">k_zeikomi(k_total(k_tsuwabun($C88,$D88,0,AH$12,AH$13),AH$7,AH$6,AH$9,AH$14,AH$10+AH$11))</f>
        <v>8195.599999999999</v>
      </c>
      <c r="AI88" s="139">
        <f t="shared" si="109"/>
        <v>11496.099999999999</v>
      </c>
      <c r="AJ88" s="139">
        <f t="shared" si="109"/>
        <v>15458.1</v>
      </c>
      <c r="AK88" s="139">
        <f t="shared" si="109"/>
        <v>17439.1</v>
      </c>
      <c r="AL88" s="139">
        <f t="shared" si="109"/>
        <v>8085</v>
      </c>
      <c r="AM88" s="139">
        <f t="shared" si="82"/>
        <v>8137.5</v>
      </c>
      <c r="AN88" s="139">
        <f t="shared" si="82"/>
        <v>10570</v>
      </c>
      <c r="AO88" s="139">
        <f t="shared" si="82"/>
        <v>13317.5</v>
      </c>
      <c r="AP88" s="139">
        <f t="shared" si="82"/>
        <v>16974.999999999996</v>
      </c>
      <c r="AQ88" s="139">
        <f t="shared" si="82"/>
        <v>7159.95</v>
      </c>
      <c r="AR88" s="139">
        <f t="shared" si="82"/>
        <v>11289.95</v>
      </c>
      <c r="AS88" s="139">
        <f t="shared" si="82"/>
        <v>15432.62</v>
      </c>
      <c r="AT88" s="139">
        <f t="shared" si="82"/>
        <v>24000.62</v>
      </c>
      <c r="AU88" s="148">
        <f t="shared" si="82"/>
        <v>8732.5</v>
      </c>
      <c r="AV88" s="148">
        <f t="shared" si="82"/>
        <v>11095.000000000002</v>
      </c>
      <c r="AW88" s="148">
        <f t="shared" si="82"/>
        <v>13499.500000000002</v>
      </c>
      <c r="AX88" s="148">
        <f t="shared" si="82"/>
        <v>19851.999999999996</v>
      </c>
      <c r="AY88" s="139">
        <f t="shared" si="82"/>
        <v>18165</v>
      </c>
      <c r="AZ88" s="139">
        <f t="shared" si="82"/>
        <v>13256.25</v>
      </c>
      <c r="BA88" s="139">
        <f t="shared" si="82"/>
        <v>11966.500000000002</v>
      </c>
      <c r="BB88" s="139">
        <f t="shared" si="103"/>
        <v>15293.25</v>
      </c>
      <c r="BC88" s="139">
        <f t="shared" si="103"/>
        <v>18845.750000000004</v>
      </c>
      <c r="BD88" s="139">
        <f t="shared" si="103"/>
        <v>28638.75</v>
      </c>
      <c r="BE88" s="139">
        <f t="shared" si="103"/>
        <v>12853.124999999998</v>
      </c>
      <c r="BF88" s="139">
        <f t="shared" si="103"/>
        <v>12643.124999999998</v>
      </c>
      <c r="BG88" s="139">
        <f t="shared" si="103"/>
        <v>14047.25</v>
      </c>
      <c r="BH88" s="139">
        <f t="shared" si="103"/>
        <v>13322.75</v>
      </c>
      <c r="BI88" s="139">
        <f t="shared" si="103"/>
        <v>12950</v>
      </c>
      <c r="BJ88" s="139">
        <f t="shared" si="103"/>
        <v>11847.500000000002</v>
      </c>
      <c r="BK88" s="139">
        <f t="shared" si="78"/>
        <v>13254.5</v>
      </c>
      <c r="BL88" s="139">
        <f t="shared" si="78"/>
        <v>14063</v>
      </c>
      <c r="BM88" s="44">
        <f t="shared" si="87"/>
        <v>7159.95</v>
      </c>
      <c r="BN88" s="139">
        <f t="shared" si="83"/>
        <v>8224.999999999998</v>
      </c>
      <c r="BO88" s="139">
        <f t="shared" si="88"/>
        <v>8190</v>
      </c>
      <c r="BP88" s="139">
        <f t="shared" si="89"/>
        <v>7638.75</v>
      </c>
      <c r="BQ88" s="139">
        <f t="shared" si="90"/>
        <v>10237.5</v>
      </c>
      <c r="BR88" s="139">
        <f t="shared" si="56"/>
        <v>8195.599999999999</v>
      </c>
      <c r="BS88" s="139">
        <f t="shared" si="91"/>
        <v>7159.95</v>
      </c>
      <c r="BT88" s="139">
        <f t="shared" si="92"/>
        <v>11966.500000000002</v>
      </c>
      <c r="BU88" s="139">
        <f t="shared" si="93"/>
        <v>12643.124999999998</v>
      </c>
      <c r="BV88" s="139">
        <f t="shared" si="94"/>
        <v>11847.500000000002</v>
      </c>
      <c r="BW88" s="175">
        <f t="shared" si="95"/>
        <v>7822.5</v>
      </c>
      <c r="BX88" s="161">
        <f t="shared" si="96"/>
        <v>8732.5</v>
      </c>
      <c r="BY88" s="20">
        <f t="shared" si="97"/>
        <v>-2218.125</v>
      </c>
      <c r="BZ88" s="13">
        <f t="shared" si="98"/>
        <v>-2253.124999999998</v>
      </c>
      <c r="CA88" s="13">
        <f t="shared" si="99"/>
        <v>-2804.374999999998</v>
      </c>
      <c r="CB88" s="13">
        <f t="shared" si="100"/>
        <v>-205.62499999999818</v>
      </c>
      <c r="CC88" s="13">
        <f t="shared" si="101"/>
        <v>-2247.5249999999996</v>
      </c>
      <c r="CD88" s="13">
        <f t="shared" si="102"/>
        <v>-3283.1749999999975</v>
      </c>
      <c r="CE88" s="13">
        <f t="shared" si="79"/>
        <v>1523.3750000000036</v>
      </c>
      <c r="CF88" s="51">
        <v>2200</v>
      </c>
      <c r="CG88" s="13">
        <f t="shared" si="59"/>
        <v>1404.3750000000036</v>
      </c>
      <c r="CH88" s="170">
        <f t="shared" si="104"/>
        <v>-2620.624999999998</v>
      </c>
      <c r="CI88" s="164">
        <f t="shared" si="105"/>
        <v>-1710.6249999999982</v>
      </c>
      <c r="CJ88" s="20">
        <f t="shared" si="84"/>
        <v>29.399999999999636</v>
      </c>
      <c r="CK88" s="102">
        <f t="shared" si="85"/>
        <v>1030.0500000000002</v>
      </c>
      <c r="CL88" s="102">
        <f t="shared" si="86"/>
        <v>478.8000000000002</v>
      </c>
      <c r="CM88" s="170">
        <f t="shared" si="106"/>
        <v>-910</v>
      </c>
    </row>
    <row r="89" spans="1:91" ht="11.25">
      <c r="A89" s="253"/>
      <c r="C89" s="1">
        <v>355</v>
      </c>
      <c r="D89" s="34">
        <f>C89/config!$B$7</f>
        <v>118.33333333333333</v>
      </c>
      <c r="E89" s="139">
        <f t="shared" si="107"/>
        <v>9870</v>
      </c>
      <c r="F89" s="139">
        <f t="shared" si="107"/>
        <v>8338.750000000002</v>
      </c>
      <c r="G89" s="139">
        <f t="shared" si="107"/>
        <v>11684.75</v>
      </c>
      <c r="H89" s="139">
        <f t="shared" si="107"/>
        <v>15692.25</v>
      </c>
      <c r="I89" s="139">
        <f t="shared" si="107"/>
        <v>17696.000000000004</v>
      </c>
      <c r="J89" s="139">
        <f t="shared" si="107"/>
        <v>16835.000000000004</v>
      </c>
      <c r="K89" s="139">
        <f t="shared" si="107"/>
        <v>8190</v>
      </c>
      <c r="L89" s="139">
        <f t="shared" si="107"/>
        <v>8379</v>
      </c>
      <c r="M89" s="139">
        <f t="shared" si="107"/>
        <v>10834.25</v>
      </c>
      <c r="N89" s="139">
        <f t="shared" si="107"/>
        <v>13604.5</v>
      </c>
      <c r="O89" s="139">
        <f t="shared" si="108"/>
        <v>17307.500000000004</v>
      </c>
      <c r="P89" s="139">
        <f t="shared" si="108"/>
        <v>7638.75</v>
      </c>
      <c r="Q89" s="139">
        <f t="shared" si="108"/>
        <v>11567.5</v>
      </c>
      <c r="R89" s="139">
        <f t="shared" si="108"/>
        <v>15777.999999999998</v>
      </c>
      <c r="S89" s="139">
        <f t="shared" si="108"/>
        <v>24466.75</v>
      </c>
      <c r="T89" s="139">
        <f t="shared" si="108"/>
        <v>8426.25</v>
      </c>
      <c r="U89" s="139">
        <f t="shared" si="108"/>
        <v>10010</v>
      </c>
      <c r="V89" s="139">
        <f t="shared" si="108"/>
        <v>13440</v>
      </c>
      <c r="W89" s="148">
        <f t="shared" si="73"/>
        <v>8928.5</v>
      </c>
      <c r="X89" s="148">
        <f t="shared" si="73"/>
        <v>11332.999999999998</v>
      </c>
      <c r="Y89" s="148">
        <f t="shared" si="73"/>
        <v>13779.499999999998</v>
      </c>
      <c r="Z89" s="148">
        <f t="shared" si="73"/>
        <v>20216.000000000004</v>
      </c>
      <c r="AA89" s="148">
        <f t="shared" si="73"/>
        <v>7896</v>
      </c>
      <c r="AB89" s="148">
        <f t="shared" si="73"/>
        <v>9793.000000000002</v>
      </c>
      <c r="AC89" s="148">
        <f t="shared" si="73"/>
        <v>12222</v>
      </c>
      <c r="AD89" s="139">
        <f t="shared" si="108"/>
        <v>17447.5</v>
      </c>
      <c r="AE89" s="139">
        <f t="shared" si="108"/>
        <v>10351.25</v>
      </c>
      <c r="AF89" s="139">
        <f t="shared" si="108"/>
        <v>19347.5</v>
      </c>
      <c r="AG89" s="139">
        <f t="shared" si="108"/>
        <v>9840.6</v>
      </c>
      <c r="AH89" s="139">
        <f t="shared" si="109"/>
        <v>8309.350000000002</v>
      </c>
      <c r="AI89" s="139">
        <f t="shared" si="109"/>
        <v>11655.35</v>
      </c>
      <c r="AJ89" s="139">
        <f t="shared" si="109"/>
        <v>15662.85</v>
      </c>
      <c r="AK89" s="139">
        <f t="shared" si="109"/>
        <v>17666.600000000002</v>
      </c>
      <c r="AL89" s="139">
        <f t="shared" si="109"/>
        <v>8085</v>
      </c>
      <c r="AM89" s="139">
        <f t="shared" si="82"/>
        <v>8274</v>
      </c>
      <c r="AN89" s="139">
        <f t="shared" si="82"/>
        <v>10729.25</v>
      </c>
      <c r="AO89" s="139">
        <f t="shared" si="82"/>
        <v>13499.5</v>
      </c>
      <c r="AP89" s="139">
        <f t="shared" si="82"/>
        <v>17202.500000000004</v>
      </c>
      <c r="AQ89" s="139">
        <f t="shared" si="82"/>
        <v>7159.95</v>
      </c>
      <c r="AR89" s="139">
        <f t="shared" si="82"/>
        <v>11456.199999999999</v>
      </c>
      <c r="AS89" s="139">
        <f t="shared" si="82"/>
        <v>15651.369999999999</v>
      </c>
      <c r="AT89" s="139">
        <f t="shared" si="82"/>
        <v>24324.370000000003</v>
      </c>
      <c r="AU89" s="148">
        <f t="shared" si="82"/>
        <v>8823.5</v>
      </c>
      <c r="AV89" s="148">
        <f t="shared" si="82"/>
        <v>11227.999999999998</v>
      </c>
      <c r="AW89" s="148">
        <f t="shared" si="82"/>
        <v>13674.499999999998</v>
      </c>
      <c r="AX89" s="148">
        <f t="shared" si="82"/>
        <v>20111.000000000004</v>
      </c>
      <c r="AY89" s="139">
        <f t="shared" si="82"/>
        <v>18165</v>
      </c>
      <c r="AZ89" s="139">
        <f t="shared" si="82"/>
        <v>13256.25</v>
      </c>
      <c r="BA89" s="139">
        <f t="shared" si="82"/>
        <v>12089.000000000002</v>
      </c>
      <c r="BB89" s="139">
        <f t="shared" si="103"/>
        <v>15477</v>
      </c>
      <c r="BC89" s="139">
        <f t="shared" si="103"/>
        <v>19090.75</v>
      </c>
      <c r="BD89" s="139">
        <f t="shared" si="103"/>
        <v>29006.25</v>
      </c>
      <c r="BE89" s="139">
        <f t="shared" si="103"/>
        <v>12995.3125</v>
      </c>
      <c r="BF89" s="139">
        <f t="shared" si="103"/>
        <v>12785.3125</v>
      </c>
      <c r="BG89" s="139">
        <f t="shared" si="103"/>
        <v>14213.5</v>
      </c>
      <c r="BH89" s="139">
        <f t="shared" si="103"/>
        <v>13489</v>
      </c>
      <c r="BI89" s="139">
        <f t="shared" si="103"/>
        <v>13116.25</v>
      </c>
      <c r="BJ89" s="139">
        <f t="shared" si="103"/>
        <v>12013.749999999998</v>
      </c>
      <c r="BK89" s="139">
        <f t="shared" si="78"/>
        <v>13394.5</v>
      </c>
      <c r="BL89" s="139">
        <f t="shared" si="78"/>
        <v>14203</v>
      </c>
      <c r="BM89" s="44">
        <f t="shared" si="87"/>
        <v>7159.95</v>
      </c>
      <c r="BN89" s="139">
        <f t="shared" si="83"/>
        <v>8338.750000000002</v>
      </c>
      <c r="BO89" s="139">
        <f t="shared" si="88"/>
        <v>8190</v>
      </c>
      <c r="BP89" s="139">
        <f t="shared" si="89"/>
        <v>7638.75</v>
      </c>
      <c r="BQ89" s="139">
        <f t="shared" si="90"/>
        <v>10351.25</v>
      </c>
      <c r="BR89" s="139">
        <f t="shared" si="56"/>
        <v>8309.350000000002</v>
      </c>
      <c r="BS89" s="139">
        <f t="shared" si="91"/>
        <v>7159.95</v>
      </c>
      <c r="BT89" s="139">
        <f t="shared" si="92"/>
        <v>12089.000000000002</v>
      </c>
      <c r="BU89" s="139">
        <f t="shared" si="93"/>
        <v>12785.3125</v>
      </c>
      <c r="BV89" s="139">
        <f t="shared" si="94"/>
        <v>12013.749999999998</v>
      </c>
      <c r="BW89" s="175">
        <f t="shared" si="95"/>
        <v>7896</v>
      </c>
      <c r="BX89" s="161">
        <f t="shared" si="96"/>
        <v>8823.5</v>
      </c>
      <c r="BY89" s="20">
        <f t="shared" si="97"/>
        <v>-2246.562499999998</v>
      </c>
      <c r="BZ89" s="13">
        <f t="shared" si="98"/>
        <v>-2395.3125</v>
      </c>
      <c r="CA89" s="13">
        <f t="shared" si="99"/>
        <v>-2946.5625</v>
      </c>
      <c r="CB89" s="13">
        <f t="shared" si="100"/>
        <v>-234.0625</v>
      </c>
      <c r="CC89" s="13">
        <f t="shared" si="101"/>
        <v>-2275.962499999998</v>
      </c>
      <c r="CD89" s="13">
        <f t="shared" si="102"/>
        <v>-3425.3624999999993</v>
      </c>
      <c r="CE89" s="13">
        <f t="shared" si="79"/>
        <v>1503.6875000000018</v>
      </c>
      <c r="CF89" s="51">
        <v>2200</v>
      </c>
      <c r="CG89" s="13">
        <f t="shared" si="59"/>
        <v>1428.4374999999982</v>
      </c>
      <c r="CH89" s="170">
        <f t="shared" si="104"/>
        <v>-2689.3125</v>
      </c>
      <c r="CI89" s="164">
        <f t="shared" si="105"/>
        <v>-1761.8125</v>
      </c>
      <c r="CJ89" s="20">
        <f t="shared" si="84"/>
        <v>29.399999999999636</v>
      </c>
      <c r="CK89" s="102">
        <f t="shared" si="85"/>
        <v>1030.0500000000002</v>
      </c>
      <c r="CL89" s="102">
        <f t="shared" si="86"/>
        <v>478.8000000000002</v>
      </c>
      <c r="CM89" s="170">
        <f t="shared" si="106"/>
        <v>-927.5</v>
      </c>
    </row>
    <row r="90" spans="1:91" ht="11.25">
      <c r="A90" s="253"/>
      <c r="C90" s="1">
        <v>360</v>
      </c>
      <c r="D90" s="34">
        <f>C90/config!$B$7</f>
        <v>120</v>
      </c>
      <c r="E90" s="139">
        <f t="shared" si="107"/>
        <v>9870</v>
      </c>
      <c r="F90" s="139">
        <f t="shared" si="107"/>
        <v>8452.5</v>
      </c>
      <c r="G90" s="139">
        <f t="shared" si="107"/>
        <v>11844</v>
      </c>
      <c r="H90" s="139">
        <f t="shared" si="107"/>
        <v>15897</v>
      </c>
      <c r="I90" s="139">
        <f t="shared" si="107"/>
        <v>17923.5</v>
      </c>
      <c r="J90" s="139">
        <f t="shared" si="107"/>
        <v>17062.5</v>
      </c>
      <c r="K90" s="139">
        <f t="shared" si="107"/>
        <v>8190</v>
      </c>
      <c r="L90" s="139">
        <f t="shared" si="107"/>
        <v>8515.5</v>
      </c>
      <c r="M90" s="139">
        <f t="shared" si="107"/>
        <v>10993.5</v>
      </c>
      <c r="N90" s="139">
        <f t="shared" si="107"/>
        <v>13786.5</v>
      </c>
      <c r="O90" s="139">
        <f t="shared" si="108"/>
        <v>17535</v>
      </c>
      <c r="P90" s="139">
        <f t="shared" si="108"/>
        <v>7638.75</v>
      </c>
      <c r="Q90" s="139">
        <f t="shared" si="108"/>
        <v>11733.75</v>
      </c>
      <c r="R90" s="139">
        <f t="shared" si="108"/>
        <v>15996.75</v>
      </c>
      <c r="S90" s="139">
        <f t="shared" si="108"/>
        <v>24790.5</v>
      </c>
      <c r="T90" s="139">
        <f t="shared" si="108"/>
        <v>8426.25</v>
      </c>
      <c r="U90" s="139">
        <f t="shared" si="108"/>
        <v>10132.5</v>
      </c>
      <c r="V90" s="139">
        <f t="shared" si="108"/>
        <v>13623.75</v>
      </c>
      <c r="W90" s="148">
        <f t="shared" si="73"/>
        <v>9019.5</v>
      </c>
      <c r="X90" s="148">
        <f t="shared" si="73"/>
        <v>11466</v>
      </c>
      <c r="Y90" s="148">
        <f t="shared" si="73"/>
        <v>13954.5</v>
      </c>
      <c r="Z90" s="148">
        <f t="shared" si="73"/>
        <v>20475</v>
      </c>
      <c r="AA90" s="148">
        <f t="shared" si="73"/>
        <v>7969.5</v>
      </c>
      <c r="AB90" s="148">
        <f t="shared" si="73"/>
        <v>9891</v>
      </c>
      <c r="AC90" s="148">
        <f t="shared" si="73"/>
        <v>12369</v>
      </c>
      <c r="AD90" s="139">
        <f t="shared" si="108"/>
        <v>17675</v>
      </c>
      <c r="AE90" s="139">
        <f t="shared" si="108"/>
        <v>10465</v>
      </c>
      <c r="AF90" s="139">
        <f t="shared" si="108"/>
        <v>19575.000000000004</v>
      </c>
      <c r="AG90" s="139">
        <f t="shared" si="108"/>
        <v>9840.6</v>
      </c>
      <c r="AH90" s="139">
        <f t="shared" si="109"/>
        <v>8423.1</v>
      </c>
      <c r="AI90" s="139">
        <f t="shared" si="109"/>
        <v>11814.6</v>
      </c>
      <c r="AJ90" s="139">
        <f t="shared" si="109"/>
        <v>15867.6</v>
      </c>
      <c r="AK90" s="139">
        <f t="shared" si="109"/>
        <v>17894.1</v>
      </c>
      <c r="AL90" s="139">
        <f t="shared" si="109"/>
        <v>8085</v>
      </c>
      <c r="AM90" s="139">
        <f t="shared" si="82"/>
        <v>8410.5</v>
      </c>
      <c r="AN90" s="139">
        <f t="shared" si="82"/>
        <v>10888.5</v>
      </c>
      <c r="AO90" s="139">
        <f t="shared" si="82"/>
        <v>13681.5</v>
      </c>
      <c r="AP90" s="139">
        <f t="shared" si="82"/>
        <v>17430</v>
      </c>
      <c r="AQ90" s="139">
        <f t="shared" si="82"/>
        <v>7159.95</v>
      </c>
      <c r="AR90" s="139">
        <f t="shared" si="82"/>
        <v>11622.45</v>
      </c>
      <c r="AS90" s="139">
        <f t="shared" si="82"/>
        <v>15870.12</v>
      </c>
      <c r="AT90" s="139">
        <f t="shared" si="82"/>
        <v>24648.120000000003</v>
      </c>
      <c r="AU90" s="148">
        <f t="shared" si="82"/>
        <v>8914.5</v>
      </c>
      <c r="AV90" s="148">
        <f t="shared" si="82"/>
        <v>11361</v>
      </c>
      <c r="AW90" s="148">
        <f t="shared" si="82"/>
        <v>13849.5</v>
      </c>
      <c r="AX90" s="148">
        <f t="shared" si="82"/>
        <v>20370</v>
      </c>
      <c r="AY90" s="139">
        <f t="shared" si="82"/>
        <v>18165</v>
      </c>
      <c r="AZ90" s="139">
        <f t="shared" si="82"/>
        <v>13256.25</v>
      </c>
      <c r="BA90" s="139">
        <f t="shared" si="82"/>
        <v>12211.5</v>
      </c>
      <c r="BB90" s="139">
        <f t="shared" si="103"/>
        <v>15660.75</v>
      </c>
      <c r="BC90" s="139">
        <f t="shared" si="103"/>
        <v>19335.75</v>
      </c>
      <c r="BD90" s="139">
        <f t="shared" si="103"/>
        <v>29373.75</v>
      </c>
      <c r="BE90" s="139">
        <f t="shared" si="103"/>
        <v>13137.5</v>
      </c>
      <c r="BF90" s="139">
        <f t="shared" si="103"/>
        <v>12927.5</v>
      </c>
      <c r="BG90" s="139">
        <f t="shared" si="103"/>
        <v>14379.75</v>
      </c>
      <c r="BH90" s="139">
        <f t="shared" si="103"/>
        <v>13655.25</v>
      </c>
      <c r="BI90" s="139">
        <f t="shared" si="103"/>
        <v>13282.5</v>
      </c>
      <c r="BJ90" s="139">
        <f t="shared" si="103"/>
        <v>12180</v>
      </c>
      <c r="BK90" s="139">
        <f t="shared" si="103"/>
        <v>13534.5</v>
      </c>
      <c r="BL90" s="139">
        <f t="shared" si="103"/>
        <v>14343</v>
      </c>
      <c r="BM90" s="44">
        <f t="shared" si="87"/>
        <v>7159.95</v>
      </c>
      <c r="BN90" s="139">
        <f t="shared" si="83"/>
        <v>8452.5</v>
      </c>
      <c r="BO90" s="139">
        <f t="shared" si="88"/>
        <v>8190</v>
      </c>
      <c r="BP90" s="139">
        <f t="shared" si="89"/>
        <v>7638.75</v>
      </c>
      <c r="BQ90" s="139">
        <f t="shared" si="90"/>
        <v>10465</v>
      </c>
      <c r="BR90" s="139">
        <f t="shared" si="56"/>
        <v>8423.1</v>
      </c>
      <c r="BS90" s="139">
        <f t="shared" si="91"/>
        <v>7159.95</v>
      </c>
      <c r="BT90" s="139">
        <f t="shared" si="92"/>
        <v>12211.5</v>
      </c>
      <c r="BU90" s="139">
        <f t="shared" si="93"/>
        <v>12927.5</v>
      </c>
      <c r="BV90" s="139">
        <f t="shared" si="94"/>
        <v>12180</v>
      </c>
      <c r="BW90" s="175">
        <f t="shared" si="95"/>
        <v>7969.5</v>
      </c>
      <c r="BX90" s="161">
        <f t="shared" si="96"/>
        <v>8914.5</v>
      </c>
      <c r="BY90" s="20">
        <f t="shared" si="97"/>
        <v>-2275</v>
      </c>
      <c r="BZ90" s="13">
        <f t="shared" si="98"/>
        <v>-2537.5</v>
      </c>
      <c r="CA90" s="13">
        <f t="shared" si="99"/>
        <v>-3088.75</v>
      </c>
      <c r="CB90" s="13">
        <f t="shared" si="100"/>
        <v>-262.5</v>
      </c>
      <c r="CC90" s="13">
        <f t="shared" si="101"/>
        <v>-2304.3999999999996</v>
      </c>
      <c r="CD90" s="13">
        <f t="shared" si="102"/>
        <v>-3567.5499999999993</v>
      </c>
      <c r="CE90" s="13">
        <f t="shared" si="79"/>
        <v>1484</v>
      </c>
      <c r="CF90" s="51">
        <v>2200</v>
      </c>
      <c r="CG90" s="13">
        <f t="shared" si="59"/>
        <v>1452.5</v>
      </c>
      <c r="CH90" s="170">
        <f t="shared" si="104"/>
        <v>-2758</v>
      </c>
      <c r="CI90" s="164">
        <f t="shared" si="105"/>
        <v>-1813</v>
      </c>
      <c r="CJ90" s="20">
        <f t="shared" si="84"/>
        <v>29.399999999999636</v>
      </c>
      <c r="CK90" s="102">
        <f t="shared" si="85"/>
        <v>1030.0500000000002</v>
      </c>
      <c r="CL90" s="102">
        <f t="shared" si="86"/>
        <v>478.8000000000002</v>
      </c>
      <c r="CM90" s="170">
        <f t="shared" si="106"/>
        <v>-945</v>
      </c>
    </row>
    <row r="91" spans="1:91" ht="11.25">
      <c r="A91" s="253"/>
      <c r="C91" s="1">
        <v>365</v>
      </c>
      <c r="D91" s="34">
        <f>C91/config!$B$7</f>
        <v>121.66666666666667</v>
      </c>
      <c r="E91" s="139">
        <f t="shared" si="107"/>
        <v>9870</v>
      </c>
      <c r="F91" s="139">
        <f t="shared" si="107"/>
        <v>8566.249999999998</v>
      </c>
      <c r="G91" s="139">
        <f t="shared" si="107"/>
        <v>12003.25</v>
      </c>
      <c r="H91" s="139">
        <f t="shared" si="107"/>
        <v>16101.75</v>
      </c>
      <c r="I91" s="139">
        <f t="shared" si="107"/>
        <v>18150.999999999996</v>
      </c>
      <c r="J91" s="139">
        <f t="shared" si="107"/>
        <v>17289.999999999996</v>
      </c>
      <c r="K91" s="139">
        <f t="shared" si="107"/>
        <v>8190</v>
      </c>
      <c r="L91" s="139">
        <f t="shared" si="107"/>
        <v>8652</v>
      </c>
      <c r="M91" s="139">
        <f t="shared" si="107"/>
        <v>11152.75</v>
      </c>
      <c r="N91" s="139">
        <f t="shared" si="107"/>
        <v>13968.5</v>
      </c>
      <c r="O91" s="139">
        <f t="shared" si="108"/>
        <v>17762.499999999996</v>
      </c>
      <c r="P91" s="139">
        <f t="shared" si="108"/>
        <v>7638.75</v>
      </c>
      <c r="Q91" s="139">
        <f t="shared" si="108"/>
        <v>11900</v>
      </c>
      <c r="R91" s="139">
        <f t="shared" si="108"/>
        <v>16215.500000000002</v>
      </c>
      <c r="S91" s="139">
        <f t="shared" si="108"/>
        <v>25114.25</v>
      </c>
      <c r="T91" s="139">
        <f t="shared" si="108"/>
        <v>8426.25</v>
      </c>
      <c r="U91" s="139">
        <f t="shared" si="108"/>
        <v>10255</v>
      </c>
      <c r="V91" s="139">
        <f t="shared" si="108"/>
        <v>13807.5</v>
      </c>
      <c r="W91" s="148">
        <f t="shared" si="73"/>
        <v>9110.5</v>
      </c>
      <c r="X91" s="148">
        <f t="shared" si="73"/>
        <v>11599.000000000002</v>
      </c>
      <c r="Y91" s="148">
        <f t="shared" si="73"/>
        <v>14129.500000000002</v>
      </c>
      <c r="Z91" s="148">
        <f t="shared" si="73"/>
        <v>20733.999999999996</v>
      </c>
      <c r="AA91" s="148">
        <f t="shared" si="73"/>
        <v>8043</v>
      </c>
      <c r="AB91" s="148">
        <f t="shared" si="73"/>
        <v>9988.999999999998</v>
      </c>
      <c r="AC91" s="148">
        <f t="shared" si="73"/>
        <v>12516</v>
      </c>
      <c r="AD91" s="139">
        <f t="shared" si="108"/>
        <v>17902.5</v>
      </c>
      <c r="AE91" s="139">
        <f t="shared" si="108"/>
        <v>10578.75</v>
      </c>
      <c r="AF91" s="139">
        <f t="shared" si="108"/>
        <v>19802.5</v>
      </c>
      <c r="AG91" s="139">
        <f t="shared" si="108"/>
        <v>9840.6</v>
      </c>
      <c r="AH91" s="139">
        <f t="shared" si="109"/>
        <v>8536.849999999999</v>
      </c>
      <c r="AI91" s="139">
        <f t="shared" si="109"/>
        <v>11973.849999999999</v>
      </c>
      <c r="AJ91" s="139">
        <f t="shared" si="109"/>
        <v>16072.35</v>
      </c>
      <c r="AK91" s="139">
        <f t="shared" si="109"/>
        <v>18121.6</v>
      </c>
      <c r="AL91" s="139">
        <f t="shared" si="109"/>
        <v>8085</v>
      </c>
      <c r="AM91" s="139">
        <f t="shared" si="82"/>
        <v>8547</v>
      </c>
      <c r="AN91" s="139">
        <f t="shared" si="82"/>
        <v>11047.75</v>
      </c>
      <c r="AO91" s="139">
        <f t="shared" si="82"/>
        <v>13863.5</v>
      </c>
      <c r="AP91" s="139">
        <f t="shared" si="82"/>
        <v>17657.499999999996</v>
      </c>
      <c r="AQ91" s="139">
        <f t="shared" si="82"/>
        <v>7159.95</v>
      </c>
      <c r="AR91" s="139">
        <f t="shared" si="82"/>
        <v>11788.7</v>
      </c>
      <c r="AS91" s="139">
        <f t="shared" si="82"/>
        <v>16088.87</v>
      </c>
      <c r="AT91" s="139">
        <f t="shared" si="82"/>
        <v>24971.87</v>
      </c>
      <c r="AU91" s="148">
        <f t="shared" si="82"/>
        <v>9005.5</v>
      </c>
      <c r="AV91" s="148">
        <f t="shared" si="82"/>
        <v>11494.000000000002</v>
      </c>
      <c r="AW91" s="148">
        <f t="shared" si="82"/>
        <v>14024.500000000002</v>
      </c>
      <c r="AX91" s="148">
        <f t="shared" si="82"/>
        <v>20628.999999999996</v>
      </c>
      <c r="AY91" s="139">
        <f t="shared" si="82"/>
        <v>18165</v>
      </c>
      <c r="AZ91" s="139">
        <f t="shared" si="82"/>
        <v>13256.25</v>
      </c>
      <c r="BA91" s="139">
        <f t="shared" si="82"/>
        <v>12333.999999999998</v>
      </c>
      <c r="BB91" s="139">
        <f t="shared" si="103"/>
        <v>15844.5</v>
      </c>
      <c r="BC91" s="139">
        <f t="shared" si="103"/>
        <v>19580.75</v>
      </c>
      <c r="BD91" s="139">
        <f t="shared" si="103"/>
        <v>29741.25</v>
      </c>
      <c r="BE91" s="139">
        <f t="shared" si="103"/>
        <v>13279.687499999998</v>
      </c>
      <c r="BF91" s="139">
        <f t="shared" si="103"/>
        <v>13069.687499999998</v>
      </c>
      <c r="BG91" s="139">
        <f t="shared" si="103"/>
        <v>14546</v>
      </c>
      <c r="BH91" s="139">
        <f t="shared" si="103"/>
        <v>13821.5</v>
      </c>
      <c r="BI91" s="139">
        <f t="shared" si="103"/>
        <v>13448.75</v>
      </c>
      <c r="BJ91" s="139">
        <f t="shared" si="103"/>
        <v>12346.250000000002</v>
      </c>
      <c r="BK91" s="139">
        <f t="shared" si="103"/>
        <v>13674.5</v>
      </c>
      <c r="BL91" s="139">
        <f t="shared" si="103"/>
        <v>14483</v>
      </c>
      <c r="BM91" s="44">
        <f t="shared" si="87"/>
        <v>7159.95</v>
      </c>
      <c r="BN91" s="139">
        <f t="shared" si="83"/>
        <v>8566.249999999998</v>
      </c>
      <c r="BO91" s="139">
        <f t="shared" si="88"/>
        <v>8190</v>
      </c>
      <c r="BP91" s="139">
        <f t="shared" si="89"/>
        <v>7638.75</v>
      </c>
      <c r="BQ91" s="139">
        <f t="shared" si="90"/>
        <v>10578.75</v>
      </c>
      <c r="BR91" s="139">
        <f t="shared" si="56"/>
        <v>8536.849999999999</v>
      </c>
      <c r="BS91" s="139">
        <f t="shared" si="91"/>
        <v>7159.95</v>
      </c>
      <c r="BT91" s="139">
        <f t="shared" si="92"/>
        <v>12333.999999999998</v>
      </c>
      <c r="BU91" s="139">
        <f t="shared" si="93"/>
        <v>13069.687499999998</v>
      </c>
      <c r="BV91" s="139">
        <f t="shared" si="94"/>
        <v>12346.250000000002</v>
      </c>
      <c r="BW91" s="175">
        <f t="shared" si="95"/>
        <v>8043</v>
      </c>
      <c r="BX91" s="161">
        <f t="shared" si="96"/>
        <v>9005.5</v>
      </c>
      <c r="BY91" s="20">
        <f t="shared" si="97"/>
        <v>-2303.4375</v>
      </c>
      <c r="BZ91" s="13">
        <f t="shared" si="98"/>
        <v>-2679.687499999998</v>
      </c>
      <c r="CA91" s="13">
        <f t="shared" si="99"/>
        <v>-3230.937499999998</v>
      </c>
      <c r="CB91" s="13">
        <f t="shared" si="100"/>
        <v>-290.9374999999982</v>
      </c>
      <c r="CC91" s="13">
        <f t="shared" si="101"/>
        <v>-2332.8374999999996</v>
      </c>
      <c r="CD91" s="13">
        <f t="shared" si="102"/>
        <v>-3709.7374999999975</v>
      </c>
      <c r="CE91" s="13">
        <f t="shared" si="79"/>
        <v>1464.3125</v>
      </c>
      <c r="CF91" s="51">
        <v>2200</v>
      </c>
      <c r="CG91" s="13">
        <f t="shared" si="59"/>
        <v>1476.5625000000036</v>
      </c>
      <c r="CH91" s="170">
        <f t="shared" si="104"/>
        <v>-2826.687499999998</v>
      </c>
      <c r="CI91" s="164">
        <f t="shared" si="105"/>
        <v>-1864.1874999999982</v>
      </c>
      <c r="CJ91" s="20">
        <f t="shared" si="84"/>
        <v>29.399999999999636</v>
      </c>
      <c r="CK91" s="102">
        <f t="shared" si="85"/>
        <v>1030.0500000000002</v>
      </c>
      <c r="CL91" s="102">
        <f t="shared" si="86"/>
        <v>478.8000000000002</v>
      </c>
      <c r="CM91" s="170">
        <f t="shared" si="106"/>
        <v>-962.5</v>
      </c>
    </row>
    <row r="92" spans="1:91" ht="11.25">
      <c r="A92" s="253"/>
      <c r="C92" s="1">
        <v>370</v>
      </c>
      <c r="D92" s="34">
        <f>C92/config!$B$7</f>
        <v>123.33333333333333</v>
      </c>
      <c r="E92" s="139">
        <f t="shared" si="107"/>
        <v>9870</v>
      </c>
      <c r="F92" s="139">
        <f t="shared" si="107"/>
        <v>8680.000000000002</v>
      </c>
      <c r="G92" s="139">
        <f t="shared" si="107"/>
        <v>12162.5</v>
      </c>
      <c r="H92" s="139">
        <f t="shared" si="107"/>
        <v>16306.5</v>
      </c>
      <c r="I92" s="139">
        <f t="shared" si="107"/>
        <v>18378.500000000004</v>
      </c>
      <c r="J92" s="139">
        <f t="shared" si="107"/>
        <v>17517.500000000004</v>
      </c>
      <c r="K92" s="139">
        <f t="shared" si="107"/>
        <v>8190</v>
      </c>
      <c r="L92" s="139">
        <f t="shared" si="107"/>
        <v>8788.5</v>
      </c>
      <c r="M92" s="139">
        <f t="shared" si="107"/>
        <v>11312</v>
      </c>
      <c r="N92" s="139">
        <f t="shared" si="107"/>
        <v>14150.5</v>
      </c>
      <c r="O92" s="139">
        <f t="shared" si="108"/>
        <v>17990.000000000004</v>
      </c>
      <c r="P92" s="139">
        <f t="shared" si="108"/>
        <v>7638.75</v>
      </c>
      <c r="Q92" s="139">
        <f t="shared" si="108"/>
        <v>12066.25</v>
      </c>
      <c r="R92" s="139">
        <f t="shared" si="108"/>
        <v>16434.249999999996</v>
      </c>
      <c r="S92" s="139">
        <f t="shared" si="108"/>
        <v>25438</v>
      </c>
      <c r="T92" s="139">
        <f t="shared" si="108"/>
        <v>8426.25</v>
      </c>
      <c r="U92" s="139">
        <f t="shared" si="108"/>
        <v>10377.5</v>
      </c>
      <c r="V92" s="139">
        <f t="shared" si="108"/>
        <v>13991.25</v>
      </c>
      <c r="W92" s="148">
        <f t="shared" si="73"/>
        <v>9201.5</v>
      </c>
      <c r="X92" s="148">
        <f t="shared" si="73"/>
        <v>11731.999999999998</v>
      </c>
      <c r="Y92" s="148">
        <f t="shared" si="73"/>
        <v>14304.499999999998</v>
      </c>
      <c r="Z92" s="148">
        <f t="shared" si="73"/>
        <v>20993.000000000004</v>
      </c>
      <c r="AA92" s="148">
        <f t="shared" si="73"/>
        <v>8116.5</v>
      </c>
      <c r="AB92" s="148">
        <f t="shared" si="73"/>
        <v>10087.000000000002</v>
      </c>
      <c r="AC92" s="148">
        <f t="shared" si="73"/>
        <v>12663</v>
      </c>
      <c r="AD92" s="139">
        <f t="shared" si="108"/>
        <v>18130</v>
      </c>
      <c r="AE92" s="139">
        <f t="shared" si="108"/>
        <v>10692.5</v>
      </c>
      <c r="AF92" s="139">
        <f t="shared" si="108"/>
        <v>20030</v>
      </c>
      <c r="AG92" s="139">
        <f t="shared" si="108"/>
        <v>9840.6</v>
      </c>
      <c r="AH92" s="139">
        <f t="shared" si="109"/>
        <v>8650.600000000002</v>
      </c>
      <c r="AI92" s="139">
        <f t="shared" si="109"/>
        <v>12133.1</v>
      </c>
      <c r="AJ92" s="139">
        <f t="shared" si="109"/>
        <v>16277.1</v>
      </c>
      <c r="AK92" s="139">
        <f t="shared" si="109"/>
        <v>18349.100000000002</v>
      </c>
      <c r="AL92" s="139">
        <f t="shared" si="109"/>
        <v>8085</v>
      </c>
      <c r="AM92" s="139">
        <f t="shared" si="82"/>
        <v>8683.5</v>
      </c>
      <c r="AN92" s="139">
        <f t="shared" si="82"/>
        <v>11207</v>
      </c>
      <c r="AO92" s="139">
        <f t="shared" si="82"/>
        <v>14045.5</v>
      </c>
      <c r="AP92" s="139">
        <f t="shared" si="82"/>
        <v>17885.000000000004</v>
      </c>
      <c r="AQ92" s="139">
        <f t="shared" si="82"/>
        <v>7159.95</v>
      </c>
      <c r="AR92" s="139">
        <f t="shared" si="82"/>
        <v>11954.949999999999</v>
      </c>
      <c r="AS92" s="139">
        <f t="shared" si="82"/>
        <v>16307.619999999999</v>
      </c>
      <c r="AT92" s="139">
        <f t="shared" si="82"/>
        <v>25295.620000000003</v>
      </c>
      <c r="AU92" s="148">
        <f t="shared" si="82"/>
        <v>9096.5</v>
      </c>
      <c r="AV92" s="148">
        <f t="shared" si="82"/>
        <v>11626.999999999998</v>
      </c>
      <c r="AW92" s="148">
        <f t="shared" si="82"/>
        <v>14199.499999999998</v>
      </c>
      <c r="AX92" s="148">
        <f t="shared" si="82"/>
        <v>20888.000000000004</v>
      </c>
      <c r="AY92" s="139">
        <f t="shared" si="82"/>
        <v>18165</v>
      </c>
      <c r="AZ92" s="139">
        <f t="shared" si="82"/>
        <v>13256.25</v>
      </c>
      <c r="BA92" s="139">
        <f t="shared" si="82"/>
        <v>12456.500000000002</v>
      </c>
      <c r="BB92" s="139">
        <f t="shared" si="103"/>
        <v>16028.25</v>
      </c>
      <c r="BC92" s="139">
        <f t="shared" si="103"/>
        <v>19825.75</v>
      </c>
      <c r="BD92" s="139">
        <f t="shared" si="103"/>
        <v>30108.75</v>
      </c>
      <c r="BE92" s="139">
        <f t="shared" si="103"/>
        <v>13421.875</v>
      </c>
      <c r="BF92" s="139">
        <f t="shared" si="103"/>
        <v>13211.875</v>
      </c>
      <c r="BG92" s="139">
        <f t="shared" si="103"/>
        <v>14712.25</v>
      </c>
      <c r="BH92" s="139">
        <f t="shared" si="103"/>
        <v>13987.75</v>
      </c>
      <c r="BI92" s="139">
        <f t="shared" si="103"/>
        <v>13615</v>
      </c>
      <c r="BJ92" s="139">
        <f t="shared" si="103"/>
        <v>12512.499999999998</v>
      </c>
      <c r="BK92" s="139">
        <f t="shared" si="103"/>
        <v>13814.5</v>
      </c>
      <c r="BL92" s="139">
        <f t="shared" si="103"/>
        <v>14623</v>
      </c>
      <c r="BM92" s="44">
        <f t="shared" si="87"/>
        <v>7159.95</v>
      </c>
      <c r="BN92" s="139">
        <f t="shared" si="83"/>
        <v>8680.000000000002</v>
      </c>
      <c r="BO92" s="139">
        <f t="shared" si="88"/>
        <v>8190</v>
      </c>
      <c r="BP92" s="139">
        <f t="shared" si="89"/>
        <v>7638.75</v>
      </c>
      <c r="BQ92" s="139">
        <f t="shared" si="90"/>
        <v>10692.5</v>
      </c>
      <c r="BR92" s="139">
        <f t="shared" si="56"/>
        <v>8650.600000000002</v>
      </c>
      <c r="BS92" s="139">
        <f t="shared" si="91"/>
        <v>7159.95</v>
      </c>
      <c r="BT92" s="139">
        <f t="shared" si="92"/>
        <v>12456.500000000002</v>
      </c>
      <c r="BU92" s="139">
        <f t="shared" si="93"/>
        <v>13211.875</v>
      </c>
      <c r="BV92" s="139">
        <f t="shared" si="94"/>
        <v>12512.499999999998</v>
      </c>
      <c r="BW92" s="175">
        <f t="shared" si="95"/>
        <v>8116.5</v>
      </c>
      <c r="BX92" s="161">
        <f t="shared" si="96"/>
        <v>9096.5</v>
      </c>
      <c r="BY92" s="20">
        <f t="shared" si="97"/>
        <v>-2331.874999999998</v>
      </c>
      <c r="BZ92" s="13">
        <f t="shared" si="98"/>
        <v>-2821.875</v>
      </c>
      <c r="CA92" s="13">
        <f t="shared" si="99"/>
        <v>-3373.125</v>
      </c>
      <c r="CB92" s="13">
        <f t="shared" si="100"/>
        <v>-319.375</v>
      </c>
      <c r="CC92" s="13">
        <f t="shared" si="101"/>
        <v>-2361.274999999998</v>
      </c>
      <c r="CD92" s="13">
        <f t="shared" si="102"/>
        <v>-3851.9249999999993</v>
      </c>
      <c r="CE92" s="13">
        <f t="shared" si="79"/>
        <v>1444.6250000000018</v>
      </c>
      <c r="CF92" s="51">
        <v>2200</v>
      </c>
      <c r="CG92" s="13">
        <f t="shared" si="59"/>
        <v>1500.6249999999982</v>
      </c>
      <c r="CH92" s="170">
        <f t="shared" si="104"/>
        <v>-2895.375</v>
      </c>
      <c r="CI92" s="164">
        <f t="shared" si="105"/>
        <v>-1915.375</v>
      </c>
      <c r="CJ92" s="20">
        <f t="shared" si="84"/>
        <v>29.399999999999636</v>
      </c>
      <c r="CK92" s="102">
        <f t="shared" si="85"/>
        <v>1030.0500000000002</v>
      </c>
      <c r="CL92" s="102">
        <f t="shared" si="86"/>
        <v>478.8000000000002</v>
      </c>
      <c r="CM92" s="170">
        <f t="shared" si="106"/>
        <v>-980</v>
      </c>
    </row>
    <row r="93" spans="1:91" ht="11.25">
      <c r="A93" s="253"/>
      <c r="C93" s="1">
        <v>375</v>
      </c>
      <c r="D93" s="34">
        <f>C93/config!$B$7</f>
        <v>125</v>
      </c>
      <c r="E93" s="139">
        <f t="shared" si="107"/>
        <v>9870</v>
      </c>
      <c r="F93" s="139">
        <f t="shared" si="107"/>
        <v>8793.75</v>
      </c>
      <c r="G93" s="139">
        <f t="shared" si="107"/>
        <v>12321.75</v>
      </c>
      <c r="H93" s="139">
        <f t="shared" si="107"/>
        <v>16511.25</v>
      </c>
      <c r="I93" s="139">
        <f t="shared" si="107"/>
        <v>18606</v>
      </c>
      <c r="J93" s="139">
        <f t="shared" si="107"/>
        <v>17745</v>
      </c>
      <c r="K93" s="139">
        <f t="shared" si="107"/>
        <v>8190</v>
      </c>
      <c r="L93" s="139">
        <f t="shared" si="107"/>
        <v>8925</v>
      </c>
      <c r="M93" s="139">
        <f t="shared" si="107"/>
        <v>11471.25</v>
      </c>
      <c r="N93" s="139">
        <f t="shared" si="107"/>
        <v>14332.5</v>
      </c>
      <c r="O93" s="139">
        <f t="shared" si="108"/>
        <v>18217.5</v>
      </c>
      <c r="P93" s="139">
        <f t="shared" si="108"/>
        <v>7638.75</v>
      </c>
      <c r="Q93" s="139">
        <f t="shared" si="108"/>
        <v>12232.5</v>
      </c>
      <c r="R93" s="139">
        <f t="shared" si="108"/>
        <v>16653</v>
      </c>
      <c r="S93" s="139">
        <f t="shared" si="108"/>
        <v>25761.75</v>
      </c>
      <c r="T93" s="139">
        <f t="shared" si="108"/>
        <v>8426.25</v>
      </c>
      <c r="U93" s="139">
        <f t="shared" si="108"/>
        <v>10500</v>
      </c>
      <c r="V93" s="139">
        <f t="shared" si="108"/>
        <v>14175</v>
      </c>
      <c r="W93" s="148">
        <f t="shared" si="73"/>
        <v>9292.5</v>
      </c>
      <c r="X93" s="148">
        <f t="shared" si="73"/>
        <v>11865</v>
      </c>
      <c r="Y93" s="148">
        <f t="shared" si="73"/>
        <v>14479.5</v>
      </c>
      <c r="Z93" s="148">
        <f t="shared" si="73"/>
        <v>21252</v>
      </c>
      <c r="AA93" s="148">
        <f t="shared" si="73"/>
        <v>8190</v>
      </c>
      <c r="AB93" s="148">
        <f t="shared" si="73"/>
        <v>10185</v>
      </c>
      <c r="AC93" s="148">
        <f t="shared" si="73"/>
        <v>12810</v>
      </c>
      <c r="AD93" s="139">
        <f t="shared" si="108"/>
        <v>18357.5</v>
      </c>
      <c r="AE93" s="139">
        <f t="shared" si="108"/>
        <v>10806.25</v>
      </c>
      <c r="AF93" s="139">
        <f t="shared" si="108"/>
        <v>20257.500000000004</v>
      </c>
      <c r="AG93" s="139">
        <f t="shared" si="108"/>
        <v>9840.6</v>
      </c>
      <c r="AH93" s="139">
        <f t="shared" si="109"/>
        <v>8764.35</v>
      </c>
      <c r="AI93" s="139">
        <f t="shared" si="109"/>
        <v>12292.35</v>
      </c>
      <c r="AJ93" s="139">
        <f t="shared" si="109"/>
        <v>16481.85</v>
      </c>
      <c r="AK93" s="139">
        <f t="shared" si="109"/>
        <v>18576.6</v>
      </c>
      <c r="AL93" s="139">
        <f t="shared" si="109"/>
        <v>8085</v>
      </c>
      <c r="AM93" s="139">
        <f t="shared" si="82"/>
        <v>8820</v>
      </c>
      <c r="AN93" s="139">
        <f t="shared" si="82"/>
        <v>11366.25</v>
      </c>
      <c r="AO93" s="139">
        <f t="shared" si="82"/>
        <v>14227.5</v>
      </c>
      <c r="AP93" s="139">
        <f t="shared" si="82"/>
        <v>18112.5</v>
      </c>
      <c r="AQ93" s="139">
        <f t="shared" si="82"/>
        <v>7159.95</v>
      </c>
      <c r="AR93" s="139">
        <f t="shared" si="82"/>
        <v>12121.2</v>
      </c>
      <c r="AS93" s="139">
        <f t="shared" si="82"/>
        <v>16526.370000000003</v>
      </c>
      <c r="AT93" s="139">
        <f t="shared" si="82"/>
        <v>25619.370000000003</v>
      </c>
      <c r="AU93" s="148">
        <f t="shared" si="82"/>
        <v>9187.5</v>
      </c>
      <c r="AV93" s="148">
        <f t="shared" si="82"/>
        <v>11760</v>
      </c>
      <c r="AW93" s="148">
        <f t="shared" si="82"/>
        <v>14374.5</v>
      </c>
      <c r="AX93" s="148">
        <f t="shared" si="82"/>
        <v>21147</v>
      </c>
      <c r="AY93" s="139">
        <f t="shared" si="82"/>
        <v>18165</v>
      </c>
      <c r="AZ93" s="139">
        <f t="shared" si="82"/>
        <v>13256.25</v>
      </c>
      <c r="BA93" s="139">
        <f t="shared" si="82"/>
        <v>12579</v>
      </c>
      <c r="BB93" s="139">
        <f t="shared" si="103"/>
        <v>16212</v>
      </c>
      <c r="BC93" s="139">
        <f t="shared" si="103"/>
        <v>20070.75</v>
      </c>
      <c r="BD93" s="139">
        <f t="shared" si="103"/>
        <v>30476.25</v>
      </c>
      <c r="BE93" s="139">
        <f t="shared" si="103"/>
        <v>13564.0625</v>
      </c>
      <c r="BF93" s="139">
        <f t="shared" si="103"/>
        <v>13354.0625</v>
      </c>
      <c r="BG93" s="139">
        <f t="shared" si="103"/>
        <v>14878.5</v>
      </c>
      <c r="BH93" s="139">
        <f t="shared" si="103"/>
        <v>14154</v>
      </c>
      <c r="BI93" s="139">
        <f t="shared" si="103"/>
        <v>13781.25</v>
      </c>
      <c r="BJ93" s="139">
        <f t="shared" si="103"/>
        <v>12678.75</v>
      </c>
      <c r="BK93" s="139">
        <f t="shared" si="103"/>
        <v>13954.5</v>
      </c>
      <c r="BL93" s="139">
        <f t="shared" si="103"/>
        <v>14763</v>
      </c>
      <c r="BM93" s="44">
        <f t="shared" si="87"/>
        <v>7159.95</v>
      </c>
      <c r="BN93" s="139">
        <f t="shared" si="83"/>
        <v>8793.75</v>
      </c>
      <c r="BO93" s="139">
        <f t="shared" si="88"/>
        <v>8190</v>
      </c>
      <c r="BP93" s="139">
        <f t="shared" si="89"/>
        <v>7638.75</v>
      </c>
      <c r="BQ93" s="139">
        <f t="shared" si="90"/>
        <v>10806.25</v>
      </c>
      <c r="BR93" s="139">
        <f t="shared" si="56"/>
        <v>8764.35</v>
      </c>
      <c r="BS93" s="139">
        <f t="shared" si="91"/>
        <v>7159.95</v>
      </c>
      <c r="BT93" s="139">
        <f t="shared" si="92"/>
        <v>12579</v>
      </c>
      <c r="BU93" s="139">
        <f t="shared" si="93"/>
        <v>13354.0625</v>
      </c>
      <c r="BV93" s="139">
        <f t="shared" si="94"/>
        <v>12678.75</v>
      </c>
      <c r="BW93" s="175">
        <f t="shared" si="95"/>
        <v>8190</v>
      </c>
      <c r="BX93" s="161">
        <f t="shared" si="96"/>
        <v>9187.5</v>
      </c>
      <c r="BY93" s="20">
        <f t="shared" si="97"/>
        <v>-2360.3125</v>
      </c>
      <c r="BZ93" s="13">
        <f t="shared" si="98"/>
        <v>-2964.0625</v>
      </c>
      <c r="CA93" s="13">
        <f t="shared" si="99"/>
        <v>-3515.3125</v>
      </c>
      <c r="CB93" s="13">
        <f t="shared" si="100"/>
        <v>-347.8125</v>
      </c>
      <c r="CC93" s="13">
        <f t="shared" si="101"/>
        <v>-2389.7124999999996</v>
      </c>
      <c r="CD93" s="13">
        <f t="shared" si="102"/>
        <v>-3994.1124999999993</v>
      </c>
      <c r="CE93" s="13">
        <f t="shared" si="79"/>
        <v>1424.9375</v>
      </c>
      <c r="CF93" s="51">
        <v>2200</v>
      </c>
      <c r="CG93" s="13">
        <f t="shared" si="59"/>
        <v>1524.6875</v>
      </c>
      <c r="CH93" s="170">
        <f t="shared" si="104"/>
        <v>-2964.0625</v>
      </c>
      <c r="CI93" s="164">
        <f t="shared" si="105"/>
        <v>-1966.5625</v>
      </c>
      <c r="CJ93" s="20">
        <f t="shared" si="84"/>
        <v>29.399999999999636</v>
      </c>
      <c r="CK93" s="102">
        <f t="shared" si="85"/>
        <v>1030.0500000000002</v>
      </c>
      <c r="CL93" s="102">
        <f t="shared" si="86"/>
        <v>478.8000000000002</v>
      </c>
      <c r="CM93" s="170">
        <f t="shared" si="106"/>
        <v>-997.5</v>
      </c>
    </row>
    <row r="94" spans="1:91" ht="11.25">
      <c r="A94" s="253"/>
      <c r="C94" s="1">
        <v>380</v>
      </c>
      <c r="D94" s="34">
        <f>C94/config!$B$7</f>
        <v>126.66666666666667</v>
      </c>
      <c r="E94" s="139">
        <f t="shared" si="107"/>
        <v>9870</v>
      </c>
      <c r="F94" s="139">
        <f t="shared" si="107"/>
        <v>8907.5</v>
      </c>
      <c r="G94" s="139">
        <f t="shared" si="107"/>
        <v>12481</v>
      </c>
      <c r="H94" s="139">
        <f t="shared" si="107"/>
        <v>16716</v>
      </c>
      <c r="I94" s="139">
        <f t="shared" si="107"/>
        <v>18833.5</v>
      </c>
      <c r="J94" s="139">
        <f t="shared" si="107"/>
        <v>17972.5</v>
      </c>
      <c r="K94" s="139">
        <f t="shared" si="107"/>
        <v>8190</v>
      </c>
      <c r="L94" s="139">
        <f t="shared" si="107"/>
        <v>9061.5</v>
      </c>
      <c r="M94" s="139">
        <f t="shared" si="107"/>
        <v>11630.5</v>
      </c>
      <c r="N94" s="139">
        <f t="shared" si="107"/>
        <v>14514.5</v>
      </c>
      <c r="O94" s="139">
        <f t="shared" si="108"/>
        <v>18445</v>
      </c>
      <c r="P94" s="139">
        <f t="shared" si="108"/>
        <v>7638.75</v>
      </c>
      <c r="Q94" s="139">
        <f t="shared" si="108"/>
        <v>12398.75</v>
      </c>
      <c r="R94" s="139">
        <f t="shared" si="108"/>
        <v>16871.750000000004</v>
      </c>
      <c r="S94" s="139">
        <f t="shared" si="108"/>
        <v>26085.5</v>
      </c>
      <c r="T94" s="139">
        <f t="shared" si="108"/>
        <v>8426.25</v>
      </c>
      <c r="U94" s="139">
        <f t="shared" si="108"/>
        <v>10622.5</v>
      </c>
      <c r="V94" s="139">
        <f t="shared" si="108"/>
        <v>14358.75</v>
      </c>
      <c r="W94" s="148">
        <f t="shared" si="73"/>
        <v>9383.500000000002</v>
      </c>
      <c r="X94" s="148">
        <f t="shared" si="73"/>
        <v>11998.000000000002</v>
      </c>
      <c r="Y94" s="148">
        <f t="shared" si="73"/>
        <v>14654.500000000002</v>
      </c>
      <c r="Z94" s="148">
        <f t="shared" si="73"/>
        <v>21510.999999999996</v>
      </c>
      <c r="AA94" s="148">
        <f t="shared" si="73"/>
        <v>8263.5</v>
      </c>
      <c r="AB94" s="148">
        <f t="shared" si="73"/>
        <v>10282.999999999998</v>
      </c>
      <c r="AC94" s="148">
        <f t="shared" si="73"/>
        <v>12957</v>
      </c>
      <c r="AD94" s="139">
        <f t="shared" si="108"/>
        <v>18585</v>
      </c>
      <c r="AE94" s="139">
        <f t="shared" si="108"/>
        <v>10920</v>
      </c>
      <c r="AF94" s="139">
        <f t="shared" si="108"/>
        <v>20485</v>
      </c>
      <c r="AG94" s="139">
        <f t="shared" si="108"/>
        <v>9840.6</v>
      </c>
      <c r="AH94" s="139">
        <f t="shared" si="109"/>
        <v>8878.1</v>
      </c>
      <c r="AI94" s="139">
        <f t="shared" si="109"/>
        <v>12451.599999999999</v>
      </c>
      <c r="AJ94" s="139">
        <f t="shared" si="109"/>
        <v>16686.6</v>
      </c>
      <c r="AK94" s="139">
        <f t="shared" si="109"/>
        <v>18804.100000000002</v>
      </c>
      <c r="AL94" s="139">
        <f t="shared" si="109"/>
        <v>8085</v>
      </c>
      <c r="AM94" s="139">
        <f t="shared" si="109"/>
        <v>8956.5</v>
      </c>
      <c r="AN94" s="139">
        <f t="shared" si="109"/>
        <v>11525.5</v>
      </c>
      <c r="AO94" s="139">
        <f t="shared" si="109"/>
        <v>14409.5</v>
      </c>
      <c r="AP94" s="139">
        <f t="shared" si="109"/>
        <v>18340</v>
      </c>
      <c r="AQ94" s="139">
        <f t="shared" si="109"/>
        <v>7159.95</v>
      </c>
      <c r="AR94" s="139">
        <f t="shared" si="109"/>
        <v>12287.45</v>
      </c>
      <c r="AS94" s="139">
        <f t="shared" si="109"/>
        <v>16745.12</v>
      </c>
      <c r="AT94" s="139">
        <f t="shared" si="109"/>
        <v>25943.12</v>
      </c>
      <c r="AU94" s="148">
        <f t="shared" si="109"/>
        <v>9278.500000000002</v>
      </c>
      <c r="AV94" s="148">
        <f t="shared" si="109"/>
        <v>11893.000000000002</v>
      </c>
      <c r="AW94" s="148">
        <f t="shared" si="109"/>
        <v>14549.500000000002</v>
      </c>
      <c r="AX94" s="148">
        <f t="shared" si="109"/>
        <v>21405.999999999996</v>
      </c>
      <c r="AY94" s="139">
        <f t="shared" si="109"/>
        <v>18165</v>
      </c>
      <c r="AZ94" s="139">
        <f t="shared" si="109"/>
        <v>13256.25</v>
      </c>
      <c r="BA94" s="139">
        <f t="shared" si="109"/>
        <v>12701.499999999998</v>
      </c>
      <c r="BB94" s="139">
        <f aca="true" t="shared" si="110" ref="BB94:BL109">k_zeikomi(k_total(k_tsuwabun($C94,$D94,0,BB$12,BB$13),BB$7,BB$6,BB$9,BB$14,BB$10+BB$11))</f>
        <v>16395.75</v>
      </c>
      <c r="BC94" s="139">
        <f t="shared" si="110"/>
        <v>20315.75</v>
      </c>
      <c r="BD94" s="139">
        <f t="shared" si="110"/>
        <v>30843.75</v>
      </c>
      <c r="BE94" s="139">
        <f t="shared" si="110"/>
        <v>13706.249999999998</v>
      </c>
      <c r="BF94" s="139">
        <f t="shared" si="110"/>
        <v>13496.249999999998</v>
      </c>
      <c r="BG94" s="139">
        <f t="shared" si="110"/>
        <v>15044.75</v>
      </c>
      <c r="BH94" s="139">
        <f t="shared" si="110"/>
        <v>14320.25</v>
      </c>
      <c r="BI94" s="139">
        <f t="shared" si="110"/>
        <v>13947.5</v>
      </c>
      <c r="BJ94" s="139">
        <f t="shared" si="110"/>
        <v>12845.000000000002</v>
      </c>
      <c r="BK94" s="139">
        <f t="shared" si="103"/>
        <v>14094.5</v>
      </c>
      <c r="BL94" s="139">
        <f t="shared" si="103"/>
        <v>14903</v>
      </c>
      <c r="BM94" s="44">
        <f t="shared" si="87"/>
        <v>7159.95</v>
      </c>
      <c r="BN94" s="139">
        <f t="shared" si="83"/>
        <v>8907.5</v>
      </c>
      <c r="BO94" s="139">
        <f t="shared" si="88"/>
        <v>8190</v>
      </c>
      <c r="BP94" s="139">
        <f t="shared" si="89"/>
        <v>7638.75</v>
      </c>
      <c r="BQ94" s="139">
        <f t="shared" si="90"/>
        <v>10920</v>
      </c>
      <c r="BR94" s="139">
        <f t="shared" si="56"/>
        <v>8878.1</v>
      </c>
      <c r="BS94" s="139">
        <f t="shared" si="91"/>
        <v>7159.95</v>
      </c>
      <c r="BT94" s="139">
        <f t="shared" si="92"/>
        <v>12701.499999999998</v>
      </c>
      <c r="BU94" s="139">
        <f t="shared" si="93"/>
        <v>13496.249999999998</v>
      </c>
      <c r="BV94" s="139">
        <f t="shared" si="94"/>
        <v>12845.000000000002</v>
      </c>
      <c r="BW94" s="175">
        <f t="shared" si="95"/>
        <v>8263.5</v>
      </c>
      <c r="BX94" s="161">
        <f t="shared" si="96"/>
        <v>9278.500000000002</v>
      </c>
      <c r="BY94" s="20">
        <f t="shared" si="97"/>
        <v>-2388.749999999998</v>
      </c>
      <c r="BZ94" s="13">
        <f t="shared" si="98"/>
        <v>-3106.249999999998</v>
      </c>
      <c r="CA94" s="13">
        <f t="shared" si="99"/>
        <v>-3657.499999999998</v>
      </c>
      <c r="CB94" s="13">
        <f t="shared" si="100"/>
        <v>-376.2499999999982</v>
      </c>
      <c r="CC94" s="13">
        <f t="shared" si="101"/>
        <v>-2418.149999999998</v>
      </c>
      <c r="CD94" s="13">
        <f t="shared" si="102"/>
        <v>-4136.299999999997</v>
      </c>
      <c r="CE94" s="13">
        <f t="shared" si="79"/>
        <v>1405.25</v>
      </c>
      <c r="CF94" s="51">
        <v>2200</v>
      </c>
      <c r="CG94" s="13">
        <f t="shared" si="59"/>
        <v>1548.7500000000036</v>
      </c>
      <c r="CH94" s="170">
        <f t="shared" si="104"/>
        <v>-3032.749999999998</v>
      </c>
      <c r="CI94" s="164">
        <f t="shared" si="105"/>
        <v>-2017.7499999999964</v>
      </c>
      <c r="CJ94" s="20">
        <f t="shared" si="84"/>
        <v>29.399999999999636</v>
      </c>
      <c r="CK94" s="102">
        <f t="shared" si="85"/>
        <v>1030.0500000000002</v>
      </c>
      <c r="CL94" s="102">
        <f t="shared" si="86"/>
        <v>478.8000000000002</v>
      </c>
      <c r="CM94" s="170">
        <f t="shared" si="106"/>
        <v>-1015.0000000000018</v>
      </c>
    </row>
    <row r="95" spans="1:91" ht="11.25">
      <c r="A95" s="253"/>
      <c r="C95" s="1">
        <v>385</v>
      </c>
      <c r="D95" s="34">
        <f>C95/config!$B$7</f>
        <v>128.33333333333334</v>
      </c>
      <c r="E95" s="139">
        <f t="shared" si="107"/>
        <v>9870</v>
      </c>
      <c r="F95" s="139">
        <f t="shared" si="107"/>
        <v>9021.25</v>
      </c>
      <c r="G95" s="139">
        <f t="shared" si="107"/>
        <v>12640.25</v>
      </c>
      <c r="H95" s="139">
        <f t="shared" si="107"/>
        <v>16920.75</v>
      </c>
      <c r="I95" s="139">
        <f t="shared" si="107"/>
        <v>19061</v>
      </c>
      <c r="J95" s="139">
        <f t="shared" si="107"/>
        <v>18200</v>
      </c>
      <c r="K95" s="139">
        <f t="shared" si="107"/>
        <v>8190</v>
      </c>
      <c r="L95" s="139">
        <f t="shared" si="107"/>
        <v>9198</v>
      </c>
      <c r="M95" s="139">
        <f t="shared" si="107"/>
        <v>11789.75</v>
      </c>
      <c r="N95" s="139">
        <f t="shared" si="107"/>
        <v>14696.5</v>
      </c>
      <c r="O95" s="139">
        <f t="shared" si="108"/>
        <v>18672.5</v>
      </c>
      <c r="P95" s="139">
        <f t="shared" si="108"/>
        <v>7638.75</v>
      </c>
      <c r="Q95" s="139">
        <f t="shared" si="108"/>
        <v>12565</v>
      </c>
      <c r="R95" s="139">
        <f t="shared" si="108"/>
        <v>17090.499999999996</v>
      </c>
      <c r="S95" s="139">
        <f t="shared" si="108"/>
        <v>26409.25</v>
      </c>
      <c r="T95" s="139">
        <f t="shared" si="108"/>
        <v>8426.25</v>
      </c>
      <c r="U95" s="139">
        <f t="shared" si="108"/>
        <v>10745</v>
      </c>
      <c r="V95" s="139">
        <f t="shared" si="108"/>
        <v>14542.5</v>
      </c>
      <c r="W95" s="148">
        <f t="shared" si="73"/>
        <v>9474.499999999998</v>
      </c>
      <c r="X95" s="148">
        <f t="shared" si="73"/>
        <v>12130.999999999998</v>
      </c>
      <c r="Y95" s="148">
        <f t="shared" si="73"/>
        <v>14829.499999999998</v>
      </c>
      <c r="Z95" s="148">
        <f t="shared" si="73"/>
        <v>21770.000000000004</v>
      </c>
      <c r="AA95" s="148">
        <f t="shared" si="73"/>
        <v>8337</v>
      </c>
      <c r="AB95" s="148">
        <f t="shared" si="73"/>
        <v>10381.000000000002</v>
      </c>
      <c r="AC95" s="148">
        <f t="shared" si="73"/>
        <v>13104</v>
      </c>
      <c r="AD95" s="139">
        <f t="shared" si="108"/>
        <v>18812.499999999996</v>
      </c>
      <c r="AE95" s="139">
        <f t="shared" si="108"/>
        <v>11033.749999999998</v>
      </c>
      <c r="AF95" s="139">
        <f t="shared" si="108"/>
        <v>20712.499999999996</v>
      </c>
      <c r="AG95" s="139">
        <f t="shared" si="108"/>
        <v>9840.6</v>
      </c>
      <c r="AH95" s="139">
        <f t="shared" si="109"/>
        <v>8991.849999999999</v>
      </c>
      <c r="AI95" s="139">
        <f t="shared" si="109"/>
        <v>12610.85</v>
      </c>
      <c r="AJ95" s="139">
        <f t="shared" si="109"/>
        <v>16891.35</v>
      </c>
      <c r="AK95" s="139">
        <f t="shared" si="109"/>
        <v>19031.6</v>
      </c>
      <c r="AL95" s="139">
        <f t="shared" si="109"/>
        <v>8085</v>
      </c>
      <c r="AM95" s="139">
        <f t="shared" si="109"/>
        <v>9093</v>
      </c>
      <c r="AN95" s="139">
        <f t="shared" si="109"/>
        <v>11684.75</v>
      </c>
      <c r="AO95" s="139">
        <f t="shared" si="109"/>
        <v>14591.5</v>
      </c>
      <c r="AP95" s="139">
        <f t="shared" si="109"/>
        <v>18567.5</v>
      </c>
      <c r="AQ95" s="139">
        <f t="shared" si="109"/>
        <v>7159.95</v>
      </c>
      <c r="AR95" s="139">
        <f t="shared" si="109"/>
        <v>12453.699999999999</v>
      </c>
      <c r="AS95" s="139">
        <f t="shared" si="109"/>
        <v>16963.87</v>
      </c>
      <c r="AT95" s="139">
        <f t="shared" si="109"/>
        <v>26266.870000000003</v>
      </c>
      <c r="AU95" s="148">
        <f t="shared" si="109"/>
        <v>9369.499999999998</v>
      </c>
      <c r="AV95" s="148">
        <f t="shared" si="109"/>
        <v>12025.999999999998</v>
      </c>
      <c r="AW95" s="148">
        <f t="shared" si="109"/>
        <v>14724.499999999998</v>
      </c>
      <c r="AX95" s="148">
        <f t="shared" si="109"/>
        <v>21665.000000000004</v>
      </c>
      <c r="AY95" s="139">
        <f t="shared" si="109"/>
        <v>18165</v>
      </c>
      <c r="AZ95" s="139">
        <f t="shared" si="109"/>
        <v>13256.25</v>
      </c>
      <c r="BA95" s="139">
        <f t="shared" si="109"/>
        <v>12824.000000000002</v>
      </c>
      <c r="BB95" s="139">
        <f t="shared" si="110"/>
        <v>16579.5</v>
      </c>
      <c r="BC95" s="139">
        <f t="shared" si="110"/>
        <v>20560.75</v>
      </c>
      <c r="BD95" s="139">
        <f t="shared" si="110"/>
        <v>31211.25</v>
      </c>
      <c r="BE95" s="139">
        <f t="shared" si="110"/>
        <v>13848.4375</v>
      </c>
      <c r="BF95" s="139">
        <f t="shared" si="110"/>
        <v>13638.4375</v>
      </c>
      <c r="BG95" s="139">
        <f t="shared" si="110"/>
        <v>15211.000000000002</v>
      </c>
      <c r="BH95" s="139">
        <f t="shared" si="110"/>
        <v>14486.500000000002</v>
      </c>
      <c r="BI95" s="139">
        <f t="shared" si="110"/>
        <v>14113.750000000002</v>
      </c>
      <c r="BJ95" s="139">
        <f t="shared" si="110"/>
        <v>13011.250000000002</v>
      </c>
      <c r="BK95" s="139">
        <f t="shared" si="103"/>
        <v>14234.5</v>
      </c>
      <c r="BL95" s="139">
        <f t="shared" si="103"/>
        <v>15043</v>
      </c>
      <c r="BM95" s="44">
        <f t="shared" si="87"/>
        <v>7159.95</v>
      </c>
      <c r="BN95" s="139">
        <f t="shared" si="83"/>
        <v>9021.25</v>
      </c>
      <c r="BO95" s="139">
        <f t="shared" si="88"/>
        <v>8190</v>
      </c>
      <c r="BP95" s="139">
        <f t="shared" si="89"/>
        <v>7638.75</v>
      </c>
      <c r="BQ95" s="139">
        <f t="shared" si="90"/>
        <v>11033.749999999998</v>
      </c>
      <c r="BR95" s="139">
        <f t="shared" si="56"/>
        <v>8991.849999999999</v>
      </c>
      <c r="BS95" s="139">
        <f t="shared" si="91"/>
        <v>7159.95</v>
      </c>
      <c r="BT95" s="139">
        <f t="shared" si="92"/>
        <v>12824.000000000002</v>
      </c>
      <c r="BU95" s="139">
        <f t="shared" si="93"/>
        <v>13638.4375</v>
      </c>
      <c r="BV95" s="139">
        <f t="shared" si="94"/>
        <v>13011.250000000002</v>
      </c>
      <c r="BW95" s="175">
        <f t="shared" si="95"/>
        <v>8337</v>
      </c>
      <c r="BX95" s="161">
        <f t="shared" si="96"/>
        <v>9369.499999999998</v>
      </c>
      <c r="BY95" s="20">
        <f t="shared" si="97"/>
        <v>-2417.1875</v>
      </c>
      <c r="BZ95" s="13">
        <f t="shared" si="98"/>
        <v>-3248.4375</v>
      </c>
      <c r="CA95" s="13">
        <f t="shared" si="99"/>
        <v>-3799.6875</v>
      </c>
      <c r="CB95" s="13">
        <f t="shared" si="100"/>
        <v>-404.6875000000018</v>
      </c>
      <c r="CC95" s="13">
        <f t="shared" si="101"/>
        <v>-2446.5875000000015</v>
      </c>
      <c r="CD95" s="13">
        <f t="shared" si="102"/>
        <v>-4278.487499999999</v>
      </c>
      <c r="CE95" s="13">
        <f t="shared" si="79"/>
        <v>1385.5625000000018</v>
      </c>
      <c r="CF95" s="51">
        <v>2200</v>
      </c>
      <c r="CG95" s="13">
        <f t="shared" si="59"/>
        <v>1572.8125000000018</v>
      </c>
      <c r="CH95" s="170">
        <f t="shared" si="104"/>
        <v>-3101.4375</v>
      </c>
      <c r="CI95" s="164">
        <f t="shared" si="105"/>
        <v>-2068.937500000002</v>
      </c>
      <c r="CJ95" s="20">
        <f t="shared" si="84"/>
        <v>29.400000000001455</v>
      </c>
      <c r="CK95" s="102">
        <f t="shared" si="85"/>
        <v>1030.0500000000002</v>
      </c>
      <c r="CL95" s="102">
        <f t="shared" si="86"/>
        <v>478.8000000000002</v>
      </c>
      <c r="CM95" s="170">
        <f t="shared" si="106"/>
        <v>-1032.4999999999982</v>
      </c>
    </row>
    <row r="96" spans="1:91" ht="11.25">
      <c r="A96" s="253"/>
      <c r="C96" s="1">
        <v>390</v>
      </c>
      <c r="D96" s="34">
        <f>C96/config!$B$7</f>
        <v>130</v>
      </c>
      <c r="E96" s="139">
        <f t="shared" si="107"/>
        <v>9870</v>
      </c>
      <c r="F96" s="139">
        <f t="shared" si="107"/>
        <v>9135</v>
      </c>
      <c r="G96" s="139">
        <f t="shared" si="107"/>
        <v>12799.5</v>
      </c>
      <c r="H96" s="139">
        <f t="shared" si="107"/>
        <v>17125.5</v>
      </c>
      <c r="I96" s="139">
        <f t="shared" si="107"/>
        <v>19288.5</v>
      </c>
      <c r="J96" s="139">
        <f t="shared" si="107"/>
        <v>18427.5</v>
      </c>
      <c r="K96" s="139">
        <f t="shared" si="107"/>
        <v>8190</v>
      </c>
      <c r="L96" s="139">
        <f t="shared" si="107"/>
        <v>9334.5</v>
      </c>
      <c r="M96" s="139">
        <f t="shared" si="107"/>
        <v>11949</v>
      </c>
      <c r="N96" s="139">
        <f t="shared" si="107"/>
        <v>14878.5</v>
      </c>
      <c r="O96" s="139">
        <f t="shared" si="108"/>
        <v>18900</v>
      </c>
      <c r="P96" s="139">
        <f t="shared" si="108"/>
        <v>7691.25</v>
      </c>
      <c r="Q96" s="139">
        <f t="shared" si="108"/>
        <v>12731.25</v>
      </c>
      <c r="R96" s="139">
        <f t="shared" si="108"/>
        <v>17309.25</v>
      </c>
      <c r="S96" s="139">
        <f t="shared" si="108"/>
        <v>26733</v>
      </c>
      <c r="T96" s="139">
        <f t="shared" si="108"/>
        <v>8426.25</v>
      </c>
      <c r="U96" s="139">
        <f t="shared" si="108"/>
        <v>10867.5</v>
      </c>
      <c r="V96" s="139">
        <f t="shared" si="108"/>
        <v>14726.25</v>
      </c>
      <c r="W96" s="148">
        <f t="shared" si="73"/>
        <v>9565.5</v>
      </c>
      <c r="X96" s="148">
        <f t="shared" si="73"/>
        <v>12264</v>
      </c>
      <c r="Y96" s="148">
        <f t="shared" si="73"/>
        <v>15004.5</v>
      </c>
      <c r="Z96" s="148">
        <f t="shared" si="73"/>
        <v>22029</v>
      </c>
      <c r="AA96" s="148">
        <f t="shared" si="73"/>
        <v>8410.5</v>
      </c>
      <c r="AB96" s="148">
        <f t="shared" si="73"/>
        <v>10479</v>
      </c>
      <c r="AC96" s="148">
        <f t="shared" si="73"/>
        <v>13251</v>
      </c>
      <c r="AD96" s="139">
        <f t="shared" si="108"/>
        <v>19040</v>
      </c>
      <c r="AE96" s="139">
        <f t="shared" si="108"/>
        <v>11147.5</v>
      </c>
      <c r="AF96" s="139">
        <f t="shared" si="108"/>
        <v>20940.000000000004</v>
      </c>
      <c r="AG96" s="139">
        <f t="shared" si="108"/>
        <v>9840.6</v>
      </c>
      <c r="AH96" s="139">
        <f t="shared" si="109"/>
        <v>9105.6</v>
      </c>
      <c r="AI96" s="139">
        <f t="shared" si="109"/>
        <v>12770.1</v>
      </c>
      <c r="AJ96" s="139">
        <f t="shared" si="109"/>
        <v>17096.1</v>
      </c>
      <c r="AK96" s="139">
        <f t="shared" si="109"/>
        <v>19259.1</v>
      </c>
      <c r="AL96" s="139">
        <f t="shared" si="109"/>
        <v>8085</v>
      </c>
      <c r="AM96" s="139">
        <f t="shared" si="109"/>
        <v>9229.5</v>
      </c>
      <c r="AN96" s="139">
        <f t="shared" si="109"/>
        <v>11844</v>
      </c>
      <c r="AO96" s="139">
        <f t="shared" si="109"/>
        <v>14773.5</v>
      </c>
      <c r="AP96" s="139">
        <f t="shared" si="109"/>
        <v>18795</v>
      </c>
      <c r="AQ96" s="139">
        <f t="shared" si="109"/>
        <v>7212.45</v>
      </c>
      <c r="AR96" s="139">
        <f t="shared" si="109"/>
        <v>12619.95</v>
      </c>
      <c r="AS96" s="139">
        <f t="shared" si="109"/>
        <v>17182.620000000003</v>
      </c>
      <c r="AT96" s="139">
        <f t="shared" si="109"/>
        <v>26590.620000000003</v>
      </c>
      <c r="AU96" s="148">
        <f t="shared" si="109"/>
        <v>9460.5</v>
      </c>
      <c r="AV96" s="148">
        <f t="shared" si="109"/>
        <v>12159</v>
      </c>
      <c r="AW96" s="148">
        <f t="shared" si="109"/>
        <v>14899.5</v>
      </c>
      <c r="AX96" s="148">
        <f t="shared" si="109"/>
        <v>21924</v>
      </c>
      <c r="AY96" s="139">
        <f t="shared" si="109"/>
        <v>18165</v>
      </c>
      <c r="AZ96" s="139">
        <f t="shared" si="109"/>
        <v>13256.25</v>
      </c>
      <c r="BA96" s="139">
        <f t="shared" si="109"/>
        <v>12946.5</v>
      </c>
      <c r="BB96" s="139">
        <f t="shared" si="110"/>
        <v>16763.25</v>
      </c>
      <c r="BC96" s="139">
        <f t="shared" si="110"/>
        <v>20805.75</v>
      </c>
      <c r="BD96" s="139">
        <f t="shared" si="110"/>
        <v>31578.75</v>
      </c>
      <c r="BE96" s="139">
        <f t="shared" si="110"/>
        <v>13990.625</v>
      </c>
      <c r="BF96" s="139">
        <f t="shared" si="110"/>
        <v>13780.625</v>
      </c>
      <c r="BG96" s="139">
        <f t="shared" si="110"/>
        <v>15377.25</v>
      </c>
      <c r="BH96" s="139">
        <f t="shared" si="110"/>
        <v>14652.75</v>
      </c>
      <c r="BI96" s="139">
        <f t="shared" si="110"/>
        <v>14280</v>
      </c>
      <c r="BJ96" s="139">
        <f t="shared" si="110"/>
        <v>13177.5</v>
      </c>
      <c r="BK96" s="139">
        <f t="shared" si="103"/>
        <v>14374.5</v>
      </c>
      <c r="BL96" s="139">
        <f t="shared" si="103"/>
        <v>15183</v>
      </c>
      <c r="BM96" s="44">
        <f t="shared" si="87"/>
        <v>7212.45</v>
      </c>
      <c r="BN96" s="139">
        <f t="shared" si="83"/>
        <v>9135</v>
      </c>
      <c r="BO96" s="139">
        <f t="shared" si="88"/>
        <v>8190</v>
      </c>
      <c r="BP96" s="139">
        <f t="shared" si="89"/>
        <v>7691.25</v>
      </c>
      <c r="BQ96" s="139">
        <f t="shared" si="90"/>
        <v>11147.5</v>
      </c>
      <c r="BR96" s="139">
        <f t="shared" si="56"/>
        <v>9105.6</v>
      </c>
      <c r="BS96" s="139">
        <f t="shared" si="91"/>
        <v>7212.45</v>
      </c>
      <c r="BT96" s="139">
        <f t="shared" si="92"/>
        <v>12946.5</v>
      </c>
      <c r="BU96" s="139">
        <f t="shared" si="93"/>
        <v>13780.625</v>
      </c>
      <c r="BV96" s="139">
        <f t="shared" si="94"/>
        <v>13177.5</v>
      </c>
      <c r="BW96" s="175">
        <f t="shared" si="95"/>
        <v>8410.5</v>
      </c>
      <c r="BX96" s="161">
        <f t="shared" si="96"/>
        <v>9460.5</v>
      </c>
      <c r="BY96" s="20">
        <f t="shared" si="97"/>
        <v>-2445.625</v>
      </c>
      <c r="BZ96" s="13">
        <f t="shared" si="98"/>
        <v>-3390.625</v>
      </c>
      <c r="CA96" s="13">
        <f t="shared" si="99"/>
        <v>-3889.375</v>
      </c>
      <c r="CB96" s="13">
        <f t="shared" si="100"/>
        <v>-433.125</v>
      </c>
      <c r="CC96" s="13">
        <f t="shared" si="101"/>
        <v>-2475.0249999999996</v>
      </c>
      <c r="CD96" s="13">
        <f t="shared" si="102"/>
        <v>-4368.174999999999</v>
      </c>
      <c r="CE96" s="13">
        <f t="shared" si="79"/>
        <v>1365.875</v>
      </c>
      <c r="CF96" s="51">
        <v>2200</v>
      </c>
      <c r="CG96" s="13">
        <f t="shared" si="59"/>
        <v>1596.875</v>
      </c>
      <c r="CH96" s="170">
        <f t="shared" si="104"/>
        <v>-3170.125</v>
      </c>
      <c r="CI96" s="164">
        <f t="shared" si="105"/>
        <v>-2120.125</v>
      </c>
      <c r="CJ96" s="20">
        <f t="shared" si="84"/>
        <v>29.399999999999636</v>
      </c>
      <c r="CK96" s="102">
        <f t="shared" si="85"/>
        <v>977.5500000000002</v>
      </c>
      <c r="CL96" s="102">
        <f t="shared" si="86"/>
        <v>478.8000000000002</v>
      </c>
      <c r="CM96" s="170">
        <f t="shared" si="106"/>
        <v>-1050</v>
      </c>
    </row>
    <row r="97" spans="1:91" ht="11.25">
      <c r="A97" s="253"/>
      <c r="C97" s="1">
        <v>395</v>
      </c>
      <c r="D97" s="34">
        <f>C97/config!$B$7</f>
        <v>131.66666666666666</v>
      </c>
      <c r="E97" s="139">
        <f t="shared" si="107"/>
        <v>9870</v>
      </c>
      <c r="F97" s="139">
        <f t="shared" si="107"/>
        <v>9248.75</v>
      </c>
      <c r="G97" s="139">
        <f t="shared" si="107"/>
        <v>12958.75</v>
      </c>
      <c r="H97" s="139">
        <f t="shared" si="107"/>
        <v>17330.25</v>
      </c>
      <c r="I97" s="139">
        <f t="shared" si="107"/>
        <v>19516</v>
      </c>
      <c r="J97" s="139">
        <f t="shared" si="107"/>
        <v>18655</v>
      </c>
      <c r="K97" s="139">
        <f t="shared" si="107"/>
        <v>8190</v>
      </c>
      <c r="L97" s="139">
        <f t="shared" si="107"/>
        <v>9471</v>
      </c>
      <c r="M97" s="139">
        <f t="shared" si="107"/>
        <v>12108.25</v>
      </c>
      <c r="N97" s="139">
        <f t="shared" si="107"/>
        <v>15060.5</v>
      </c>
      <c r="O97" s="139">
        <f t="shared" si="108"/>
        <v>19127.5</v>
      </c>
      <c r="P97" s="139">
        <f t="shared" si="108"/>
        <v>7805.000000000001</v>
      </c>
      <c r="Q97" s="139">
        <f t="shared" si="108"/>
        <v>12897.500000000002</v>
      </c>
      <c r="R97" s="139">
        <f t="shared" si="108"/>
        <v>17528</v>
      </c>
      <c r="S97" s="139">
        <f t="shared" si="108"/>
        <v>27056.75</v>
      </c>
      <c r="T97" s="139">
        <f t="shared" si="108"/>
        <v>8426.25</v>
      </c>
      <c r="U97" s="139">
        <f t="shared" si="108"/>
        <v>10990</v>
      </c>
      <c r="V97" s="139">
        <f t="shared" si="108"/>
        <v>14910</v>
      </c>
      <c r="W97" s="148">
        <f t="shared" si="73"/>
        <v>9656.500000000002</v>
      </c>
      <c r="X97" s="148">
        <f t="shared" si="73"/>
        <v>12397.000000000002</v>
      </c>
      <c r="Y97" s="148">
        <f t="shared" si="73"/>
        <v>15179.5</v>
      </c>
      <c r="Z97" s="148">
        <f t="shared" si="73"/>
        <v>22287.999999999996</v>
      </c>
      <c r="AA97" s="148">
        <f t="shared" si="73"/>
        <v>8484</v>
      </c>
      <c r="AB97" s="148">
        <f t="shared" si="73"/>
        <v>10576.999999999998</v>
      </c>
      <c r="AC97" s="148">
        <f t="shared" si="73"/>
        <v>13398</v>
      </c>
      <c r="AD97" s="139">
        <f t="shared" si="108"/>
        <v>19267.5</v>
      </c>
      <c r="AE97" s="139">
        <f t="shared" si="108"/>
        <v>11261.25</v>
      </c>
      <c r="AF97" s="139">
        <f t="shared" si="108"/>
        <v>21167.5</v>
      </c>
      <c r="AG97" s="139">
        <f t="shared" si="108"/>
        <v>9840.6</v>
      </c>
      <c r="AH97" s="139">
        <f t="shared" si="109"/>
        <v>9219.35</v>
      </c>
      <c r="AI97" s="139">
        <f t="shared" si="109"/>
        <v>12929.349999999999</v>
      </c>
      <c r="AJ97" s="139">
        <f t="shared" si="109"/>
        <v>17300.85</v>
      </c>
      <c r="AK97" s="139">
        <f t="shared" si="109"/>
        <v>19486.600000000002</v>
      </c>
      <c r="AL97" s="139">
        <f t="shared" si="109"/>
        <v>8085</v>
      </c>
      <c r="AM97" s="139">
        <f t="shared" si="109"/>
        <v>9366</v>
      </c>
      <c r="AN97" s="139">
        <f t="shared" si="109"/>
        <v>12003.25</v>
      </c>
      <c r="AO97" s="139">
        <f t="shared" si="109"/>
        <v>14955.5</v>
      </c>
      <c r="AP97" s="139">
        <f t="shared" si="109"/>
        <v>19022.5</v>
      </c>
      <c r="AQ97" s="139">
        <f t="shared" si="109"/>
        <v>7326.200000000001</v>
      </c>
      <c r="AR97" s="139">
        <f t="shared" si="109"/>
        <v>12786.2</v>
      </c>
      <c r="AS97" s="139">
        <f t="shared" si="109"/>
        <v>17401.37</v>
      </c>
      <c r="AT97" s="139">
        <f t="shared" si="109"/>
        <v>26914.37</v>
      </c>
      <c r="AU97" s="148">
        <f t="shared" si="109"/>
        <v>9551.500000000002</v>
      </c>
      <c r="AV97" s="148">
        <f t="shared" si="109"/>
        <v>12292.000000000002</v>
      </c>
      <c r="AW97" s="148">
        <f t="shared" si="109"/>
        <v>15074.5</v>
      </c>
      <c r="AX97" s="148">
        <f t="shared" si="109"/>
        <v>22182.999999999996</v>
      </c>
      <c r="AY97" s="139">
        <f t="shared" si="109"/>
        <v>18165</v>
      </c>
      <c r="AZ97" s="139">
        <f t="shared" si="109"/>
        <v>13256.25</v>
      </c>
      <c r="BA97" s="139">
        <f t="shared" si="109"/>
        <v>13068.999999999998</v>
      </c>
      <c r="BB97" s="139">
        <f t="shared" si="110"/>
        <v>16947</v>
      </c>
      <c r="BC97" s="139">
        <f t="shared" si="110"/>
        <v>21050.75</v>
      </c>
      <c r="BD97" s="139">
        <f t="shared" si="110"/>
        <v>31946.25</v>
      </c>
      <c r="BE97" s="139">
        <f t="shared" si="110"/>
        <v>14132.812499999998</v>
      </c>
      <c r="BF97" s="139">
        <f t="shared" si="110"/>
        <v>13922.812499999998</v>
      </c>
      <c r="BG97" s="139">
        <f t="shared" si="110"/>
        <v>15543.499999999998</v>
      </c>
      <c r="BH97" s="139">
        <f t="shared" si="110"/>
        <v>14818.999999999998</v>
      </c>
      <c r="BI97" s="139">
        <f t="shared" si="110"/>
        <v>14446.249999999998</v>
      </c>
      <c r="BJ97" s="139">
        <f t="shared" si="110"/>
        <v>13343.749999999998</v>
      </c>
      <c r="BK97" s="139">
        <f t="shared" si="103"/>
        <v>14514.5</v>
      </c>
      <c r="BL97" s="139">
        <f t="shared" si="103"/>
        <v>15323</v>
      </c>
      <c r="BM97" s="44">
        <f t="shared" si="87"/>
        <v>7326.200000000001</v>
      </c>
      <c r="BN97" s="139">
        <f t="shared" si="83"/>
        <v>9248.75</v>
      </c>
      <c r="BO97" s="139">
        <f t="shared" si="88"/>
        <v>8190</v>
      </c>
      <c r="BP97" s="139">
        <f t="shared" si="89"/>
        <v>7805.000000000001</v>
      </c>
      <c r="BQ97" s="139">
        <f t="shared" si="90"/>
        <v>11261.25</v>
      </c>
      <c r="BR97" s="139">
        <f t="shared" si="56"/>
        <v>9219.35</v>
      </c>
      <c r="BS97" s="139">
        <f t="shared" si="91"/>
        <v>7326.200000000001</v>
      </c>
      <c r="BT97" s="139">
        <f t="shared" si="92"/>
        <v>13068.999999999998</v>
      </c>
      <c r="BU97" s="139">
        <f t="shared" si="93"/>
        <v>13922.812499999998</v>
      </c>
      <c r="BV97" s="139">
        <f t="shared" si="94"/>
        <v>13343.749999999998</v>
      </c>
      <c r="BW97" s="175">
        <f t="shared" si="95"/>
        <v>8484</v>
      </c>
      <c r="BX97" s="161">
        <f t="shared" si="96"/>
        <v>9551.500000000002</v>
      </c>
      <c r="BY97" s="20">
        <f t="shared" si="97"/>
        <v>-2474.062499999998</v>
      </c>
      <c r="BZ97" s="13">
        <f t="shared" si="98"/>
        <v>-3532.812499999998</v>
      </c>
      <c r="CA97" s="13">
        <f t="shared" si="99"/>
        <v>-3917.812499999998</v>
      </c>
      <c r="CB97" s="13">
        <f t="shared" si="100"/>
        <v>-461.5624999999982</v>
      </c>
      <c r="CC97" s="13">
        <f t="shared" si="101"/>
        <v>-2503.462499999998</v>
      </c>
      <c r="CD97" s="13">
        <f t="shared" si="102"/>
        <v>-4396.612499999997</v>
      </c>
      <c r="CE97" s="13">
        <f aca="true" t="shared" si="111" ref="CE97:CE105">BT97+2200-$BU97</f>
        <v>1346.1875</v>
      </c>
      <c r="CF97" s="51">
        <v>2200</v>
      </c>
      <c r="CG97" s="13">
        <f aca="true" t="shared" si="112" ref="CG97:CG105">BV97+2200-$BU97</f>
        <v>1620.9375</v>
      </c>
      <c r="CH97" s="170">
        <f t="shared" si="104"/>
        <v>-3238.812499999998</v>
      </c>
      <c r="CI97" s="164">
        <f t="shared" si="105"/>
        <v>-2171.3124999999964</v>
      </c>
      <c r="CJ97" s="20">
        <f t="shared" si="84"/>
        <v>29.399999999999636</v>
      </c>
      <c r="CK97" s="102">
        <f t="shared" si="85"/>
        <v>863.7999999999993</v>
      </c>
      <c r="CL97" s="102">
        <f t="shared" si="86"/>
        <v>478.8000000000002</v>
      </c>
      <c r="CM97" s="170">
        <f t="shared" si="106"/>
        <v>-1067.5000000000018</v>
      </c>
    </row>
    <row r="98" spans="1:91" ht="11.25">
      <c r="A98" s="253"/>
      <c r="C98" s="1">
        <v>400</v>
      </c>
      <c r="D98" s="34">
        <f>C98/config!$B$7</f>
        <v>133.33333333333334</v>
      </c>
      <c r="E98" s="139">
        <f aca="true" t="shared" si="113" ref="E98:N107">k_zeikomi(k_total(k_tsuwabun($C98,$D98,0,E$12,E$13),E$7,E$6,E$9,E$14,E$10+E$11))</f>
        <v>9870</v>
      </c>
      <c r="F98" s="139">
        <f t="shared" si="113"/>
        <v>9362.5</v>
      </c>
      <c r="G98" s="139">
        <f t="shared" si="113"/>
        <v>13118</v>
      </c>
      <c r="H98" s="139">
        <f t="shared" si="113"/>
        <v>17535</v>
      </c>
      <c r="I98" s="139">
        <f t="shared" si="113"/>
        <v>19743.5</v>
      </c>
      <c r="J98" s="139">
        <f t="shared" si="113"/>
        <v>18882.5</v>
      </c>
      <c r="K98" s="139">
        <f t="shared" si="113"/>
        <v>8190</v>
      </c>
      <c r="L98" s="139">
        <f t="shared" si="113"/>
        <v>9607.5</v>
      </c>
      <c r="M98" s="139">
        <f t="shared" si="113"/>
        <v>12267.5</v>
      </c>
      <c r="N98" s="139">
        <f t="shared" si="113"/>
        <v>15242.5</v>
      </c>
      <c r="O98" s="139">
        <f aca="true" t="shared" si="114" ref="O98:AG112">k_zeikomi(k_total(k_tsuwabun($C98,$D98,0,O$12,O$13),O$7,O$6,O$9,O$14,O$10+O$11))</f>
        <v>19355</v>
      </c>
      <c r="P98" s="139">
        <f t="shared" si="114"/>
        <v>7918.749999999999</v>
      </c>
      <c r="Q98" s="139">
        <f t="shared" si="114"/>
        <v>13063.749999999998</v>
      </c>
      <c r="R98" s="139">
        <f t="shared" si="114"/>
        <v>17746.75</v>
      </c>
      <c r="S98" s="139">
        <f t="shared" si="114"/>
        <v>27380.5</v>
      </c>
      <c r="T98" s="139">
        <f t="shared" si="114"/>
        <v>8426.25</v>
      </c>
      <c r="U98" s="139">
        <f t="shared" si="114"/>
        <v>11112.5</v>
      </c>
      <c r="V98" s="139">
        <f t="shared" si="114"/>
        <v>15093.75</v>
      </c>
      <c r="W98" s="148">
        <f t="shared" si="73"/>
        <v>9747.499999999998</v>
      </c>
      <c r="X98" s="148">
        <f t="shared" si="73"/>
        <v>12529.999999999998</v>
      </c>
      <c r="Y98" s="148">
        <f t="shared" si="73"/>
        <v>15354.5</v>
      </c>
      <c r="Z98" s="148">
        <f t="shared" si="73"/>
        <v>22547.000000000004</v>
      </c>
      <c r="AA98" s="148">
        <f t="shared" si="73"/>
        <v>8557.5</v>
      </c>
      <c r="AB98" s="148">
        <f t="shared" si="73"/>
        <v>10675.000000000002</v>
      </c>
      <c r="AC98" s="148">
        <f t="shared" si="73"/>
        <v>13545</v>
      </c>
      <c r="AD98" s="139">
        <f t="shared" si="114"/>
        <v>19494.999999999996</v>
      </c>
      <c r="AE98" s="139">
        <f t="shared" si="114"/>
        <v>11374.999999999998</v>
      </c>
      <c r="AF98" s="139">
        <f t="shared" si="114"/>
        <v>21394.999999999996</v>
      </c>
      <c r="AG98" s="139">
        <f t="shared" si="114"/>
        <v>9840.6</v>
      </c>
      <c r="AH98" s="139">
        <f aca="true" t="shared" si="115" ref="AH98:BA113">k_zeikomi(k_total(k_tsuwabun($C98,$D98,0,AH$12,AH$13),AH$7,AH$6,AH$9,AH$14,AH$10+AH$11))</f>
        <v>9333.099999999999</v>
      </c>
      <c r="AI98" s="139">
        <f t="shared" si="115"/>
        <v>13088.6</v>
      </c>
      <c r="AJ98" s="139">
        <f t="shared" si="115"/>
        <v>17505.6</v>
      </c>
      <c r="AK98" s="139">
        <f t="shared" si="115"/>
        <v>19714.1</v>
      </c>
      <c r="AL98" s="139">
        <f t="shared" si="115"/>
        <v>8085</v>
      </c>
      <c r="AM98" s="139">
        <f t="shared" si="109"/>
        <v>9502.5</v>
      </c>
      <c r="AN98" s="139">
        <f t="shared" si="109"/>
        <v>12162.5</v>
      </c>
      <c r="AO98" s="139">
        <f t="shared" si="109"/>
        <v>15137.5</v>
      </c>
      <c r="AP98" s="139">
        <f t="shared" si="109"/>
        <v>19250</v>
      </c>
      <c r="AQ98" s="139">
        <f t="shared" si="109"/>
        <v>7439.95</v>
      </c>
      <c r="AR98" s="139">
        <f t="shared" si="109"/>
        <v>12952.449999999997</v>
      </c>
      <c r="AS98" s="139">
        <f t="shared" si="109"/>
        <v>17620.120000000003</v>
      </c>
      <c r="AT98" s="139">
        <f t="shared" si="109"/>
        <v>27238.120000000003</v>
      </c>
      <c r="AU98" s="148">
        <f t="shared" si="109"/>
        <v>9642.499999999998</v>
      </c>
      <c r="AV98" s="148">
        <f t="shared" si="109"/>
        <v>12424.999999999998</v>
      </c>
      <c r="AW98" s="148">
        <f t="shared" si="109"/>
        <v>15249.5</v>
      </c>
      <c r="AX98" s="148">
        <f t="shared" si="109"/>
        <v>22442.000000000004</v>
      </c>
      <c r="AY98" s="139">
        <f t="shared" si="109"/>
        <v>18165</v>
      </c>
      <c r="AZ98" s="139">
        <f t="shared" si="109"/>
        <v>13256.25</v>
      </c>
      <c r="BA98" s="139">
        <f t="shared" si="109"/>
        <v>13191.500000000002</v>
      </c>
      <c r="BB98" s="139">
        <f t="shared" si="110"/>
        <v>17130.75</v>
      </c>
      <c r="BC98" s="139">
        <f t="shared" si="110"/>
        <v>21295.75</v>
      </c>
      <c r="BD98" s="139">
        <f t="shared" si="110"/>
        <v>32313.75</v>
      </c>
      <c r="BE98" s="139">
        <f t="shared" si="110"/>
        <v>14275</v>
      </c>
      <c r="BF98" s="139">
        <f t="shared" si="110"/>
        <v>14065</v>
      </c>
      <c r="BG98" s="139">
        <f t="shared" si="110"/>
        <v>15709.750000000002</v>
      </c>
      <c r="BH98" s="139">
        <f t="shared" si="110"/>
        <v>14985.250000000002</v>
      </c>
      <c r="BI98" s="139">
        <f t="shared" si="110"/>
        <v>14612.500000000002</v>
      </c>
      <c r="BJ98" s="139">
        <f t="shared" si="110"/>
        <v>13510.000000000002</v>
      </c>
      <c r="BK98" s="139">
        <f t="shared" si="103"/>
        <v>14654.5</v>
      </c>
      <c r="BL98" s="139">
        <f t="shared" si="103"/>
        <v>15463</v>
      </c>
      <c r="BM98" s="44">
        <f t="shared" si="87"/>
        <v>7439.95</v>
      </c>
      <c r="BN98" s="139">
        <f t="shared" si="83"/>
        <v>9362.5</v>
      </c>
      <c r="BO98" s="139">
        <f t="shared" si="88"/>
        <v>8190</v>
      </c>
      <c r="BP98" s="139">
        <f t="shared" si="89"/>
        <v>7918.749999999999</v>
      </c>
      <c r="BQ98" s="139">
        <f t="shared" si="90"/>
        <v>11374.999999999998</v>
      </c>
      <c r="BR98" s="139">
        <f t="shared" si="56"/>
        <v>9333.099999999999</v>
      </c>
      <c r="BS98" s="139">
        <f t="shared" si="91"/>
        <v>7439.95</v>
      </c>
      <c r="BT98" s="139">
        <f t="shared" si="92"/>
        <v>13191.500000000002</v>
      </c>
      <c r="BU98" s="139">
        <f t="shared" si="93"/>
        <v>14065</v>
      </c>
      <c r="BV98" s="139">
        <f t="shared" si="94"/>
        <v>13510.000000000002</v>
      </c>
      <c r="BW98" s="175">
        <f t="shared" si="95"/>
        <v>8557.5</v>
      </c>
      <c r="BX98" s="161">
        <f t="shared" si="96"/>
        <v>9642.499999999998</v>
      </c>
      <c r="BY98" s="20">
        <f t="shared" si="97"/>
        <v>-2502.5</v>
      </c>
      <c r="BZ98" s="13">
        <f t="shared" si="98"/>
        <v>-3675</v>
      </c>
      <c r="CA98" s="13">
        <f t="shared" si="99"/>
        <v>-3946.25</v>
      </c>
      <c r="CB98" s="13">
        <f t="shared" si="100"/>
        <v>-490.0000000000018</v>
      </c>
      <c r="CC98" s="13">
        <f t="shared" si="101"/>
        <v>-2531.9000000000015</v>
      </c>
      <c r="CD98" s="13">
        <f t="shared" si="102"/>
        <v>-4425.049999999999</v>
      </c>
      <c r="CE98" s="13">
        <f t="shared" si="111"/>
        <v>1326.5000000000018</v>
      </c>
      <c r="CF98" s="51">
        <v>2200</v>
      </c>
      <c r="CG98" s="13">
        <f t="shared" si="112"/>
        <v>1645.0000000000018</v>
      </c>
      <c r="CH98" s="170">
        <f t="shared" si="104"/>
        <v>-3307.5</v>
      </c>
      <c r="CI98" s="164">
        <f t="shared" si="105"/>
        <v>-2222.500000000002</v>
      </c>
      <c r="CJ98" s="20">
        <f t="shared" si="84"/>
        <v>29.400000000001455</v>
      </c>
      <c r="CK98" s="102">
        <f t="shared" si="85"/>
        <v>750.0500000000002</v>
      </c>
      <c r="CL98" s="102">
        <f t="shared" si="86"/>
        <v>478.7999999999993</v>
      </c>
      <c r="CM98" s="170">
        <f t="shared" si="106"/>
        <v>-1084.9999999999982</v>
      </c>
    </row>
    <row r="99" spans="1:91" ht="11.25">
      <c r="A99" s="253"/>
      <c r="C99" s="1">
        <v>405</v>
      </c>
      <c r="D99" s="34">
        <f>C99/config!$B$7</f>
        <v>135</v>
      </c>
      <c r="E99" s="139">
        <f t="shared" si="113"/>
        <v>9870</v>
      </c>
      <c r="F99" s="139">
        <f t="shared" si="113"/>
        <v>9476.25</v>
      </c>
      <c r="G99" s="139">
        <f t="shared" si="113"/>
        <v>13277.25</v>
      </c>
      <c r="H99" s="139">
        <f t="shared" si="113"/>
        <v>17739.75</v>
      </c>
      <c r="I99" s="139">
        <f t="shared" si="113"/>
        <v>19971</v>
      </c>
      <c r="J99" s="139">
        <f t="shared" si="113"/>
        <v>19110</v>
      </c>
      <c r="K99" s="139">
        <f t="shared" si="113"/>
        <v>8190</v>
      </c>
      <c r="L99" s="139">
        <f t="shared" si="113"/>
        <v>9744</v>
      </c>
      <c r="M99" s="139">
        <f t="shared" si="113"/>
        <v>12426.75</v>
      </c>
      <c r="N99" s="139">
        <f t="shared" si="113"/>
        <v>15424.5</v>
      </c>
      <c r="O99" s="139">
        <f t="shared" si="114"/>
        <v>19582.5</v>
      </c>
      <c r="P99" s="139">
        <f t="shared" si="114"/>
        <v>8032.5</v>
      </c>
      <c r="Q99" s="139">
        <f t="shared" si="114"/>
        <v>13230</v>
      </c>
      <c r="R99" s="139">
        <f t="shared" si="114"/>
        <v>17965.5</v>
      </c>
      <c r="S99" s="139">
        <f t="shared" si="114"/>
        <v>27704.25</v>
      </c>
      <c r="T99" s="139">
        <f t="shared" si="114"/>
        <v>8426.25</v>
      </c>
      <c r="U99" s="139">
        <f t="shared" si="114"/>
        <v>11235</v>
      </c>
      <c r="V99" s="139">
        <f t="shared" si="114"/>
        <v>15277.5</v>
      </c>
      <c r="W99" s="148">
        <f t="shared" si="73"/>
        <v>9838.5</v>
      </c>
      <c r="X99" s="148">
        <f t="shared" si="73"/>
        <v>12663</v>
      </c>
      <c r="Y99" s="148">
        <f t="shared" si="73"/>
        <v>15529.5</v>
      </c>
      <c r="Z99" s="148">
        <f t="shared" si="73"/>
        <v>22806</v>
      </c>
      <c r="AA99" s="148">
        <f t="shared" si="73"/>
        <v>8631</v>
      </c>
      <c r="AB99" s="148">
        <f t="shared" si="73"/>
        <v>10773</v>
      </c>
      <c r="AC99" s="148">
        <f t="shared" si="73"/>
        <v>13692</v>
      </c>
      <c r="AD99" s="139">
        <f t="shared" si="114"/>
        <v>19722.5</v>
      </c>
      <c r="AE99" s="139">
        <f t="shared" si="114"/>
        <v>11488.75</v>
      </c>
      <c r="AF99" s="139">
        <f t="shared" si="114"/>
        <v>21622.500000000004</v>
      </c>
      <c r="AG99" s="139">
        <f t="shared" si="114"/>
        <v>9840.6</v>
      </c>
      <c r="AH99" s="139">
        <f t="shared" si="115"/>
        <v>9446.85</v>
      </c>
      <c r="AI99" s="139">
        <f t="shared" si="115"/>
        <v>13247.85</v>
      </c>
      <c r="AJ99" s="139">
        <f t="shared" si="115"/>
        <v>17710.35</v>
      </c>
      <c r="AK99" s="139">
        <f t="shared" si="115"/>
        <v>19941.6</v>
      </c>
      <c r="AL99" s="139">
        <f t="shared" si="115"/>
        <v>8085</v>
      </c>
      <c r="AM99" s="139">
        <f t="shared" si="109"/>
        <v>9639</v>
      </c>
      <c r="AN99" s="139">
        <f t="shared" si="109"/>
        <v>12321.75</v>
      </c>
      <c r="AO99" s="139">
        <f t="shared" si="109"/>
        <v>15319.5</v>
      </c>
      <c r="AP99" s="139">
        <f t="shared" si="109"/>
        <v>19477.5</v>
      </c>
      <c r="AQ99" s="139">
        <f t="shared" si="109"/>
        <v>7553.7</v>
      </c>
      <c r="AR99" s="139">
        <f t="shared" si="109"/>
        <v>13118.7</v>
      </c>
      <c r="AS99" s="139">
        <f t="shared" si="109"/>
        <v>17838.870000000003</v>
      </c>
      <c r="AT99" s="139">
        <f t="shared" si="109"/>
        <v>27561.870000000003</v>
      </c>
      <c r="AU99" s="148">
        <f t="shared" si="109"/>
        <v>9733.5</v>
      </c>
      <c r="AV99" s="148">
        <f t="shared" si="109"/>
        <v>12558</v>
      </c>
      <c r="AW99" s="148">
        <f t="shared" si="109"/>
        <v>15424.5</v>
      </c>
      <c r="AX99" s="148">
        <f t="shared" si="109"/>
        <v>22701</v>
      </c>
      <c r="AY99" s="139">
        <f t="shared" si="109"/>
        <v>18165</v>
      </c>
      <c r="AZ99" s="139">
        <f t="shared" si="109"/>
        <v>13256.25</v>
      </c>
      <c r="BA99" s="139">
        <f t="shared" si="109"/>
        <v>13314</v>
      </c>
      <c r="BB99" s="139">
        <f t="shared" si="110"/>
        <v>17314.5</v>
      </c>
      <c r="BC99" s="139">
        <f t="shared" si="110"/>
        <v>21540.75</v>
      </c>
      <c r="BD99" s="139">
        <f t="shared" si="110"/>
        <v>32681.25</v>
      </c>
      <c r="BE99" s="139">
        <f t="shared" si="110"/>
        <v>14417.1875</v>
      </c>
      <c r="BF99" s="139">
        <f t="shared" si="110"/>
        <v>14207.1875</v>
      </c>
      <c r="BG99" s="139">
        <f t="shared" si="110"/>
        <v>15876</v>
      </c>
      <c r="BH99" s="139">
        <f t="shared" si="110"/>
        <v>15151.5</v>
      </c>
      <c r="BI99" s="139">
        <f t="shared" si="110"/>
        <v>14778.75</v>
      </c>
      <c r="BJ99" s="139">
        <f t="shared" si="110"/>
        <v>13676.25</v>
      </c>
      <c r="BK99" s="139">
        <f t="shared" si="103"/>
        <v>14794.5</v>
      </c>
      <c r="BL99" s="139">
        <f t="shared" si="103"/>
        <v>15603</v>
      </c>
      <c r="BM99" s="44">
        <f t="shared" si="87"/>
        <v>7553.7</v>
      </c>
      <c r="BN99" s="139">
        <f t="shared" si="83"/>
        <v>9476.25</v>
      </c>
      <c r="BO99" s="139">
        <f t="shared" si="88"/>
        <v>8190</v>
      </c>
      <c r="BP99" s="139">
        <f t="shared" si="89"/>
        <v>8032.5</v>
      </c>
      <c r="BQ99" s="139">
        <f t="shared" si="90"/>
        <v>11488.75</v>
      </c>
      <c r="BR99" s="139">
        <f t="shared" si="56"/>
        <v>9446.85</v>
      </c>
      <c r="BS99" s="139">
        <f t="shared" si="91"/>
        <v>7553.7</v>
      </c>
      <c r="BT99" s="139">
        <f t="shared" si="92"/>
        <v>13256.25</v>
      </c>
      <c r="BU99" s="139">
        <f t="shared" si="93"/>
        <v>14207.1875</v>
      </c>
      <c r="BV99" s="139">
        <f t="shared" si="94"/>
        <v>13676.25</v>
      </c>
      <c r="BW99" s="175">
        <f t="shared" si="95"/>
        <v>8631</v>
      </c>
      <c r="BX99" s="161">
        <f t="shared" si="96"/>
        <v>9733.5</v>
      </c>
      <c r="BY99" s="20">
        <f t="shared" si="97"/>
        <v>-2530.9375</v>
      </c>
      <c r="BZ99" s="13">
        <f t="shared" si="98"/>
        <v>-3817.1875</v>
      </c>
      <c r="CA99" s="13">
        <f t="shared" si="99"/>
        <v>-3974.6875</v>
      </c>
      <c r="CB99" s="13">
        <f t="shared" si="100"/>
        <v>-518.4375</v>
      </c>
      <c r="CC99" s="13">
        <f t="shared" si="101"/>
        <v>-2560.3374999999996</v>
      </c>
      <c r="CD99" s="13">
        <f t="shared" si="102"/>
        <v>-4453.487499999999</v>
      </c>
      <c r="CE99" s="13">
        <f t="shared" si="111"/>
        <v>1249.0625</v>
      </c>
      <c r="CF99" s="51">
        <v>2200</v>
      </c>
      <c r="CG99" s="13">
        <f t="shared" si="112"/>
        <v>1669.0625</v>
      </c>
      <c r="CH99" s="170">
        <f t="shared" si="104"/>
        <v>-3376.1875</v>
      </c>
      <c r="CI99" s="164">
        <f t="shared" si="105"/>
        <v>-2273.6875</v>
      </c>
      <c r="CJ99" s="20">
        <f t="shared" si="84"/>
        <v>29.399999999999636</v>
      </c>
      <c r="CK99" s="102">
        <f t="shared" si="85"/>
        <v>636.3000000000002</v>
      </c>
      <c r="CL99" s="102">
        <f t="shared" si="86"/>
        <v>478.8000000000002</v>
      </c>
      <c r="CM99" s="170">
        <f t="shared" si="106"/>
        <v>-1102.5</v>
      </c>
    </row>
    <row r="100" spans="1:91" ht="11.25">
      <c r="A100" s="253"/>
      <c r="C100" s="1">
        <v>410</v>
      </c>
      <c r="D100" s="34">
        <f>C100/config!$B$7</f>
        <v>136.66666666666666</v>
      </c>
      <c r="E100" s="139">
        <f t="shared" si="113"/>
        <v>9870</v>
      </c>
      <c r="F100" s="139">
        <f t="shared" si="113"/>
        <v>9590</v>
      </c>
      <c r="G100" s="139">
        <f t="shared" si="113"/>
        <v>13436.499999999998</v>
      </c>
      <c r="H100" s="139">
        <f t="shared" si="113"/>
        <v>17944.5</v>
      </c>
      <c r="I100" s="139">
        <f t="shared" si="113"/>
        <v>20198.5</v>
      </c>
      <c r="J100" s="139">
        <f t="shared" si="113"/>
        <v>19337.5</v>
      </c>
      <c r="K100" s="139">
        <f t="shared" si="113"/>
        <v>8190</v>
      </c>
      <c r="L100" s="139">
        <f t="shared" si="113"/>
        <v>9880.5</v>
      </c>
      <c r="M100" s="139">
        <f t="shared" si="113"/>
        <v>12586</v>
      </c>
      <c r="N100" s="139">
        <f t="shared" si="113"/>
        <v>15606.500000000002</v>
      </c>
      <c r="O100" s="139">
        <f t="shared" si="114"/>
        <v>19810</v>
      </c>
      <c r="P100" s="139">
        <f t="shared" si="114"/>
        <v>8146.250000000001</v>
      </c>
      <c r="Q100" s="139">
        <f t="shared" si="114"/>
        <v>13396.250000000002</v>
      </c>
      <c r="R100" s="139">
        <f t="shared" si="114"/>
        <v>18184.25</v>
      </c>
      <c r="S100" s="139">
        <f t="shared" si="114"/>
        <v>28028</v>
      </c>
      <c r="T100" s="139">
        <f t="shared" si="114"/>
        <v>8426.25</v>
      </c>
      <c r="U100" s="139">
        <f t="shared" si="114"/>
        <v>11357.5</v>
      </c>
      <c r="V100" s="139">
        <f t="shared" si="114"/>
        <v>15461.25</v>
      </c>
      <c r="W100" s="148">
        <f t="shared" si="114"/>
        <v>9929.500000000002</v>
      </c>
      <c r="X100" s="148">
        <f t="shared" si="114"/>
        <v>12796.000000000002</v>
      </c>
      <c r="Y100" s="148">
        <f t="shared" si="114"/>
        <v>15704.5</v>
      </c>
      <c r="Z100" s="148">
        <f t="shared" si="114"/>
        <v>23064.999999999996</v>
      </c>
      <c r="AA100" s="148">
        <f t="shared" si="114"/>
        <v>8704.5</v>
      </c>
      <c r="AB100" s="148">
        <f t="shared" si="114"/>
        <v>10870.999999999998</v>
      </c>
      <c r="AC100" s="148">
        <f t="shared" si="114"/>
        <v>13839</v>
      </c>
      <c r="AD100" s="139">
        <f t="shared" si="114"/>
        <v>19950</v>
      </c>
      <c r="AE100" s="139">
        <f t="shared" si="114"/>
        <v>11602.5</v>
      </c>
      <c r="AF100" s="139">
        <f t="shared" si="114"/>
        <v>21850</v>
      </c>
      <c r="AG100" s="139">
        <f t="shared" si="114"/>
        <v>9840.6</v>
      </c>
      <c r="AH100" s="139">
        <f t="shared" si="115"/>
        <v>9560.6</v>
      </c>
      <c r="AI100" s="139">
        <f t="shared" si="115"/>
        <v>13407.099999999997</v>
      </c>
      <c r="AJ100" s="139">
        <f t="shared" si="115"/>
        <v>17915.1</v>
      </c>
      <c r="AK100" s="139">
        <f t="shared" si="115"/>
        <v>20169.100000000002</v>
      </c>
      <c r="AL100" s="139">
        <f t="shared" si="115"/>
        <v>8085</v>
      </c>
      <c r="AM100" s="139">
        <f t="shared" si="109"/>
        <v>9775.5</v>
      </c>
      <c r="AN100" s="139">
        <f t="shared" si="109"/>
        <v>12481</v>
      </c>
      <c r="AO100" s="139">
        <f t="shared" si="109"/>
        <v>15501.500000000002</v>
      </c>
      <c r="AP100" s="139">
        <f t="shared" si="109"/>
        <v>19705</v>
      </c>
      <c r="AQ100" s="139">
        <f t="shared" si="109"/>
        <v>7667.450000000001</v>
      </c>
      <c r="AR100" s="139">
        <f t="shared" si="109"/>
        <v>13284.950000000003</v>
      </c>
      <c r="AS100" s="139">
        <f t="shared" si="109"/>
        <v>18057.62</v>
      </c>
      <c r="AT100" s="139">
        <f t="shared" si="109"/>
        <v>27885.62</v>
      </c>
      <c r="AU100" s="148">
        <f t="shared" si="109"/>
        <v>9824.500000000002</v>
      </c>
      <c r="AV100" s="148">
        <f t="shared" si="109"/>
        <v>12691.000000000002</v>
      </c>
      <c r="AW100" s="148">
        <f t="shared" si="109"/>
        <v>15599.5</v>
      </c>
      <c r="AX100" s="148">
        <f t="shared" si="109"/>
        <v>22959.999999999996</v>
      </c>
      <c r="AY100" s="139">
        <f t="shared" si="109"/>
        <v>18165</v>
      </c>
      <c r="AZ100" s="139">
        <f t="shared" si="109"/>
        <v>13256.25</v>
      </c>
      <c r="BA100" s="139">
        <f t="shared" si="109"/>
        <v>13436.499999999998</v>
      </c>
      <c r="BB100" s="139">
        <f t="shared" si="110"/>
        <v>17498.25</v>
      </c>
      <c r="BC100" s="139">
        <f t="shared" si="110"/>
        <v>21785.75</v>
      </c>
      <c r="BD100" s="139">
        <f t="shared" si="110"/>
        <v>33048.75</v>
      </c>
      <c r="BE100" s="139">
        <f t="shared" si="110"/>
        <v>14559.374999999998</v>
      </c>
      <c r="BF100" s="139">
        <f t="shared" si="110"/>
        <v>14349.374999999998</v>
      </c>
      <c r="BG100" s="139">
        <f t="shared" si="110"/>
        <v>16042.249999999998</v>
      </c>
      <c r="BH100" s="139">
        <f t="shared" si="110"/>
        <v>15317.749999999998</v>
      </c>
      <c r="BI100" s="139">
        <f t="shared" si="110"/>
        <v>14944.999999999998</v>
      </c>
      <c r="BJ100" s="139">
        <f t="shared" si="110"/>
        <v>13842.499999999998</v>
      </c>
      <c r="BK100" s="139">
        <f t="shared" si="110"/>
        <v>14934.5</v>
      </c>
      <c r="BL100" s="139">
        <f t="shared" si="110"/>
        <v>15743</v>
      </c>
      <c r="BM100" s="44">
        <f t="shared" si="87"/>
        <v>7667.450000000001</v>
      </c>
      <c r="BN100" s="139">
        <f t="shared" si="83"/>
        <v>9590</v>
      </c>
      <c r="BO100" s="139">
        <f t="shared" si="88"/>
        <v>8190</v>
      </c>
      <c r="BP100" s="139">
        <f t="shared" si="89"/>
        <v>8146.250000000001</v>
      </c>
      <c r="BQ100" s="139">
        <f t="shared" si="90"/>
        <v>11602.5</v>
      </c>
      <c r="BR100" s="139">
        <f t="shared" si="56"/>
        <v>9560.6</v>
      </c>
      <c r="BS100" s="139">
        <f t="shared" si="91"/>
        <v>7667.450000000001</v>
      </c>
      <c r="BT100" s="139">
        <f t="shared" si="92"/>
        <v>13256.25</v>
      </c>
      <c r="BU100" s="139">
        <f t="shared" si="93"/>
        <v>14349.374999999998</v>
      </c>
      <c r="BV100" s="139">
        <f t="shared" si="94"/>
        <v>13842.499999999998</v>
      </c>
      <c r="BW100" s="175">
        <f t="shared" si="95"/>
        <v>8704.5</v>
      </c>
      <c r="BX100" s="161">
        <f t="shared" si="96"/>
        <v>9824.500000000002</v>
      </c>
      <c r="BY100" s="20">
        <f t="shared" si="97"/>
        <v>-2559.374999999998</v>
      </c>
      <c r="BZ100" s="13">
        <f t="shared" si="98"/>
        <v>-3959.374999999998</v>
      </c>
      <c r="CA100" s="13">
        <f t="shared" si="99"/>
        <v>-4003.124999999998</v>
      </c>
      <c r="CB100" s="13">
        <f t="shared" si="100"/>
        <v>-546.8749999999982</v>
      </c>
      <c r="CC100" s="13">
        <f t="shared" si="101"/>
        <v>-2588.774999999998</v>
      </c>
      <c r="CD100" s="13">
        <f t="shared" si="102"/>
        <v>-4481.924999999997</v>
      </c>
      <c r="CE100" s="13">
        <f t="shared" si="111"/>
        <v>1106.8750000000018</v>
      </c>
      <c r="CF100" s="51">
        <v>2200</v>
      </c>
      <c r="CG100" s="13">
        <f t="shared" si="112"/>
        <v>1693.125</v>
      </c>
      <c r="CH100" s="170">
        <f t="shared" si="104"/>
        <v>-3444.874999999998</v>
      </c>
      <c r="CI100" s="164">
        <f t="shared" si="105"/>
        <v>-2324.8749999999964</v>
      </c>
      <c r="CJ100" s="20">
        <f t="shared" si="84"/>
        <v>29.399999999999636</v>
      </c>
      <c r="CK100" s="102">
        <f t="shared" si="85"/>
        <v>522.5499999999993</v>
      </c>
      <c r="CL100" s="102">
        <f t="shared" si="86"/>
        <v>478.8000000000002</v>
      </c>
      <c r="CM100" s="170">
        <f t="shared" si="106"/>
        <v>-1120.0000000000018</v>
      </c>
    </row>
    <row r="101" spans="1:91" ht="11.25">
      <c r="A101" s="253"/>
      <c r="C101" s="1">
        <v>415</v>
      </c>
      <c r="D101" s="34">
        <f>C101/config!$B$7</f>
        <v>138.33333333333334</v>
      </c>
      <c r="E101" s="139">
        <f t="shared" si="113"/>
        <v>9870</v>
      </c>
      <c r="F101" s="139">
        <f t="shared" si="113"/>
        <v>9703.75</v>
      </c>
      <c r="G101" s="139">
        <f t="shared" si="113"/>
        <v>13595.750000000002</v>
      </c>
      <c r="H101" s="139">
        <f t="shared" si="113"/>
        <v>18149.25</v>
      </c>
      <c r="I101" s="139">
        <f t="shared" si="113"/>
        <v>20426</v>
      </c>
      <c r="J101" s="139">
        <f t="shared" si="113"/>
        <v>19565</v>
      </c>
      <c r="K101" s="139">
        <f t="shared" si="113"/>
        <v>8190</v>
      </c>
      <c r="L101" s="139">
        <f t="shared" si="113"/>
        <v>10017</v>
      </c>
      <c r="M101" s="139">
        <f t="shared" si="113"/>
        <v>12745.25</v>
      </c>
      <c r="N101" s="139">
        <f t="shared" si="113"/>
        <v>15788.499999999998</v>
      </c>
      <c r="O101" s="139">
        <f t="shared" si="114"/>
        <v>20037.5</v>
      </c>
      <c r="P101" s="139">
        <f t="shared" si="114"/>
        <v>8260</v>
      </c>
      <c r="Q101" s="139">
        <f t="shared" si="114"/>
        <v>13562.499999999998</v>
      </c>
      <c r="R101" s="139">
        <f t="shared" si="114"/>
        <v>18403</v>
      </c>
      <c r="S101" s="139">
        <f t="shared" si="114"/>
        <v>28351.75</v>
      </c>
      <c r="T101" s="139">
        <f t="shared" si="114"/>
        <v>8426.25</v>
      </c>
      <c r="U101" s="139">
        <f t="shared" si="114"/>
        <v>11480</v>
      </c>
      <c r="V101" s="139">
        <f t="shared" si="114"/>
        <v>15645</v>
      </c>
      <c r="W101" s="148">
        <f t="shared" si="114"/>
        <v>10020.499999999998</v>
      </c>
      <c r="X101" s="148">
        <f t="shared" si="114"/>
        <v>12928.999999999998</v>
      </c>
      <c r="Y101" s="148">
        <f t="shared" si="114"/>
        <v>15879.5</v>
      </c>
      <c r="Z101" s="148">
        <f t="shared" si="114"/>
        <v>23324.000000000004</v>
      </c>
      <c r="AA101" s="148">
        <f t="shared" si="114"/>
        <v>8778</v>
      </c>
      <c r="AB101" s="148">
        <f t="shared" si="114"/>
        <v>10969.000000000002</v>
      </c>
      <c r="AC101" s="148">
        <f t="shared" si="114"/>
        <v>13986</v>
      </c>
      <c r="AD101" s="139">
        <f t="shared" si="114"/>
        <v>20177.499999999996</v>
      </c>
      <c r="AE101" s="139">
        <f t="shared" si="114"/>
        <v>11716.249999999998</v>
      </c>
      <c r="AF101" s="139">
        <f t="shared" si="114"/>
        <v>22077.499999999996</v>
      </c>
      <c r="AG101" s="139">
        <f t="shared" si="114"/>
        <v>9840.6</v>
      </c>
      <c r="AH101" s="139">
        <f t="shared" si="115"/>
        <v>9674.349999999999</v>
      </c>
      <c r="AI101" s="139">
        <f t="shared" si="115"/>
        <v>13566.350000000002</v>
      </c>
      <c r="AJ101" s="139">
        <f t="shared" si="115"/>
        <v>18119.85</v>
      </c>
      <c r="AK101" s="139">
        <f t="shared" si="115"/>
        <v>20396.6</v>
      </c>
      <c r="AL101" s="139">
        <f t="shared" si="115"/>
        <v>8085</v>
      </c>
      <c r="AM101" s="139">
        <f t="shared" si="109"/>
        <v>9912</v>
      </c>
      <c r="AN101" s="139">
        <f t="shared" si="109"/>
        <v>12640.25</v>
      </c>
      <c r="AO101" s="139">
        <f t="shared" si="109"/>
        <v>15683.499999999998</v>
      </c>
      <c r="AP101" s="139">
        <f t="shared" si="109"/>
        <v>19932.5</v>
      </c>
      <c r="AQ101" s="139">
        <f t="shared" si="109"/>
        <v>7781.2</v>
      </c>
      <c r="AR101" s="139">
        <f t="shared" si="109"/>
        <v>13451.199999999997</v>
      </c>
      <c r="AS101" s="139">
        <f t="shared" si="109"/>
        <v>18276.370000000003</v>
      </c>
      <c r="AT101" s="139">
        <f t="shared" si="109"/>
        <v>28209.370000000003</v>
      </c>
      <c r="AU101" s="148">
        <f t="shared" si="109"/>
        <v>9915.499999999998</v>
      </c>
      <c r="AV101" s="148">
        <f t="shared" si="109"/>
        <v>12823.999999999998</v>
      </c>
      <c r="AW101" s="148">
        <f t="shared" si="109"/>
        <v>15774.5</v>
      </c>
      <c r="AX101" s="148">
        <f t="shared" si="109"/>
        <v>23219.000000000004</v>
      </c>
      <c r="AY101" s="139">
        <f t="shared" si="109"/>
        <v>18165</v>
      </c>
      <c r="AZ101" s="139">
        <f t="shared" si="109"/>
        <v>13256.25</v>
      </c>
      <c r="BA101" s="139">
        <f t="shared" si="109"/>
        <v>13559.000000000002</v>
      </c>
      <c r="BB101" s="139">
        <f t="shared" si="110"/>
        <v>17682</v>
      </c>
      <c r="BC101" s="139">
        <f t="shared" si="110"/>
        <v>22030.75</v>
      </c>
      <c r="BD101" s="139">
        <f t="shared" si="110"/>
        <v>33416.25</v>
      </c>
      <c r="BE101" s="139">
        <f t="shared" si="110"/>
        <v>14701.5625</v>
      </c>
      <c r="BF101" s="139">
        <f t="shared" si="110"/>
        <v>14491.5625</v>
      </c>
      <c r="BG101" s="139">
        <f t="shared" si="110"/>
        <v>16208.500000000002</v>
      </c>
      <c r="BH101" s="139">
        <f t="shared" si="110"/>
        <v>15484.000000000002</v>
      </c>
      <c r="BI101" s="139">
        <f t="shared" si="110"/>
        <v>15111.250000000002</v>
      </c>
      <c r="BJ101" s="139">
        <f t="shared" si="110"/>
        <v>14008.750000000002</v>
      </c>
      <c r="BK101" s="139">
        <f t="shared" si="110"/>
        <v>15074.5</v>
      </c>
      <c r="BL101" s="139">
        <f t="shared" si="110"/>
        <v>15883</v>
      </c>
      <c r="BM101" s="44">
        <f t="shared" si="87"/>
        <v>7781.2</v>
      </c>
      <c r="BN101" s="139">
        <f t="shared" si="83"/>
        <v>9703.75</v>
      </c>
      <c r="BO101" s="139">
        <f t="shared" si="88"/>
        <v>8190</v>
      </c>
      <c r="BP101" s="139">
        <f t="shared" si="89"/>
        <v>8260</v>
      </c>
      <c r="BQ101" s="139">
        <f t="shared" si="90"/>
        <v>11716.249999999998</v>
      </c>
      <c r="BR101" s="139">
        <f t="shared" si="56"/>
        <v>9674.349999999999</v>
      </c>
      <c r="BS101" s="139">
        <f t="shared" si="91"/>
        <v>7781.2</v>
      </c>
      <c r="BT101" s="139">
        <f t="shared" si="92"/>
        <v>13256.25</v>
      </c>
      <c r="BU101" s="139">
        <f t="shared" si="93"/>
        <v>14491.5625</v>
      </c>
      <c r="BV101" s="139">
        <f t="shared" si="94"/>
        <v>14008.750000000002</v>
      </c>
      <c r="BW101" s="175">
        <f t="shared" si="95"/>
        <v>8778</v>
      </c>
      <c r="BX101" s="161">
        <f t="shared" si="96"/>
        <v>9915.499999999998</v>
      </c>
      <c r="BY101" s="20">
        <f t="shared" si="97"/>
        <v>-2587.8125</v>
      </c>
      <c r="BZ101" s="13">
        <f t="shared" si="98"/>
        <v>-4101.5625</v>
      </c>
      <c r="CA101" s="13">
        <f t="shared" si="99"/>
        <v>-4031.5625</v>
      </c>
      <c r="CB101" s="13">
        <f t="shared" si="100"/>
        <v>-575.3125000000018</v>
      </c>
      <c r="CC101" s="13">
        <f t="shared" si="101"/>
        <v>-2617.2125000000015</v>
      </c>
      <c r="CD101" s="13">
        <f t="shared" si="102"/>
        <v>-4510.362499999999</v>
      </c>
      <c r="CE101" s="13">
        <f t="shared" si="111"/>
        <v>964.6875</v>
      </c>
      <c r="CF101" s="51">
        <v>2200</v>
      </c>
      <c r="CG101" s="13">
        <f t="shared" si="112"/>
        <v>1717.1875000000018</v>
      </c>
      <c r="CH101" s="170">
        <f t="shared" si="104"/>
        <v>-3513.5625</v>
      </c>
      <c r="CI101" s="164">
        <f t="shared" si="105"/>
        <v>-2376.062500000002</v>
      </c>
      <c r="CJ101" s="20">
        <f t="shared" si="84"/>
        <v>29.400000000001455</v>
      </c>
      <c r="CK101" s="102">
        <f t="shared" si="85"/>
        <v>408.8000000000002</v>
      </c>
      <c r="CL101" s="102">
        <f t="shared" si="86"/>
        <v>478.8000000000002</v>
      </c>
      <c r="CM101" s="170">
        <f t="shared" si="106"/>
        <v>-1137.4999999999982</v>
      </c>
    </row>
    <row r="102" spans="1:91" ht="11.25">
      <c r="A102" s="253"/>
      <c r="C102" s="1">
        <v>420</v>
      </c>
      <c r="D102" s="34">
        <f>C102/config!$B$7</f>
        <v>140</v>
      </c>
      <c r="E102" s="139">
        <f t="shared" si="113"/>
        <v>9870</v>
      </c>
      <c r="F102" s="139">
        <f t="shared" si="113"/>
        <v>9817.5</v>
      </c>
      <c r="G102" s="139">
        <f t="shared" si="113"/>
        <v>13755</v>
      </c>
      <c r="H102" s="139">
        <f t="shared" si="113"/>
        <v>18354</v>
      </c>
      <c r="I102" s="139">
        <f t="shared" si="113"/>
        <v>20653.5</v>
      </c>
      <c r="J102" s="139">
        <f t="shared" si="113"/>
        <v>19792.5</v>
      </c>
      <c r="K102" s="139">
        <f t="shared" si="113"/>
        <v>8190</v>
      </c>
      <c r="L102" s="139">
        <f t="shared" si="113"/>
        <v>10153.5</v>
      </c>
      <c r="M102" s="139">
        <f t="shared" si="113"/>
        <v>12904.5</v>
      </c>
      <c r="N102" s="139">
        <f t="shared" si="113"/>
        <v>15970.5</v>
      </c>
      <c r="O102" s="139">
        <f t="shared" si="114"/>
        <v>20265</v>
      </c>
      <c r="P102" s="139">
        <f t="shared" si="114"/>
        <v>8373.75</v>
      </c>
      <c r="Q102" s="139">
        <f t="shared" si="114"/>
        <v>13728.75</v>
      </c>
      <c r="R102" s="139">
        <f t="shared" si="114"/>
        <v>18621.75</v>
      </c>
      <c r="S102" s="139">
        <f t="shared" si="114"/>
        <v>28675.5</v>
      </c>
      <c r="T102" s="139">
        <f t="shared" si="114"/>
        <v>8426.25</v>
      </c>
      <c r="U102" s="139">
        <f t="shared" si="114"/>
        <v>11602.5</v>
      </c>
      <c r="V102" s="139">
        <f t="shared" si="114"/>
        <v>15828.75</v>
      </c>
      <c r="W102" s="148">
        <f t="shared" si="114"/>
        <v>10111.5</v>
      </c>
      <c r="X102" s="148">
        <f t="shared" si="114"/>
        <v>13062</v>
      </c>
      <c r="Y102" s="148">
        <f t="shared" si="114"/>
        <v>16054.5</v>
      </c>
      <c r="Z102" s="148">
        <f t="shared" si="114"/>
        <v>23583</v>
      </c>
      <c r="AA102" s="148">
        <f t="shared" si="114"/>
        <v>8851.5</v>
      </c>
      <c r="AB102" s="148">
        <f t="shared" si="114"/>
        <v>11067</v>
      </c>
      <c r="AC102" s="148">
        <f t="shared" si="114"/>
        <v>14133</v>
      </c>
      <c r="AD102" s="139">
        <f t="shared" si="114"/>
        <v>20405</v>
      </c>
      <c r="AE102" s="139">
        <f t="shared" si="114"/>
        <v>11830</v>
      </c>
      <c r="AF102" s="139">
        <f t="shared" si="114"/>
        <v>22305.000000000004</v>
      </c>
      <c r="AG102" s="139">
        <f t="shared" si="114"/>
        <v>9840.6</v>
      </c>
      <c r="AH102" s="139">
        <f t="shared" si="115"/>
        <v>9788.1</v>
      </c>
      <c r="AI102" s="139">
        <f t="shared" si="115"/>
        <v>13725.6</v>
      </c>
      <c r="AJ102" s="139">
        <f t="shared" si="115"/>
        <v>18324.6</v>
      </c>
      <c r="AK102" s="139">
        <f t="shared" si="115"/>
        <v>20624.1</v>
      </c>
      <c r="AL102" s="139">
        <f t="shared" si="115"/>
        <v>8085</v>
      </c>
      <c r="AM102" s="139">
        <f t="shared" si="109"/>
        <v>10048.5</v>
      </c>
      <c r="AN102" s="139">
        <f t="shared" si="109"/>
        <v>12799.5</v>
      </c>
      <c r="AO102" s="139">
        <f t="shared" si="109"/>
        <v>15865.5</v>
      </c>
      <c r="AP102" s="139">
        <f t="shared" si="109"/>
        <v>20160</v>
      </c>
      <c r="AQ102" s="139">
        <f t="shared" si="109"/>
        <v>7894.95</v>
      </c>
      <c r="AR102" s="139">
        <f t="shared" si="109"/>
        <v>13617.45</v>
      </c>
      <c r="AS102" s="139">
        <f t="shared" si="109"/>
        <v>18495.120000000003</v>
      </c>
      <c r="AT102" s="139">
        <f t="shared" si="109"/>
        <v>28533.120000000003</v>
      </c>
      <c r="AU102" s="148">
        <f t="shared" si="109"/>
        <v>10006.5</v>
      </c>
      <c r="AV102" s="148">
        <f t="shared" si="109"/>
        <v>12957</v>
      </c>
      <c r="AW102" s="148">
        <f t="shared" si="109"/>
        <v>15949.5</v>
      </c>
      <c r="AX102" s="148">
        <f t="shared" si="109"/>
        <v>23478</v>
      </c>
      <c r="AY102" s="139">
        <f t="shared" si="109"/>
        <v>18165</v>
      </c>
      <c r="AZ102" s="139">
        <f t="shared" si="109"/>
        <v>13256.25</v>
      </c>
      <c r="BA102" s="139">
        <f t="shared" si="109"/>
        <v>13681.5</v>
      </c>
      <c r="BB102" s="139">
        <f t="shared" si="110"/>
        <v>17865.75</v>
      </c>
      <c r="BC102" s="139">
        <f t="shared" si="110"/>
        <v>22275.75</v>
      </c>
      <c r="BD102" s="139">
        <f t="shared" si="110"/>
        <v>33783.75</v>
      </c>
      <c r="BE102" s="139">
        <f t="shared" si="110"/>
        <v>14843.75</v>
      </c>
      <c r="BF102" s="139">
        <f t="shared" si="110"/>
        <v>14633.75</v>
      </c>
      <c r="BG102" s="139">
        <f t="shared" si="110"/>
        <v>16374.75</v>
      </c>
      <c r="BH102" s="139">
        <f t="shared" si="110"/>
        <v>15650.25</v>
      </c>
      <c r="BI102" s="139">
        <f t="shared" si="110"/>
        <v>15277.5</v>
      </c>
      <c r="BJ102" s="139">
        <f t="shared" si="110"/>
        <v>14175</v>
      </c>
      <c r="BK102" s="139">
        <f t="shared" si="110"/>
        <v>15214.5</v>
      </c>
      <c r="BL102" s="139">
        <f t="shared" si="110"/>
        <v>16023</v>
      </c>
      <c r="BM102" s="44">
        <f t="shared" si="87"/>
        <v>7894.95</v>
      </c>
      <c r="BN102" s="139">
        <f t="shared" si="83"/>
        <v>9817.5</v>
      </c>
      <c r="BO102" s="139">
        <f t="shared" si="88"/>
        <v>8190</v>
      </c>
      <c r="BP102" s="139">
        <f t="shared" si="89"/>
        <v>8373.75</v>
      </c>
      <c r="BQ102" s="139">
        <f t="shared" si="90"/>
        <v>11830</v>
      </c>
      <c r="BR102" s="139">
        <f t="shared" si="56"/>
        <v>9788.1</v>
      </c>
      <c r="BS102" s="139">
        <f t="shared" si="91"/>
        <v>7894.95</v>
      </c>
      <c r="BT102" s="139">
        <f t="shared" si="92"/>
        <v>13256.25</v>
      </c>
      <c r="BU102" s="139">
        <f t="shared" si="93"/>
        <v>14633.75</v>
      </c>
      <c r="BV102" s="139">
        <f t="shared" si="94"/>
        <v>14175</v>
      </c>
      <c r="BW102" s="175">
        <f t="shared" si="95"/>
        <v>8851.5</v>
      </c>
      <c r="BX102" s="161">
        <f t="shared" si="96"/>
        <v>10006.5</v>
      </c>
      <c r="BY102" s="20">
        <f t="shared" si="97"/>
        <v>-2616.25</v>
      </c>
      <c r="BZ102" s="13">
        <f t="shared" si="98"/>
        <v>-4243.75</v>
      </c>
      <c r="CA102" s="13">
        <f t="shared" si="99"/>
        <v>-4060</v>
      </c>
      <c r="CB102" s="13">
        <f t="shared" si="100"/>
        <v>-603.75</v>
      </c>
      <c r="CC102" s="13">
        <f t="shared" si="101"/>
        <v>-2645.6499999999996</v>
      </c>
      <c r="CD102" s="13">
        <f t="shared" si="102"/>
        <v>-4538.799999999999</v>
      </c>
      <c r="CE102" s="13">
        <f t="shared" si="111"/>
        <v>822.5</v>
      </c>
      <c r="CF102" s="51">
        <v>2200</v>
      </c>
      <c r="CG102" s="13">
        <f t="shared" si="112"/>
        <v>1741.25</v>
      </c>
      <c r="CH102" s="170">
        <f t="shared" si="104"/>
        <v>-3582.25</v>
      </c>
      <c r="CI102" s="164">
        <f t="shared" si="105"/>
        <v>-2427.25</v>
      </c>
      <c r="CJ102" s="20">
        <f t="shared" si="84"/>
        <v>29.399999999999636</v>
      </c>
      <c r="CK102" s="102">
        <f t="shared" si="85"/>
        <v>295.0500000000002</v>
      </c>
      <c r="CL102" s="102">
        <f t="shared" si="86"/>
        <v>478.8000000000002</v>
      </c>
      <c r="CM102" s="170">
        <f t="shared" si="106"/>
        <v>-1155</v>
      </c>
    </row>
    <row r="103" spans="1:91" ht="11.25">
      <c r="A103" s="253"/>
      <c r="C103" s="1">
        <v>425</v>
      </c>
      <c r="D103" s="34">
        <f>C103/config!$B$7</f>
        <v>141.66666666666666</v>
      </c>
      <c r="E103" s="139">
        <f t="shared" si="113"/>
        <v>9870</v>
      </c>
      <c r="F103" s="139">
        <f t="shared" si="113"/>
        <v>9931.25</v>
      </c>
      <c r="G103" s="139">
        <f t="shared" si="113"/>
        <v>13914.249999999998</v>
      </c>
      <c r="H103" s="139">
        <f t="shared" si="113"/>
        <v>18558.75</v>
      </c>
      <c r="I103" s="139">
        <f t="shared" si="113"/>
        <v>20881</v>
      </c>
      <c r="J103" s="139">
        <f t="shared" si="113"/>
        <v>20020</v>
      </c>
      <c r="K103" s="139">
        <f t="shared" si="113"/>
        <v>8190</v>
      </c>
      <c r="L103" s="139">
        <f t="shared" si="113"/>
        <v>10290</v>
      </c>
      <c r="M103" s="139">
        <f t="shared" si="113"/>
        <v>13063.75</v>
      </c>
      <c r="N103" s="139">
        <f t="shared" si="113"/>
        <v>16152.500000000002</v>
      </c>
      <c r="O103" s="139">
        <f t="shared" si="114"/>
        <v>20492.5</v>
      </c>
      <c r="P103" s="139">
        <f t="shared" si="114"/>
        <v>8487.5</v>
      </c>
      <c r="Q103" s="139">
        <f t="shared" si="114"/>
        <v>13895.000000000002</v>
      </c>
      <c r="R103" s="139">
        <f t="shared" si="114"/>
        <v>18840.5</v>
      </c>
      <c r="S103" s="139">
        <f t="shared" si="114"/>
        <v>28999.25</v>
      </c>
      <c r="T103" s="139">
        <f t="shared" si="114"/>
        <v>8426.25</v>
      </c>
      <c r="U103" s="139">
        <f t="shared" si="114"/>
        <v>11725</v>
      </c>
      <c r="V103" s="139">
        <f t="shared" si="114"/>
        <v>16012.5</v>
      </c>
      <c r="W103" s="148">
        <f t="shared" si="114"/>
        <v>10202.500000000002</v>
      </c>
      <c r="X103" s="148">
        <f t="shared" si="114"/>
        <v>13195.000000000002</v>
      </c>
      <c r="Y103" s="148">
        <f t="shared" si="114"/>
        <v>16229.5</v>
      </c>
      <c r="Z103" s="148">
        <f t="shared" si="114"/>
        <v>23841.999999999996</v>
      </c>
      <c r="AA103" s="148">
        <f t="shared" si="114"/>
        <v>8925</v>
      </c>
      <c r="AB103" s="148">
        <f t="shared" si="114"/>
        <v>11164.999999999998</v>
      </c>
      <c r="AC103" s="148">
        <f t="shared" si="114"/>
        <v>14280</v>
      </c>
      <c r="AD103" s="139">
        <f t="shared" si="114"/>
        <v>20632.5</v>
      </c>
      <c r="AE103" s="139">
        <f t="shared" si="114"/>
        <v>11943.75</v>
      </c>
      <c r="AF103" s="139">
        <f t="shared" si="114"/>
        <v>22532.5</v>
      </c>
      <c r="AG103" s="139">
        <f t="shared" si="114"/>
        <v>9840.6</v>
      </c>
      <c r="AH103" s="139">
        <f t="shared" si="115"/>
        <v>9901.85</v>
      </c>
      <c r="AI103" s="139">
        <f t="shared" si="115"/>
        <v>13884.849999999997</v>
      </c>
      <c r="AJ103" s="139">
        <f t="shared" si="115"/>
        <v>18529.35</v>
      </c>
      <c r="AK103" s="139">
        <f t="shared" si="115"/>
        <v>20851.600000000002</v>
      </c>
      <c r="AL103" s="139">
        <f t="shared" si="115"/>
        <v>8085</v>
      </c>
      <c r="AM103" s="139">
        <f t="shared" si="109"/>
        <v>10185</v>
      </c>
      <c r="AN103" s="139">
        <f t="shared" si="109"/>
        <v>12958.75</v>
      </c>
      <c r="AO103" s="139">
        <f t="shared" si="109"/>
        <v>16047.500000000002</v>
      </c>
      <c r="AP103" s="139">
        <f t="shared" si="109"/>
        <v>20387.5</v>
      </c>
      <c r="AQ103" s="139">
        <f t="shared" si="109"/>
        <v>8008.700000000001</v>
      </c>
      <c r="AR103" s="139">
        <f t="shared" si="109"/>
        <v>13783.700000000003</v>
      </c>
      <c r="AS103" s="139">
        <f t="shared" si="109"/>
        <v>18713.87</v>
      </c>
      <c r="AT103" s="139">
        <f t="shared" si="109"/>
        <v>28856.87</v>
      </c>
      <c r="AU103" s="148">
        <f t="shared" si="109"/>
        <v>10097.500000000002</v>
      </c>
      <c r="AV103" s="148">
        <f t="shared" si="109"/>
        <v>13090.000000000002</v>
      </c>
      <c r="AW103" s="148">
        <f t="shared" si="109"/>
        <v>16124.5</v>
      </c>
      <c r="AX103" s="148">
        <f t="shared" si="109"/>
        <v>23736.999999999996</v>
      </c>
      <c r="AY103" s="139">
        <f t="shared" si="109"/>
        <v>18165</v>
      </c>
      <c r="AZ103" s="139">
        <f t="shared" si="109"/>
        <v>13256.25</v>
      </c>
      <c r="BA103" s="139">
        <f t="shared" si="109"/>
        <v>13803.999999999998</v>
      </c>
      <c r="BB103" s="139">
        <f t="shared" si="110"/>
        <v>18049.5</v>
      </c>
      <c r="BC103" s="139">
        <f t="shared" si="110"/>
        <v>22520.75</v>
      </c>
      <c r="BD103" s="139">
        <f t="shared" si="110"/>
        <v>34151.25</v>
      </c>
      <c r="BE103" s="139">
        <f t="shared" si="110"/>
        <v>14985.937499999998</v>
      </c>
      <c r="BF103" s="139">
        <f t="shared" si="110"/>
        <v>14775.937499999998</v>
      </c>
      <c r="BG103" s="139">
        <f t="shared" si="110"/>
        <v>16541</v>
      </c>
      <c r="BH103" s="139">
        <f t="shared" si="110"/>
        <v>15816.499999999998</v>
      </c>
      <c r="BI103" s="139">
        <f t="shared" si="110"/>
        <v>15443.749999999998</v>
      </c>
      <c r="BJ103" s="139">
        <f t="shared" si="110"/>
        <v>14341.249999999998</v>
      </c>
      <c r="BK103" s="139">
        <f t="shared" si="110"/>
        <v>15354.5</v>
      </c>
      <c r="BL103" s="139">
        <f t="shared" si="110"/>
        <v>16163</v>
      </c>
      <c r="BM103" s="44">
        <f t="shared" si="87"/>
        <v>8008.700000000001</v>
      </c>
      <c r="BN103" s="139">
        <f t="shared" si="83"/>
        <v>9870</v>
      </c>
      <c r="BO103" s="139">
        <f t="shared" si="88"/>
        <v>8190</v>
      </c>
      <c r="BP103" s="139">
        <f t="shared" si="89"/>
        <v>8426.25</v>
      </c>
      <c r="BQ103" s="139">
        <f t="shared" si="90"/>
        <v>11943.75</v>
      </c>
      <c r="BR103" s="139">
        <f t="shared" si="56"/>
        <v>9840.6</v>
      </c>
      <c r="BS103" s="139">
        <f t="shared" si="91"/>
        <v>8008.700000000001</v>
      </c>
      <c r="BT103" s="139">
        <f t="shared" si="92"/>
        <v>13256.25</v>
      </c>
      <c r="BU103" s="139">
        <f t="shared" si="93"/>
        <v>14775.937499999998</v>
      </c>
      <c r="BV103" s="139">
        <f t="shared" si="94"/>
        <v>14341.249999999998</v>
      </c>
      <c r="BW103" s="175">
        <f t="shared" si="95"/>
        <v>8925</v>
      </c>
      <c r="BX103" s="161">
        <f t="shared" si="96"/>
        <v>10097.500000000002</v>
      </c>
      <c r="BY103" s="20">
        <f t="shared" si="97"/>
        <v>-2705.937499999998</v>
      </c>
      <c r="BZ103" s="13">
        <f t="shared" si="98"/>
        <v>-4385.937499999998</v>
      </c>
      <c r="CA103" s="13">
        <f t="shared" si="99"/>
        <v>-4149.687499999998</v>
      </c>
      <c r="CB103" s="13">
        <f t="shared" si="100"/>
        <v>-632.1874999999982</v>
      </c>
      <c r="CC103" s="13">
        <f t="shared" si="101"/>
        <v>-2735.337499999998</v>
      </c>
      <c r="CD103" s="13">
        <f t="shared" si="102"/>
        <v>-4567.237499999997</v>
      </c>
      <c r="CE103" s="13">
        <f t="shared" si="111"/>
        <v>680.3125000000018</v>
      </c>
      <c r="CF103" s="51">
        <v>2200</v>
      </c>
      <c r="CG103" s="13">
        <f t="shared" si="112"/>
        <v>1765.3125000000018</v>
      </c>
      <c r="CH103" s="170">
        <f t="shared" si="104"/>
        <v>-3650.937499999998</v>
      </c>
      <c r="CI103" s="164">
        <f t="shared" si="105"/>
        <v>-2478.4374999999964</v>
      </c>
      <c r="CJ103" s="20">
        <f t="shared" si="84"/>
        <v>29.399999999999636</v>
      </c>
      <c r="CK103" s="102">
        <f t="shared" si="85"/>
        <v>181.29999999999927</v>
      </c>
      <c r="CL103" s="102">
        <f t="shared" si="86"/>
        <v>417.5499999999993</v>
      </c>
      <c r="CM103" s="170">
        <f t="shared" si="106"/>
        <v>-1172.5000000000018</v>
      </c>
    </row>
    <row r="104" spans="1:91" ht="11.25">
      <c r="A104" s="253"/>
      <c r="C104" s="1">
        <v>430</v>
      </c>
      <c r="D104" s="34">
        <f>C104/config!$B$7</f>
        <v>143.33333333333334</v>
      </c>
      <c r="E104" s="139">
        <f t="shared" si="113"/>
        <v>9870</v>
      </c>
      <c r="F104" s="139">
        <f t="shared" si="113"/>
        <v>10045</v>
      </c>
      <c r="G104" s="139">
        <f t="shared" si="113"/>
        <v>14073.500000000002</v>
      </c>
      <c r="H104" s="139">
        <f t="shared" si="113"/>
        <v>18763.5</v>
      </c>
      <c r="I104" s="139">
        <f t="shared" si="113"/>
        <v>21108.5</v>
      </c>
      <c r="J104" s="139">
        <f t="shared" si="113"/>
        <v>20247.5</v>
      </c>
      <c r="K104" s="139">
        <f t="shared" si="113"/>
        <v>8190</v>
      </c>
      <c r="L104" s="139">
        <f t="shared" si="113"/>
        <v>10426.5</v>
      </c>
      <c r="M104" s="139">
        <f t="shared" si="113"/>
        <v>13223</v>
      </c>
      <c r="N104" s="139">
        <f t="shared" si="113"/>
        <v>16334.499999999998</v>
      </c>
      <c r="O104" s="139">
        <f t="shared" si="114"/>
        <v>20720</v>
      </c>
      <c r="P104" s="139">
        <f t="shared" si="114"/>
        <v>8601.25</v>
      </c>
      <c r="Q104" s="139">
        <f t="shared" si="114"/>
        <v>14061.249999999998</v>
      </c>
      <c r="R104" s="139">
        <f t="shared" si="114"/>
        <v>19059.25</v>
      </c>
      <c r="S104" s="139">
        <f t="shared" si="114"/>
        <v>29323</v>
      </c>
      <c r="T104" s="139">
        <f t="shared" si="114"/>
        <v>8426.25</v>
      </c>
      <c r="U104" s="139">
        <f t="shared" si="114"/>
        <v>11847.5</v>
      </c>
      <c r="V104" s="139">
        <f t="shared" si="114"/>
        <v>16196.25</v>
      </c>
      <c r="W104" s="148">
        <f t="shared" si="114"/>
        <v>10293.499999999998</v>
      </c>
      <c r="X104" s="148">
        <f t="shared" si="114"/>
        <v>13327.999999999998</v>
      </c>
      <c r="Y104" s="148">
        <f t="shared" si="114"/>
        <v>16404.5</v>
      </c>
      <c r="Z104" s="148">
        <f t="shared" si="114"/>
        <v>24101.000000000004</v>
      </c>
      <c r="AA104" s="148">
        <f t="shared" si="114"/>
        <v>8998.5</v>
      </c>
      <c r="AB104" s="148">
        <f t="shared" si="114"/>
        <v>11263.000000000002</v>
      </c>
      <c r="AC104" s="148">
        <f t="shared" si="114"/>
        <v>14427</v>
      </c>
      <c r="AD104" s="139">
        <f t="shared" si="114"/>
        <v>20859.999999999996</v>
      </c>
      <c r="AE104" s="139">
        <f t="shared" si="114"/>
        <v>12057.499999999998</v>
      </c>
      <c r="AF104" s="139">
        <f t="shared" si="114"/>
        <v>22759.999999999996</v>
      </c>
      <c r="AG104" s="139">
        <f t="shared" si="114"/>
        <v>9840.6</v>
      </c>
      <c r="AH104" s="139">
        <f t="shared" si="115"/>
        <v>10015.599999999999</v>
      </c>
      <c r="AI104" s="139">
        <f t="shared" si="115"/>
        <v>14044.100000000002</v>
      </c>
      <c r="AJ104" s="139">
        <f t="shared" si="115"/>
        <v>18734.1</v>
      </c>
      <c r="AK104" s="139">
        <f t="shared" si="115"/>
        <v>21079.1</v>
      </c>
      <c r="AL104" s="139">
        <f t="shared" si="115"/>
        <v>8085</v>
      </c>
      <c r="AM104" s="139">
        <f t="shared" si="115"/>
        <v>10321.5</v>
      </c>
      <c r="AN104" s="139">
        <f t="shared" si="115"/>
        <v>13118</v>
      </c>
      <c r="AO104" s="139">
        <f t="shared" si="115"/>
        <v>16229.499999999998</v>
      </c>
      <c r="AP104" s="139">
        <f t="shared" si="115"/>
        <v>20615</v>
      </c>
      <c r="AQ104" s="139">
        <f t="shared" si="115"/>
        <v>8122.45</v>
      </c>
      <c r="AR104" s="139">
        <f t="shared" si="115"/>
        <v>13949.949999999997</v>
      </c>
      <c r="AS104" s="139">
        <f t="shared" si="115"/>
        <v>18932.620000000003</v>
      </c>
      <c r="AT104" s="139">
        <f t="shared" si="115"/>
        <v>29180.620000000003</v>
      </c>
      <c r="AU104" s="148">
        <f t="shared" si="115"/>
        <v>10188.499999999998</v>
      </c>
      <c r="AV104" s="148">
        <f t="shared" si="115"/>
        <v>13222.999999999998</v>
      </c>
      <c r="AW104" s="148">
        <f t="shared" si="115"/>
        <v>16299.5</v>
      </c>
      <c r="AX104" s="148">
        <f t="shared" si="115"/>
        <v>23996.000000000004</v>
      </c>
      <c r="AY104" s="139">
        <f t="shared" si="115"/>
        <v>18165</v>
      </c>
      <c r="AZ104" s="139">
        <f t="shared" si="115"/>
        <v>13256.25</v>
      </c>
      <c r="BA104" s="139">
        <f t="shared" si="115"/>
        <v>13926.500000000002</v>
      </c>
      <c r="BB104" s="139">
        <f aca="true" t="shared" si="116" ref="BB104:BL119">k_zeikomi(k_total(k_tsuwabun($C104,$D104,0,BB$12,BB$13),BB$7,BB$6,BB$9,BB$14,BB$10+BB$11))</f>
        <v>18233.25</v>
      </c>
      <c r="BC104" s="139">
        <f t="shared" si="116"/>
        <v>22765.75</v>
      </c>
      <c r="BD104" s="139">
        <f t="shared" si="116"/>
        <v>34518.75</v>
      </c>
      <c r="BE104" s="139">
        <f t="shared" si="116"/>
        <v>15128.125</v>
      </c>
      <c r="BF104" s="139">
        <f t="shared" si="116"/>
        <v>14918.125</v>
      </c>
      <c r="BG104" s="139">
        <f t="shared" si="116"/>
        <v>16707.25</v>
      </c>
      <c r="BH104" s="139">
        <f t="shared" si="116"/>
        <v>15982.750000000002</v>
      </c>
      <c r="BI104" s="139">
        <f t="shared" si="116"/>
        <v>15610.000000000002</v>
      </c>
      <c r="BJ104" s="139">
        <f t="shared" si="116"/>
        <v>14507.500000000002</v>
      </c>
      <c r="BK104" s="139">
        <f t="shared" si="110"/>
        <v>15494.5</v>
      </c>
      <c r="BL104" s="139">
        <f t="shared" si="110"/>
        <v>16303</v>
      </c>
      <c r="BM104" s="44">
        <f t="shared" si="87"/>
        <v>8085</v>
      </c>
      <c r="BN104" s="139">
        <f t="shared" si="83"/>
        <v>9870</v>
      </c>
      <c r="BO104" s="139">
        <f t="shared" si="88"/>
        <v>8190</v>
      </c>
      <c r="BP104" s="139">
        <f t="shared" si="89"/>
        <v>8426.25</v>
      </c>
      <c r="BQ104" s="139">
        <f t="shared" si="90"/>
        <v>12057.499999999998</v>
      </c>
      <c r="BR104" s="139">
        <f aca="true" t="shared" si="117" ref="BR104:BR167">MIN($AG104:$AK104)</f>
        <v>9840.6</v>
      </c>
      <c r="BS104" s="139">
        <f t="shared" si="91"/>
        <v>8085</v>
      </c>
      <c r="BT104" s="139">
        <f t="shared" si="92"/>
        <v>13256.25</v>
      </c>
      <c r="BU104" s="139">
        <f t="shared" si="93"/>
        <v>14918.125</v>
      </c>
      <c r="BV104" s="139">
        <f t="shared" si="94"/>
        <v>14507.500000000002</v>
      </c>
      <c r="BW104" s="175">
        <f t="shared" si="95"/>
        <v>8998.5</v>
      </c>
      <c r="BX104" s="161">
        <f t="shared" si="96"/>
        <v>10188.499999999998</v>
      </c>
      <c r="BY104" s="20">
        <f t="shared" si="97"/>
        <v>-2848.125</v>
      </c>
      <c r="BZ104" s="13">
        <f t="shared" si="98"/>
        <v>-4528.125</v>
      </c>
      <c r="CA104" s="13">
        <f t="shared" si="99"/>
        <v>-4291.875</v>
      </c>
      <c r="CB104" s="13">
        <f t="shared" si="100"/>
        <v>-660.6250000000018</v>
      </c>
      <c r="CC104" s="13">
        <f t="shared" si="101"/>
        <v>-2877.5249999999996</v>
      </c>
      <c r="CD104" s="13">
        <f t="shared" si="102"/>
        <v>-4633.125</v>
      </c>
      <c r="CE104" s="13">
        <f t="shared" si="111"/>
        <v>538.125</v>
      </c>
      <c r="CF104" s="51">
        <v>2200</v>
      </c>
      <c r="CG104" s="13">
        <f t="shared" si="112"/>
        <v>1789.375</v>
      </c>
      <c r="CH104" s="170">
        <f t="shared" si="104"/>
        <v>-3719.625</v>
      </c>
      <c r="CI104" s="164">
        <f t="shared" si="105"/>
        <v>-2529.625000000002</v>
      </c>
      <c r="CJ104" s="20">
        <f t="shared" si="84"/>
        <v>29.399999999999636</v>
      </c>
      <c r="CK104" s="102">
        <f t="shared" si="85"/>
        <v>105</v>
      </c>
      <c r="CL104" s="102">
        <f t="shared" si="86"/>
        <v>341.25</v>
      </c>
      <c r="CM104" s="170">
        <f t="shared" si="106"/>
        <v>-1189.9999999999982</v>
      </c>
    </row>
    <row r="105" spans="1:91" ht="11.25">
      <c r="A105" s="253"/>
      <c r="C105" s="1">
        <v>435</v>
      </c>
      <c r="D105" s="34">
        <f>C105/config!$B$7</f>
        <v>145</v>
      </c>
      <c r="E105" s="139">
        <f t="shared" si="113"/>
        <v>9870</v>
      </c>
      <c r="F105" s="139">
        <f t="shared" si="113"/>
        <v>10158.75</v>
      </c>
      <c r="G105" s="139">
        <f t="shared" si="113"/>
        <v>14232.75</v>
      </c>
      <c r="H105" s="139">
        <f t="shared" si="113"/>
        <v>18968.25</v>
      </c>
      <c r="I105" s="139">
        <f t="shared" si="113"/>
        <v>21336</v>
      </c>
      <c r="J105" s="139">
        <f t="shared" si="113"/>
        <v>20475</v>
      </c>
      <c r="K105" s="139">
        <f t="shared" si="113"/>
        <v>8190</v>
      </c>
      <c r="L105" s="139">
        <f t="shared" si="113"/>
        <v>10563</v>
      </c>
      <c r="M105" s="139">
        <f t="shared" si="113"/>
        <v>13382.25</v>
      </c>
      <c r="N105" s="139">
        <f t="shared" si="113"/>
        <v>16516.5</v>
      </c>
      <c r="O105" s="139">
        <f t="shared" si="114"/>
        <v>20947.5</v>
      </c>
      <c r="P105" s="139">
        <f t="shared" si="114"/>
        <v>8715</v>
      </c>
      <c r="Q105" s="139">
        <f t="shared" si="114"/>
        <v>14227.5</v>
      </c>
      <c r="R105" s="139">
        <f t="shared" si="114"/>
        <v>19278</v>
      </c>
      <c r="S105" s="139">
        <f t="shared" si="114"/>
        <v>29646.75</v>
      </c>
      <c r="T105" s="139">
        <f t="shared" si="114"/>
        <v>8426.25</v>
      </c>
      <c r="U105" s="139">
        <f t="shared" si="114"/>
        <v>11970</v>
      </c>
      <c r="V105" s="139">
        <f t="shared" si="114"/>
        <v>16380</v>
      </c>
      <c r="W105" s="148">
        <f t="shared" si="114"/>
        <v>10384.5</v>
      </c>
      <c r="X105" s="148">
        <f t="shared" si="114"/>
        <v>13461</v>
      </c>
      <c r="Y105" s="148">
        <f t="shared" si="114"/>
        <v>16579.5</v>
      </c>
      <c r="Z105" s="148">
        <f t="shared" si="114"/>
        <v>24360</v>
      </c>
      <c r="AA105" s="148">
        <f t="shared" si="114"/>
        <v>9072</v>
      </c>
      <c r="AB105" s="148">
        <f t="shared" si="114"/>
        <v>11361</v>
      </c>
      <c r="AC105" s="148">
        <f t="shared" si="114"/>
        <v>14574</v>
      </c>
      <c r="AD105" s="139">
        <f t="shared" si="114"/>
        <v>21087.5</v>
      </c>
      <c r="AE105" s="139">
        <f t="shared" si="114"/>
        <v>12171.25</v>
      </c>
      <c r="AF105" s="139">
        <f t="shared" si="114"/>
        <v>22987.500000000004</v>
      </c>
      <c r="AG105" s="139">
        <f t="shared" si="114"/>
        <v>9840.6</v>
      </c>
      <c r="AH105" s="139">
        <f t="shared" si="115"/>
        <v>10129.35</v>
      </c>
      <c r="AI105" s="139">
        <f t="shared" si="115"/>
        <v>14203.35</v>
      </c>
      <c r="AJ105" s="139">
        <f t="shared" si="115"/>
        <v>18938.85</v>
      </c>
      <c r="AK105" s="139">
        <f t="shared" si="115"/>
        <v>21306.6</v>
      </c>
      <c r="AL105" s="139">
        <f t="shared" si="115"/>
        <v>8085</v>
      </c>
      <c r="AM105" s="139">
        <f t="shared" si="115"/>
        <v>10458</v>
      </c>
      <c r="AN105" s="139">
        <f t="shared" si="115"/>
        <v>13277.25</v>
      </c>
      <c r="AO105" s="139">
        <f t="shared" si="115"/>
        <v>16411.5</v>
      </c>
      <c r="AP105" s="139">
        <f t="shared" si="115"/>
        <v>20842.5</v>
      </c>
      <c r="AQ105" s="139">
        <f t="shared" si="115"/>
        <v>8236.2</v>
      </c>
      <c r="AR105" s="139">
        <f t="shared" si="115"/>
        <v>14116.2</v>
      </c>
      <c r="AS105" s="139">
        <f t="shared" si="115"/>
        <v>19151.370000000003</v>
      </c>
      <c r="AT105" s="139">
        <f t="shared" si="115"/>
        <v>29504.370000000003</v>
      </c>
      <c r="AU105" s="148">
        <f t="shared" si="115"/>
        <v>10279.5</v>
      </c>
      <c r="AV105" s="148">
        <f t="shared" si="115"/>
        <v>13356</v>
      </c>
      <c r="AW105" s="148">
        <f t="shared" si="115"/>
        <v>16474.5</v>
      </c>
      <c r="AX105" s="148">
        <f t="shared" si="115"/>
        <v>24255</v>
      </c>
      <c r="AY105" s="139">
        <f t="shared" si="115"/>
        <v>18165</v>
      </c>
      <c r="AZ105" s="139">
        <f t="shared" si="115"/>
        <v>13256.25</v>
      </c>
      <c r="BA105" s="139">
        <f t="shared" si="115"/>
        <v>14049</v>
      </c>
      <c r="BB105" s="139">
        <f t="shared" si="116"/>
        <v>18417</v>
      </c>
      <c r="BC105" s="139">
        <f t="shared" si="116"/>
        <v>23010.75</v>
      </c>
      <c r="BD105" s="139">
        <f t="shared" si="116"/>
        <v>34886.25</v>
      </c>
      <c r="BE105" s="139">
        <f t="shared" si="116"/>
        <v>15270.3125</v>
      </c>
      <c r="BF105" s="139">
        <f t="shared" si="116"/>
        <v>15060.3125</v>
      </c>
      <c r="BG105" s="139">
        <f t="shared" si="116"/>
        <v>16873.5</v>
      </c>
      <c r="BH105" s="139">
        <f t="shared" si="116"/>
        <v>16149</v>
      </c>
      <c r="BI105" s="139">
        <f t="shared" si="116"/>
        <v>15776.25</v>
      </c>
      <c r="BJ105" s="139">
        <f t="shared" si="116"/>
        <v>14673.75</v>
      </c>
      <c r="BK105" s="139">
        <f t="shared" si="110"/>
        <v>15634.5</v>
      </c>
      <c r="BL105" s="139">
        <f t="shared" si="110"/>
        <v>16443</v>
      </c>
      <c r="BM105" s="44">
        <f t="shared" si="87"/>
        <v>8085</v>
      </c>
      <c r="BN105" s="139">
        <f t="shared" si="83"/>
        <v>9870</v>
      </c>
      <c r="BO105" s="139">
        <f t="shared" si="88"/>
        <v>8190</v>
      </c>
      <c r="BP105" s="139">
        <f t="shared" si="89"/>
        <v>8426.25</v>
      </c>
      <c r="BQ105" s="139">
        <f t="shared" si="90"/>
        <v>12171.25</v>
      </c>
      <c r="BR105" s="139">
        <f t="shared" si="117"/>
        <v>9840.6</v>
      </c>
      <c r="BS105" s="139">
        <f t="shared" si="91"/>
        <v>8085</v>
      </c>
      <c r="BT105" s="139">
        <f t="shared" si="92"/>
        <v>13256.25</v>
      </c>
      <c r="BU105" s="139">
        <f t="shared" si="93"/>
        <v>15060.3125</v>
      </c>
      <c r="BV105" s="139">
        <f t="shared" si="94"/>
        <v>14673.75</v>
      </c>
      <c r="BW105" s="175">
        <f t="shared" si="95"/>
        <v>9072</v>
      </c>
      <c r="BX105" s="161">
        <f t="shared" si="96"/>
        <v>10279.5</v>
      </c>
      <c r="BY105" s="20">
        <f t="shared" si="97"/>
        <v>-2990.3125</v>
      </c>
      <c r="BZ105" s="13">
        <f t="shared" si="98"/>
        <v>-4670.3125</v>
      </c>
      <c r="CA105" s="13">
        <f t="shared" si="99"/>
        <v>-4434.0625</v>
      </c>
      <c r="CB105" s="13">
        <f t="shared" si="100"/>
        <v>-689.0625</v>
      </c>
      <c r="CC105" s="13">
        <f t="shared" si="101"/>
        <v>-3019.7124999999996</v>
      </c>
      <c r="CD105" s="13">
        <f t="shared" si="102"/>
        <v>-4775.3125</v>
      </c>
      <c r="CE105" s="13">
        <f t="shared" si="111"/>
        <v>395.9375</v>
      </c>
      <c r="CF105" s="51">
        <v>2200</v>
      </c>
      <c r="CG105" s="13">
        <f t="shared" si="112"/>
        <v>1813.4375</v>
      </c>
      <c r="CH105" s="170">
        <f t="shared" si="104"/>
        <v>-3788.3125</v>
      </c>
      <c r="CI105" s="164">
        <f t="shared" si="105"/>
        <v>-2580.8125</v>
      </c>
      <c r="CJ105" s="20">
        <f t="shared" si="84"/>
        <v>29.399999999999636</v>
      </c>
      <c r="CK105" s="102">
        <f t="shared" si="85"/>
        <v>105</v>
      </c>
      <c r="CL105" s="102">
        <f t="shared" si="86"/>
        <v>341.25</v>
      </c>
      <c r="CM105" s="170">
        <f t="shared" si="106"/>
        <v>-1207.5</v>
      </c>
    </row>
    <row r="106" spans="1:91" ht="11.25">
      <c r="A106" s="253"/>
      <c r="C106" s="1">
        <v>440</v>
      </c>
      <c r="D106" s="34">
        <f>C106/config!$B$7</f>
        <v>146.66666666666666</v>
      </c>
      <c r="E106" s="139">
        <f t="shared" si="113"/>
        <v>9870</v>
      </c>
      <c r="F106" s="139">
        <f t="shared" si="113"/>
        <v>10272.5</v>
      </c>
      <c r="G106" s="139">
        <f t="shared" si="113"/>
        <v>14391.999999999998</v>
      </c>
      <c r="H106" s="139">
        <f t="shared" si="113"/>
        <v>19173</v>
      </c>
      <c r="I106" s="139">
        <f t="shared" si="113"/>
        <v>21563.5</v>
      </c>
      <c r="J106" s="139">
        <f t="shared" si="113"/>
        <v>20702.5</v>
      </c>
      <c r="K106" s="139">
        <f t="shared" si="113"/>
        <v>8190</v>
      </c>
      <c r="L106" s="139">
        <f t="shared" si="113"/>
        <v>10699.5</v>
      </c>
      <c r="M106" s="139">
        <f t="shared" si="113"/>
        <v>13541.499999999998</v>
      </c>
      <c r="N106" s="139">
        <f t="shared" si="113"/>
        <v>16698.500000000004</v>
      </c>
      <c r="O106" s="139">
        <f t="shared" si="114"/>
        <v>21175</v>
      </c>
      <c r="P106" s="139">
        <f t="shared" si="114"/>
        <v>8828.750000000002</v>
      </c>
      <c r="Q106" s="139">
        <f t="shared" si="114"/>
        <v>14393.750000000002</v>
      </c>
      <c r="R106" s="139">
        <f t="shared" si="114"/>
        <v>19496.75</v>
      </c>
      <c r="S106" s="139">
        <f t="shared" si="114"/>
        <v>29970.5</v>
      </c>
      <c r="T106" s="139">
        <f t="shared" si="114"/>
        <v>8426.25</v>
      </c>
      <c r="U106" s="139">
        <f t="shared" si="114"/>
        <v>12092.5</v>
      </c>
      <c r="V106" s="139">
        <f t="shared" si="114"/>
        <v>16563.75</v>
      </c>
      <c r="W106" s="148">
        <f t="shared" si="114"/>
        <v>10475.500000000002</v>
      </c>
      <c r="X106" s="148">
        <f t="shared" si="114"/>
        <v>13594.000000000002</v>
      </c>
      <c r="Y106" s="148">
        <f t="shared" si="114"/>
        <v>16754.499999999996</v>
      </c>
      <c r="Z106" s="148">
        <f t="shared" si="114"/>
        <v>24618.999999999996</v>
      </c>
      <c r="AA106" s="148">
        <f t="shared" si="114"/>
        <v>9145.5</v>
      </c>
      <c r="AB106" s="148">
        <f t="shared" si="114"/>
        <v>11458.999999999998</v>
      </c>
      <c r="AC106" s="148">
        <f t="shared" si="114"/>
        <v>14721</v>
      </c>
      <c r="AD106" s="139">
        <f t="shared" si="114"/>
        <v>21315</v>
      </c>
      <c r="AE106" s="139">
        <f t="shared" si="114"/>
        <v>12285</v>
      </c>
      <c r="AF106" s="139">
        <f t="shared" si="114"/>
        <v>23215</v>
      </c>
      <c r="AG106" s="139">
        <f t="shared" si="114"/>
        <v>9840.6</v>
      </c>
      <c r="AH106" s="139">
        <f t="shared" si="115"/>
        <v>10243.1</v>
      </c>
      <c r="AI106" s="139">
        <f t="shared" si="115"/>
        <v>14362.599999999997</v>
      </c>
      <c r="AJ106" s="139">
        <f t="shared" si="115"/>
        <v>19143.6</v>
      </c>
      <c r="AK106" s="139">
        <f t="shared" si="115"/>
        <v>21534.100000000002</v>
      </c>
      <c r="AL106" s="139">
        <f t="shared" si="115"/>
        <v>8085</v>
      </c>
      <c r="AM106" s="139">
        <f t="shared" si="115"/>
        <v>10594.5</v>
      </c>
      <c r="AN106" s="139">
        <f t="shared" si="115"/>
        <v>13436.499999999998</v>
      </c>
      <c r="AO106" s="139">
        <f t="shared" si="115"/>
        <v>16593.500000000004</v>
      </c>
      <c r="AP106" s="139">
        <f t="shared" si="115"/>
        <v>21070</v>
      </c>
      <c r="AQ106" s="139">
        <f t="shared" si="115"/>
        <v>8349.95</v>
      </c>
      <c r="AR106" s="139">
        <f t="shared" si="115"/>
        <v>14282.450000000003</v>
      </c>
      <c r="AS106" s="139">
        <f t="shared" si="115"/>
        <v>19370.12</v>
      </c>
      <c r="AT106" s="139">
        <f t="shared" si="115"/>
        <v>29828.12</v>
      </c>
      <c r="AU106" s="148">
        <f t="shared" si="115"/>
        <v>10370.500000000002</v>
      </c>
      <c r="AV106" s="148">
        <f t="shared" si="115"/>
        <v>13489.000000000002</v>
      </c>
      <c r="AW106" s="148">
        <f t="shared" si="115"/>
        <v>16649.499999999996</v>
      </c>
      <c r="AX106" s="148">
        <f t="shared" si="115"/>
        <v>24513.999999999996</v>
      </c>
      <c r="AY106" s="139">
        <f t="shared" si="115"/>
        <v>18165</v>
      </c>
      <c r="AZ106" s="139">
        <f t="shared" si="115"/>
        <v>13256.25</v>
      </c>
      <c r="BA106" s="139">
        <f t="shared" si="115"/>
        <v>14171.499999999998</v>
      </c>
      <c r="BB106" s="139">
        <f t="shared" si="116"/>
        <v>18600.75</v>
      </c>
      <c r="BC106" s="139">
        <f t="shared" si="116"/>
        <v>23255.75</v>
      </c>
      <c r="BD106" s="139">
        <f t="shared" si="116"/>
        <v>35253.75</v>
      </c>
      <c r="BE106" s="139">
        <f t="shared" si="116"/>
        <v>15412.499999999998</v>
      </c>
      <c r="BF106" s="139">
        <f t="shared" si="116"/>
        <v>15202.499999999998</v>
      </c>
      <c r="BG106" s="139">
        <f t="shared" si="116"/>
        <v>17039.75</v>
      </c>
      <c r="BH106" s="139">
        <f t="shared" si="116"/>
        <v>16315.249999999998</v>
      </c>
      <c r="BI106" s="139">
        <f t="shared" si="116"/>
        <v>15942.499999999998</v>
      </c>
      <c r="BJ106" s="139">
        <f t="shared" si="116"/>
        <v>14839.999999999998</v>
      </c>
      <c r="BK106" s="139">
        <f t="shared" si="110"/>
        <v>15774.5</v>
      </c>
      <c r="BL106" s="139">
        <f t="shared" si="110"/>
        <v>16583</v>
      </c>
      <c r="BM106" s="44">
        <f t="shared" si="87"/>
        <v>8085</v>
      </c>
      <c r="BN106" s="139">
        <f t="shared" si="83"/>
        <v>9870</v>
      </c>
      <c r="BO106" s="139">
        <f t="shared" si="88"/>
        <v>8190</v>
      </c>
      <c r="BP106" s="139">
        <f t="shared" si="89"/>
        <v>8426.25</v>
      </c>
      <c r="BQ106" s="139">
        <f t="shared" si="90"/>
        <v>12285</v>
      </c>
      <c r="BR106" s="139">
        <f t="shared" si="117"/>
        <v>9840.6</v>
      </c>
      <c r="BS106" s="139">
        <f t="shared" si="91"/>
        <v>8085</v>
      </c>
      <c r="BT106" s="139">
        <f t="shared" si="92"/>
        <v>13256.25</v>
      </c>
      <c r="BU106" s="139">
        <f t="shared" si="93"/>
        <v>15202.499999999998</v>
      </c>
      <c r="BV106" s="139">
        <f t="shared" si="94"/>
        <v>14839.999999999998</v>
      </c>
      <c r="BW106" s="175">
        <f t="shared" si="95"/>
        <v>9145.5</v>
      </c>
      <c r="BX106" s="161">
        <f t="shared" si="96"/>
        <v>10370.500000000002</v>
      </c>
      <c r="BY106" s="20">
        <f t="shared" si="97"/>
        <v>-3132.499999999998</v>
      </c>
      <c r="BZ106" s="13">
        <f t="shared" si="98"/>
        <v>-4812.499999999998</v>
      </c>
      <c r="CA106" s="13">
        <f t="shared" si="99"/>
        <v>-4576.249999999998</v>
      </c>
      <c r="CB106" s="13">
        <f t="shared" si="100"/>
        <v>-717.4999999999982</v>
      </c>
      <c r="CC106" s="13">
        <f t="shared" si="101"/>
        <v>-3161.899999999998</v>
      </c>
      <c r="CD106" s="13">
        <f t="shared" si="102"/>
        <v>-4917.499999999998</v>
      </c>
      <c r="CE106" s="13">
        <f aca="true" t="shared" si="118" ref="CE106:CE169">BT106+2200-$BU106</f>
        <v>253.75000000000182</v>
      </c>
      <c r="CF106" s="51">
        <v>2200</v>
      </c>
      <c r="CG106" s="13">
        <f aca="true" t="shared" si="119" ref="CG106:CG169">BV106+2200-$BU106</f>
        <v>1837.5000000000018</v>
      </c>
      <c r="CH106" s="170">
        <f t="shared" si="104"/>
        <v>-3856.999999999998</v>
      </c>
      <c r="CI106" s="164">
        <f t="shared" si="105"/>
        <v>-2631.9999999999964</v>
      </c>
      <c r="CJ106" s="20">
        <f t="shared" si="84"/>
        <v>29.399999999999636</v>
      </c>
      <c r="CK106" s="102">
        <f t="shared" si="85"/>
        <v>105</v>
      </c>
      <c r="CL106" s="102">
        <f t="shared" si="86"/>
        <v>341.25</v>
      </c>
      <c r="CM106" s="170">
        <f t="shared" si="106"/>
        <v>-1225.0000000000018</v>
      </c>
    </row>
    <row r="107" spans="1:91" ht="11.25">
      <c r="A107" s="253"/>
      <c r="C107" s="1">
        <v>445</v>
      </c>
      <c r="D107" s="34">
        <f>C107/config!$B$7</f>
        <v>148.33333333333334</v>
      </c>
      <c r="E107" s="139">
        <f t="shared" si="113"/>
        <v>9870</v>
      </c>
      <c r="F107" s="139">
        <f t="shared" si="113"/>
        <v>10386.25</v>
      </c>
      <c r="G107" s="139">
        <f t="shared" si="113"/>
        <v>14551.250000000002</v>
      </c>
      <c r="H107" s="139">
        <f t="shared" si="113"/>
        <v>19377.75</v>
      </c>
      <c r="I107" s="139">
        <f t="shared" si="113"/>
        <v>21791</v>
      </c>
      <c r="J107" s="139">
        <f t="shared" si="113"/>
        <v>20930</v>
      </c>
      <c r="K107" s="139">
        <f t="shared" si="113"/>
        <v>8190</v>
      </c>
      <c r="L107" s="139">
        <f t="shared" si="113"/>
        <v>10836</v>
      </c>
      <c r="M107" s="139">
        <f t="shared" si="113"/>
        <v>13700.750000000002</v>
      </c>
      <c r="N107" s="139">
        <f t="shared" si="113"/>
        <v>16880.499999999996</v>
      </c>
      <c r="O107" s="139">
        <f t="shared" si="114"/>
        <v>21402.5</v>
      </c>
      <c r="P107" s="139">
        <f t="shared" si="114"/>
        <v>8942.499999999998</v>
      </c>
      <c r="Q107" s="139">
        <f t="shared" si="114"/>
        <v>14559.999999999998</v>
      </c>
      <c r="R107" s="139">
        <f t="shared" si="114"/>
        <v>19715.5</v>
      </c>
      <c r="S107" s="139">
        <f t="shared" si="114"/>
        <v>30294.25</v>
      </c>
      <c r="T107" s="139">
        <f t="shared" si="114"/>
        <v>8426.25</v>
      </c>
      <c r="U107" s="139">
        <f t="shared" si="114"/>
        <v>12215</v>
      </c>
      <c r="V107" s="139">
        <f t="shared" si="114"/>
        <v>16747.5</v>
      </c>
      <c r="W107" s="148">
        <f t="shared" si="114"/>
        <v>10566.499999999998</v>
      </c>
      <c r="X107" s="148">
        <f t="shared" si="114"/>
        <v>13726.999999999998</v>
      </c>
      <c r="Y107" s="148">
        <f t="shared" si="114"/>
        <v>16929.500000000004</v>
      </c>
      <c r="Z107" s="148">
        <f t="shared" si="114"/>
        <v>24878.000000000004</v>
      </c>
      <c r="AA107" s="148">
        <f t="shared" si="114"/>
        <v>9219</v>
      </c>
      <c r="AB107" s="148">
        <f t="shared" si="114"/>
        <v>11557.000000000002</v>
      </c>
      <c r="AC107" s="148">
        <f t="shared" si="114"/>
        <v>14868</v>
      </c>
      <c r="AD107" s="139">
        <f t="shared" si="114"/>
        <v>21542.499999999996</v>
      </c>
      <c r="AE107" s="139">
        <f t="shared" si="114"/>
        <v>12398.749999999998</v>
      </c>
      <c r="AF107" s="139">
        <f t="shared" si="114"/>
        <v>23442.499999999996</v>
      </c>
      <c r="AG107" s="139">
        <f t="shared" si="114"/>
        <v>9840.6</v>
      </c>
      <c r="AH107" s="139">
        <f t="shared" si="115"/>
        <v>10356.849999999999</v>
      </c>
      <c r="AI107" s="139">
        <f t="shared" si="115"/>
        <v>14521.850000000002</v>
      </c>
      <c r="AJ107" s="139">
        <f t="shared" si="115"/>
        <v>19348.35</v>
      </c>
      <c r="AK107" s="139">
        <f t="shared" si="115"/>
        <v>21761.6</v>
      </c>
      <c r="AL107" s="139">
        <f t="shared" si="115"/>
        <v>8085</v>
      </c>
      <c r="AM107" s="139">
        <f t="shared" si="115"/>
        <v>10731</v>
      </c>
      <c r="AN107" s="139">
        <f t="shared" si="115"/>
        <v>13595.750000000002</v>
      </c>
      <c r="AO107" s="139">
        <f t="shared" si="115"/>
        <v>16775.499999999996</v>
      </c>
      <c r="AP107" s="139">
        <f t="shared" si="115"/>
        <v>21297.5</v>
      </c>
      <c r="AQ107" s="139">
        <f t="shared" si="115"/>
        <v>8463.699999999999</v>
      </c>
      <c r="AR107" s="139">
        <f t="shared" si="115"/>
        <v>14448.699999999997</v>
      </c>
      <c r="AS107" s="139">
        <f t="shared" si="115"/>
        <v>19588.870000000003</v>
      </c>
      <c r="AT107" s="139">
        <f t="shared" si="115"/>
        <v>30151.870000000003</v>
      </c>
      <c r="AU107" s="148">
        <f t="shared" si="115"/>
        <v>10461.499999999998</v>
      </c>
      <c r="AV107" s="148">
        <f t="shared" si="115"/>
        <v>13621.999999999998</v>
      </c>
      <c r="AW107" s="148">
        <f t="shared" si="115"/>
        <v>16824.500000000004</v>
      </c>
      <c r="AX107" s="148">
        <f t="shared" si="115"/>
        <v>24773.000000000004</v>
      </c>
      <c r="AY107" s="139">
        <f t="shared" si="115"/>
        <v>18165</v>
      </c>
      <c r="AZ107" s="139">
        <f t="shared" si="115"/>
        <v>13256.25</v>
      </c>
      <c r="BA107" s="139">
        <f t="shared" si="115"/>
        <v>14294.000000000002</v>
      </c>
      <c r="BB107" s="139">
        <f t="shared" si="116"/>
        <v>18784.5</v>
      </c>
      <c r="BC107" s="139">
        <f t="shared" si="116"/>
        <v>23500.75</v>
      </c>
      <c r="BD107" s="139">
        <f t="shared" si="116"/>
        <v>35621.25</v>
      </c>
      <c r="BE107" s="139">
        <f t="shared" si="116"/>
        <v>15554.6875</v>
      </c>
      <c r="BF107" s="139">
        <f t="shared" si="116"/>
        <v>15344.6875</v>
      </c>
      <c r="BG107" s="139">
        <f t="shared" si="116"/>
        <v>17206</v>
      </c>
      <c r="BH107" s="139">
        <f t="shared" si="116"/>
        <v>16481.5</v>
      </c>
      <c r="BI107" s="139">
        <f t="shared" si="116"/>
        <v>16108.750000000002</v>
      </c>
      <c r="BJ107" s="139">
        <f t="shared" si="116"/>
        <v>15006.250000000002</v>
      </c>
      <c r="BK107" s="139">
        <f t="shared" si="110"/>
        <v>15914.5</v>
      </c>
      <c r="BL107" s="139">
        <f t="shared" si="110"/>
        <v>16723</v>
      </c>
      <c r="BM107" s="44">
        <f t="shared" si="87"/>
        <v>8085</v>
      </c>
      <c r="BN107" s="139">
        <f t="shared" si="83"/>
        <v>9870</v>
      </c>
      <c r="BO107" s="139">
        <f t="shared" si="88"/>
        <v>8190</v>
      </c>
      <c r="BP107" s="139">
        <f t="shared" si="89"/>
        <v>8426.25</v>
      </c>
      <c r="BQ107" s="139">
        <f t="shared" si="90"/>
        <v>12398.749999999998</v>
      </c>
      <c r="BR107" s="139">
        <f t="shared" si="117"/>
        <v>9840.6</v>
      </c>
      <c r="BS107" s="139">
        <f t="shared" si="91"/>
        <v>8085</v>
      </c>
      <c r="BT107" s="139">
        <f t="shared" si="92"/>
        <v>13256.25</v>
      </c>
      <c r="BU107" s="139">
        <f t="shared" si="93"/>
        <v>15344.6875</v>
      </c>
      <c r="BV107" s="139">
        <f t="shared" si="94"/>
        <v>15006.250000000002</v>
      </c>
      <c r="BW107" s="175">
        <f t="shared" si="95"/>
        <v>9219</v>
      </c>
      <c r="BX107" s="161">
        <f t="shared" si="96"/>
        <v>10461.499999999998</v>
      </c>
      <c r="BY107" s="20">
        <f t="shared" si="97"/>
        <v>-3274.6875</v>
      </c>
      <c r="BZ107" s="13">
        <f t="shared" si="98"/>
        <v>-4954.6875</v>
      </c>
      <c r="CA107" s="13">
        <f t="shared" si="99"/>
        <v>-4718.4375</v>
      </c>
      <c r="CB107" s="13">
        <f t="shared" si="100"/>
        <v>-745.9375000000018</v>
      </c>
      <c r="CC107" s="13">
        <f t="shared" si="101"/>
        <v>-3304.0874999999996</v>
      </c>
      <c r="CD107" s="13">
        <f t="shared" si="102"/>
        <v>-5059.6875</v>
      </c>
      <c r="CE107" s="13">
        <f t="shared" si="118"/>
        <v>111.5625</v>
      </c>
      <c r="CF107" s="51">
        <v>2200</v>
      </c>
      <c r="CG107" s="13">
        <f t="shared" si="119"/>
        <v>1861.5625</v>
      </c>
      <c r="CH107" s="170">
        <f t="shared" si="104"/>
        <v>-3925.6875</v>
      </c>
      <c r="CI107" s="164">
        <f t="shared" si="105"/>
        <v>-2683.187500000002</v>
      </c>
      <c r="CJ107" s="20">
        <f t="shared" si="84"/>
        <v>29.399999999999636</v>
      </c>
      <c r="CK107" s="102">
        <f t="shared" si="85"/>
        <v>105</v>
      </c>
      <c r="CL107" s="102">
        <f t="shared" si="86"/>
        <v>341.25</v>
      </c>
      <c r="CM107" s="170">
        <f t="shared" si="106"/>
        <v>-1242.4999999999982</v>
      </c>
    </row>
    <row r="108" spans="1:91" ht="11.25">
      <c r="A108" s="253"/>
      <c r="C108" s="1">
        <v>450</v>
      </c>
      <c r="D108" s="34">
        <f>C108/config!$B$7</f>
        <v>150</v>
      </c>
      <c r="E108" s="139">
        <f aca="true" t="shared" si="120" ref="E108:N117">k_zeikomi(k_total(k_tsuwabun($C108,$D108,0,E$12,E$13),E$7,E$6,E$9,E$14,E$10+E$11))</f>
        <v>9870</v>
      </c>
      <c r="F108" s="139">
        <f t="shared" si="120"/>
        <v>10500</v>
      </c>
      <c r="G108" s="139">
        <f t="shared" si="120"/>
        <v>14710.5</v>
      </c>
      <c r="H108" s="139">
        <f t="shared" si="120"/>
        <v>19582.5</v>
      </c>
      <c r="I108" s="139">
        <f t="shared" si="120"/>
        <v>22018.5</v>
      </c>
      <c r="J108" s="139">
        <f t="shared" si="120"/>
        <v>21157.5</v>
      </c>
      <c r="K108" s="139">
        <f t="shared" si="120"/>
        <v>8190</v>
      </c>
      <c r="L108" s="139">
        <f t="shared" si="120"/>
        <v>10972.5</v>
      </c>
      <c r="M108" s="139">
        <f t="shared" si="120"/>
        <v>13860</v>
      </c>
      <c r="N108" s="139">
        <f t="shared" si="120"/>
        <v>17062.5</v>
      </c>
      <c r="O108" s="139">
        <f aca="true" t="shared" si="121" ref="O108:AG117">k_zeikomi(k_total(k_tsuwabun($C108,$D108,0,O$12,O$13),O$7,O$6,O$9,O$14,O$10+O$11))</f>
        <v>21630</v>
      </c>
      <c r="P108" s="139">
        <f t="shared" si="121"/>
        <v>9056.25</v>
      </c>
      <c r="Q108" s="139">
        <f t="shared" si="121"/>
        <v>14726.25</v>
      </c>
      <c r="R108" s="139">
        <f t="shared" si="121"/>
        <v>19934.25</v>
      </c>
      <c r="S108" s="139">
        <f t="shared" si="121"/>
        <v>30618</v>
      </c>
      <c r="T108" s="139">
        <f t="shared" si="121"/>
        <v>8426.25</v>
      </c>
      <c r="U108" s="139">
        <f t="shared" si="121"/>
        <v>12337.5</v>
      </c>
      <c r="V108" s="139">
        <f t="shared" si="121"/>
        <v>16931.25</v>
      </c>
      <c r="W108" s="148">
        <f t="shared" si="114"/>
        <v>10657.5</v>
      </c>
      <c r="X108" s="148">
        <f t="shared" si="114"/>
        <v>13860</v>
      </c>
      <c r="Y108" s="148">
        <f t="shared" si="114"/>
        <v>17104.5</v>
      </c>
      <c r="Z108" s="148">
        <f t="shared" si="114"/>
        <v>25137</v>
      </c>
      <c r="AA108" s="148">
        <f t="shared" si="114"/>
        <v>9292.5</v>
      </c>
      <c r="AB108" s="148">
        <f t="shared" si="114"/>
        <v>11655</v>
      </c>
      <c r="AC108" s="148">
        <f t="shared" si="114"/>
        <v>15015</v>
      </c>
      <c r="AD108" s="139">
        <f t="shared" si="121"/>
        <v>21770</v>
      </c>
      <c r="AE108" s="139">
        <f t="shared" si="121"/>
        <v>12512.5</v>
      </c>
      <c r="AF108" s="139">
        <f t="shared" si="121"/>
        <v>23670.000000000004</v>
      </c>
      <c r="AG108" s="139">
        <f t="shared" si="121"/>
        <v>9840.6</v>
      </c>
      <c r="AH108" s="139">
        <f aca="true" t="shared" si="122" ref="AH108:BA123">k_zeikomi(k_total(k_tsuwabun($C108,$D108,0,AH$12,AH$13),AH$7,AH$6,AH$9,AH$14,AH$10+AH$11))</f>
        <v>10470.6</v>
      </c>
      <c r="AI108" s="139">
        <f t="shared" si="122"/>
        <v>14681.1</v>
      </c>
      <c r="AJ108" s="139">
        <f t="shared" si="122"/>
        <v>19553.1</v>
      </c>
      <c r="AK108" s="139">
        <f t="shared" si="122"/>
        <v>21989.1</v>
      </c>
      <c r="AL108" s="139">
        <f t="shared" si="122"/>
        <v>8085</v>
      </c>
      <c r="AM108" s="139">
        <f t="shared" si="115"/>
        <v>10867.5</v>
      </c>
      <c r="AN108" s="139">
        <f t="shared" si="115"/>
        <v>13755</v>
      </c>
      <c r="AO108" s="139">
        <f t="shared" si="115"/>
        <v>16957.5</v>
      </c>
      <c r="AP108" s="139">
        <f t="shared" si="115"/>
        <v>21525</v>
      </c>
      <c r="AQ108" s="139">
        <f t="shared" si="115"/>
        <v>8577.45</v>
      </c>
      <c r="AR108" s="139">
        <f t="shared" si="115"/>
        <v>14614.95</v>
      </c>
      <c r="AS108" s="139">
        <f t="shared" si="115"/>
        <v>19807.620000000003</v>
      </c>
      <c r="AT108" s="139">
        <f t="shared" si="115"/>
        <v>30475.620000000003</v>
      </c>
      <c r="AU108" s="148">
        <f t="shared" si="115"/>
        <v>10552.5</v>
      </c>
      <c r="AV108" s="148">
        <f t="shared" si="115"/>
        <v>13755</v>
      </c>
      <c r="AW108" s="148">
        <f t="shared" si="115"/>
        <v>16999.5</v>
      </c>
      <c r="AX108" s="148">
        <f t="shared" si="115"/>
        <v>25032</v>
      </c>
      <c r="AY108" s="139">
        <f t="shared" si="115"/>
        <v>18165</v>
      </c>
      <c r="AZ108" s="139">
        <f t="shared" si="115"/>
        <v>13256.25</v>
      </c>
      <c r="BA108" s="139">
        <f t="shared" si="115"/>
        <v>14416.5</v>
      </c>
      <c r="BB108" s="139">
        <f t="shared" si="116"/>
        <v>18968.25</v>
      </c>
      <c r="BC108" s="139">
        <f t="shared" si="116"/>
        <v>23745.75</v>
      </c>
      <c r="BD108" s="139">
        <f t="shared" si="116"/>
        <v>35988.75</v>
      </c>
      <c r="BE108" s="139">
        <f t="shared" si="116"/>
        <v>15696.875</v>
      </c>
      <c r="BF108" s="139">
        <f t="shared" si="116"/>
        <v>15486.875</v>
      </c>
      <c r="BG108" s="139">
        <f t="shared" si="116"/>
        <v>17372.25</v>
      </c>
      <c r="BH108" s="139">
        <f t="shared" si="116"/>
        <v>16647.75</v>
      </c>
      <c r="BI108" s="139">
        <f t="shared" si="116"/>
        <v>16275</v>
      </c>
      <c r="BJ108" s="139">
        <f t="shared" si="116"/>
        <v>15172.5</v>
      </c>
      <c r="BK108" s="139">
        <f t="shared" si="110"/>
        <v>16054.5</v>
      </c>
      <c r="BL108" s="139">
        <f t="shared" si="110"/>
        <v>16863</v>
      </c>
      <c r="BM108" s="44">
        <f t="shared" si="87"/>
        <v>8085</v>
      </c>
      <c r="BN108" s="139">
        <f t="shared" si="83"/>
        <v>9870</v>
      </c>
      <c r="BO108" s="139">
        <f t="shared" si="88"/>
        <v>8190</v>
      </c>
      <c r="BP108" s="139">
        <f t="shared" si="89"/>
        <v>8426.25</v>
      </c>
      <c r="BQ108" s="139">
        <f t="shared" si="90"/>
        <v>12512.5</v>
      </c>
      <c r="BR108" s="139">
        <f t="shared" si="117"/>
        <v>9840.6</v>
      </c>
      <c r="BS108" s="139">
        <f t="shared" si="91"/>
        <v>8085</v>
      </c>
      <c r="BT108" s="139">
        <f t="shared" si="92"/>
        <v>13256.25</v>
      </c>
      <c r="BU108" s="139">
        <f t="shared" si="93"/>
        <v>15486.875</v>
      </c>
      <c r="BV108" s="139">
        <f t="shared" si="94"/>
        <v>15172.5</v>
      </c>
      <c r="BW108" s="175">
        <f t="shared" si="95"/>
        <v>9292.5</v>
      </c>
      <c r="BX108" s="161">
        <f t="shared" si="96"/>
        <v>10552.5</v>
      </c>
      <c r="BY108" s="20">
        <f t="shared" si="97"/>
        <v>-3416.875</v>
      </c>
      <c r="BZ108" s="13">
        <f t="shared" si="98"/>
        <v>-5096.875</v>
      </c>
      <c r="CA108" s="13">
        <f t="shared" si="99"/>
        <v>-4860.625</v>
      </c>
      <c r="CB108" s="13">
        <f t="shared" si="100"/>
        <v>-774.375</v>
      </c>
      <c r="CC108" s="13">
        <f t="shared" si="101"/>
        <v>-3446.2749999999996</v>
      </c>
      <c r="CD108" s="13">
        <f t="shared" si="102"/>
        <v>-5201.875</v>
      </c>
      <c r="CE108" s="13">
        <f t="shared" si="118"/>
        <v>-30.625</v>
      </c>
      <c r="CF108" s="51">
        <v>2200</v>
      </c>
      <c r="CG108" s="13">
        <f t="shared" si="119"/>
        <v>1885.625</v>
      </c>
      <c r="CH108" s="170">
        <f t="shared" si="104"/>
        <v>-3994.375</v>
      </c>
      <c r="CI108" s="164">
        <f t="shared" si="105"/>
        <v>-2734.375</v>
      </c>
      <c r="CJ108" s="20">
        <f t="shared" si="84"/>
        <v>29.399999999999636</v>
      </c>
      <c r="CK108" s="102">
        <f t="shared" si="85"/>
        <v>105</v>
      </c>
      <c r="CL108" s="102">
        <f t="shared" si="86"/>
        <v>341.25</v>
      </c>
      <c r="CM108" s="170">
        <f t="shared" si="106"/>
        <v>-1260</v>
      </c>
    </row>
    <row r="109" spans="1:91" ht="11.25">
      <c r="A109" s="253"/>
      <c r="C109" s="1">
        <v>455</v>
      </c>
      <c r="D109" s="34">
        <f>C109/config!$B$7</f>
        <v>151.66666666666666</v>
      </c>
      <c r="E109" s="139">
        <f t="shared" si="120"/>
        <v>9870</v>
      </c>
      <c r="F109" s="139">
        <f t="shared" si="120"/>
        <v>10613.75</v>
      </c>
      <c r="G109" s="139">
        <f t="shared" si="120"/>
        <v>14869.749999999998</v>
      </c>
      <c r="H109" s="139">
        <f t="shared" si="120"/>
        <v>19787.25</v>
      </c>
      <c r="I109" s="139">
        <f t="shared" si="120"/>
        <v>22246</v>
      </c>
      <c r="J109" s="139">
        <f t="shared" si="120"/>
        <v>21385</v>
      </c>
      <c r="K109" s="139">
        <f t="shared" si="120"/>
        <v>8190</v>
      </c>
      <c r="L109" s="139">
        <f t="shared" si="120"/>
        <v>11109</v>
      </c>
      <c r="M109" s="139">
        <f t="shared" si="120"/>
        <v>14019.249999999998</v>
      </c>
      <c r="N109" s="139">
        <f t="shared" si="120"/>
        <v>17244.500000000004</v>
      </c>
      <c r="O109" s="139">
        <f t="shared" si="121"/>
        <v>21857.5</v>
      </c>
      <c r="P109" s="139">
        <f t="shared" si="121"/>
        <v>9170.000000000002</v>
      </c>
      <c r="Q109" s="139">
        <f t="shared" si="121"/>
        <v>14892.500000000002</v>
      </c>
      <c r="R109" s="139">
        <f t="shared" si="121"/>
        <v>20153</v>
      </c>
      <c r="S109" s="139">
        <f t="shared" si="121"/>
        <v>30941.75</v>
      </c>
      <c r="T109" s="139">
        <f t="shared" si="121"/>
        <v>8426.25</v>
      </c>
      <c r="U109" s="139">
        <f t="shared" si="121"/>
        <v>12460</v>
      </c>
      <c r="V109" s="139">
        <f t="shared" si="121"/>
        <v>17115</v>
      </c>
      <c r="W109" s="148">
        <f t="shared" si="114"/>
        <v>10748.500000000002</v>
      </c>
      <c r="X109" s="148">
        <f t="shared" si="114"/>
        <v>13993.000000000002</v>
      </c>
      <c r="Y109" s="148">
        <f t="shared" si="114"/>
        <v>17279.499999999996</v>
      </c>
      <c r="Z109" s="148">
        <f t="shared" si="114"/>
        <v>25395.999999999996</v>
      </c>
      <c r="AA109" s="148">
        <f t="shared" si="114"/>
        <v>9366</v>
      </c>
      <c r="AB109" s="148">
        <f t="shared" si="114"/>
        <v>11752.999999999998</v>
      </c>
      <c r="AC109" s="148">
        <f t="shared" si="114"/>
        <v>15162</v>
      </c>
      <c r="AD109" s="139">
        <f t="shared" si="121"/>
        <v>21997.5</v>
      </c>
      <c r="AE109" s="139">
        <f t="shared" si="121"/>
        <v>12626.25</v>
      </c>
      <c r="AF109" s="139">
        <f t="shared" si="121"/>
        <v>23897.5</v>
      </c>
      <c r="AG109" s="139">
        <f t="shared" si="121"/>
        <v>9840.6</v>
      </c>
      <c r="AH109" s="139">
        <f t="shared" si="122"/>
        <v>10584.35</v>
      </c>
      <c r="AI109" s="139">
        <f t="shared" si="122"/>
        <v>14840.349999999997</v>
      </c>
      <c r="AJ109" s="139">
        <f t="shared" si="122"/>
        <v>19757.85</v>
      </c>
      <c r="AK109" s="139">
        <f t="shared" si="122"/>
        <v>22216.600000000002</v>
      </c>
      <c r="AL109" s="139">
        <f t="shared" si="122"/>
        <v>8085</v>
      </c>
      <c r="AM109" s="139">
        <f t="shared" si="115"/>
        <v>11004</v>
      </c>
      <c r="AN109" s="139">
        <f t="shared" si="115"/>
        <v>13914.249999999998</v>
      </c>
      <c r="AO109" s="139">
        <f t="shared" si="115"/>
        <v>17139.500000000004</v>
      </c>
      <c r="AP109" s="139">
        <f t="shared" si="115"/>
        <v>21752.5</v>
      </c>
      <c r="AQ109" s="139">
        <f t="shared" si="115"/>
        <v>8691.2</v>
      </c>
      <c r="AR109" s="139">
        <f t="shared" si="115"/>
        <v>14781.200000000003</v>
      </c>
      <c r="AS109" s="139">
        <f t="shared" si="115"/>
        <v>20026.37</v>
      </c>
      <c r="AT109" s="139">
        <f t="shared" si="115"/>
        <v>30799.37</v>
      </c>
      <c r="AU109" s="148">
        <f t="shared" si="115"/>
        <v>10643.500000000002</v>
      </c>
      <c r="AV109" s="148">
        <f t="shared" si="115"/>
        <v>13888.000000000002</v>
      </c>
      <c r="AW109" s="148">
        <f t="shared" si="115"/>
        <v>17174.499999999996</v>
      </c>
      <c r="AX109" s="148">
        <f t="shared" si="115"/>
        <v>25290.999999999996</v>
      </c>
      <c r="AY109" s="139">
        <f t="shared" si="115"/>
        <v>18165</v>
      </c>
      <c r="AZ109" s="139">
        <f t="shared" si="115"/>
        <v>13256.25</v>
      </c>
      <c r="BA109" s="139">
        <f t="shared" si="115"/>
        <v>14538.999999999998</v>
      </c>
      <c r="BB109" s="139">
        <f t="shared" si="116"/>
        <v>19152</v>
      </c>
      <c r="BC109" s="139">
        <f t="shared" si="116"/>
        <v>23990.75</v>
      </c>
      <c r="BD109" s="139">
        <f t="shared" si="116"/>
        <v>36356.25</v>
      </c>
      <c r="BE109" s="139">
        <f t="shared" si="116"/>
        <v>15839.062499999998</v>
      </c>
      <c r="BF109" s="139">
        <f t="shared" si="116"/>
        <v>15629.062499999998</v>
      </c>
      <c r="BG109" s="139">
        <f t="shared" si="116"/>
        <v>17538.5</v>
      </c>
      <c r="BH109" s="139">
        <f t="shared" si="116"/>
        <v>16814</v>
      </c>
      <c r="BI109" s="139">
        <f t="shared" si="116"/>
        <v>16441.25</v>
      </c>
      <c r="BJ109" s="139">
        <f t="shared" si="116"/>
        <v>15338.749999999998</v>
      </c>
      <c r="BK109" s="139">
        <f t="shared" si="110"/>
        <v>16194.5</v>
      </c>
      <c r="BL109" s="139">
        <f t="shared" si="110"/>
        <v>17003</v>
      </c>
      <c r="BM109" s="44">
        <f t="shared" si="87"/>
        <v>8085</v>
      </c>
      <c r="BN109" s="139">
        <f t="shared" si="83"/>
        <v>9870</v>
      </c>
      <c r="BO109" s="139">
        <f t="shared" si="88"/>
        <v>8190</v>
      </c>
      <c r="BP109" s="139">
        <f t="shared" si="89"/>
        <v>8426.25</v>
      </c>
      <c r="BQ109" s="139">
        <f t="shared" si="90"/>
        <v>12626.25</v>
      </c>
      <c r="BR109" s="139">
        <f t="shared" si="117"/>
        <v>9840.6</v>
      </c>
      <c r="BS109" s="139">
        <f t="shared" si="91"/>
        <v>8085</v>
      </c>
      <c r="BT109" s="139">
        <f t="shared" si="92"/>
        <v>13256.25</v>
      </c>
      <c r="BU109" s="139">
        <f t="shared" si="93"/>
        <v>15629.062499999998</v>
      </c>
      <c r="BV109" s="139">
        <f t="shared" si="94"/>
        <v>15338.749999999998</v>
      </c>
      <c r="BW109" s="175">
        <f t="shared" si="95"/>
        <v>9366</v>
      </c>
      <c r="BX109" s="161">
        <f t="shared" si="96"/>
        <v>10643.500000000002</v>
      </c>
      <c r="BY109" s="20">
        <f t="shared" si="97"/>
        <v>-3559.062499999998</v>
      </c>
      <c r="BZ109" s="13">
        <f t="shared" si="98"/>
        <v>-5239.062499999998</v>
      </c>
      <c r="CA109" s="13">
        <f t="shared" si="99"/>
        <v>-5002.812499999998</v>
      </c>
      <c r="CB109" s="13">
        <f t="shared" si="100"/>
        <v>-802.8124999999982</v>
      </c>
      <c r="CC109" s="13">
        <f t="shared" si="101"/>
        <v>-3588.462499999998</v>
      </c>
      <c r="CD109" s="13">
        <f t="shared" si="102"/>
        <v>-5344.062499999998</v>
      </c>
      <c r="CE109" s="13">
        <f t="shared" si="118"/>
        <v>-172.81249999999818</v>
      </c>
      <c r="CF109" s="51">
        <v>2200</v>
      </c>
      <c r="CG109" s="13">
        <f t="shared" si="119"/>
        <v>1909.6875000000018</v>
      </c>
      <c r="CH109" s="170">
        <f t="shared" si="104"/>
        <v>-4063.062499999998</v>
      </c>
      <c r="CI109" s="164">
        <f t="shared" si="105"/>
        <v>-2785.5624999999964</v>
      </c>
      <c r="CJ109" s="20">
        <f t="shared" si="84"/>
        <v>29.399999999999636</v>
      </c>
      <c r="CK109" s="102">
        <f t="shared" si="85"/>
        <v>105</v>
      </c>
      <c r="CL109" s="102">
        <f t="shared" si="86"/>
        <v>341.25</v>
      </c>
      <c r="CM109" s="170">
        <f t="shared" si="106"/>
        <v>-1277.5000000000018</v>
      </c>
    </row>
    <row r="110" spans="1:91" ht="11.25">
      <c r="A110" s="253"/>
      <c r="C110" s="1">
        <v>460</v>
      </c>
      <c r="D110" s="34">
        <f>C110/config!$B$7</f>
        <v>153.33333333333334</v>
      </c>
      <c r="E110" s="139">
        <f t="shared" si="120"/>
        <v>9870</v>
      </c>
      <c r="F110" s="139">
        <f t="shared" si="120"/>
        <v>10727.5</v>
      </c>
      <c r="G110" s="139">
        <f t="shared" si="120"/>
        <v>15029.000000000002</v>
      </c>
      <c r="H110" s="139">
        <f t="shared" si="120"/>
        <v>19992</v>
      </c>
      <c r="I110" s="139">
        <f t="shared" si="120"/>
        <v>22473.5</v>
      </c>
      <c r="J110" s="139">
        <f t="shared" si="120"/>
        <v>21612.5</v>
      </c>
      <c r="K110" s="139">
        <f t="shared" si="120"/>
        <v>8190</v>
      </c>
      <c r="L110" s="139">
        <f t="shared" si="120"/>
        <v>11245.5</v>
      </c>
      <c r="M110" s="139">
        <f t="shared" si="120"/>
        <v>14178.500000000002</v>
      </c>
      <c r="N110" s="139">
        <f t="shared" si="120"/>
        <v>17426.499999999996</v>
      </c>
      <c r="O110" s="139">
        <f t="shared" si="121"/>
        <v>22085</v>
      </c>
      <c r="P110" s="139">
        <f t="shared" si="121"/>
        <v>9283.749999999998</v>
      </c>
      <c r="Q110" s="139">
        <f t="shared" si="121"/>
        <v>15058.749999999998</v>
      </c>
      <c r="R110" s="139">
        <f t="shared" si="121"/>
        <v>20371.75</v>
      </c>
      <c r="S110" s="139">
        <f t="shared" si="121"/>
        <v>31265.5</v>
      </c>
      <c r="T110" s="139">
        <f t="shared" si="121"/>
        <v>8426.25</v>
      </c>
      <c r="U110" s="139">
        <f t="shared" si="121"/>
        <v>12582.5</v>
      </c>
      <c r="V110" s="139">
        <f t="shared" si="121"/>
        <v>17298.75</v>
      </c>
      <c r="W110" s="148">
        <f t="shared" si="114"/>
        <v>10839.499999999998</v>
      </c>
      <c r="X110" s="148">
        <f t="shared" si="114"/>
        <v>14125.999999999998</v>
      </c>
      <c r="Y110" s="148">
        <f t="shared" si="114"/>
        <v>17454.500000000004</v>
      </c>
      <c r="Z110" s="148">
        <f t="shared" si="114"/>
        <v>25655.000000000004</v>
      </c>
      <c r="AA110" s="148">
        <f t="shared" si="114"/>
        <v>9439.5</v>
      </c>
      <c r="AB110" s="148">
        <f t="shared" si="114"/>
        <v>11851.000000000002</v>
      </c>
      <c r="AC110" s="148">
        <f t="shared" si="114"/>
        <v>15309</v>
      </c>
      <c r="AD110" s="139">
        <f t="shared" si="121"/>
        <v>22224.999999999996</v>
      </c>
      <c r="AE110" s="139">
        <f t="shared" si="121"/>
        <v>12739.999999999998</v>
      </c>
      <c r="AF110" s="139">
        <f t="shared" si="121"/>
        <v>24124.999999999996</v>
      </c>
      <c r="AG110" s="139">
        <f t="shared" si="121"/>
        <v>9840.6</v>
      </c>
      <c r="AH110" s="139">
        <f t="shared" si="122"/>
        <v>10698.099999999999</v>
      </c>
      <c r="AI110" s="139">
        <f t="shared" si="122"/>
        <v>14999.600000000002</v>
      </c>
      <c r="AJ110" s="139">
        <f t="shared" si="122"/>
        <v>19962.6</v>
      </c>
      <c r="AK110" s="139">
        <f t="shared" si="122"/>
        <v>22444.1</v>
      </c>
      <c r="AL110" s="139">
        <f t="shared" si="122"/>
        <v>8085</v>
      </c>
      <c r="AM110" s="139">
        <f t="shared" si="115"/>
        <v>11140.5</v>
      </c>
      <c r="AN110" s="139">
        <f t="shared" si="115"/>
        <v>14073.500000000002</v>
      </c>
      <c r="AO110" s="139">
        <f t="shared" si="115"/>
        <v>17321.499999999996</v>
      </c>
      <c r="AP110" s="139">
        <f t="shared" si="115"/>
        <v>21980</v>
      </c>
      <c r="AQ110" s="139">
        <f t="shared" si="115"/>
        <v>8804.949999999997</v>
      </c>
      <c r="AR110" s="139">
        <f t="shared" si="115"/>
        <v>14947.449999999997</v>
      </c>
      <c r="AS110" s="139">
        <f t="shared" si="115"/>
        <v>20245.120000000003</v>
      </c>
      <c r="AT110" s="139">
        <f t="shared" si="115"/>
        <v>31123.120000000003</v>
      </c>
      <c r="AU110" s="148">
        <f t="shared" si="115"/>
        <v>10734.499999999998</v>
      </c>
      <c r="AV110" s="148">
        <f t="shared" si="115"/>
        <v>14020.999999999998</v>
      </c>
      <c r="AW110" s="148">
        <f t="shared" si="115"/>
        <v>17349.500000000004</v>
      </c>
      <c r="AX110" s="148">
        <f t="shared" si="115"/>
        <v>25550.000000000004</v>
      </c>
      <c r="AY110" s="139">
        <f t="shared" si="115"/>
        <v>18165</v>
      </c>
      <c r="AZ110" s="139">
        <f t="shared" si="115"/>
        <v>13256.25</v>
      </c>
      <c r="BA110" s="139">
        <f t="shared" si="115"/>
        <v>14661.500000000002</v>
      </c>
      <c r="BB110" s="139">
        <f t="shared" si="116"/>
        <v>19335.75</v>
      </c>
      <c r="BC110" s="139">
        <f t="shared" si="116"/>
        <v>24235.75</v>
      </c>
      <c r="BD110" s="139">
        <f t="shared" si="116"/>
        <v>36723.75</v>
      </c>
      <c r="BE110" s="139">
        <f t="shared" si="116"/>
        <v>15981.25</v>
      </c>
      <c r="BF110" s="139">
        <f t="shared" si="116"/>
        <v>15771.25</v>
      </c>
      <c r="BG110" s="139">
        <f t="shared" si="116"/>
        <v>17704.75</v>
      </c>
      <c r="BH110" s="139">
        <f t="shared" si="116"/>
        <v>16980.25</v>
      </c>
      <c r="BI110" s="139">
        <f t="shared" si="116"/>
        <v>16607.5</v>
      </c>
      <c r="BJ110" s="139">
        <f t="shared" si="116"/>
        <v>15505.000000000002</v>
      </c>
      <c r="BK110" s="139">
        <f t="shared" si="116"/>
        <v>16334.5</v>
      </c>
      <c r="BL110" s="139">
        <f t="shared" si="116"/>
        <v>17143</v>
      </c>
      <c r="BM110" s="44">
        <f t="shared" si="87"/>
        <v>8085</v>
      </c>
      <c r="BN110" s="139">
        <f t="shared" si="83"/>
        <v>9870</v>
      </c>
      <c r="BO110" s="139">
        <f t="shared" si="88"/>
        <v>8190</v>
      </c>
      <c r="BP110" s="139">
        <f t="shared" si="89"/>
        <v>8426.25</v>
      </c>
      <c r="BQ110" s="139">
        <f t="shared" si="90"/>
        <v>12739.999999999998</v>
      </c>
      <c r="BR110" s="139">
        <f t="shared" si="117"/>
        <v>9840.6</v>
      </c>
      <c r="BS110" s="139">
        <f t="shared" si="91"/>
        <v>8085</v>
      </c>
      <c r="BT110" s="139">
        <f t="shared" si="92"/>
        <v>13256.25</v>
      </c>
      <c r="BU110" s="139">
        <f t="shared" si="93"/>
        <v>15771.25</v>
      </c>
      <c r="BV110" s="139">
        <f t="shared" si="94"/>
        <v>15505.000000000002</v>
      </c>
      <c r="BW110" s="175">
        <f t="shared" si="95"/>
        <v>9439.5</v>
      </c>
      <c r="BX110" s="161">
        <f t="shared" si="96"/>
        <v>10734.499999999998</v>
      </c>
      <c r="BY110" s="20">
        <f t="shared" si="97"/>
        <v>-3701.25</v>
      </c>
      <c r="BZ110" s="13">
        <f t="shared" si="98"/>
        <v>-5381.25</v>
      </c>
      <c r="CA110" s="13">
        <f t="shared" si="99"/>
        <v>-5145</v>
      </c>
      <c r="CB110" s="13">
        <f t="shared" si="100"/>
        <v>-831.2500000000018</v>
      </c>
      <c r="CC110" s="13">
        <f t="shared" si="101"/>
        <v>-3730.6499999999996</v>
      </c>
      <c r="CD110" s="13">
        <f t="shared" si="102"/>
        <v>-5486.25</v>
      </c>
      <c r="CE110" s="13">
        <f t="shared" si="118"/>
        <v>-315</v>
      </c>
      <c r="CF110" s="51">
        <v>2200</v>
      </c>
      <c r="CG110" s="13">
        <f t="shared" si="119"/>
        <v>1933.75</v>
      </c>
      <c r="CH110" s="170">
        <f t="shared" si="104"/>
        <v>-4131.75</v>
      </c>
      <c r="CI110" s="164">
        <f t="shared" si="105"/>
        <v>-2836.750000000002</v>
      </c>
      <c r="CJ110" s="20">
        <f t="shared" si="84"/>
        <v>29.399999999999636</v>
      </c>
      <c r="CK110" s="102">
        <f t="shared" si="85"/>
        <v>105</v>
      </c>
      <c r="CL110" s="102">
        <f t="shared" si="86"/>
        <v>341.25</v>
      </c>
      <c r="CM110" s="170">
        <f t="shared" si="106"/>
        <v>-1294.9999999999982</v>
      </c>
    </row>
    <row r="111" spans="1:91" ht="11.25">
      <c r="A111" s="253"/>
      <c r="C111" s="1">
        <v>465</v>
      </c>
      <c r="D111" s="34">
        <f>C111/config!$B$7</f>
        <v>155</v>
      </c>
      <c r="E111" s="139">
        <f t="shared" si="120"/>
        <v>9870</v>
      </c>
      <c r="F111" s="139">
        <f t="shared" si="120"/>
        <v>10841.25</v>
      </c>
      <c r="G111" s="139">
        <f t="shared" si="120"/>
        <v>15188.25</v>
      </c>
      <c r="H111" s="139">
        <f t="shared" si="120"/>
        <v>20196.75</v>
      </c>
      <c r="I111" s="139">
        <f t="shared" si="120"/>
        <v>22701</v>
      </c>
      <c r="J111" s="139">
        <f t="shared" si="120"/>
        <v>21840</v>
      </c>
      <c r="K111" s="139">
        <f t="shared" si="120"/>
        <v>8190</v>
      </c>
      <c r="L111" s="139">
        <f t="shared" si="120"/>
        <v>11382</v>
      </c>
      <c r="M111" s="139">
        <f t="shared" si="120"/>
        <v>14337.75</v>
      </c>
      <c r="N111" s="139">
        <f t="shared" si="120"/>
        <v>17608.5</v>
      </c>
      <c r="O111" s="139">
        <f t="shared" si="121"/>
        <v>22312.5</v>
      </c>
      <c r="P111" s="139">
        <f t="shared" si="121"/>
        <v>9397.5</v>
      </c>
      <c r="Q111" s="139">
        <f t="shared" si="121"/>
        <v>15225</v>
      </c>
      <c r="R111" s="139">
        <f t="shared" si="121"/>
        <v>20590.5</v>
      </c>
      <c r="S111" s="139">
        <f t="shared" si="121"/>
        <v>31589.25</v>
      </c>
      <c r="T111" s="139">
        <f t="shared" si="121"/>
        <v>8426.25</v>
      </c>
      <c r="U111" s="139">
        <f t="shared" si="121"/>
        <v>12705</v>
      </c>
      <c r="V111" s="139">
        <f t="shared" si="121"/>
        <v>17482.5</v>
      </c>
      <c r="W111" s="148">
        <f t="shared" si="114"/>
        <v>10930.5</v>
      </c>
      <c r="X111" s="148">
        <f t="shared" si="114"/>
        <v>14259</v>
      </c>
      <c r="Y111" s="148">
        <f t="shared" si="114"/>
        <v>17629.5</v>
      </c>
      <c r="Z111" s="148">
        <f t="shared" si="114"/>
        <v>25914</v>
      </c>
      <c r="AA111" s="148">
        <f t="shared" si="114"/>
        <v>9513</v>
      </c>
      <c r="AB111" s="148">
        <f t="shared" si="114"/>
        <v>11949</v>
      </c>
      <c r="AC111" s="148">
        <f t="shared" si="114"/>
        <v>15456</v>
      </c>
      <c r="AD111" s="139">
        <f t="shared" si="121"/>
        <v>22452.5</v>
      </c>
      <c r="AE111" s="139">
        <f t="shared" si="121"/>
        <v>12853.75</v>
      </c>
      <c r="AF111" s="139">
        <f t="shared" si="121"/>
        <v>24352.500000000004</v>
      </c>
      <c r="AG111" s="139">
        <f t="shared" si="121"/>
        <v>9840.6</v>
      </c>
      <c r="AH111" s="139">
        <f t="shared" si="122"/>
        <v>10811.85</v>
      </c>
      <c r="AI111" s="139">
        <f t="shared" si="122"/>
        <v>15158.85</v>
      </c>
      <c r="AJ111" s="139">
        <f t="shared" si="122"/>
        <v>20167.35</v>
      </c>
      <c r="AK111" s="139">
        <f t="shared" si="122"/>
        <v>22671.6</v>
      </c>
      <c r="AL111" s="139">
        <f t="shared" si="122"/>
        <v>8085</v>
      </c>
      <c r="AM111" s="139">
        <f t="shared" si="115"/>
        <v>11277</v>
      </c>
      <c r="AN111" s="139">
        <f t="shared" si="115"/>
        <v>14232.75</v>
      </c>
      <c r="AO111" s="139">
        <f t="shared" si="115"/>
        <v>17503.5</v>
      </c>
      <c r="AP111" s="139">
        <f t="shared" si="115"/>
        <v>22207.5</v>
      </c>
      <c r="AQ111" s="139">
        <f t="shared" si="115"/>
        <v>8918.7</v>
      </c>
      <c r="AR111" s="139">
        <f t="shared" si="115"/>
        <v>15113.7</v>
      </c>
      <c r="AS111" s="139">
        <f t="shared" si="115"/>
        <v>20463.870000000003</v>
      </c>
      <c r="AT111" s="139">
        <f t="shared" si="115"/>
        <v>31446.870000000003</v>
      </c>
      <c r="AU111" s="148">
        <f t="shared" si="115"/>
        <v>10825.5</v>
      </c>
      <c r="AV111" s="148">
        <f t="shared" si="115"/>
        <v>14154</v>
      </c>
      <c r="AW111" s="148">
        <f t="shared" si="115"/>
        <v>17524.5</v>
      </c>
      <c r="AX111" s="148">
        <f t="shared" si="115"/>
        <v>25809</v>
      </c>
      <c r="AY111" s="139">
        <f t="shared" si="115"/>
        <v>18165</v>
      </c>
      <c r="AZ111" s="139">
        <f t="shared" si="115"/>
        <v>13256.25</v>
      </c>
      <c r="BA111" s="139">
        <f t="shared" si="115"/>
        <v>14784</v>
      </c>
      <c r="BB111" s="139">
        <f t="shared" si="116"/>
        <v>19519.5</v>
      </c>
      <c r="BC111" s="139">
        <f t="shared" si="116"/>
        <v>24480.75</v>
      </c>
      <c r="BD111" s="139">
        <f t="shared" si="116"/>
        <v>37091.25</v>
      </c>
      <c r="BE111" s="139">
        <f t="shared" si="116"/>
        <v>16123.4375</v>
      </c>
      <c r="BF111" s="139">
        <f t="shared" si="116"/>
        <v>15913.4375</v>
      </c>
      <c r="BG111" s="139">
        <f t="shared" si="116"/>
        <v>17871</v>
      </c>
      <c r="BH111" s="139">
        <f t="shared" si="116"/>
        <v>17146.5</v>
      </c>
      <c r="BI111" s="139">
        <f t="shared" si="116"/>
        <v>16773.75</v>
      </c>
      <c r="BJ111" s="139">
        <f t="shared" si="116"/>
        <v>15671.25</v>
      </c>
      <c r="BK111" s="139">
        <f t="shared" si="116"/>
        <v>16474.5</v>
      </c>
      <c r="BL111" s="139">
        <f t="shared" si="116"/>
        <v>17283</v>
      </c>
      <c r="BM111" s="44">
        <f t="shared" si="87"/>
        <v>8085</v>
      </c>
      <c r="BN111" s="139">
        <f t="shared" si="83"/>
        <v>9870</v>
      </c>
      <c r="BO111" s="139">
        <f t="shared" si="88"/>
        <v>8190</v>
      </c>
      <c r="BP111" s="139">
        <f t="shared" si="89"/>
        <v>8426.25</v>
      </c>
      <c r="BQ111" s="139">
        <f t="shared" si="90"/>
        <v>12853.75</v>
      </c>
      <c r="BR111" s="139">
        <f t="shared" si="117"/>
        <v>9840.6</v>
      </c>
      <c r="BS111" s="139">
        <f t="shared" si="91"/>
        <v>8085</v>
      </c>
      <c r="BT111" s="139">
        <f t="shared" si="92"/>
        <v>13256.25</v>
      </c>
      <c r="BU111" s="139">
        <f t="shared" si="93"/>
        <v>15913.4375</v>
      </c>
      <c r="BV111" s="139">
        <f t="shared" si="94"/>
        <v>15671.25</v>
      </c>
      <c r="BW111" s="175">
        <f t="shared" si="95"/>
        <v>9513</v>
      </c>
      <c r="BX111" s="161">
        <f t="shared" si="96"/>
        <v>10825.5</v>
      </c>
      <c r="BY111" s="20">
        <f t="shared" si="97"/>
        <v>-3843.4375</v>
      </c>
      <c r="BZ111" s="13">
        <f t="shared" si="98"/>
        <v>-5523.4375</v>
      </c>
      <c r="CA111" s="13">
        <f t="shared" si="99"/>
        <v>-5287.1875</v>
      </c>
      <c r="CB111" s="13">
        <f t="shared" si="100"/>
        <v>-859.6875</v>
      </c>
      <c r="CC111" s="13">
        <f t="shared" si="101"/>
        <v>-3872.8374999999996</v>
      </c>
      <c r="CD111" s="13">
        <f t="shared" si="102"/>
        <v>-5628.4375</v>
      </c>
      <c r="CE111" s="13">
        <f t="shared" si="118"/>
        <v>-457.1875</v>
      </c>
      <c r="CF111" s="51">
        <v>2200</v>
      </c>
      <c r="CG111" s="13">
        <f t="shared" si="119"/>
        <v>1957.8125</v>
      </c>
      <c r="CH111" s="170">
        <f t="shared" si="104"/>
        <v>-4200.4375</v>
      </c>
      <c r="CI111" s="164">
        <f t="shared" si="105"/>
        <v>-2887.9375</v>
      </c>
      <c r="CJ111" s="20">
        <f t="shared" si="84"/>
        <v>29.399999999999636</v>
      </c>
      <c r="CK111" s="102">
        <f t="shared" si="85"/>
        <v>105</v>
      </c>
      <c r="CL111" s="102">
        <f t="shared" si="86"/>
        <v>341.25</v>
      </c>
      <c r="CM111" s="170">
        <f t="shared" si="106"/>
        <v>-1312.5</v>
      </c>
    </row>
    <row r="112" spans="1:91" ht="11.25">
      <c r="A112" s="253"/>
      <c r="C112" s="1">
        <v>470</v>
      </c>
      <c r="D112" s="34">
        <f>C112/config!$B$7</f>
        <v>156.66666666666666</v>
      </c>
      <c r="E112" s="139">
        <f t="shared" si="120"/>
        <v>9870</v>
      </c>
      <c r="F112" s="139">
        <f t="shared" si="120"/>
        <v>10955</v>
      </c>
      <c r="G112" s="139">
        <f t="shared" si="120"/>
        <v>15347.499999999998</v>
      </c>
      <c r="H112" s="139">
        <f t="shared" si="120"/>
        <v>20401.5</v>
      </c>
      <c r="I112" s="139">
        <f t="shared" si="120"/>
        <v>22928.5</v>
      </c>
      <c r="J112" s="139">
        <f t="shared" si="120"/>
        <v>22067.5</v>
      </c>
      <c r="K112" s="139">
        <f t="shared" si="120"/>
        <v>8190</v>
      </c>
      <c r="L112" s="139">
        <f t="shared" si="120"/>
        <v>11518.5</v>
      </c>
      <c r="M112" s="139">
        <f t="shared" si="120"/>
        <v>14496.999999999998</v>
      </c>
      <c r="N112" s="139">
        <f t="shared" si="120"/>
        <v>17790.500000000004</v>
      </c>
      <c r="O112" s="139">
        <f t="shared" si="121"/>
        <v>22540</v>
      </c>
      <c r="P112" s="139">
        <f t="shared" si="121"/>
        <v>9511.250000000002</v>
      </c>
      <c r="Q112" s="139">
        <f t="shared" si="121"/>
        <v>15391.250000000002</v>
      </c>
      <c r="R112" s="139">
        <f t="shared" si="121"/>
        <v>20809.25</v>
      </c>
      <c r="S112" s="139">
        <f t="shared" si="121"/>
        <v>31913</v>
      </c>
      <c r="T112" s="139">
        <f t="shared" si="121"/>
        <v>8426.25</v>
      </c>
      <c r="U112" s="139">
        <f t="shared" si="121"/>
        <v>12827.5</v>
      </c>
      <c r="V112" s="139">
        <f t="shared" si="121"/>
        <v>17666.25</v>
      </c>
      <c r="W112" s="148">
        <f t="shared" si="114"/>
        <v>11021.500000000002</v>
      </c>
      <c r="X112" s="148">
        <f aca="true" t="shared" si="123" ref="W112:AC148">k_zeikomi(k_total(k_tsuwabun($C112,$D112,0,X$12,X$13),X$7,X$6,X$9,X$14,X$10+X$11))</f>
        <v>14392.000000000002</v>
      </c>
      <c r="Y112" s="148">
        <f t="shared" si="123"/>
        <v>17804.499999999996</v>
      </c>
      <c r="Z112" s="148">
        <f t="shared" si="123"/>
        <v>26172.999999999996</v>
      </c>
      <c r="AA112" s="148">
        <f t="shared" si="123"/>
        <v>9586.5</v>
      </c>
      <c r="AB112" s="148">
        <f t="shared" si="123"/>
        <v>12046.999999999998</v>
      </c>
      <c r="AC112" s="148">
        <f t="shared" si="123"/>
        <v>15603</v>
      </c>
      <c r="AD112" s="139">
        <f t="shared" si="121"/>
        <v>22680</v>
      </c>
      <c r="AE112" s="139">
        <f t="shared" si="121"/>
        <v>12967.5</v>
      </c>
      <c r="AF112" s="139">
        <f t="shared" si="121"/>
        <v>24580</v>
      </c>
      <c r="AG112" s="139">
        <f t="shared" si="121"/>
        <v>9840.6</v>
      </c>
      <c r="AH112" s="139">
        <f t="shared" si="122"/>
        <v>10925.6</v>
      </c>
      <c r="AI112" s="139">
        <f t="shared" si="122"/>
        <v>15318.099999999997</v>
      </c>
      <c r="AJ112" s="139">
        <f t="shared" si="122"/>
        <v>20372.1</v>
      </c>
      <c r="AK112" s="139">
        <f t="shared" si="122"/>
        <v>22899.100000000002</v>
      </c>
      <c r="AL112" s="139">
        <f t="shared" si="122"/>
        <v>8085</v>
      </c>
      <c r="AM112" s="139">
        <f t="shared" si="115"/>
        <v>11413.5</v>
      </c>
      <c r="AN112" s="139">
        <f t="shared" si="115"/>
        <v>14391.999999999998</v>
      </c>
      <c r="AO112" s="139">
        <f t="shared" si="115"/>
        <v>17685.500000000004</v>
      </c>
      <c r="AP112" s="139">
        <f t="shared" si="115"/>
        <v>22435</v>
      </c>
      <c r="AQ112" s="139">
        <f t="shared" si="115"/>
        <v>9032.450000000003</v>
      </c>
      <c r="AR112" s="139">
        <f t="shared" si="115"/>
        <v>15279.950000000003</v>
      </c>
      <c r="AS112" s="139">
        <f t="shared" si="115"/>
        <v>20682.62</v>
      </c>
      <c r="AT112" s="139">
        <f t="shared" si="115"/>
        <v>31770.62</v>
      </c>
      <c r="AU112" s="148">
        <f t="shared" si="115"/>
        <v>10916.500000000002</v>
      </c>
      <c r="AV112" s="148">
        <f t="shared" si="115"/>
        <v>14287.000000000002</v>
      </c>
      <c r="AW112" s="148">
        <f t="shared" si="115"/>
        <v>17699.499999999996</v>
      </c>
      <c r="AX112" s="148">
        <f t="shared" si="115"/>
        <v>26067.999999999996</v>
      </c>
      <c r="AY112" s="139">
        <f t="shared" si="115"/>
        <v>18165</v>
      </c>
      <c r="AZ112" s="139">
        <f t="shared" si="115"/>
        <v>13256.25</v>
      </c>
      <c r="BA112" s="139">
        <f t="shared" si="115"/>
        <v>14906.499999999998</v>
      </c>
      <c r="BB112" s="139">
        <f t="shared" si="116"/>
        <v>19703.25</v>
      </c>
      <c r="BC112" s="139">
        <f t="shared" si="116"/>
        <v>24725.75</v>
      </c>
      <c r="BD112" s="139">
        <f t="shared" si="116"/>
        <v>37458.75</v>
      </c>
      <c r="BE112" s="139">
        <f t="shared" si="116"/>
        <v>16265.624999999998</v>
      </c>
      <c r="BF112" s="139">
        <f t="shared" si="116"/>
        <v>16055.624999999998</v>
      </c>
      <c r="BG112" s="139">
        <f t="shared" si="116"/>
        <v>18037.25</v>
      </c>
      <c r="BH112" s="139">
        <f t="shared" si="116"/>
        <v>17312.75</v>
      </c>
      <c r="BI112" s="139">
        <f t="shared" si="116"/>
        <v>16940</v>
      </c>
      <c r="BJ112" s="139">
        <f t="shared" si="116"/>
        <v>15837.499999999998</v>
      </c>
      <c r="BK112" s="139">
        <f t="shared" si="116"/>
        <v>16614.5</v>
      </c>
      <c r="BL112" s="139">
        <f t="shared" si="116"/>
        <v>17423</v>
      </c>
      <c r="BM112" s="44">
        <f t="shared" si="87"/>
        <v>8085</v>
      </c>
      <c r="BN112" s="139">
        <f t="shared" si="83"/>
        <v>9870</v>
      </c>
      <c r="BO112" s="139">
        <f t="shared" si="88"/>
        <v>8190</v>
      </c>
      <c r="BP112" s="139">
        <f t="shared" si="89"/>
        <v>8426.25</v>
      </c>
      <c r="BQ112" s="139">
        <f t="shared" si="90"/>
        <v>12967.5</v>
      </c>
      <c r="BR112" s="139">
        <f t="shared" si="117"/>
        <v>9840.6</v>
      </c>
      <c r="BS112" s="139">
        <f t="shared" si="91"/>
        <v>8085</v>
      </c>
      <c r="BT112" s="139">
        <f t="shared" si="92"/>
        <v>13256.25</v>
      </c>
      <c r="BU112" s="139">
        <f t="shared" si="93"/>
        <v>16055.624999999998</v>
      </c>
      <c r="BV112" s="139">
        <f t="shared" si="94"/>
        <v>15837.499999999998</v>
      </c>
      <c r="BW112" s="175">
        <f t="shared" si="95"/>
        <v>9586.5</v>
      </c>
      <c r="BX112" s="161">
        <f t="shared" si="96"/>
        <v>10916.500000000002</v>
      </c>
      <c r="BY112" s="20">
        <f t="shared" si="97"/>
        <v>-3985.624999999998</v>
      </c>
      <c r="BZ112" s="13">
        <f t="shared" si="98"/>
        <v>-5665.624999999998</v>
      </c>
      <c r="CA112" s="13">
        <f t="shared" si="99"/>
        <v>-5429.374999999998</v>
      </c>
      <c r="CB112" s="13">
        <f t="shared" si="100"/>
        <v>-888.1249999999982</v>
      </c>
      <c r="CC112" s="13">
        <f t="shared" si="101"/>
        <v>-4015.024999999998</v>
      </c>
      <c r="CD112" s="13">
        <f t="shared" si="102"/>
        <v>-5770.624999999998</v>
      </c>
      <c r="CE112" s="13">
        <f t="shared" si="118"/>
        <v>-599.3749999999982</v>
      </c>
      <c r="CF112" s="51">
        <v>2200</v>
      </c>
      <c r="CG112" s="13">
        <f t="shared" si="119"/>
        <v>1981.8750000000018</v>
      </c>
      <c r="CH112" s="170">
        <f t="shared" si="104"/>
        <v>-4269.124999999998</v>
      </c>
      <c r="CI112" s="164">
        <f t="shared" si="105"/>
        <v>-2939.1249999999964</v>
      </c>
      <c r="CJ112" s="20">
        <f t="shared" si="84"/>
        <v>29.399999999999636</v>
      </c>
      <c r="CK112" s="102">
        <f t="shared" si="85"/>
        <v>105</v>
      </c>
      <c r="CL112" s="102">
        <f t="shared" si="86"/>
        <v>341.25</v>
      </c>
      <c r="CM112" s="170">
        <f t="shared" si="106"/>
        <v>-1330.0000000000018</v>
      </c>
    </row>
    <row r="113" spans="1:91" ht="11.25">
      <c r="A113" s="253"/>
      <c r="C113" s="1">
        <v>475</v>
      </c>
      <c r="D113" s="34">
        <f>C113/config!$B$7</f>
        <v>158.33333333333334</v>
      </c>
      <c r="E113" s="139">
        <f t="shared" si="120"/>
        <v>9870</v>
      </c>
      <c r="F113" s="139">
        <f t="shared" si="120"/>
        <v>11068.75</v>
      </c>
      <c r="G113" s="139">
        <f t="shared" si="120"/>
        <v>15506.750000000002</v>
      </c>
      <c r="H113" s="139">
        <f t="shared" si="120"/>
        <v>20606.25</v>
      </c>
      <c r="I113" s="139">
        <f t="shared" si="120"/>
        <v>23156</v>
      </c>
      <c r="J113" s="139">
        <f t="shared" si="120"/>
        <v>22295</v>
      </c>
      <c r="K113" s="139">
        <f t="shared" si="120"/>
        <v>8190</v>
      </c>
      <c r="L113" s="139">
        <f t="shared" si="120"/>
        <v>11655</v>
      </c>
      <c r="M113" s="139">
        <f t="shared" si="120"/>
        <v>14656.250000000002</v>
      </c>
      <c r="N113" s="139">
        <f t="shared" si="120"/>
        <v>17972.5</v>
      </c>
      <c r="O113" s="139">
        <f t="shared" si="121"/>
        <v>22767.5</v>
      </c>
      <c r="P113" s="139">
        <f t="shared" si="121"/>
        <v>9624.999999999998</v>
      </c>
      <c r="Q113" s="139">
        <f t="shared" si="121"/>
        <v>15557.499999999998</v>
      </c>
      <c r="R113" s="139">
        <f t="shared" si="121"/>
        <v>21028</v>
      </c>
      <c r="S113" s="139">
        <f t="shared" si="121"/>
        <v>32236.75</v>
      </c>
      <c r="T113" s="139">
        <f t="shared" si="121"/>
        <v>8426.25</v>
      </c>
      <c r="U113" s="139">
        <f t="shared" si="121"/>
        <v>12950</v>
      </c>
      <c r="V113" s="139">
        <f t="shared" si="121"/>
        <v>17850</v>
      </c>
      <c r="W113" s="148">
        <f t="shared" si="123"/>
        <v>11112.499999999998</v>
      </c>
      <c r="X113" s="148">
        <f t="shared" si="123"/>
        <v>14524.999999999998</v>
      </c>
      <c r="Y113" s="148">
        <f t="shared" si="123"/>
        <v>17979.500000000004</v>
      </c>
      <c r="Z113" s="148">
        <f t="shared" si="123"/>
        <v>26432.000000000004</v>
      </c>
      <c r="AA113" s="148">
        <f t="shared" si="123"/>
        <v>9660</v>
      </c>
      <c r="AB113" s="148">
        <f t="shared" si="123"/>
        <v>12145.000000000002</v>
      </c>
      <c r="AC113" s="148">
        <f t="shared" si="123"/>
        <v>15750</v>
      </c>
      <c r="AD113" s="139">
        <f t="shared" si="121"/>
        <v>22907.499999999996</v>
      </c>
      <c r="AE113" s="139">
        <f t="shared" si="121"/>
        <v>13081.249999999998</v>
      </c>
      <c r="AF113" s="139">
        <f t="shared" si="121"/>
        <v>24807.499999999996</v>
      </c>
      <c r="AG113" s="139">
        <f t="shared" si="121"/>
        <v>9840.6</v>
      </c>
      <c r="AH113" s="139">
        <f t="shared" si="122"/>
        <v>11039.349999999999</v>
      </c>
      <c r="AI113" s="139">
        <f t="shared" si="122"/>
        <v>15477.350000000002</v>
      </c>
      <c r="AJ113" s="139">
        <f t="shared" si="122"/>
        <v>20576.85</v>
      </c>
      <c r="AK113" s="139">
        <f t="shared" si="122"/>
        <v>23126.6</v>
      </c>
      <c r="AL113" s="139">
        <f t="shared" si="122"/>
        <v>8085</v>
      </c>
      <c r="AM113" s="139">
        <f t="shared" si="115"/>
        <v>11550</v>
      </c>
      <c r="AN113" s="139">
        <f t="shared" si="115"/>
        <v>14551.250000000002</v>
      </c>
      <c r="AO113" s="139">
        <f t="shared" si="115"/>
        <v>17867.5</v>
      </c>
      <c r="AP113" s="139">
        <f t="shared" si="115"/>
        <v>22662.5</v>
      </c>
      <c r="AQ113" s="139">
        <f t="shared" si="115"/>
        <v>9146.199999999997</v>
      </c>
      <c r="AR113" s="139">
        <f t="shared" si="115"/>
        <v>15446.199999999997</v>
      </c>
      <c r="AS113" s="139">
        <f t="shared" si="115"/>
        <v>20901.370000000003</v>
      </c>
      <c r="AT113" s="139">
        <f t="shared" si="115"/>
        <v>32094.370000000003</v>
      </c>
      <c r="AU113" s="148">
        <f t="shared" si="115"/>
        <v>11007.499999999998</v>
      </c>
      <c r="AV113" s="148">
        <f t="shared" si="115"/>
        <v>14419.999999999998</v>
      </c>
      <c r="AW113" s="148">
        <f t="shared" si="115"/>
        <v>17874.500000000004</v>
      </c>
      <c r="AX113" s="148">
        <f t="shared" si="115"/>
        <v>26327.000000000004</v>
      </c>
      <c r="AY113" s="139">
        <f t="shared" si="115"/>
        <v>18165</v>
      </c>
      <c r="AZ113" s="139">
        <f t="shared" si="115"/>
        <v>13256.25</v>
      </c>
      <c r="BA113" s="139">
        <f t="shared" si="115"/>
        <v>15029.000000000002</v>
      </c>
      <c r="BB113" s="139">
        <f t="shared" si="116"/>
        <v>19887</v>
      </c>
      <c r="BC113" s="139">
        <f t="shared" si="116"/>
        <v>24970.75</v>
      </c>
      <c r="BD113" s="139">
        <f t="shared" si="116"/>
        <v>37826.25</v>
      </c>
      <c r="BE113" s="139">
        <f t="shared" si="116"/>
        <v>16407.8125</v>
      </c>
      <c r="BF113" s="139">
        <f t="shared" si="116"/>
        <v>16197.8125</v>
      </c>
      <c r="BG113" s="139">
        <f t="shared" si="116"/>
        <v>18203.5</v>
      </c>
      <c r="BH113" s="139">
        <f t="shared" si="116"/>
        <v>17479</v>
      </c>
      <c r="BI113" s="139">
        <f t="shared" si="116"/>
        <v>17106.25</v>
      </c>
      <c r="BJ113" s="139">
        <f t="shared" si="116"/>
        <v>16003.750000000002</v>
      </c>
      <c r="BK113" s="139">
        <f t="shared" si="116"/>
        <v>16754.5</v>
      </c>
      <c r="BL113" s="139">
        <f t="shared" si="116"/>
        <v>17562.999999999996</v>
      </c>
      <c r="BM113" s="44">
        <f t="shared" si="87"/>
        <v>8085</v>
      </c>
      <c r="BN113" s="139">
        <f t="shared" si="83"/>
        <v>9870</v>
      </c>
      <c r="BO113" s="139">
        <f t="shared" si="88"/>
        <v>8190</v>
      </c>
      <c r="BP113" s="139">
        <f t="shared" si="89"/>
        <v>8426.25</v>
      </c>
      <c r="BQ113" s="139">
        <f t="shared" si="90"/>
        <v>13081.249999999998</v>
      </c>
      <c r="BR113" s="139">
        <f t="shared" si="117"/>
        <v>9840.6</v>
      </c>
      <c r="BS113" s="139">
        <f t="shared" si="91"/>
        <v>8085</v>
      </c>
      <c r="BT113" s="139">
        <f t="shared" si="92"/>
        <v>13256.25</v>
      </c>
      <c r="BU113" s="139">
        <f t="shared" si="93"/>
        <v>16197.8125</v>
      </c>
      <c r="BV113" s="139">
        <f t="shared" si="94"/>
        <v>16003.750000000002</v>
      </c>
      <c r="BW113" s="175">
        <f t="shared" si="95"/>
        <v>9660</v>
      </c>
      <c r="BX113" s="161">
        <f t="shared" si="96"/>
        <v>11007.499999999998</v>
      </c>
      <c r="BY113" s="20">
        <f t="shared" si="97"/>
        <v>-4127.8125</v>
      </c>
      <c r="BZ113" s="13">
        <f t="shared" si="98"/>
        <v>-5807.8125</v>
      </c>
      <c r="CA113" s="13">
        <f t="shared" si="99"/>
        <v>-5571.5625</v>
      </c>
      <c r="CB113" s="13">
        <f t="shared" si="100"/>
        <v>-916.5625000000018</v>
      </c>
      <c r="CC113" s="13">
        <f t="shared" si="101"/>
        <v>-4157.2125</v>
      </c>
      <c r="CD113" s="13">
        <f t="shared" si="102"/>
        <v>-5912.8125</v>
      </c>
      <c r="CE113" s="13">
        <f t="shared" si="118"/>
        <v>-741.5625</v>
      </c>
      <c r="CF113" s="51">
        <v>2200</v>
      </c>
      <c r="CG113" s="13">
        <f t="shared" si="119"/>
        <v>2005.9375</v>
      </c>
      <c r="CH113" s="170">
        <f t="shared" si="104"/>
        <v>-4337.8125</v>
      </c>
      <c r="CI113" s="164">
        <f t="shared" si="105"/>
        <v>-2990.312500000002</v>
      </c>
      <c r="CJ113" s="20">
        <f t="shared" si="84"/>
        <v>29.399999999999636</v>
      </c>
      <c r="CK113" s="102">
        <f t="shared" si="85"/>
        <v>105</v>
      </c>
      <c r="CL113" s="102">
        <f t="shared" si="86"/>
        <v>341.25</v>
      </c>
      <c r="CM113" s="170">
        <f t="shared" si="106"/>
        <v>-1347.4999999999982</v>
      </c>
    </row>
    <row r="114" spans="1:91" ht="11.25">
      <c r="A114" s="253"/>
      <c r="C114" s="1">
        <v>480</v>
      </c>
      <c r="D114" s="34">
        <f>C114/config!$B$7</f>
        <v>160</v>
      </c>
      <c r="E114" s="139">
        <f t="shared" si="120"/>
        <v>9870</v>
      </c>
      <c r="F114" s="139">
        <f t="shared" si="120"/>
        <v>11182.5</v>
      </c>
      <c r="G114" s="139">
        <f t="shared" si="120"/>
        <v>15666</v>
      </c>
      <c r="H114" s="139">
        <f t="shared" si="120"/>
        <v>20811</v>
      </c>
      <c r="I114" s="139">
        <f t="shared" si="120"/>
        <v>23383.5</v>
      </c>
      <c r="J114" s="139">
        <f t="shared" si="120"/>
        <v>22522.5</v>
      </c>
      <c r="K114" s="139">
        <f t="shared" si="120"/>
        <v>8190</v>
      </c>
      <c r="L114" s="139">
        <f t="shared" si="120"/>
        <v>11791.5</v>
      </c>
      <c r="M114" s="139">
        <f t="shared" si="120"/>
        <v>14815.5</v>
      </c>
      <c r="N114" s="139">
        <f t="shared" si="120"/>
        <v>18154.5</v>
      </c>
      <c r="O114" s="139">
        <f t="shared" si="121"/>
        <v>22995</v>
      </c>
      <c r="P114" s="139">
        <f t="shared" si="121"/>
        <v>9738.75</v>
      </c>
      <c r="Q114" s="139">
        <f t="shared" si="121"/>
        <v>15723.75</v>
      </c>
      <c r="R114" s="139">
        <f t="shared" si="121"/>
        <v>21246.75</v>
      </c>
      <c r="S114" s="139">
        <f t="shared" si="121"/>
        <v>32560.5</v>
      </c>
      <c r="T114" s="139">
        <f t="shared" si="121"/>
        <v>8426.25</v>
      </c>
      <c r="U114" s="139">
        <f t="shared" si="121"/>
        <v>13072.5</v>
      </c>
      <c r="V114" s="139">
        <f t="shared" si="121"/>
        <v>18033.75</v>
      </c>
      <c r="W114" s="148">
        <f t="shared" si="123"/>
        <v>11203.5</v>
      </c>
      <c r="X114" s="148">
        <f t="shared" si="123"/>
        <v>14658</v>
      </c>
      <c r="Y114" s="148">
        <f t="shared" si="123"/>
        <v>18154.5</v>
      </c>
      <c r="Z114" s="148">
        <f t="shared" si="123"/>
        <v>26691</v>
      </c>
      <c r="AA114" s="148">
        <f t="shared" si="123"/>
        <v>9733.5</v>
      </c>
      <c r="AB114" s="148">
        <f t="shared" si="123"/>
        <v>12243</v>
      </c>
      <c r="AC114" s="148">
        <f t="shared" si="123"/>
        <v>15897</v>
      </c>
      <c r="AD114" s="139">
        <f t="shared" si="121"/>
        <v>23135</v>
      </c>
      <c r="AE114" s="139">
        <f t="shared" si="121"/>
        <v>13195</v>
      </c>
      <c r="AF114" s="139">
        <f t="shared" si="121"/>
        <v>25035.000000000004</v>
      </c>
      <c r="AG114" s="139">
        <f t="shared" si="121"/>
        <v>9840.6</v>
      </c>
      <c r="AH114" s="139">
        <f t="shared" si="122"/>
        <v>11153.1</v>
      </c>
      <c r="AI114" s="139">
        <f t="shared" si="122"/>
        <v>15636.6</v>
      </c>
      <c r="AJ114" s="139">
        <f t="shared" si="122"/>
        <v>20781.6</v>
      </c>
      <c r="AK114" s="139">
        <f t="shared" si="122"/>
        <v>23354.1</v>
      </c>
      <c r="AL114" s="139">
        <f t="shared" si="122"/>
        <v>8085</v>
      </c>
      <c r="AM114" s="139">
        <f t="shared" si="122"/>
        <v>11686.5</v>
      </c>
      <c r="AN114" s="139">
        <f t="shared" si="122"/>
        <v>14710.5</v>
      </c>
      <c r="AO114" s="139">
        <f t="shared" si="122"/>
        <v>18049.5</v>
      </c>
      <c r="AP114" s="139">
        <f t="shared" si="122"/>
        <v>22890</v>
      </c>
      <c r="AQ114" s="139">
        <f t="shared" si="122"/>
        <v>9259.95</v>
      </c>
      <c r="AR114" s="139">
        <f t="shared" si="122"/>
        <v>15612.45</v>
      </c>
      <c r="AS114" s="139">
        <f t="shared" si="122"/>
        <v>21120.120000000003</v>
      </c>
      <c r="AT114" s="139">
        <f t="shared" si="122"/>
        <v>32418.120000000003</v>
      </c>
      <c r="AU114" s="148">
        <f t="shared" si="122"/>
        <v>11098.5</v>
      </c>
      <c r="AV114" s="148">
        <f t="shared" si="122"/>
        <v>14553</v>
      </c>
      <c r="AW114" s="148">
        <f t="shared" si="122"/>
        <v>18049.5</v>
      </c>
      <c r="AX114" s="148">
        <f t="shared" si="122"/>
        <v>26586</v>
      </c>
      <c r="AY114" s="139">
        <f t="shared" si="122"/>
        <v>18165</v>
      </c>
      <c r="AZ114" s="139">
        <f t="shared" si="122"/>
        <v>13256.25</v>
      </c>
      <c r="BA114" s="139">
        <f t="shared" si="122"/>
        <v>15151.5</v>
      </c>
      <c r="BB114" s="139">
        <f aca="true" t="shared" si="124" ref="BB114:BL129">k_zeikomi(k_total(k_tsuwabun($C114,$D114,0,BB$12,BB$13),BB$7,BB$6,BB$9,BB$14,BB$10+BB$11))</f>
        <v>20070.75</v>
      </c>
      <c r="BC114" s="139">
        <f t="shared" si="124"/>
        <v>25215.75</v>
      </c>
      <c r="BD114" s="139">
        <f t="shared" si="124"/>
        <v>38193.75</v>
      </c>
      <c r="BE114" s="139">
        <f t="shared" si="124"/>
        <v>16550</v>
      </c>
      <c r="BF114" s="139">
        <f t="shared" si="124"/>
        <v>16340.000000000002</v>
      </c>
      <c r="BG114" s="139">
        <f t="shared" si="124"/>
        <v>18369.75</v>
      </c>
      <c r="BH114" s="139">
        <f t="shared" si="124"/>
        <v>17645.25</v>
      </c>
      <c r="BI114" s="139">
        <f t="shared" si="124"/>
        <v>17272.5</v>
      </c>
      <c r="BJ114" s="139">
        <f t="shared" si="124"/>
        <v>16170</v>
      </c>
      <c r="BK114" s="139">
        <f t="shared" si="116"/>
        <v>16894.5</v>
      </c>
      <c r="BL114" s="139">
        <f t="shared" si="116"/>
        <v>17703</v>
      </c>
      <c r="BM114" s="44">
        <f t="shared" si="87"/>
        <v>8085</v>
      </c>
      <c r="BN114" s="139">
        <f t="shared" si="83"/>
        <v>9870</v>
      </c>
      <c r="BO114" s="139">
        <f t="shared" si="88"/>
        <v>8190</v>
      </c>
      <c r="BP114" s="139">
        <f t="shared" si="89"/>
        <v>8426.25</v>
      </c>
      <c r="BQ114" s="139">
        <f t="shared" si="90"/>
        <v>13195</v>
      </c>
      <c r="BR114" s="139">
        <f t="shared" si="117"/>
        <v>9840.6</v>
      </c>
      <c r="BS114" s="139">
        <f t="shared" si="91"/>
        <v>8085</v>
      </c>
      <c r="BT114" s="139">
        <f t="shared" si="92"/>
        <v>13256.25</v>
      </c>
      <c r="BU114" s="139">
        <f t="shared" si="93"/>
        <v>16340.000000000002</v>
      </c>
      <c r="BV114" s="139">
        <f t="shared" si="94"/>
        <v>16170</v>
      </c>
      <c r="BW114" s="175">
        <f t="shared" si="95"/>
        <v>9733.5</v>
      </c>
      <c r="BX114" s="161">
        <f t="shared" si="96"/>
        <v>11098.5</v>
      </c>
      <c r="BY114" s="20">
        <f t="shared" si="97"/>
        <v>-4270.000000000002</v>
      </c>
      <c r="BZ114" s="13">
        <f t="shared" si="98"/>
        <v>-5950.000000000002</v>
      </c>
      <c r="CA114" s="13">
        <f t="shared" si="99"/>
        <v>-5713.750000000002</v>
      </c>
      <c r="CB114" s="13">
        <f t="shared" si="100"/>
        <v>-945.0000000000018</v>
      </c>
      <c r="CC114" s="13">
        <f t="shared" si="101"/>
        <v>-4299.4000000000015</v>
      </c>
      <c r="CD114" s="13">
        <f t="shared" si="102"/>
        <v>-6055.000000000002</v>
      </c>
      <c r="CE114" s="13">
        <f t="shared" si="118"/>
        <v>-883.7500000000018</v>
      </c>
      <c r="CF114" s="51">
        <v>2200</v>
      </c>
      <c r="CG114" s="13">
        <f t="shared" si="119"/>
        <v>2029.9999999999982</v>
      </c>
      <c r="CH114" s="170">
        <f t="shared" si="104"/>
        <v>-4406.500000000002</v>
      </c>
      <c r="CI114" s="164">
        <f t="shared" si="105"/>
        <v>-3041.500000000002</v>
      </c>
      <c r="CJ114" s="20">
        <f aca="true" t="shared" si="125" ref="CJ114:CJ145">BN114-BR114</f>
        <v>29.399999999999636</v>
      </c>
      <c r="CK114" s="102">
        <f aca="true" t="shared" si="126" ref="CK114:CK145">BO114-$BS114</f>
        <v>105</v>
      </c>
      <c r="CL114" s="102">
        <f aca="true" t="shared" si="127" ref="CL114:CL145">BP114-$BS114</f>
        <v>341.25</v>
      </c>
      <c r="CM114" s="170">
        <f t="shared" si="106"/>
        <v>-1365</v>
      </c>
    </row>
    <row r="115" spans="1:91" ht="11.25">
      <c r="A115" s="253"/>
      <c r="C115" s="1">
        <v>485</v>
      </c>
      <c r="D115" s="34">
        <f>C115/config!$B$7</f>
        <v>161.66666666666666</v>
      </c>
      <c r="E115" s="139">
        <f t="shared" si="120"/>
        <v>9870</v>
      </c>
      <c r="F115" s="139">
        <f t="shared" si="120"/>
        <v>11296.250000000002</v>
      </c>
      <c r="G115" s="139">
        <f t="shared" si="120"/>
        <v>15825.249999999998</v>
      </c>
      <c r="H115" s="139">
        <f t="shared" si="120"/>
        <v>21015.75</v>
      </c>
      <c r="I115" s="139">
        <f t="shared" si="120"/>
        <v>23611</v>
      </c>
      <c r="J115" s="139">
        <f t="shared" si="120"/>
        <v>22750</v>
      </c>
      <c r="K115" s="139">
        <f t="shared" si="120"/>
        <v>8190</v>
      </c>
      <c r="L115" s="139">
        <f t="shared" si="120"/>
        <v>11928</v>
      </c>
      <c r="M115" s="139">
        <f t="shared" si="120"/>
        <v>14974.749999999998</v>
      </c>
      <c r="N115" s="139">
        <f t="shared" si="120"/>
        <v>18336.5</v>
      </c>
      <c r="O115" s="139">
        <f t="shared" si="121"/>
        <v>23222.5</v>
      </c>
      <c r="P115" s="139">
        <f t="shared" si="121"/>
        <v>9852.500000000002</v>
      </c>
      <c r="Q115" s="139">
        <f t="shared" si="121"/>
        <v>15890.000000000002</v>
      </c>
      <c r="R115" s="139">
        <f t="shared" si="121"/>
        <v>21465.5</v>
      </c>
      <c r="S115" s="139">
        <f t="shared" si="121"/>
        <v>32884.25</v>
      </c>
      <c r="T115" s="139">
        <f t="shared" si="121"/>
        <v>8426.25</v>
      </c>
      <c r="U115" s="139">
        <f t="shared" si="121"/>
        <v>13195</v>
      </c>
      <c r="V115" s="139">
        <f t="shared" si="121"/>
        <v>18217.5</v>
      </c>
      <c r="W115" s="148">
        <f t="shared" si="123"/>
        <v>11294.500000000002</v>
      </c>
      <c r="X115" s="148">
        <f t="shared" si="123"/>
        <v>14791.000000000002</v>
      </c>
      <c r="Y115" s="148">
        <f t="shared" si="123"/>
        <v>18329.499999999996</v>
      </c>
      <c r="Z115" s="148">
        <f t="shared" si="123"/>
        <v>26949.999999999996</v>
      </c>
      <c r="AA115" s="148">
        <f t="shared" si="123"/>
        <v>9807</v>
      </c>
      <c r="AB115" s="148">
        <f t="shared" si="123"/>
        <v>12340.999999999998</v>
      </c>
      <c r="AC115" s="148">
        <f t="shared" si="123"/>
        <v>16044</v>
      </c>
      <c r="AD115" s="139">
        <f t="shared" si="121"/>
        <v>23362.5</v>
      </c>
      <c r="AE115" s="139">
        <f t="shared" si="121"/>
        <v>13308.75</v>
      </c>
      <c r="AF115" s="139">
        <f t="shared" si="121"/>
        <v>25262.5</v>
      </c>
      <c r="AG115" s="139">
        <f t="shared" si="121"/>
        <v>9840.6</v>
      </c>
      <c r="AH115" s="139">
        <f t="shared" si="122"/>
        <v>11266.850000000002</v>
      </c>
      <c r="AI115" s="139">
        <f t="shared" si="122"/>
        <v>15795.849999999997</v>
      </c>
      <c r="AJ115" s="139">
        <f t="shared" si="122"/>
        <v>20986.35</v>
      </c>
      <c r="AK115" s="139">
        <f t="shared" si="122"/>
        <v>23581.600000000002</v>
      </c>
      <c r="AL115" s="139">
        <f t="shared" si="122"/>
        <v>8085</v>
      </c>
      <c r="AM115" s="139">
        <f t="shared" si="122"/>
        <v>11823</v>
      </c>
      <c r="AN115" s="139">
        <f t="shared" si="122"/>
        <v>14869.749999999998</v>
      </c>
      <c r="AO115" s="139">
        <f t="shared" si="122"/>
        <v>18231.5</v>
      </c>
      <c r="AP115" s="139">
        <f t="shared" si="122"/>
        <v>23117.5</v>
      </c>
      <c r="AQ115" s="139">
        <f t="shared" si="122"/>
        <v>9373.700000000003</v>
      </c>
      <c r="AR115" s="139">
        <f t="shared" si="122"/>
        <v>15778.700000000003</v>
      </c>
      <c r="AS115" s="139">
        <f t="shared" si="122"/>
        <v>21338.87</v>
      </c>
      <c r="AT115" s="139">
        <f t="shared" si="122"/>
        <v>32741.87</v>
      </c>
      <c r="AU115" s="148">
        <f t="shared" si="122"/>
        <v>11189.500000000002</v>
      </c>
      <c r="AV115" s="148">
        <f t="shared" si="122"/>
        <v>14686.000000000002</v>
      </c>
      <c r="AW115" s="148">
        <f t="shared" si="122"/>
        <v>18224.499999999996</v>
      </c>
      <c r="AX115" s="148">
        <f t="shared" si="122"/>
        <v>26844.999999999996</v>
      </c>
      <c r="AY115" s="139">
        <f t="shared" si="122"/>
        <v>18165</v>
      </c>
      <c r="AZ115" s="139">
        <f t="shared" si="122"/>
        <v>13256.25</v>
      </c>
      <c r="BA115" s="139">
        <f t="shared" si="122"/>
        <v>15273.999999999998</v>
      </c>
      <c r="BB115" s="139">
        <f t="shared" si="124"/>
        <v>20254.5</v>
      </c>
      <c r="BC115" s="139">
        <f t="shared" si="124"/>
        <v>25460.75</v>
      </c>
      <c r="BD115" s="139">
        <f t="shared" si="124"/>
        <v>38561.25</v>
      </c>
      <c r="BE115" s="139">
        <f t="shared" si="124"/>
        <v>16692.1875</v>
      </c>
      <c r="BF115" s="139">
        <f t="shared" si="124"/>
        <v>16482.1875</v>
      </c>
      <c r="BG115" s="139">
        <f t="shared" si="124"/>
        <v>18536</v>
      </c>
      <c r="BH115" s="139">
        <f t="shared" si="124"/>
        <v>17811.5</v>
      </c>
      <c r="BI115" s="139">
        <f t="shared" si="124"/>
        <v>17438.75</v>
      </c>
      <c r="BJ115" s="139">
        <f t="shared" si="124"/>
        <v>16336.249999999998</v>
      </c>
      <c r="BK115" s="139">
        <f t="shared" si="116"/>
        <v>17034.5</v>
      </c>
      <c r="BL115" s="139">
        <f t="shared" si="116"/>
        <v>17843</v>
      </c>
      <c r="BM115" s="44">
        <f t="shared" si="87"/>
        <v>8085</v>
      </c>
      <c r="BN115" s="139">
        <f t="shared" si="83"/>
        <v>9870</v>
      </c>
      <c r="BO115" s="139">
        <f t="shared" si="88"/>
        <v>8190</v>
      </c>
      <c r="BP115" s="139">
        <f t="shared" si="89"/>
        <v>8426.25</v>
      </c>
      <c r="BQ115" s="139">
        <f t="shared" si="90"/>
        <v>13308.75</v>
      </c>
      <c r="BR115" s="139">
        <f t="shared" si="117"/>
        <v>9840.6</v>
      </c>
      <c r="BS115" s="139">
        <f t="shared" si="91"/>
        <v>8085</v>
      </c>
      <c r="BT115" s="139">
        <f t="shared" si="92"/>
        <v>13256.25</v>
      </c>
      <c r="BU115" s="139">
        <f t="shared" si="93"/>
        <v>16482.1875</v>
      </c>
      <c r="BV115" s="139">
        <f t="shared" si="94"/>
        <v>16336.249999999998</v>
      </c>
      <c r="BW115" s="175">
        <f t="shared" si="95"/>
        <v>9807</v>
      </c>
      <c r="BX115" s="161">
        <f t="shared" si="96"/>
        <v>11189.500000000002</v>
      </c>
      <c r="BY115" s="20">
        <f aca="true" t="shared" si="128" ref="BY115:BY146">BN115+2200-$BU115</f>
        <v>-4412.1875</v>
      </c>
      <c r="BZ115" s="13">
        <f aca="true" t="shared" si="129" ref="BZ115:BZ146">BO115+2200-$BU115</f>
        <v>-6092.1875</v>
      </c>
      <c r="CA115" s="13">
        <f aca="true" t="shared" si="130" ref="CA115:CA146">BP115+2200-$BU115</f>
        <v>-5855.9375</v>
      </c>
      <c r="CB115" s="13">
        <f t="shared" si="100"/>
        <v>-973.4375</v>
      </c>
      <c r="CC115" s="13">
        <f t="shared" si="101"/>
        <v>-4441.5875</v>
      </c>
      <c r="CD115" s="13">
        <f t="shared" si="102"/>
        <v>-6197.1875</v>
      </c>
      <c r="CE115" s="13">
        <f t="shared" si="118"/>
        <v>-1025.9375</v>
      </c>
      <c r="CF115" s="51">
        <v>2200</v>
      </c>
      <c r="CG115" s="13">
        <f t="shared" si="119"/>
        <v>2054.0625</v>
      </c>
      <c r="CH115" s="170">
        <f t="shared" si="104"/>
        <v>-4475.1875</v>
      </c>
      <c r="CI115" s="164">
        <f t="shared" si="105"/>
        <v>-3092.687499999998</v>
      </c>
      <c r="CJ115" s="20">
        <f t="shared" si="125"/>
        <v>29.399999999999636</v>
      </c>
      <c r="CK115" s="102">
        <f t="shared" si="126"/>
        <v>105</v>
      </c>
      <c r="CL115" s="102">
        <f t="shared" si="127"/>
        <v>341.25</v>
      </c>
      <c r="CM115" s="170">
        <f t="shared" si="106"/>
        <v>-1382.5000000000018</v>
      </c>
    </row>
    <row r="116" spans="1:91" ht="11.25">
      <c r="A116" s="253"/>
      <c r="C116" s="1">
        <v>490</v>
      </c>
      <c r="D116" s="34">
        <f>C116/config!$B$7</f>
        <v>163.33333333333334</v>
      </c>
      <c r="E116" s="139">
        <f t="shared" si="120"/>
        <v>9870</v>
      </c>
      <c r="F116" s="139">
        <f t="shared" si="120"/>
        <v>11409.999999999998</v>
      </c>
      <c r="G116" s="139">
        <f t="shared" si="120"/>
        <v>15984.500000000002</v>
      </c>
      <c r="H116" s="139">
        <f t="shared" si="120"/>
        <v>21220.5</v>
      </c>
      <c r="I116" s="139">
        <f t="shared" si="120"/>
        <v>23838.5</v>
      </c>
      <c r="J116" s="139">
        <f t="shared" si="120"/>
        <v>22977.5</v>
      </c>
      <c r="K116" s="139">
        <f t="shared" si="120"/>
        <v>8190</v>
      </c>
      <c r="L116" s="139">
        <f t="shared" si="120"/>
        <v>12064.5</v>
      </c>
      <c r="M116" s="139">
        <f t="shared" si="120"/>
        <v>15134.000000000002</v>
      </c>
      <c r="N116" s="139">
        <f t="shared" si="120"/>
        <v>18518.5</v>
      </c>
      <c r="O116" s="139">
        <f t="shared" si="121"/>
        <v>23450</v>
      </c>
      <c r="P116" s="139">
        <f t="shared" si="121"/>
        <v>9966.249999999998</v>
      </c>
      <c r="Q116" s="139">
        <f t="shared" si="121"/>
        <v>16056.249999999998</v>
      </c>
      <c r="R116" s="139">
        <f t="shared" si="121"/>
        <v>21684.25</v>
      </c>
      <c r="S116" s="139">
        <f t="shared" si="121"/>
        <v>33208</v>
      </c>
      <c r="T116" s="139">
        <f t="shared" si="121"/>
        <v>8426.25</v>
      </c>
      <c r="U116" s="139">
        <f t="shared" si="121"/>
        <v>13317.5</v>
      </c>
      <c r="V116" s="139">
        <f t="shared" si="121"/>
        <v>18401.25</v>
      </c>
      <c r="W116" s="148">
        <f t="shared" si="123"/>
        <v>11385.499999999998</v>
      </c>
      <c r="X116" s="148">
        <f t="shared" si="123"/>
        <v>14923.999999999998</v>
      </c>
      <c r="Y116" s="148">
        <f t="shared" si="123"/>
        <v>18504.500000000004</v>
      </c>
      <c r="Z116" s="148">
        <f t="shared" si="123"/>
        <v>27209.000000000004</v>
      </c>
      <c r="AA116" s="148">
        <f t="shared" si="123"/>
        <v>9880.5</v>
      </c>
      <c r="AB116" s="148">
        <f t="shared" si="123"/>
        <v>12439.000000000002</v>
      </c>
      <c r="AC116" s="148">
        <f t="shared" si="123"/>
        <v>16191</v>
      </c>
      <c r="AD116" s="139">
        <f t="shared" si="121"/>
        <v>23589.999999999996</v>
      </c>
      <c r="AE116" s="139">
        <f t="shared" si="121"/>
        <v>13422.499999999998</v>
      </c>
      <c r="AF116" s="139">
        <f t="shared" si="121"/>
        <v>25489.999999999996</v>
      </c>
      <c r="AG116" s="139">
        <f t="shared" si="121"/>
        <v>9840.6</v>
      </c>
      <c r="AH116" s="139">
        <f t="shared" si="122"/>
        <v>11380.599999999997</v>
      </c>
      <c r="AI116" s="139">
        <f t="shared" si="122"/>
        <v>15955.100000000002</v>
      </c>
      <c r="AJ116" s="139">
        <f t="shared" si="122"/>
        <v>21191.1</v>
      </c>
      <c r="AK116" s="139">
        <f t="shared" si="122"/>
        <v>23809.1</v>
      </c>
      <c r="AL116" s="139">
        <f t="shared" si="122"/>
        <v>8085</v>
      </c>
      <c r="AM116" s="139">
        <f t="shared" si="122"/>
        <v>11959.5</v>
      </c>
      <c r="AN116" s="139">
        <f t="shared" si="122"/>
        <v>15029.000000000002</v>
      </c>
      <c r="AO116" s="139">
        <f t="shared" si="122"/>
        <v>18413.5</v>
      </c>
      <c r="AP116" s="139">
        <f t="shared" si="122"/>
        <v>23345</v>
      </c>
      <c r="AQ116" s="139">
        <f t="shared" si="122"/>
        <v>9487.449999999997</v>
      </c>
      <c r="AR116" s="139">
        <f t="shared" si="122"/>
        <v>15944.949999999997</v>
      </c>
      <c r="AS116" s="139">
        <f t="shared" si="122"/>
        <v>21557.620000000003</v>
      </c>
      <c r="AT116" s="139">
        <f t="shared" si="122"/>
        <v>33065.62</v>
      </c>
      <c r="AU116" s="148">
        <f t="shared" si="122"/>
        <v>11280.499999999998</v>
      </c>
      <c r="AV116" s="148">
        <f t="shared" si="122"/>
        <v>14818.999999999998</v>
      </c>
      <c r="AW116" s="148">
        <f t="shared" si="122"/>
        <v>18399.500000000004</v>
      </c>
      <c r="AX116" s="148">
        <f t="shared" si="122"/>
        <v>27104.000000000004</v>
      </c>
      <c r="AY116" s="139">
        <f t="shared" si="122"/>
        <v>18165</v>
      </c>
      <c r="AZ116" s="139">
        <f t="shared" si="122"/>
        <v>13256.25</v>
      </c>
      <c r="BA116" s="139">
        <f t="shared" si="122"/>
        <v>15396.500000000002</v>
      </c>
      <c r="BB116" s="139">
        <f t="shared" si="124"/>
        <v>20438.25</v>
      </c>
      <c r="BC116" s="139">
        <f t="shared" si="124"/>
        <v>25705.75</v>
      </c>
      <c r="BD116" s="139">
        <f t="shared" si="124"/>
        <v>38928.75</v>
      </c>
      <c r="BE116" s="139">
        <f t="shared" si="124"/>
        <v>16834.375</v>
      </c>
      <c r="BF116" s="139">
        <f t="shared" si="124"/>
        <v>16624.375</v>
      </c>
      <c r="BG116" s="139">
        <f t="shared" si="124"/>
        <v>18702.25</v>
      </c>
      <c r="BH116" s="139">
        <f t="shared" si="124"/>
        <v>17977.75</v>
      </c>
      <c r="BI116" s="139">
        <f t="shared" si="124"/>
        <v>17605</v>
      </c>
      <c r="BJ116" s="139">
        <f t="shared" si="124"/>
        <v>16502.5</v>
      </c>
      <c r="BK116" s="139">
        <f t="shared" si="116"/>
        <v>17174.5</v>
      </c>
      <c r="BL116" s="139">
        <f t="shared" si="116"/>
        <v>17982.999999999996</v>
      </c>
      <c r="BM116" s="44">
        <f t="shared" si="87"/>
        <v>8085</v>
      </c>
      <c r="BN116" s="139">
        <f t="shared" si="83"/>
        <v>9870</v>
      </c>
      <c r="BO116" s="139">
        <f t="shared" si="88"/>
        <v>8190</v>
      </c>
      <c r="BP116" s="139">
        <f t="shared" si="89"/>
        <v>8426.25</v>
      </c>
      <c r="BQ116" s="139">
        <f t="shared" si="90"/>
        <v>13422.499999999998</v>
      </c>
      <c r="BR116" s="139">
        <f t="shared" si="117"/>
        <v>9840.6</v>
      </c>
      <c r="BS116" s="139">
        <f t="shared" si="91"/>
        <v>8085</v>
      </c>
      <c r="BT116" s="139">
        <f t="shared" si="92"/>
        <v>13256.25</v>
      </c>
      <c r="BU116" s="139">
        <f t="shared" si="93"/>
        <v>16624.375</v>
      </c>
      <c r="BV116" s="139">
        <f t="shared" si="94"/>
        <v>16502.5</v>
      </c>
      <c r="BW116" s="175">
        <f t="shared" si="95"/>
        <v>9880.5</v>
      </c>
      <c r="BX116" s="161">
        <f t="shared" si="96"/>
        <v>11280.499999999998</v>
      </c>
      <c r="BY116" s="20">
        <f t="shared" si="128"/>
        <v>-4554.375</v>
      </c>
      <c r="BZ116" s="13">
        <f t="shared" si="129"/>
        <v>-6234.375</v>
      </c>
      <c r="CA116" s="13">
        <f t="shared" si="130"/>
        <v>-5998.125</v>
      </c>
      <c r="CB116" s="13">
        <f t="shared" si="100"/>
        <v>-1001.8750000000018</v>
      </c>
      <c r="CC116" s="13">
        <f t="shared" si="101"/>
        <v>-4583.775</v>
      </c>
      <c r="CD116" s="13">
        <f t="shared" si="102"/>
        <v>-6339.375</v>
      </c>
      <c r="CE116" s="13">
        <f t="shared" si="118"/>
        <v>-1168.125</v>
      </c>
      <c r="CF116" s="51">
        <v>2200</v>
      </c>
      <c r="CG116" s="13">
        <f t="shared" si="119"/>
        <v>2078.125</v>
      </c>
      <c r="CH116" s="170">
        <f t="shared" si="104"/>
        <v>-4543.875</v>
      </c>
      <c r="CI116" s="164">
        <f t="shared" si="105"/>
        <v>-3143.875000000002</v>
      </c>
      <c r="CJ116" s="20">
        <f t="shared" si="125"/>
        <v>29.399999999999636</v>
      </c>
      <c r="CK116" s="102">
        <f t="shared" si="126"/>
        <v>105</v>
      </c>
      <c r="CL116" s="102">
        <f t="shared" si="127"/>
        <v>341.25</v>
      </c>
      <c r="CM116" s="170">
        <f t="shared" si="106"/>
        <v>-1399.9999999999982</v>
      </c>
    </row>
    <row r="117" spans="1:91" ht="11.25">
      <c r="A117" s="253"/>
      <c r="C117" s="1">
        <v>495</v>
      </c>
      <c r="D117" s="34">
        <f>C117/config!$B$7</f>
        <v>165</v>
      </c>
      <c r="E117" s="139">
        <f t="shared" si="120"/>
        <v>9870</v>
      </c>
      <c r="F117" s="139">
        <f t="shared" si="120"/>
        <v>11523.75</v>
      </c>
      <c r="G117" s="139">
        <f t="shared" si="120"/>
        <v>16143.75</v>
      </c>
      <c r="H117" s="139">
        <f t="shared" si="120"/>
        <v>21425.25</v>
      </c>
      <c r="I117" s="139">
        <f t="shared" si="120"/>
        <v>24066</v>
      </c>
      <c r="J117" s="139">
        <f t="shared" si="120"/>
        <v>23205</v>
      </c>
      <c r="K117" s="139">
        <f t="shared" si="120"/>
        <v>8190</v>
      </c>
      <c r="L117" s="139">
        <f t="shared" si="120"/>
        <v>12201</v>
      </c>
      <c r="M117" s="139">
        <f t="shared" si="120"/>
        <v>15293.25</v>
      </c>
      <c r="N117" s="139">
        <f t="shared" si="120"/>
        <v>18700.5</v>
      </c>
      <c r="O117" s="139">
        <f t="shared" si="121"/>
        <v>23677.5</v>
      </c>
      <c r="P117" s="139">
        <f t="shared" si="121"/>
        <v>10080</v>
      </c>
      <c r="Q117" s="139">
        <f t="shared" si="121"/>
        <v>16222.5</v>
      </c>
      <c r="R117" s="139">
        <f t="shared" si="121"/>
        <v>21903</v>
      </c>
      <c r="S117" s="139">
        <f t="shared" si="121"/>
        <v>33531.75</v>
      </c>
      <c r="T117" s="139">
        <f t="shared" si="121"/>
        <v>8426.25</v>
      </c>
      <c r="U117" s="139">
        <f t="shared" si="121"/>
        <v>13440</v>
      </c>
      <c r="V117" s="139">
        <f t="shared" si="121"/>
        <v>18585</v>
      </c>
      <c r="W117" s="148">
        <f t="shared" si="123"/>
        <v>11476.5</v>
      </c>
      <c r="X117" s="148">
        <f t="shared" si="123"/>
        <v>15057</v>
      </c>
      <c r="Y117" s="148">
        <f t="shared" si="123"/>
        <v>18679.5</v>
      </c>
      <c r="Z117" s="148">
        <f t="shared" si="123"/>
        <v>27468</v>
      </c>
      <c r="AA117" s="148">
        <f t="shared" si="123"/>
        <v>9954</v>
      </c>
      <c r="AB117" s="148">
        <f t="shared" si="123"/>
        <v>12537</v>
      </c>
      <c r="AC117" s="148">
        <f t="shared" si="123"/>
        <v>16338</v>
      </c>
      <c r="AD117" s="139">
        <f t="shared" si="121"/>
        <v>23817.5</v>
      </c>
      <c r="AE117" s="139">
        <f t="shared" si="121"/>
        <v>13536.25</v>
      </c>
      <c r="AF117" s="139">
        <f t="shared" si="121"/>
        <v>25717.500000000004</v>
      </c>
      <c r="AG117" s="139">
        <f t="shared" si="121"/>
        <v>9840.6</v>
      </c>
      <c r="AH117" s="139">
        <f t="shared" si="122"/>
        <v>11494.35</v>
      </c>
      <c r="AI117" s="139">
        <f t="shared" si="122"/>
        <v>16114.35</v>
      </c>
      <c r="AJ117" s="139">
        <f t="shared" si="122"/>
        <v>21395.85</v>
      </c>
      <c r="AK117" s="139">
        <f t="shared" si="122"/>
        <v>24036.6</v>
      </c>
      <c r="AL117" s="139">
        <f t="shared" si="122"/>
        <v>8085</v>
      </c>
      <c r="AM117" s="139">
        <f t="shared" si="122"/>
        <v>12096</v>
      </c>
      <c r="AN117" s="139">
        <f t="shared" si="122"/>
        <v>15188.25</v>
      </c>
      <c r="AO117" s="139">
        <f t="shared" si="122"/>
        <v>18595.5</v>
      </c>
      <c r="AP117" s="139">
        <f t="shared" si="122"/>
        <v>23572.5</v>
      </c>
      <c r="AQ117" s="139">
        <f t="shared" si="122"/>
        <v>9601.2</v>
      </c>
      <c r="AR117" s="139">
        <f t="shared" si="122"/>
        <v>16111.2</v>
      </c>
      <c r="AS117" s="139">
        <f t="shared" si="122"/>
        <v>21776.370000000003</v>
      </c>
      <c r="AT117" s="139">
        <f t="shared" si="122"/>
        <v>33389.37</v>
      </c>
      <c r="AU117" s="148">
        <f t="shared" si="122"/>
        <v>11371.5</v>
      </c>
      <c r="AV117" s="148">
        <f t="shared" si="122"/>
        <v>14952</v>
      </c>
      <c r="AW117" s="148">
        <f t="shared" si="122"/>
        <v>18574.5</v>
      </c>
      <c r="AX117" s="148">
        <f t="shared" si="122"/>
        <v>27363</v>
      </c>
      <c r="AY117" s="139">
        <f t="shared" si="122"/>
        <v>18165</v>
      </c>
      <c r="AZ117" s="139">
        <f t="shared" si="122"/>
        <v>13256.25</v>
      </c>
      <c r="BA117" s="139">
        <f t="shared" si="122"/>
        <v>15519</v>
      </c>
      <c r="BB117" s="139">
        <f t="shared" si="124"/>
        <v>20622</v>
      </c>
      <c r="BC117" s="139">
        <f t="shared" si="124"/>
        <v>25950.75</v>
      </c>
      <c r="BD117" s="139">
        <f t="shared" si="124"/>
        <v>39296.25</v>
      </c>
      <c r="BE117" s="139">
        <f t="shared" si="124"/>
        <v>16976.5625</v>
      </c>
      <c r="BF117" s="139">
        <f t="shared" si="124"/>
        <v>16766.5625</v>
      </c>
      <c r="BG117" s="139">
        <f t="shared" si="124"/>
        <v>18868.5</v>
      </c>
      <c r="BH117" s="139">
        <f t="shared" si="124"/>
        <v>18144</v>
      </c>
      <c r="BI117" s="139">
        <f t="shared" si="124"/>
        <v>17771.25</v>
      </c>
      <c r="BJ117" s="139">
        <f t="shared" si="124"/>
        <v>16668.75</v>
      </c>
      <c r="BK117" s="139">
        <f t="shared" si="116"/>
        <v>17314.5</v>
      </c>
      <c r="BL117" s="139">
        <f t="shared" si="116"/>
        <v>18123</v>
      </c>
      <c r="BM117" s="44">
        <f t="shared" si="87"/>
        <v>8085</v>
      </c>
      <c r="BN117" s="139">
        <f t="shared" si="83"/>
        <v>9870</v>
      </c>
      <c r="BO117" s="139">
        <f t="shared" si="88"/>
        <v>8190</v>
      </c>
      <c r="BP117" s="139">
        <f t="shared" si="89"/>
        <v>8426.25</v>
      </c>
      <c r="BQ117" s="139">
        <f t="shared" si="90"/>
        <v>13536.25</v>
      </c>
      <c r="BR117" s="139">
        <f t="shared" si="117"/>
        <v>9840.6</v>
      </c>
      <c r="BS117" s="139">
        <f t="shared" si="91"/>
        <v>8085</v>
      </c>
      <c r="BT117" s="139">
        <f t="shared" si="92"/>
        <v>13256.25</v>
      </c>
      <c r="BU117" s="139">
        <f t="shared" si="93"/>
        <v>16766.5625</v>
      </c>
      <c r="BV117" s="139">
        <f t="shared" si="94"/>
        <v>16668.75</v>
      </c>
      <c r="BW117" s="175">
        <f t="shared" si="95"/>
        <v>9954</v>
      </c>
      <c r="BX117" s="161">
        <f t="shared" si="96"/>
        <v>11371.5</v>
      </c>
      <c r="BY117" s="20">
        <f t="shared" si="128"/>
        <v>-4696.5625</v>
      </c>
      <c r="BZ117" s="13">
        <f t="shared" si="129"/>
        <v>-6376.5625</v>
      </c>
      <c r="CA117" s="13">
        <f t="shared" si="130"/>
        <v>-6140.3125</v>
      </c>
      <c r="CB117" s="13">
        <f t="shared" si="100"/>
        <v>-1030.3125</v>
      </c>
      <c r="CC117" s="13">
        <f t="shared" si="101"/>
        <v>-4725.9625</v>
      </c>
      <c r="CD117" s="13">
        <f t="shared" si="102"/>
        <v>-6481.5625</v>
      </c>
      <c r="CE117" s="13">
        <f t="shared" si="118"/>
        <v>-1310.3125</v>
      </c>
      <c r="CF117" s="51">
        <v>2200</v>
      </c>
      <c r="CG117" s="13">
        <f t="shared" si="119"/>
        <v>2102.1875</v>
      </c>
      <c r="CH117" s="170">
        <f t="shared" si="104"/>
        <v>-4612.5625</v>
      </c>
      <c r="CI117" s="164">
        <f t="shared" si="105"/>
        <v>-3195.0625</v>
      </c>
      <c r="CJ117" s="20">
        <f t="shared" si="125"/>
        <v>29.399999999999636</v>
      </c>
      <c r="CK117" s="102">
        <f t="shared" si="126"/>
        <v>105</v>
      </c>
      <c r="CL117" s="102">
        <f t="shared" si="127"/>
        <v>341.25</v>
      </c>
      <c r="CM117" s="170">
        <f t="shared" si="106"/>
        <v>-1417.5</v>
      </c>
    </row>
    <row r="118" spans="1:91" ht="11.25">
      <c r="A118" s="253"/>
      <c r="C118" s="1">
        <v>500</v>
      </c>
      <c r="D118" s="34">
        <f>C118/config!$B$7</f>
        <v>166.66666666666666</v>
      </c>
      <c r="E118" s="139">
        <f aca="true" t="shared" si="131" ref="E118:N127">k_zeikomi(k_total(k_tsuwabun($C118,$D118,0,E$12,E$13),E$7,E$6,E$9,E$14,E$10+E$11))</f>
        <v>9870</v>
      </c>
      <c r="F118" s="139">
        <f t="shared" si="131"/>
        <v>11637.500000000002</v>
      </c>
      <c r="G118" s="139">
        <f t="shared" si="131"/>
        <v>16302.999999999998</v>
      </c>
      <c r="H118" s="139">
        <f t="shared" si="131"/>
        <v>21630</v>
      </c>
      <c r="I118" s="139">
        <f t="shared" si="131"/>
        <v>24293.5</v>
      </c>
      <c r="J118" s="139">
        <f t="shared" si="131"/>
        <v>23432.5</v>
      </c>
      <c r="K118" s="139">
        <f t="shared" si="131"/>
        <v>8190</v>
      </c>
      <c r="L118" s="139">
        <f t="shared" si="131"/>
        <v>12337.5</v>
      </c>
      <c r="M118" s="139">
        <f t="shared" si="131"/>
        <v>15452.499999999998</v>
      </c>
      <c r="N118" s="139">
        <f t="shared" si="131"/>
        <v>18882.5</v>
      </c>
      <c r="O118" s="139">
        <f aca="true" t="shared" si="132" ref="O118:AG127">k_zeikomi(k_total(k_tsuwabun($C118,$D118,0,O$12,O$13),O$7,O$6,O$9,O$14,O$10+O$11))</f>
        <v>23905</v>
      </c>
      <c r="P118" s="139">
        <f t="shared" si="132"/>
        <v>10193.750000000002</v>
      </c>
      <c r="Q118" s="139">
        <f t="shared" si="132"/>
        <v>16388.750000000004</v>
      </c>
      <c r="R118" s="139">
        <f t="shared" si="132"/>
        <v>22121.75</v>
      </c>
      <c r="S118" s="139">
        <f t="shared" si="132"/>
        <v>33855.5</v>
      </c>
      <c r="T118" s="139">
        <f t="shared" si="132"/>
        <v>8426.25</v>
      </c>
      <c r="U118" s="139">
        <f t="shared" si="132"/>
        <v>13562.499999999998</v>
      </c>
      <c r="V118" s="139">
        <f t="shared" si="132"/>
        <v>18768.75</v>
      </c>
      <c r="W118" s="148">
        <f t="shared" si="123"/>
        <v>11567.500000000002</v>
      </c>
      <c r="X118" s="148">
        <f t="shared" si="123"/>
        <v>15190.000000000002</v>
      </c>
      <c r="Y118" s="148">
        <f t="shared" si="123"/>
        <v>18854.499999999996</v>
      </c>
      <c r="Z118" s="148">
        <f t="shared" si="123"/>
        <v>27726.999999999996</v>
      </c>
      <c r="AA118" s="148">
        <f t="shared" si="123"/>
        <v>10027.5</v>
      </c>
      <c r="AB118" s="148">
        <f t="shared" si="123"/>
        <v>12634.999999999998</v>
      </c>
      <c r="AC118" s="148">
        <f t="shared" si="123"/>
        <v>16485</v>
      </c>
      <c r="AD118" s="139">
        <f t="shared" si="132"/>
        <v>24045</v>
      </c>
      <c r="AE118" s="139">
        <f t="shared" si="132"/>
        <v>13650</v>
      </c>
      <c r="AF118" s="139">
        <f t="shared" si="132"/>
        <v>25945</v>
      </c>
      <c r="AG118" s="139">
        <f t="shared" si="132"/>
        <v>9840.6</v>
      </c>
      <c r="AH118" s="139">
        <f aca="true" t="shared" si="133" ref="AH118:BA133">k_zeikomi(k_total(k_tsuwabun($C118,$D118,0,AH$12,AH$13),AH$7,AH$6,AH$9,AH$14,AH$10+AH$11))</f>
        <v>11608.100000000002</v>
      </c>
      <c r="AI118" s="139">
        <f t="shared" si="133"/>
        <v>16273.599999999997</v>
      </c>
      <c r="AJ118" s="139">
        <f t="shared" si="133"/>
        <v>21600.6</v>
      </c>
      <c r="AK118" s="139">
        <f t="shared" si="133"/>
        <v>24264.100000000002</v>
      </c>
      <c r="AL118" s="139">
        <f t="shared" si="133"/>
        <v>8085</v>
      </c>
      <c r="AM118" s="139">
        <f t="shared" si="122"/>
        <v>12232.5</v>
      </c>
      <c r="AN118" s="139">
        <f t="shared" si="122"/>
        <v>15347.499999999998</v>
      </c>
      <c r="AO118" s="139">
        <f t="shared" si="122"/>
        <v>18777.5</v>
      </c>
      <c r="AP118" s="139">
        <f t="shared" si="122"/>
        <v>23800</v>
      </c>
      <c r="AQ118" s="139">
        <f t="shared" si="122"/>
        <v>9714.950000000003</v>
      </c>
      <c r="AR118" s="139">
        <f t="shared" si="122"/>
        <v>16277.450000000003</v>
      </c>
      <c r="AS118" s="139">
        <f t="shared" si="122"/>
        <v>21995.12</v>
      </c>
      <c r="AT118" s="139">
        <f t="shared" si="122"/>
        <v>33713.12</v>
      </c>
      <c r="AU118" s="148">
        <f t="shared" si="122"/>
        <v>11462.500000000002</v>
      </c>
      <c r="AV118" s="148">
        <f t="shared" si="122"/>
        <v>15085.000000000002</v>
      </c>
      <c r="AW118" s="148">
        <f t="shared" si="122"/>
        <v>18749.499999999996</v>
      </c>
      <c r="AX118" s="148">
        <f t="shared" si="122"/>
        <v>27621.999999999996</v>
      </c>
      <c r="AY118" s="139">
        <f t="shared" si="122"/>
        <v>18165</v>
      </c>
      <c r="AZ118" s="139">
        <f t="shared" si="122"/>
        <v>13256.25</v>
      </c>
      <c r="BA118" s="139">
        <f t="shared" si="122"/>
        <v>15641.499999999998</v>
      </c>
      <c r="BB118" s="139">
        <f t="shared" si="124"/>
        <v>20805.75</v>
      </c>
      <c r="BC118" s="139">
        <f t="shared" si="124"/>
        <v>26195.75</v>
      </c>
      <c r="BD118" s="139">
        <f t="shared" si="124"/>
        <v>39663.75</v>
      </c>
      <c r="BE118" s="139">
        <f t="shared" si="124"/>
        <v>17118.75</v>
      </c>
      <c r="BF118" s="139">
        <f t="shared" si="124"/>
        <v>16908.75</v>
      </c>
      <c r="BG118" s="139">
        <f t="shared" si="124"/>
        <v>19034.75</v>
      </c>
      <c r="BH118" s="139">
        <f t="shared" si="124"/>
        <v>18310.25</v>
      </c>
      <c r="BI118" s="139">
        <f t="shared" si="124"/>
        <v>17937.5</v>
      </c>
      <c r="BJ118" s="139">
        <f t="shared" si="124"/>
        <v>16835</v>
      </c>
      <c r="BK118" s="139">
        <f t="shared" si="116"/>
        <v>17454.500000000004</v>
      </c>
      <c r="BL118" s="139">
        <f t="shared" si="116"/>
        <v>18263</v>
      </c>
      <c r="BM118" s="44">
        <f t="shared" si="87"/>
        <v>8085</v>
      </c>
      <c r="BN118" s="139">
        <f t="shared" si="83"/>
        <v>9870</v>
      </c>
      <c r="BO118" s="139">
        <f t="shared" si="88"/>
        <v>8190</v>
      </c>
      <c r="BP118" s="139">
        <f t="shared" si="89"/>
        <v>8426.25</v>
      </c>
      <c r="BQ118" s="139">
        <f t="shared" si="90"/>
        <v>13650</v>
      </c>
      <c r="BR118" s="139">
        <f t="shared" si="117"/>
        <v>9840.6</v>
      </c>
      <c r="BS118" s="139">
        <f t="shared" si="91"/>
        <v>8085</v>
      </c>
      <c r="BT118" s="139">
        <f t="shared" si="92"/>
        <v>13256.25</v>
      </c>
      <c r="BU118" s="139">
        <f t="shared" si="93"/>
        <v>16908.75</v>
      </c>
      <c r="BV118" s="139">
        <f t="shared" si="94"/>
        <v>16835</v>
      </c>
      <c r="BW118" s="175">
        <f t="shared" si="95"/>
        <v>10027.5</v>
      </c>
      <c r="BX118" s="161">
        <f t="shared" si="96"/>
        <v>11462.500000000002</v>
      </c>
      <c r="BY118" s="20">
        <f t="shared" si="128"/>
        <v>-4838.75</v>
      </c>
      <c r="BZ118" s="13">
        <f t="shared" si="129"/>
        <v>-6518.75</v>
      </c>
      <c r="CA118" s="13">
        <f t="shared" si="130"/>
        <v>-6282.5</v>
      </c>
      <c r="CB118" s="13">
        <f t="shared" si="100"/>
        <v>-1058.75</v>
      </c>
      <c r="CC118" s="13">
        <f t="shared" si="101"/>
        <v>-4868.15</v>
      </c>
      <c r="CD118" s="13">
        <f t="shared" si="102"/>
        <v>-6623.75</v>
      </c>
      <c r="CE118" s="13">
        <f t="shared" si="118"/>
        <v>-1452.5</v>
      </c>
      <c r="CF118" s="51">
        <v>2200</v>
      </c>
      <c r="CG118" s="13">
        <f t="shared" si="119"/>
        <v>2126.25</v>
      </c>
      <c r="CH118" s="170">
        <f t="shared" si="104"/>
        <v>-4681.25</v>
      </c>
      <c r="CI118" s="164">
        <f t="shared" si="105"/>
        <v>-3246.249999999998</v>
      </c>
      <c r="CJ118" s="20">
        <f t="shared" si="125"/>
        <v>29.399999999999636</v>
      </c>
      <c r="CK118" s="102">
        <f t="shared" si="126"/>
        <v>105</v>
      </c>
      <c r="CL118" s="102">
        <f t="shared" si="127"/>
        <v>341.25</v>
      </c>
      <c r="CM118" s="170">
        <f t="shared" si="106"/>
        <v>-1435.0000000000018</v>
      </c>
    </row>
    <row r="119" spans="1:91" ht="11.25">
      <c r="A119" s="253"/>
      <c r="C119" s="1">
        <v>505</v>
      </c>
      <c r="D119" s="34">
        <f>C119/config!$B$7</f>
        <v>168.33333333333334</v>
      </c>
      <c r="E119" s="139">
        <f t="shared" si="131"/>
        <v>9870</v>
      </c>
      <c r="F119" s="139">
        <f t="shared" si="131"/>
        <v>11751.249999999998</v>
      </c>
      <c r="G119" s="139">
        <f t="shared" si="131"/>
        <v>16462.250000000004</v>
      </c>
      <c r="H119" s="139">
        <f t="shared" si="131"/>
        <v>21834.75</v>
      </c>
      <c r="I119" s="139">
        <f t="shared" si="131"/>
        <v>24521</v>
      </c>
      <c r="J119" s="139">
        <f t="shared" si="131"/>
        <v>23660</v>
      </c>
      <c r="K119" s="139">
        <f t="shared" si="131"/>
        <v>8190</v>
      </c>
      <c r="L119" s="139">
        <f t="shared" si="131"/>
        <v>12474</v>
      </c>
      <c r="M119" s="139">
        <f t="shared" si="131"/>
        <v>15611.750000000002</v>
      </c>
      <c r="N119" s="139">
        <f t="shared" si="131"/>
        <v>19064.5</v>
      </c>
      <c r="O119" s="139">
        <f t="shared" si="132"/>
        <v>24132.5</v>
      </c>
      <c r="P119" s="139">
        <f t="shared" si="132"/>
        <v>10307.499999999998</v>
      </c>
      <c r="Q119" s="139">
        <f t="shared" si="132"/>
        <v>16554.999999999996</v>
      </c>
      <c r="R119" s="139">
        <f t="shared" si="132"/>
        <v>22340.5</v>
      </c>
      <c r="S119" s="139">
        <f t="shared" si="132"/>
        <v>34179.25000000001</v>
      </c>
      <c r="T119" s="139">
        <f t="shared" si="132"/>
        <v>8426.25</v>
      </c>
      <c r="U119" s="139">
        <f t="shared" si="132"/>
        <v>13685.000000000002</v>
      </c>
      <c r="V119" s="139">
        <f t="shared" si="132"/>
        <v>18952.5</v>
      </c>
      <c r="W119" s="148">
        <f t="shared" si="123"/>
        <v>11658.499999999998</v>
      </c>
      <c r="X119" s="148">
        <f t="shared" si="123"/>
        <v>15322.999999999998</v>
      </c>
      <c r="Y119" s="148">
        <f t="shared" si="123"/>
        <v>19029.500000000004</v>
      </c>
      <c r="Z119" s="148">
        <f t="shared" si="123"/>
        <v>27986.000000000004</v>
      </c>
      <c r="AA119" s="148">
        <f t="shared" si="123"/>
        <v>10101</v>
      </c>
      <c r="AB119" s="148">
        <f t="shared" si="123"/>
        <v>12733.000000000002</v>
      </c>
      <c r="AC119" s="148">
        <f t="shared" si="123"/>
        <v>16632</v>
      </c>
      <c r="AD119" s="139">
        <f t="shared" si="132"/>
        <v>24272.499999999996</v>
      </c>
      <c r="AE119" s="139">
        <f t="shared" si="132"/>
        <v>13763.749999999998</v>
      </c>
      <c r="AF119" s="139">
        <f t="shared" si="132"/>
        <v>26172.499999999996</v>
      </c>
      <c r="AG119" s="139">
        <f t="shared" si="132"/>
        <v>9840.6</v>
      </c>
      <c r="AH119" s="139">
        <f t="shared" si="133"/>
        <v>11721.849999999997</v>
      </c>
      <c r="AI119" s="139">
        <f t="shared" si="133"/>
        <v>16432.850000000002</v>
      </c>
      <c r="AJ119" s="139">
        <f t="shared" si="133"/>
        <v>21805.35</v>
      </c>
      <c r="AK119" s="139">
        <f t="shared" si="133"/>
        <v>24491.6</v>
      </c>
      <c r="AL119" s="139">
        <f t="shared" si="133"/>
        <v>8085</v>
      </c>
      <c r="AM119" s="139">
        <f t="shared" si="122"/>
        <v>12369</v>
      </c>
      <c r="AN119" s="139">
        <f t="shared" si="122"/>
        <v>15506.750000000002</v>
      </c>
      <c r="AO119" s="139">
        <f t="shared" si="122"/>
        <v>18959.5</v>
      </c>
      <c r="AP119" s="139">
        <f t="shared" si="122"/>
        <v>24027.5</v>
      </c>
      <c r="AQ119" s="139">
        <f t="shared" si="122"/>
        <v>9828.699999999997</v>
      </c>
      <c r="AR119" s="139">
        <f t="shared" si="122"/>
        <v>16443.699999999997</v>
      </c>
      <c r="AS119" s="139">
        <f t="shared" si="122"/>
        <v>22213.870000000003</v>
      </c>
      <c r="AT119" s="139">
        <f t="shared" si="122"/>
        <v>34036.87</v>
      </c>
      <c r="AU119" s="148">
        <f t="shared" si="122"/>
        <v>11553.499999999998</v>
      </c>
      <c r="AV119" s="148">
        <f t="shared" si="122"/>
        <v>15217.999999999998</v>
      </c>
      <c r="AW119" s="148">
        <f t="shared" si="122"/>
        <v>18924.500000000004</v>
      </c>
      <c r="AX119" s="148">
        <f t="shared" si="122"/>
        <v>27881.000000000004</v>
      </c>
      <c r="AY119" s="139">
        <f t="shared" si="122"/>
        <v>18165</v>
      </c>
      <c r="AZ119" s="139">
        <f t="shared" si="122"/>
        <v>13256.25</v>
      </c>
      <c r="BA119" s="139">
        <f t="shared" si="122"/>
        <v>15764.000000000002</v>
      </c>
      <c r="BB119" s="139">
        <f t="shared" si="124"/>
        <v>20989.5</v>
      </c>
      <c r="BC119" s="139">
        <f t="shared" si="124"/>
        <v>26440.75</v>
      </c>
      <c r="BD119" s="139">
        <f t="shared" si="124"/>
        <v>40031.25</v>
      </c>
      <c r="BE119" s="139">
        <f t="shared" si="124"/>
        <v>17260.9375</v>
      </c>
      <c r="BF119" s="139">
        <f t="shared" si="124"/>
        <v>17050.9375</v>
      </c>
      <c r="BG119" s="139">
        <f t="shared" si="124"/>
        <v>19201</v>
      </c>
      <c r="BH119" s="139">
        <f t="shared" si="124"/>
        <v>18476.5</v>
      </c>
      <c r="BI119" s="139">
        <f t="shared" si="124"/>
        <v>18103.75</v>
      </c>
      <c r="BJ119" s="139">
        <f t="shared" si="124"/>
        <v>17001.25</v>
      </c>
      <c r="BK119" s="139">
        <f t="shared" si="116"/>
        <v>17594.499999999996</v>
      </c>
      <c r="BL119" s="139">
        <f t="shared" si="116"/>
        <v>18402.999999999996</v>
      </c>
      <c r="BM119" s="44">
        <f t="shared" si="87"/>
        <v>8085</v>
      </c>
      <c r="BN119" s="139">
        <f t="shared" si="83"/>
        <v>9870</v>
      </c>
      <c r="BO119" s="139">
        <f t="shared" si="88"/>
        <v>8190</v>
      </c>
      <c r="BP119" s="139">
        <f t="shared" si="89"/>
        <v>8426.25</v>
      </c>
      <c r="BQ119" s="139">
        <f t="shared" si="90"/>
        <v>13763.749999999998</v>
      </c>
      <c r="BR119" s="139">
        <f t="shared" si="117"/>
        <v>9840.6</v>
      </c>
      <c r="BS119" s="139">
        <f t="shared" si="91"/>
        <v>8085</v>
      </c>
      <c r="BT119" s="139">
        <f t="shared" si="92"/>
        <v>13256.25</v>
      </c>
      <c r="BU119" s="139">
        <f t="shared" si="93"/>
        <v>17050.9375</v>
      </c>
      <c r="BV119" s="139">
        <f t="shared" si="94"/>
        <v>17001.25</v>
      </c>
      <c r="BW119" s="175">
        <f t="shared" si="95"/>
        <v>10101</v>
      </c>
      <c r="BX119" s="161">
        <f t="shared" si="96"/>
        <v>11553.499999999998</v>
      </c>
      <c r="BY119" s="20">
        <f t="shared" si="128"/>
        <v>-4980.9375</v>
      </c>
      <c r="BZ119" s="13">
        <f t="shared" si="129"/>
        <v>-6660.9375</v>
      </c>
      <c r="CA119" s="13">
        <f t="shared" si="130"/>
        <v>-6424.6875</v>
      </c>
      <c r="CB119" s="13">
        <f t="shared" si="100"/>
        <v>-1087.1875000000018</v>
      </c>
      <c r="CC119" s="13">
        <f t="shared" si="101"/>
        <v>-5010.3375</v>
      </c>
      <c r="CD119" s="13">
        <f t="shared" si="102"/>
        <v>-6765.9375</v>
      </c>
      <c r="CE119" s="13">
        <f t="shared" si="118"/>
        <v>-1594.6875</v>
      </c>
      <c r="CF119" s="51">
        <v>2200</v>
      </c>
      <c r="CG119" s="13">
        <f t="shared" si="119"/>
        <v>2150.3125</v>
      </c>
      <c r="CH119" s="170">
        <f t="shared" si="104"/>
        <v>-4749.9375</v>
      </c>
      <c r="CI119" s="164">
        <f t="shared" si="105"/>
        <v>-3297.437500000002</v>
      </c>
      <c r="CJ119" s="20">
        <f t="shared" si="125"/>
        <v>29.399999999999636</v>
      </c>
      <c r="CK119" s="102">
        <f t="shared" si="126"/>
        <v>105</v>
      </c>
      <c r="CL119" s="102">
        <f t="shared" si="127"/>
        <v>341.25</v>
      </c>
      <c r="CM119" s="170">
        <f t="shared" si="106"/>
        <v>-1452.4999999999982</v>
      </c>
    </row>
    <row r="120" spans="1:91" ht="11.25">
      <c r="A120" s="253"/>
      <c r="C120" s="1">
        <v>510</v>
      </c>
      <c r="D120" s="34">
        <f>C120/config!$B$7</f>
        <v>170</v>
      </c>
      <c r="E120" s="139">
        <f t="shared" si="131"/>
        <v>9870</v>
      </c>
      <c r="F120" s="139">
        <f t="shared" si="131"/>
        <v>11865</v>
      </c>
      <c r="G120" s="139">
        <f t="shared" si="131"/>
        <v>16621.5</v>
      </c>
      <c r="H120" s="139">
        <f t="shared" si="131"/>
        <v>22039.5</v>
      </c>
      <c r="I120" s="139">
        <f t="shared" si="131"/>
        <v>24748.5</v>
      </c>
      <c r="J120" s="139">
        <f t="shared" si="131"/>
        <v>23887.5</v>
      </c>
      <c r="K120" s="139">
        <f t="shared" si="131"/>
        <v>8190</v>
      </c>
      <c r="L120" s="139">
        <f t="shared" si="131"/>
        <v>12610.5</v>
      </c>
      <c r="M120" s="139">
        <f t="shared" si="131"/>
        <v>15771</v>
      </c>
      <c r="N120" s="139">
        <f t="shared" si="131"/>
        <v>19246.5</v>
      </c>
      <c r="O120" s="139">
        <f t="shared" si="132"/>
        <v>24360</v>
      </c>
      <c r="P120" s="139">
        <f t="shared" si="132"/>
        <v>10421.25</v>
      </c>
      <c r="Q120" s="139">
        <f t="shared" si="132"/>
        <v>16721.25</v>
      </c>
      <c r="R120" s="139">
        <f t="shared" si="132"/>
        <v>22559.25</v>
      </c>
      <c r="S120" s="139">
        <f t="shared" si="132"/>
        <v>34503</v>
      </c>
      <c r="T120" s="139">
        <f t="shared" si="132"/>
        <v>8426.25</v>
      </c>
      <c r="U120" s="139">
        <f t="shared" si="132"/>
        <v>13807.5</v>
      </c>
      <c r="V120" s="139">
        <f t="shared" si="132"/>
        <v>19136.25</v>
      </c>
      <c r="W120" s="148">
        <f t="shared" si="123"/>
        <v>11749.5</v>
      </c>
      <c r="X120" s="148">
        <f t="shared" si="123"/>
        <v>15456</v>
      </c>
      <c r="Y120" s="148">
        <f t="shared" si="123"/>
        <v>19204.5</v>
      </c>
      <c r="Z120" s="148">
        <f t="shared" si="123"/>
        <v>28245</v>
      </c>
      <c r="AA120" s="148">
        <f t="shared" si="123"/>
        <v>10174.5</v>
      </c>
      <c r="AB120" s="148">
        <f t="shared" si="123"/>
        <v>12831</v>
      </c>
      <c r="AC120" s="148">
        <f t="shared" si="123"/>
        <v>16779</v>
      </c>
      <c r="AD120" s="139">
        <f t="shared" si="132"/>
        <v>24500</v>
      </c>
      <c r="AE120" s="139">
        <f t="shared" si="132"/>
        <v>13877.5</v>
      </c>
      <c r="AF120" s="139">
        <f t="shared" si="132"/>
        <v>26400.000000000004</v>
      </c>
      <c r="AG120" s="139">
        <f t="shared" si="132"/>
        <v>9840.6</v>
      </c>
      <c r="AH120" s="139">
        <f t="shared" si="133"/>
        <v>11835.6</v>
      </c>
      <c r="AI120" s="139">
        <f t="shared" si="133"/>
        <v>16592.1</v>
      </c>
      <c r="AJ120" s="139">
        <f t="shared" si="133"/>
        <v>22010.1</v>
      </c>
      <c r="AK120" s="139">
        <f t="shared" si="133"/>
        <v>24719.1</v>
      </c>
      <c r="AL120" s="139">
        <f t="shared" si="133"/>
        <v>8085</v>
      </c>
      <c r="AM120" s="139">
        <f t="shared" si="122"/>
        <v>12505.5</v>
      </c>
      <c r="AN120" s="139">
        <f t="shared" si="122"/>
        <v>15666</v>
      </c>
      <c r="AO120" s="139">
        <f t="shared" si="122"/>
        <v>19141.5</v>
      </c>
      <c r="AP120" s="139">
        <f t="shared" si="122"/>
        <v>24255</v>
      </c>
      <c r="AQ120" s="139">
        <f t="shared" si="122"/>
        <v>9942.45</v>
      </c>
      <c r="AR120" s="139">
        <f t="shared" si="122"/>
        <v>16609.95</v>
      </c>
      <c r="AS120" s="139">
        <f t="shared" si="122"/>
        <v>22432.620000000003</v>
      </c>
      <c r="AT120" s="139">
        <f t="shared" si="122"/>
        <v>34360.62</v>
      </c>
      <c r="AU120" s="148">
        <f t="shared" si="122"/>
        <v>11644.5</v>
      </c>
      <c r="AV120" s="148">
        <f t="shared" si="122"/>
        <v>15351</v>
      </c>
      <c r="AW120" s="148">
        <f t="shared" si="122"/>
        <v>19099.5</v>
      </c>
      <c r="AX120" s="148">
        <f t="shared" si="122"/>
        <v>28140</v>
      </c>
      <c r="AY120" s="139">
        <f t="shared" si="122"/>
        <v>18165</v>
      </c>
      <c r="AZ120" s="139">
        <f t="shared" si="122"/>
        <v>13256.25</v>
      </c>
      <c r="BA120" s="139">
        <f t="shared" si="122"/>
        <v>15886.5</v>
      </c>
      <c r="BB120" s="139">
        <f t="shared" si="124"/>
        <v>21173.25</v>
      </c>
      <c r="BC120" s="139">
        <f t="shared" si="124"/>
        <v>26685.75</v>
      </c>
      <c r="BD120" s="139">
        <f t="shared" si="124"/>
        <v>40398.75</v>
      </c>
      <c r="BE120" s="139">
        <f t="shared" si="124"/>
        <v>17403.125</v>
      </c>
      <c r="BF120" s="139">
        <f t="shared" si="124"/>
        <v>17193.125</v>
      </c>
      <c r="BG120" s="139">
        <f t="shared" si="124"/>
        <v>19367.25</v>
      </c>
      <c r="BH120" s="139">
        <f t="shared" si="124"/>
        <v>18642.75</v>
      </c>
      <c r="BI120" s="139">
        <f t="shared" si="124"/>
        <v>18270</v>
      </c>
      <c r="BJ120" s="139">
        <f t="shared" si="124"/>
        <v>17167.5</v>
      </c>
      <c r="BK120" s="139">
        <f t="shared" si="124"/>
        <v>17734.5</v>
      </c>
      <c r="BL120" s="139">
        <f t="shared" si="124"/>
        <v>18543</v>
      </c>
      <c r="BM120" s="44">
        <f t="shared" si="87"/>
        <v>8085</v>
      </c>
      <c r="BN120" s="139">
        <f t="shared" si="83"/>
        <v>9870</v>
      </c>
      <c r="BO120" s="139">
        <f t="shared" si="88"/>
        <v>8190</v>
      </c>
      <c r="BP120" s="139">
        <f t="shared" si="89"/>
        <v>8426.25</v>
      </c>
      <c r="BQ120" s="139">
        <f t="shared" si="90"/>
        <v>13877.5</v>
      </c>
      <c r="BR120" s="139">
        <f t="shared" si="117"/>
        <v>9840.6</v>
      </c>
      <c r="BS120" s="139">
        <f t="shared" si="91"/>
        <v>8085</v>
      </c>
      <c r="BT120" s="139">
        <f t="shared" si="92"/>
        <v>13256.25</v>
      </c>
      <c r="BU120" s="139">
        <f t="shared" si="93"/>
        <v>17193.125</v>
      </c>
      <c r="BV120" s="139">
        <f t="shared" si="94"/>
        <v>17167.5</v>
      </c>
      <c r="BW120" s="175">
        <f t="shared" si="95"/>
        <v>10174.5</v>
      </c>
      <c r="BX120" s="161">
        <f t="shared" si="96"/>
        <v>11644.5</v>
      </c>
      <c r="BY120" s="20">
        <f t="shared" si="128"/>
        <v>-5123.125</v>
      </c>
      <c r="BZ120" s="13">
        <f t="shared" si="129"/>
        <v>-6803.125</v>
      </c>
      <c r="CA120" s="13">
        <f t="shared" si="130"/>
        <v>-6566.875</v>
      </c>
      <c r="CB120" s="13">
        <f t="shared" si="100"/>
        <v>-1115.625</v>
      </c>
      <c r="CC120" s="13">
        <f t="shared" si="101"/>
        <v>-5152.525</v>
      </c>
      <c r="CD120" s="13">
        <f t="shared" si="102"/>
        <v>-6908.125</v>
      </c>
      <c r="CE120" s="13">
        <f t="shared" si="118"/>
        <v>-1736.875</v>
      </c>
      <c r="CF120" s="51">
        <v>2200</v>
      </c>
      <c r="CG120" s="13">
        <f t="shared" si="119"/>
        <v>2174.375</v>
      </c>
      <c r="CH120" s="170">
        <f t="shared" si="104"/>
        <v>-4818.625</v>
      </c>
      <c r="CI120" s="164">
        <f t="shared" si="105"/>
        <v>-3348.625</v>
      </c>
      <c r="CJ120" s="20">
        <f t="shared" si="125"/>
        <v>29.399999999999636</v>
      </c>
      <c r="CK120" s="102">
        <f t="shared" si="126"/>
        <v>105</v>
      </c>
      <c r="CL120" s="102">
        <f t="shared" si="127"/>
        <v>341.25</v>
      </c>
      <c r="CM120" s="170">
        <f t="shared" si="106"/>
        <v>-1470</v>
      </c>
    </row>
    <row r="121" spans="1:91" ht="11.25">
      <c r="A121" s="253"/>
      <c r="C121" s="1">
        <v>515</v>
      </c>
      <c r="D121" s="34">
        <f>C121/config!$B$7</f>
        <v>171.66666666666666</v>
      </c>
      <c r="E121" s="139">
        <f t="shared" si="131"/>
        <v>9870</v>
      </c>
      <c r="F121" s="139">
        <f t="shared" si="131"/>
        <v>11978.750000000002</v>
      </c>
      <c r="G121" s="139">
        <f t="shared" si="131"/>
        <v>16780.749999999996</v>
      </c>
      <c r="H121" s="139">
        <f t="shared" si="131"/>
        <v>22244.25</v>
      </c>
      <c r="I121" s="139">
        <f t="shared" si="131"/>
        <v>24976</v>
      </c>
      <c r="J121" s="139">
        <f t="shared" si="131"/>
        <v>24115</v>
      </c>
      <c r="K121" s="139">
        <f t="shared" si="131"/>
        <v>8190</v>
      </c>
      <c r="L121" s="139">
        <f t="shared" si="131"/>
        <v>12747</v>
      </c>
      <c r="M121" s="139">
        <f t="shared" si="131"/>
        <v>15930.249999999998</v>
      </c>
      <c r="N121" s="139">
        <f t="shared" si="131"/>
        <v>19428.5</v>
      </c>
      <c r="O121" s="139">
        <f t="shared" si="132"/>
        <v>24587.5</v>
      </c>
      <c r="P121" s="139">
        <f t="shared" si="132"/>
        <v>10535.000000000002</v>
      </c>
      <c r="Q121" s="139">
        <f t="shared" si="132"/>
        <v>16887.500000000004</v>
      </c>
      <c r="R121" s="139">
        <f t="shared" si="132"/>
        <v>22778</v>
      </c>
      <c r="S121" s="139">
        <f t="shared" si="132"/>
        <v>34826.74999999999</v>
      </c>
      <c r="T121" s="139">
        <f t="shared" si="132"/>
        <v>8439.375</v>
      </c>
      <c r="U121" s="139">
        <f t="shared" si="132"/>
        <v>13929.999999999998</v>
      </c>
      <c r="V121" s="139">
        <f t="shared" si="132"/>
        <v>19320</v>
      </c>
      <c r="W121" s="148">
        <f t="shared" si="123"/>
        <v>11840.500000000002</v>
      </c>
      <c r="X121" s="148">
        <f t="shared" si="123"/>
        <v>15589.000000000002</v>
      </c>
      <c r="Y121" s="148">
        <f t="shared" si="123"/>
        <v>19379.499999999996</v>
      </c>
      <c r="Z121" s="148">
        <f t="shared" si="123"/>
        <v>28503.999999999996</v>
      </c>
      <c r="AA121" s="148">
        <f t="shared" si="123"/>
        <v>10248</v>
      </c>
      <c r="AB121" s="148">
        <f t="shared" si="123"/>
        <v>12928.999999999998</v>
      </c>
      <c r="AC121" s="148">
        <f t="shared" si="123"/>
        <v>16926</v>
      </c>
      <c r="AD121" s="139">
        <f t="shared" si="132"/>
        <v>24727.5</v>
      </c>
      <c r="AE121" s="139">
        <f t="shared" si="132"/>
        <v>13991.25</v>
      </c>
      <c r="AF121" s="139">
        <f t="shared" si="132"/>
        <v>26627.5</v>
      </c>
      <c r="AG121" s="139">
        <f t="shared" si="132"/>
        <v>9840.6</v>
      </c>
      <c r="AH121" s="139">
        <f t="shared" si="133"/>
        <v>11949.350000000002</v>
      </c>
      <c r="AI121" s="139">
        <f t="shared" si="133"/>
        <v>16751.35</v>
      </c>
      <c r="AJ121" s="139">
        <f t="shared" si="133"/>
        <v>22214.85</v>
      </c>
      <c r="AK121" s="139">
        <f t="shared" si="133"/>
        <v>24946.600000000002</v>
      </c>
      <c r="AL121" s="139">
        <f t="shared" si="133"/>
        <v>8085</v>
      </c>
      <c r="AM121" s="139">
        <f t="shared" si="122"/>
        <v>12642</v>
      </c>
      <c r="AN121" s="139">
        <f t="shared" si="122"/>
        <v>15825.249999999998</v>
      </c>
      <c r="AO121" s="139">
        <f t="shared" si="122"/>
        <v>19323.5</v>
      </c>
      <c r="AP121" s="139">
        <f t="shared" si="122"/>
        <v>24482.5</v>
      </c>
      <c r="AQ121" s="139">
        <f t="shared" si="122"/>
        <v>10056.200000000003</v>
      </c>
      <c r="AR121" s="139">
        <f t="shared" si="122"/>
        <v>16776.200000000004</v>
      </c>
      <c r="AS121" s="139">
        <f t="shared" si="122"/>
        <v>22651.37</v>
      </c>
      <c r="AT121" s="139">
        <f t="shared" si="122"/>
        <v>34684.369999999995</v>
      </c>
      <c r="AU121" s="148">
        <f t="shared" si="122"/>
        <v>11735.500000000002</v>
      </c>
      <c r="AV121" s="148">
        <f t="shared" si="122"/>
        <v>15484.000000000002</v>
      </c>
      <c r="AW121" s="148">
        <f t="shared" si="122"/>
        <v>19274.499999999996</v>
      </c>
      <c r="AX121" s="148">
        <f t="shared" si="122"/>
        <v>28398.999999999996</v>
      </c>
      <c r="AY121" s="139">
        <f t="shared" si="122"/>
        <v>18165</v>
      </c>
      <c r="AZ121" s="139">
        <f t="shared" si="122"/>
        <v>13256.25</v>
      </c>
      <c r="BA121" s="139">
        <f t="shared" si="122"/>
        <v>16008.999999999998</v>
      </c>
      <c r="BB121" s="139">
        <f t="shared" si="124"/>
        <v>21357</v>
      </c>
      <c r="BC121" s="139">
        <f t="shared" si="124"/>
        <v>26930.75</v>
      </c>
      <c r="BD121" s="139">
        <f t="shared" si="124"/>
        <v>40766.25</v>
      </c>
      <c r="BE121" s="139">
        <f t="shared" si="124"/>
        <v>17545.3125</v>
      </c>
      <c r="BF121" s="139">
        <f t="shared" si="124"/>
        <v>17335.3125</v>
      </c>
      <c r="BG121" s="139">
        <f t="shared" si="124"/>
        <v>19533.5</v>
      </c>
      <c r="BH121" s="139">
        <f t="shared" si="124"/>
        <v>18809</v>
      </c>
      <c r="BI121" s="139">
        <f t="shared" si="124"/>
        <v>18436.25</v>
      </c>
      <c r="BJ121" s="139">
        <f t="shared" si="124"/>
        <v>17333.75</v>
      </c>
      <c r="BK121" s="139">
        <f t="shared" si="124"/>
        <v>17874.500000000004</v>
      </c>
      <c r="BL121" s="139">
        <f t="shared" si="124"/>
        <v>18683</v>
      </c>
      <c r="BM121" s="44">
        <f t="shared" si="87"/>
        <v>8085</v>
      </c>
      <c r="BN121" s="139">
        <f t="shared" si="83"/>
        <v>9870</v>
      </c>
      <c r="BO121" s="139">
        <f t="shared" si="88"/>
        <v>8190</v>
      </c>
      <c r="BP121" s="139">
        <f t="shared" si="89"/>
        <v>8439.375</v>
      </c>
      <c r="BQ121" s="139">
        <f t="shared" si="90"/>
        <v>13991.25</v>
      </c>
      <c r="BR121" s="139">
        <f t="shared" si="117"/>
        <v>9840.6</v>
      </c>
      <c r="BS121" s="139">
        <f t="shared" si="91"/>
        <v>8085</v>
      </c>
      <c r="BT121" s="139">
        <f t="shared" si="92"/>
        <v>13256.25</v>
      </c>
      <c r="BU121" s="139">
        <f t="shared" si="93"/>
        <v>17335.3125</v>
      </c>
      <c r="BV121" s="139">
        <f t="shared" si="94"/>
        <v>17333.75</v>
      </c>
      <c r="BW121" s="175">
        <f t="shared" si="95"/>
        <v>10248</v>
      </c>
      <c r="BX121" s="161">
        <f t="shared" si="96"/>
        <v>11735.500000000002</v>
      </c>
      <c r="BY121" s="20">
        <f t="shared" si="128"/>
        <v>-5265.3125</v>
      </c>
      <c r="BZ121" s="13">
        <f t="shared" si="129"/>
        <v>-6945.3125</v>
      </c>
      <c r="CA121" s="13">
        <f t="shared" si="130"/>
        <v>-6695.9375</v>
      </c>
      <c r="CB121" s="13">
        <f t="shared" si="100"/>
        <v>-1144.0625</v>
      </c>
      <c r="CC121" s="13">
        <f t="shared" si="101"/>
        <v>-5294.7125</v>
      </c>
      <c r="CD121" s="13">
        <f t="shared" si="102"/>
        <v>-7050.3125</v>
      </c>
      <c r="CE121" s="13">
        <f t="shared" si="118"/>
        <v>-1879.0625</v>
      </c>
      <c r="CF121" s="51">
        <v>2200</v>
      </c>
      <c r="CG121" s="13">
        <f t="shared" si="119"/>
        <v>2198.4375</v>
      </c>
      <c r="CH121" s="170">
        <f t="shared" si="104"/>
        <v>-4887.3125</v>
      </c>
      <c r="CI121" s="164">
        <f t="shared" si="105"/>
        <v>-3399.812499999998</v>
      </c>
      <c r="CJ121" s="20">
        <f t="shared" si="125"/>
        <v>29.399999999999636</v>
      </c>
      <c r="CK121" s="102">
        <f t="shared" si="126"/>
        <v>105</v>
      </c>
      <c r="CL121" s="102">
        <f t="shared" si="127"/>
        <v>354.375</v>
      </c>
      <c r="CM121" s="170">
        <f t="shared" si="106"/>
        <v>-1487.5000000000018</v>
      </c>
    </row>
    <row r="122" spans="1:91" ht="11.25">
      <c r="A122" s="253"/>
      <c r="C122" s="1">
        <v>520</v>
      </c>
      <c r="D122" s="34">
        <f>C122/config!$B$7</f>
        <v>173.33333333333334</v>
      </c>
      <c r="E122" s="139">
        <f t="shared" si="131"/>
        <v>9870</v>
      </c>
      <c r="F122" s="139">
        <f t="shared" si="131"/>
        <v>12092.499999999998</v>
      </c>
      <c r="G122" s="139">
        <f t="shared" si="131"/>
        <v>16940.000000000004</v>
      </c>
      <c r="H122" s="139">
        <f t="shared" si="131"/>
        <v>22449</v>
      </c>
      <c r="I122" s="139">
        <f t="shared" si="131"/>
        <v>25203.5</v>
      </c>
      <c r="J122" s="139">
        <f t="shared" si="131"/>
        <v>24342.5</v>
      </c>
      <c r="K122" s="139">
        <f t="shared" si="131"/>
        <v>8190</v>
      </c>
      <c r="L122" s="139">
        <f t="shared" si="131"/>
        <v>12883.5</v>
      </c>
      <c r="M122" s="139">
        <f t="shared" si="131"/>
        <v>16089.500000000002</v>
      </c>
      <c r="N122" s="139">
        <f t="shared" si="131"/>
        <v>19610.5</v>
      </c>
      <c r="O122" s="139">
        <f t="shared" si="132"/>
        <v>24815</v>
      </c>
      <c r="P122" s="139">
        <f t="shared" si="132"/>
        <v>10648.749999999998</v>
      </c>
      <c r="Q122" s="139">
        <f t="shared" si="132"/>
        <v>17053.75</v>
      </c>
      <c r="R122" s="139">
        <f t="shared" si="132"/>
        <v>22996.75</v>
      </c>
      <c r="S122" s="139">
        <f t="shared" si="132"/>
        <v>35150.50000000001</v>
      </c>
      <c r="T122" s="139">
        <f t="shared" si="132"/>
        <v>8531.25</v>
      </c>
      <c r="U122" s="139">
        <f t="shared" si="132"/>
        <v>14052.500000000002</v>
      </c>
      <c r="V122" s="139">
        <f t="shared" si="132"/>
        <v>19503.75</v>
      </c>
      <c r="W122" s="148">
        <f t="shared" si="123"/>
        <v>11931.499999999998</v>
      </c>
      <c r="X122" s="148">
        <f t="shared" si="123"/>
        <v>15722.000000000002</v>
      </c>
      <c r="Y122" s="148">
        <f t="shared" si="123"/>
        <v>19554.500000000004</v>
      </c>
      <c r="Z122" s="148">
        <f t="shared" si="123"/>
        <v>28763.000000000004</v>
      </c>
      <c r="AA122" s="148">
        <f t="shared" si="123"/>
        <v>10321.5</v>
      </c>
      <c r="AB122" s="148">
        <f t="shared" si="123"/>
        <v>13027.000000000002</v>
      </c>
      <c r="AC122" s="148">
        <f t="shared" si="123"/>
        <v>17073</v>
      </c>
      <c r="AD122" s="139">
        <f t="shared" si="132"/>
        <v>24954.999999999996</v>
      </c>
      <c r="AE122" s="139">
        <f t="shared" si="132"/>
        <v>14104.999999999998</v>
      </c>
      <c r="AF122" s="139">
        <f t="shared" si="132"/>
        <v>26854.999999999996</v>
      </c>
      <c r="AG122" s="139">
        <f t="shared" si="132"/>
        <v>9840.6</v>
      </c>
      <c r="AH122" s="139">
        <f t="shared" si="133"/>
        <v>12063.099999999997</v>
      </c>
      <c r="AI122" s="139">
        <f t="shared" si="133"/>
        <v>16910.600000000002</v>
      </c>
      <c r="AJ122" s="139">
        <f t="shared" si="133"/>
        <v>22419.6</v>
      </c>
      <c r="AK122" s="139">
        <f t="shared" si="133"/>
        <v>25174.1</v>
      </c>
      <c r="AL122" s="139">
        <f t="shared" si="133"/>
        <v>8085</v>
      </c>
      <c r="AM122" s="139">
        <f t="shared" si="122"/>
        <v>12778.5</v>
      </c>
      <c r="AN122" s="139">
        <f t="shared" si="122"/>
        <v>15984.500000000002</v>
      </c>
      <c r="AO122" s="139">
        <f t="shared" si="122"/>
        <v>19505.5</v>
      </c>
      <c r="AP122" s="139">
        <f t="shared" si="122"/>
        <v>24710</v>
      </c>
      <c r="AQ122" s="139">
        <f t="shared" si="122"/>
        <v>10169.949999999997</v>
      </c>
      <c r="AR122" s="139">
        <f t="shared" si="122"/>
        <v>16942.45</v>
      </c>
      <c r="AS122" s="139">
        <f t="shared" si="122"/>
        <v>22870.120000000003</v>
      </c>
      <c r="AT122" s="139">
        <f t="shared" si="122"/>
        <v>35008.12</v>
      </c>
      <c r="AU122" s="148">
        <f t="shared" si="122"/>
        <v>11826.499999999998</v>
      </c>
      <c r="AV122" s="148">
        <f t="shared" si="122"/>
        <v>15617.000000000002</v>
      </c>
      <c r="AW122" s="148">
        <f t="shared" si="122"/>
        <v>19449.500000000004</v>
      </c>
      <c r="AX122" s="148">
        <f t="shared" si="122"/>
        <v>28658.000000000004</v>
      </c>
      <c r="AY122" s="139">
        <f t="shared" si="122"/>
        <v>18165</v>
      </c>
      <c r="AZ122" s="139">
        <f t="shared" si="122"/>
        <v>13256.25</v>
      </c>
      <c r="BA122" s="139">
        <f t="shared" si="122"/>
        <v>16131.500000000002</v>
      </c>
      <c r="BB122" s="139">
        <f t="shared" si="124"/>
        <v>21540.75</v>
      </c>
      <c r="BC122" s="139">
        <f t="shared" si="124"/>
        <v>27175.75</v>
      </c>
      <c r="BD122" s="139">
        <f t="shared" si="124"/>
        <v>41133.75</v>
      </c>
      <c r="BE122" s="139">
        <f t="shared" si="124"/>
        <v>17687.5</v>
      </c>
      <c r="BF122" s="139">
        <f t="shared" si="124"/>
        <v>17477.5</v>
      </c>
      <c r="BG122" s="139">
        <f t="shared" si="124"/>
        <v>19699.75</v>
      </c>
      <c r="BH122" s="139">
        <f t="shared" si="124"/>
        <v>18975.25</v>
      </c>
      <c r="BI122" s="139">
        <f t="shared" si="124"/>
        <v>18602.5</v>
      </c>
      <c r="BJ122" s="139">
        <f t="shared" si="124"/>
        <v>17500</v>
      </c>
      <c r="BK122" s="139">
        <f t="shared" si="124"/>
        <v>18014.499999999996</v>
      </c>
      <c r="BL122" s="139">
        <f t="shared" si="124"/>
        <v>18822.999999999996</v>
      </c>
      <c r="BM122" s="44">
        <f t="shared" si="87"/>
        <v>8085</v>
      </c>
      <c r="BN122" s="139">
        <f t="shared" si="83"/>
        <v>9870</v>
      </c>
      <c r="BO122" s="139">
        <f t="shared" si="88"/>
        <v>8190</v>
      </c>
      <c r="BP122" s="139">
        <f t="shared" si="89"/>
        <v>8531.25</v>
      </c>
      <c r="BQ122" s="139">
        <f t="shared" si="90"/>
        <v>14104.999999999998</v>
      </c>
      <c r="BR122" s="139">
        <f t="shared" si="117"/>
        <v>9840.6</v>
      </c>
      <c r="BS122" s="139">
        <f t="shared" si="91"/>
        <v>8085</v>
      </c>
      <c r="BT122" s="139">
        <f t="shared" si="92"/>
        <v>13256.25</v>
      </c>
      <c r="BU122" s="139">
        <f t="shared" si="93"/>
        <v>17477.5</v>
      </c>
      <c r="BV122" s="139">
        <f t="shared" si="94"/>
        <v>17500</v>
      </c>
      <c r="BW122" s="175">
        <f t="shared" si="95"/>
        <v>10321.5</v>
      </c>
      <c r="BX122" s="161">
        <f t="shared" si="96"/>
        <v>11826.499999999998</v>
      </c>
      <c r="BY122" s="20">
        <f t="shared" si="128"/>
        <v>-5407.5</v>
      </c>
      <c r="BZ122" s="13">
        <f t="shared" si="129"/>
        <v>-7087.5</v>
      </c>
      <c r="CA122" s="13">
        <f t="shared" si="130"/>
        <v>-6746.25</v>
      </c>
      <c r="CB122" s="13">
        <f t="shared" si="100"/>
        <v>-1172.5000000000018</v>
      </c>
      <c r="CC122" s="13">
        <f t="shared" si="101"/>
        <v>-5436.9</v>
      </c>
      <c r="CD122" s="13">
        <f t="shared" si="102"/>
        <v>-7192.5</v>
      </c>
      <c r="CE122" s="13">
        <f t="shared" si="118"/>
        <v>-2021.25</v>
      </c>
      <c r="CF122" s="51">
        <v>2200</v>
      </c>
      <c r="CG122" s="13">
        <f t="shared" si="119"/>
        <v>2222.5</v>
      </c>
      <c r="CH122" s="170">
        <f t="shared" si="104"/>
        <v>-4956</v>
      </c>
      <c r="CI122" s="164">
        <f t="shared" si="105"/>
        <v>-3451.000000000002</v>
      </c>
      <c r="CJ122" s="20">
        <f t="shared" si="125"/>
        <v>29.399999999999636</v>
      </c>
      <c r="CK122" s="102">
        <f t="shared" si="126"/>
        <v>105</v>
      </c>
      <c r="CL122" s="102">
        <f t="shared" si="127"/>
        <v>446.25</v>
      </c>
      <c r="CM122" s="170">
        <f t="shared" si="106"/>
        <v>-1504.9999999999982</v>
      </c>
    </row>
    <row r="123" spans="1:91" ht="11.25">
      <c r="A123" s="253"/>
      <c r="C123" s="1">
        <v>525</v>
      </c>
      <c r="D123" s="34">
        <f>C123/config!$B$7</f>
        <v>175</v>
      </c>
      <c r="E123" s="139">
        <f t="shared" si="131"/>
        <v>9870</v>
      </c>
      <c r="F123" s="139">
        <f t="shared" si="131"/>
        <v>12206.25</v>
      </c>
      <c r="G123" s="139">
        <f t="shared" si="131"/>
        <v>17099.25</v>
      </c>
      <c r="H123" s="139">
        <f t="shared" si="131"/>
        <v>22653.75</v>
      </c>
      <c r="I123" s="139">
        <f t="shared" si="131"/>
        <v>25431</v>
      </c>
      <c r="J123" s="139">
        <f t="shared" si="131"/>
        <v>24570</v>
      </c>
      <c r="K123" s="139">
        <f t="shared" si="131"/>
        <v>8190</v>
      </c>
      <c r="L123" s="139">
        <f t="shared" si="131"/>
        <v>13020</v>
      </c>
      <c r="M123" s="139">
        <f t="shared" si="131"/>
        <v>16248.75</v>
      </c>
      <c r="N123" s="139">
        <f t="shared" si="131"/>
        <v>19792.5</v>
      </c>
      <c r="O123" s="139">
        <f t="shared" si="132"/>
        <v>25042.5</v>
      </c>
      <c r="P123" s="139">
        <f t="shared" si="132"/>
        <v>10762.5</v>
      </c>
      <c r="Q123" s="139">
        <f t="shared" si="132"/>
        <v>17220</v>
      </c>
      <c r="R123" s="139">
        <f t="shared" si="132"/>
        <v>23215.5</v>
      </c>
      <c r="S123" s="139">
        <f t="shared" si="132"/>
        <v>35474.25</v>
      </c>
      <c r="T123" s="139">
        <f t="shared" si="132"/>
        <v>8623.125</v>
      </c>
      <c r="U123" s="139">
        <f t="shared" si="132"/>
        <v>14175</v>
      </c>
      <c r="V123" s="139">
        <f t="shared" si="132"/>
        <v>19687.5</v>
      </c>
      <c r="W123" s="148">
        <f t="shared" si="123"/>
        <v>12022.5</v>
      </c>
      <c r="X123" s="148">
        <f t="shared" si="123"/>
        <v>15855</v>
      </c>
      <c r="Y123" s="148">
        <f t="shared" si="123"/>
        <v>19729.5</v>
      </c>
      <c r="Z123" s="148">
        <f t="shared" si="123"/>
        <v>29022</v>
      </c>
      <c r="AA123" s="148">
        <f t="shared" si="123"/>
        <v>10395</v>
      </c>
      <c r="AB123" s="148">
        <f t="shared" si="123"/>
        <v>13125</v>
      </c>
      <c r="AC123" s="148">
        <f t="shared" si="123"/>
        <v>17220</v>
      </c>
      <c r="AD123" s="139">
        <f t="shared" si="132"/>
        <v>25182.5</v>
      </c>
      <c r="AE123" s="139">
        <f t="shared" si="132"/>
        <v>14218.75</v>
      </c>
      <c r="AF123" s="139">
        <f t="shared" si="132"/>
        <v>27082.500000000004</v>
      </c>
      <c r="AG123" s="139">
        <f t="shared" si="132"/>
        <v>9840.6</v>
      </c>
      <c r="AH123" s="139">
        <f t="shared" si="133"/>
        <v>12176.85</v>
      </c>
      <c r="AI123" s="139">
        <f t="shared" si="133"/>
        <v>17069.85</v>
      </c>
      <c r="AJ123" s="139">
        <f t="shared" si="133"/>
        <v>22624.35</v>
      </c>
      <c r="AK123" s="139">
        <f t="shared" si="133"/>
        <v>25401.6</v>
      </c>
      <c r="AL123" s="139">
        <f t="shared" si="133"/>
        <v>8085</v>
      </c>
      <c r="AM123" s="139">
        <f t="shared" si="122"/>
        <v>12915</v>
      </c>
      <c r="AN123" s="139">
        <f t="shared" si="122"/>
        <v>16143.75</v>
      </c>
      <c r="AO123" s="139">
        <f t="shared" si="122"/>
        <v>19687.5</v>
      </c>
      <c r="AP123" s="139">
        <f t="shared" si="122"/>
        <v>24937.5</v>
      </c>
      <c r="AQ123" s="139">
        <f t="shared" si="122"/>
        <v>10283.7</v>
      </c>
      <c r="AR123" s="139">
        <f t="shared" si="122"/>
        <v>17108.7</v>
      </c>
      <c r="AS123" s="139">
        <f t="shared" si="122"/>
        <v>23088.870000000003</v>
      </c>
      <c r="AT123" s="139">
        <f t="shared" si="122"/>
        <v>35331.87</v>
      </c>
      <c r="AU123" s="148">
        <f t="shared" si="122"/>
        <v>11917.5</v>
      </c>
      <c r="AV123" s="148">
        <f t="shared" si="122"/>
        <v>15750</v>
      </c>
      <c r="AW123" s="148">
        <f t="shared" si="122"/>
        <v>19624.5</v>
      </c>
      <c r="AX123" s="148">
        <f t="shared" si="122"/>
        <v>28917</v>
      </c>
      <c r="AY123" s="139">
        <f t="shared" si="122"/>
        <v>18165</v>
      </c>
      <c r="AZ123" s="139">
        <f t="shared" si="122"/>
        <v>13256.25</v>
      </c>
      <c r="BA123" s="139">
        <f t="shared" si="122"/>
        <v>16254</v>
      </c>
      <c r="BB123" s="139">
        <f t="shared" si="124"/>
        <v>21724.5</v>
      </c>
      <c r="BC123" s="139">
        <f t="shared" si="124"/>
        <v>27420.75</v>
      </c>
      <c r="BD123" s="139">
        <f t="shared" si="124"/>
        <v>41501.25</v>
      </c>
      <c r="BE123" s="139">
        <f t="shared" si="124"/>
        <v>17829.6875</v>
      </c>
      <c r="BF123" s="139">
        <f t="shared" si="124"/>
        <v>17619.6875</v>
      </c>
      <c r="BG123" s="139">
        <f t="shared" si="124"/>
        <v>19866</v>
      </c>
      <c r="BH123" s="139">
        <f t="shared" si="124"/>
        <v>19141.5</v>
      </c>
      <c r="BI123" s="139">
        <f t="shared" si="124"/>
        <v>18768.75</v>
      </c>
      <c r="BJ123" s="139">
        <f t="shared" si="124"/>
        <v>17666.25</v>
      </c>
      <c r="BK123" s="139">
        <f t="shared" si="124"/>
        <v>18154.5</v>
      </c>
      <c r="BL123" s="139">
        <f t="shared" si="124"/>
        <v>18963</v>
      </c>
      <c r="BM123" s="44">
        <f t="shared" si="87"/>
        <v>8085</v>
      </c>
      <c r="BN123" s="139">
        <f t="shared" si="83"/>
        <v>9870</v>
      </c>
      <c r="BO123" s="139">
        <f t="shared" si="88"/>
        <v>8190</v>
      </c>
      <c r="BP123" s="139">
        <f t="shared" si="89"/>
        <v>8623.125</v>
      </c>
      <c r="BQ123" s="139">
        <f t="shared" si="90"/>
        <v>14218.75</v>
      </c>
      <c r="BR123" s="139">
        <f t="shared" si="117"/>
        <v>9840.6</v>
      </c>
      <c r="BS123" s="139">
        <f t="shared" si="91"/>
        <v>8085</v>
      </c>
      <c r="BT123" s="139">
        <f t="shared" si="92"/>
        <v>13256.25</v>
      </c>
      <c r="BU123" s="139">
        <f t="shared" si="93"/>
        <v>17619.6875</v>
      </c>
      <c r="BV123" s="139">
        <f t="shared" si="94"/>
        <v>17666.25</v>
      </c>
      <c r="BW123" s="175">
        <f t="shared" si="95"/>
        <v>10395</v>
      </c>
      <c r="BX123" s="161">
        <f t="shared" si="96"/>
        <v>11917.5</v>
      </c>
      <c r="BY123" s="20">
        <f t="shared" si="128"/>
        <v>-5549.6875</v>
      </c>
      <c r="BZ123" s="13">
        <f t="shared" si="129"/>
        <v>-7229.6875</v>
      </c>
      <c r="CA123" s="13">
        <f t="shared" si="130"/>
        <v>-6796.5625</v>
      </c>
      <c r="CB123" s="13">
        <f t="shared" si="100"/>
        <v>-1200.9375</v>
      </c>
      <c r="CC123" s="13">
        <f t="shared" si="101"/>
        <v>-5579.0875</v>
      </c>
      <c r="CD123" s="13">
        <f t="shared" si="102"/>
        <v>-7334.6875</v>
      </c>
      <c r="CE123" s="13">
        <f t="shared" si="118"/>
        <v>-2163.4375</v>
      </c>
      <c r="CF123" s="51">
        <v>2200</v>
      </c>
      <c r="CG123" s="13">
        <f t="shared" si="119"/>
        <v>2246.5625</v>
      </c>
      <c r="CH123" s="170">
        <f t="shared" si="104"/>
        <v>-5024.6875</v>
      </c>
      <c r="CI123" s="164">
        <f t="shared" si="105"/>
        <v>-3502.1875</v>
      </c>
      <c r="CJ123" s="20">
        <f t="shared" si="125"/>
        <v>29.399999999999636</v>
      </c>
      <c r="CK123" s="102">
        <f t="shared" si="126"/>
        <v>105</v>
      </c>
      <c r="CL123" s="102">
        <f t="shared" si="127"/>
        <v>538.125</v>
      </c>
      <c r="CM123" s="170">
        <f t="shared" si="106"/>
        <v>-1522.5</v>
      </c>
    </row>
    <row r="124" spans="1:91" ht="11.25">
      <c r="A124" s="253"/>
      <c r="C124" s="1">
        <v>530</v>
      </c>
      <c r="D124" s="34">
        <f>C124/config!$B$7</f>
        <v>176.66666666666666</v>
      </c>
      <c r="E124" s="139">
        <f t="shared" si="131"/>
        <v>9870</v>
      </c>
      <c r="F124" s="139">
        <f t="shared" si="131"/>
        <v>12320.000000000002</v>
      </c>
      <c r="G124" s="139">
        <f t="shared" si="131"/>
        <v>17258.499999999996</v>
      </c>
      <c r="H124" s="139">
        <f t="shared" si="131"/>
        <v>22858.5</v>
      </c>
      <c r="I124" s="139">
        <f t="shared" si="131"/>
        <v>25658.5</v>
      </c>
      <c r="J124" s="139">
        <f t="shared" si="131"/>
        <v>24797.5</v>
      </c>
      <c r="K124" s="139">
        <f t="shared" si="131"/>
        <v>8190</v>
      </c>
      <c r="L124" s="139">
        <f t="shared" si="131"/>
        <v>13156.5</v>
      </c>
      <c r="M124" s="139">
        <f t="shared" si="131"/>
        <v>16407.999999999996</v>
      </c>
      <c r="N124" s="139">
        <f t="shared" si="131"/>
        <v>19974.5</v>
      </c>
      <c r="O124" s="139">
        <f t="shared" si="132"/>
        <v>25270</v>
      </c>
      <c r="P124" s="139">
        <f t="shared" si="132"/>
        <v>10876.250000000002</v>
      </c>
      <c r="Q124" s="139">
        <f t="shared" si="132"/>
        <v>17386.25</v>
      </c>
      <c r="R124" s="139">
        <f t="shared" si="132"/>
        <v>23434.25</v>
      </c>
      <c r="S124" s="139">
        <f t="shared" si="132"/>
        <v>35797.99999999999</v>
      </c>
      <c r="T124" s="139">
        <f t="shared" si="132"/>
        <v>8715</v>
      </c>
      <c r="U124" s="139">
        <f t="shared" si="132"/>
        <v>14297.499999999998</v>
      </c>
      <c r="V124" s="139">
        <f t="shared" si="132"/>
        <v>19871.25</v>
      </c>
      <c r="W124" s="148">
        <f t="shared" si="123"/>
        <v>12113.500000000002</v>
      </c>
      <c r="X124" s="148">
        <f t="shared" si="123"/>
        <v>15987.999999999998</v>
      </c>
      <c r="Y124" s="148">
        <f t="shared" si="123"/>
        <v>19904.499999999996</v>
      </c>
      <c r="Z124" s="148">
        <f t="shared" si="123"/>
        <v>29280.999999999996</v>
      </c>
      <c r="AA124" s="148">
        <f t="shared" si="123"/>
        <v>10468.5</v>
      </c>
      <c r="AB124" s="148">
        <f t="shared" si="123"/>
        <v>13222.999999999998</v>
      </c>
      <c r="AC124" s="148">
        <f t="shared" si="123"/>
        <v>17367</v>
      </c>
      <c r="AD124" s="139">
        <f t="shared" si="132"/>
        <v>25410</v>
      </c>
      <c r="AE124" s="139">
        <f t="shared" si="132"/>
        <v>14332.5</v>
      </c>
      <c r="AF124" s="139">
        <f t="shared" si="132"/>
        <v>27310</v>
      </c>
      <c r="AG124" s="139">
        <f t="shared" si="132"/>
        <v>9840.6</v>
      </c>
      <c r="AH124" s="139">
        <f t="shared" si="133"/>
        <v>12290.600000000002</v>
      </c>
      <c r="AI124" s="139">
        <f t="shared" si="133"/>
        <v>17229.1</v>
      </c>
      <c r="AJ124" s="139">
        <f t="shared" si="133"/>
        <v>22829.1</v>
      </c>
      <c r="AK124" s="139">
        <f t="shared" si="133"/>
        <v>25629.100000000002</v>
      </c>
      <c r="AL124" s="139">
        <f t="shared" si="133"/>
        <v>8085</v>
      </c>
      <c r="AM124" s="139">
        <f t="shared" si="133"/>
        <v>13051.5</v>
      </c>
      <c r="AN124" s="139">
        <f t="shared" si="133"/>
        <v>16302.999999999998</v>
      </c>
      <c r="AO124" s="139">
        <f t="shared" si="133"/>
        <v>19869.5</v>
      </c>
      <c r="AP124" s="139">
        <f t="shared" si="133"/>
        <v>25165</v>
      </c>
      <c r="AQ124" s="139">
        <f t="shared" si="133"/>
        <v>10397.450000000003</v>
      </c>
      <c r="AR124" s="139">
        <f t="shared" si="133"/>
        <v>17274.949999999997</v>
      </c>
      <c r="AS124" s="139">
        <f t="shared" si="133"/>
        <v>23307.62</v>
      </c>
      <c r="AT124" s="139">
        <f t="shared" si="133"/>
        <v>35655.619999999995</v>
      </c>
      <c r="AU124" s="148">
        <f t="shared" si="133"/>
        <v>12008.500000000002</v>
      </c>
      <c r="AV124" s="148">
        <f t="shared" si="133"/>
        <v>15882.999999999998</v>
      </c>
      <c r="AW124" s="148">
        <f t="shared" si="133"/>
        <v>19799.499999999996</v>
      </c>
      <c r="AX124" s="148">
        <f t="shared" si="133"/>
        <v>29175.999999999996</v>
      </c>
      <c r="AY124" s="139">
        <f t="shared" si="133"/>
        <v>18165</v>
      </c>
      <c r="AZ124" s="139">
        <f t="shared" si="133"/>
        <v>13256.25</v>
      </c>
      <c r="BA124" s="139">
        <f t="shared" si="133"/>
        <v>16376.499999999998</v>
      </c>
      <c r="BB124" s="139">
        <f aca="true" t="shared" si="134" ref="BB124:BL139">k_zeikomi(k_total(k_tsuwabun($C124,$D124,0,BB$12,BB$13),BB$7,BB$6,BB$9,BB$14,BB$10+BB$11))</f>
        <v>21908.25</v>
      </c>
      <c r="BC124" s="139">
        <f t="shared" si="134"/>
        <v>27665.75</v>
      </c>
      <c r="BD124" s="139">
        <f t="shared" si="134"/>
        <v>41868.75</v>
      </c>
      <c r="BE124" s="139">
        <f t="shared" si="134"/>
        <v>17971.875</v>
      </c>
      <c r="BF124" s="139">
        <f t="shared" si="134"/>
        <v>17761.875</v>
      </c>
      <c r="BG124" s="139">
        <f t="shared" si="134"/>
        <v>20032.25</v>
      </c>
      <c r="BH124" s="139">
        <f t="shared" si="134"/>
        <v>19307.75</v>
      </c>
      <c r="BI124" s="139">
        <f t="shared" si="134"/>
        <v>18935</v>
      </c>
      <c r="BJ124" s="139">
        <f t="shared" si="134"/>
        <v>17832.5</v>
      </c>
      <c r="BK124" s="139">
        <f t="shared" si="124"/>
        <v>18294.500000000004</v>
      </c>
      <c r="BL124" s="139">
        <f t="shared" si="124"/>
        <v>19103</v>
      </c>
      <c r="BM124" s="44">
        <f t="shared" si="87"/>
        <v>8085</v>
      </c>
      <c r="BN124" s="139">
        <f t="shared" si="83"/>
        <v>9870</v>
      </c>
      <c r="BO124" s="139">
        <f t="shared" si="88"/>
        <v>8190</v>
      </c>
      <c r="BP124" s="139">
        <f t="shared" si="89"/>
        <v>8715</v>
      </c>
      <c r="BQ124" s="139">
        <f t="shared" si="90"/>
        <v>14332.5</v>
      </c>
      <c r="BR124" s="139">
        <f t="shared" si="117"/>
        <v>9840.6</v>
      </c>
      <c r="BS124" s="139">
        <f t="shared" si="91"/>
        <v>8085</v>
      </c>
      <c r="BT124" s="139">
        <f t="shared" si="92"/>
        <v>13256.25</v>
      </c>
      <c r="BU124" s="139">
        <f t="shared" si="93"/>
        <v>17761.875</v>
      </c>
      <c r="BV124" s="139">
        <f t="shared" si="94"/>
        <v>17832.5</v>
      </c>
      <c r="BW124" s="175">
        <f t="shared" si="95"/>
        <v>10468.5</v>
      </c>
      <c r="BX124" s="161">
        <f t="shared" si="96"/>
        <v>12008.500000000002</v>
      </c>
      <c r="BY124" s="20">
        <f t="shared" si="128"/>
        <v>-5691.875</v>
      </c>
      <c r="BZ124" s="13">
        <f t="shared" si="129"/>
        <v>-7371.875</v>
      </c>
      <c r="CA124" s="13">
        <f t="shared" si="130"/>
        <v>-6846.875</v>
      </c>
      <c r="CB124" s="13">
        <f t="shared" si="100"/>
        <v>-1229.375</v>
      </c>
      <c r="CC124" s="13">
        <f t="shared" si="101"/>
        <v>-5721.275</v>
      </c>
      <c r="CD124" s="13">
        <f t="shared" si="102"/>
        <v>-7476.875</v>
      </c>
      <c r="CE124" s="13">
        <f t="shared" si="118"/>
        <v>-2305.625</v>
      </c>
      <c r="CF124" s="51">
        <v>2200</v>
      </c>
      <c r="CG124" s="13">
        <f t="shared" si="119"/>
        <v>2270.625</v>
      </c>
      <c r="CH124" s="170">
        <f t="shared" si="104"/>
        <v>-5093.375</v>
      </c>
      <c r="CI124" s="164">
        <f t="shared" si="105"/>
        <v>-3553.374999999998</v>
      </c>
      <c r="CJ124" s="20">
        <f t="shared" si="125"/>
        <v>29.399999999999636</v>
      </c>
      <c r="CK124" s="102">
        <f t="shared" si="126"/>
        <v>105</v>
      </c>
      <c r="CL124" s="102">
        <f t="shared" si="127"/>
        <v>630</v>
      </c>
      <c r="CM124" s="170">
        <f t="shared" si="106"/>
        <v>-1540.0000000000018</v>
      </c>
    </row>
    <row r="125" spans="1:91" ht="11.25">
      <c r="A125" s="253"/>
      <c r="C125" s="1">
        <v>535</v>
      </c>
      <c r="D125" s="34">
        <f>C125/config!$B$7</f>
        <v>178.33333333333334</v>
      </c>
      <c r="E125" s="139">
        <f t="shared" si="131"/>
        <v>9870</v>
      </c>
      <c r="F125" s="139">
        <f t="shared" si="131"/>
        <v>12433.749999999998</v>
      </c>
      <c r="G125" s="139">
        <f t="shared" si="131"/>
        <v>17417.750000000004</v>
      </c>
      <c r="H125" s="139">
        <f t="shared" si="131"/>
        <v>23063.25</v>
      </c>
      <c r="I125" s="139">
        <f t="shared" si="131"/>
        <v>25886</v>
      </c>
      <c r="J125" s="139">
        <f t="shared" si="131"/>
        <v>25025</v>
      </c>
      <c r="K125" s="139">
        <f t="shared" si="131"/>
        <v>8190</v>
      </c>
      <c r="L125" s="139">
        <f t="shared" si="131"/>
        <v>13293</v>
      </c>
      <c r="M125" s="139">
        <f t="shared" si="131"/>
        <v>16567.250000000004</v>
      </c>
      <c r="N125" s="139">
        <f t="shared" si="131"/>
        <v>20156.5</v>
      </c>
      <c r="O125" s="139">
        <f t="shared" si="132"/>
        <v>25497.5</v>
      </c>
      <c r="P125" s="139">
        <f t="shared" si="132"/>
        <v>10989.999999999998</v>
      </c>
      <c r="Q125" s="139">
        <f t="shared" si="132"/>
        <v>17552.5</v>
      </c>
      <c r="R125" s="139">
        <f t="shared" si="132"/>
        <v>23653</v>
      </c>
      <c r="S125" s="139">
        <f t="shared" si="132"/>
        <v>36121.75</v>
      </c>
      <c r="T125" s="139">
        <f t="shared" si="132"/>
        <v>8806.875</v>
      </c>
      <c r="U125" s="139">
        <f t="shared" si="132"/>
        <v>14420.000000000002</v>
      </c>
      <c r="V125" s="139">
        <f t="shared" si="132"/>
        <v>20055</v>
      </c>
      <c r="W125" s="148">
        <f t="shared" si="123"/>
        <v>12204.499999999998</v>
      </c>
      <c r="X125" s="148">
        <f t="shared" si="123"/>
        <v>16121.000000000002</v>
      </c>
      <c r="Y125" s="148">
        <f t="shared" si="123"/>
        <v>20079.500000000004</v>
      </c>
      <c r="Z125" s="148">
        <f t="shared" si="123"/>
        <v>29540</v>
      </c>
      <c r="AA125" s="148">
        <f t="shared" si="123"/>
        <v>10542</v>
      </c>
      <c r="AB125" s="148">
        <f t="shared" si="123"/>
        <v>13321.000000000002</v>
      </c>
      <c r="AC125" s="148">
        <f t="shared" si="123"/>
        <v>17514</v>
      </c>
      <c r="AD125" s="139">
        <f t="shared" si="132"/>
        <v>25637.499999999996</v>
      </c>
      <c r="AE125" s="139">
        <f t="shared" si="132"/>
        <v>14446.249999999998</v>
      </c>
      <c r="AF125" s="139">
        <f t="shared" si="132"/>
        <v>27537.499999999996</v>
      </c>
      <c r="AG125" s="139">
        <f t="shared" si="132"/>
        <v>9840.6</v>
      </c>
      <c r="AH125" s="139">
        <f t="shared" si="133"/>
        <v>12404.349999999997</v>
      </c>
      <c r="AI125" s="139">
        <f t="shared" si="133"/>
        <v>17388.350000000002</v>
      </c>
      <c r="AJ125" s="139">
        <f t="shared" si="133"/>
        <v>23033.85</v>
      </c>
      <c r="AK125" s="139">
        <f t="shared" si="133"/>
        <v>25856.6</v>
      </c>
      <c r="AL125" s="139">
        <f t="shared" si="133"/>
        <v>8085</v>
      </c>
      <c r="AM125" s="139">
        <f t="shared" si="133"/>
        <v>13188</v>
      </c>
      <c r="AN125" s="139">
        <f t="shared" si="133"/>
        <v>16462.250000000004</v>
      </c>
      <c r="AO125" s="139">
        <f t="shared" si="133"/>
        <v>20051.5</v>
      </c>
      <c r="AP125" s="139">
        <f t="shared" si="133"/>
        <v>25392.5</v>
      </c>
      <c r="AQ125" s="139">
        <f t="shared" si="133"/>
        <v>10511.199999999997</v>
      </c>
      <c r="AR125" s="139">
        <f t="shared" si="133"/>
        <v>17441.2</v>
      </c>
      <c r="AS125" s="139">
        <f t="shared" si="133"/>
        <v>23526.370000000003</v>
      </c>
      <c r="AT125" s="139">
        <f t="shared" si="133"/>
        <v>35979.37</v>
      </c>
      <c r="AU125" s="148">
        <f t="shared" si="133"/>
        <v>12099.499999999998</v>
      </c>
      <c r="AV125" s="148">
        <f t="shared" si="133"/>
        <v>16016.000000000002</v>
      </c>
      <c r="AW125" s="148">
        <f t="shared" si="133"/>
        <v>19974.500000000004</v>
      </c>
      <c r="AX125" s="148">
        <f t="shared" si="133"/>
        <v>29435</v>
      </c>
      <c r="AY125" s="139">
        <f t="shared" si="133"/>
        <v>18165</v>
      </c>
      <c r="AZ125" s="139">
        <f t="shared" si="133"/>
        <v>13256.25</v>
      </c>
      <c r="BA125" s="139">
        <f t="shared" si="133"/>
        <v>16499.000000000004</v>
      </c>
      <c r="BB125" s="139">
        <f t="shared" si="134"/>
        <v>22092</v>
      </c>
      <c r="BC125" s="139">
        <f t="shared" si="134"/>
        <v>27910.75</v>
      </c>
      <c r="BD125" s="139">
        <f t="shared" si="134"/>
        <v>42236.25</v>
      </c>
      <c r="BE125" s="139">
        <f t="shared" si="134"/>
        <v>18114.0625</v>
      </c>
      <c r="BF125" s="139">
        <f t="shared" si="134"/>
        <v>17904.0625</v>
      </c>
      <c r="BG125" s="139">
        <f t="shared" si="134"/>
        <v>20198.5</v>
      </c>
      <c r="BH125" s="139">
        <f t="shared" si="134"/>
        <v>19474</v>
      </c>
      <c r="BI125" s="139">
        <f t="shared" si="134"/>
        <v>19101.25</v>
      </c>
      <c r="BJ125" s="139">
        <f t="shared" si="134"/>
        <v>17998.75</v>
      </c>
      <c r="BK125" s="139">
        <f t="shared" si="124"/>
        <v>18434.499999999996</v>
      </c>
      <c r="BL125" s="139">
        <f t="shared" si="124"/>
        <v>19242.999999999996</v>
      </c>
      <c r="BM125" s="44">
        <f t="shared" si="87"/>
        <v>8085</v>
      </c>
      <c r="BN125" s="139">
        <f t="shared" si="83"/>
        <v>9870</v>
      </c>
      <c r="BO125" s="139">
        <f t="shared" si="88"/>
        <v>8190</v>
      </c>
      <c r="BP125" s="139">
        <f t="shared" si="89"/>
        <v>8806.875</v>
      </c>
      <c r="BQ125" s="139">
        <f t="shared" si="90"/>
        <v>14446.249999999998</v>
      </c>
      <c r="BR125" s="139">
        <f t="shared" si="117"/>
        <v>9840.6</v>
      </c>
      <c r="BS125" s="139">
        <f t="shared" si="91"/>
        <v>8085</v>
      </c>
      <c r="BT125" s="139">
        <f t="shared" si="92"/>
        <v>13256.25</v>
      </c>
      <c r="BU125" s="139">
        <f t="shared" si="93"/>
        <v>17904.0625</v>
      </c>
      <c r="BV125" s="139">
        <f t="shared" si="94"/>
        <v>17998.75</v>
      </c>
      <c r="BW125" s="175">
        <f t="shared" si="95"/>
        <v>10542</v>
      </c>
      <c r="BX125" s="161">
        <f t="shared" si="96"/>
        <v>12099.499999999998</v>
      </c>
      <c r="BY125" s="20">
        <f t="shared" si="128"/>
        <v>-5834.0625</v>
      </c>
      <c r="BZ125" s="13">
        <f t="shared" si="129"/>
        <v>-7514.0625</v>
      </c>
      <c r="CA125" s="13">
        <f t="shared" si="130"/>
        <v>-6897.1875</v>
      </c>
      <c r="CB125" s="13">
        <f t="shared" si="100"/>
        <v>-1257.8125</v>
      </c>
      <c r="CC125" s="13">
        <f t="shared" si="101"/>
        <v>-5863.4625</v>
      </c>
      <c r="CD125" s="13">
        <f t="shared" si="102"/>
        <v>-7619.0625</v>
      </c>
      <c r="CE125" s="13">
        <f t="shared" si="118"/>
        <v>-2447.8125</v>
      </c>
      <c r="CF125" s="51">
        <v>2200</v>
      </c>
      <c r="CG125" s="13">
        <f t="shared" si="119"/>
        <v>2294.6875</v>
      </c>
      <c r="CH125" s="170">
        <f t="shared" si="104"/>
        <v>-5162.0625</v>
      </c>
      <c r="CI125" s="164">
        <f t="shared" si="105"/>
        <v>-3604.562500000002</v>
      </c>
      <c r="CJ125" s="20">
        <f t="shared" si="125"/>
        <v>29.399999999999636</v>
      </c>
      <c r="CK125" s="102">
        <f t="shared" si="126"/>
        <v>105</v>
      </c>
      <c r="CL125" s="102">
        <f t="shared" si="127"/>
        <v>721.875</v>
      </c>
      <c r="CM125" s="170">
        <f t="shared" si="106"/>
        <v>-1557.4999999999982</v>
      </c>
    </row>
    <row r="126" spans="1:91" ht="11.25">
      <c r="A126" s="253"/>
      <c r="C126" s="1">
        <v>540</v>
      </c>
      <c r="D126" s="34">
        <f>C126/config!$B$7</f>
        <v>180</v>
      </c>
      <c r="E126" s="139">
        <f t="shared" si="131"/>
        <v>9870</v>
      </c>
      <c r="F126" s="139">
        <f t="shared" si="131"/>
        <v>12547.5</v>
      </c>
      <c r="G126" s="139">
        <f t="shared" si="131"/>
        <v>17577</v>
      </c>
      <c r="H126" s="139">
        <f t="shared" si="131"/>
        <v>23268</v>
      </c>
      <c r="I126" s="139">
        <f t="shared" si="131"/>
        <v>26113.5</v>
      </c>
      <c r="J126" s="139">
        <f t="shared" si="131"/>
        <v>25252.5</v>
      </c>
      <c r="K126" s="139">
        <f t="shared" si="131"/>
        <v>8190</v>
      </c>
      <c r="L126" s="139">
        <f t="shared" si="131"/>
        <v>13429.5</v>
      </c>
      <c r="M126" s="139">
        <f t="shared" si="131"/>
        <v>16726.5</v>
      </c>
      <c r="N126" s="139">
        <f t="shared" si="131"/>
        <v>20338.5</v>
      </c>
      <c r="O126" s="139">
        <f t="shared" si="132"/>
        <v>25725</v>
      </c>
      <c r="P126" s="139">
        <f t="shared" si="132"/>
        <v>11103.75</v>
      </c>
      <c r="Q126" s="139">
        <f t="shared" si="132"/>
        <v>17718.75</v>
      </c>
      <c r="R126" s="139">
        <f t="shared" si="132"/>
        <v>23871.75</v>
      </c>
      <c r="S126" s="139">
        <f t="shared" si="132"/>
        <v>36445.5</v>
      </c>
      <c r="T126" s="139">
        <f t="shared" si="132"/>
        <v>8898.75</v>
      </c>
      <c r="U126" s="139">
        <f t="shared" si="132"/>
        <v>14542.5</v>
      </c>
      <c r="V126" s="139">
        <f t="shared" si="132"/>
        <v>20238.75</v>
      </c>
      <c r="W126" s="148">
        <f t="shared" si="123"/>
        <v>12295.5</v>
      </c>
      <c r="X126" s="148">
        <f t="shared" si="123"/>
        <v>16254</v>
      </c>
      <c r="Y126" s="148">
        <f t="shared" si="123"/>
        <v>20254.5</v>
      </c>
      <c r="Z126" s="148">
        <f t="shared" si="123"/>
        <v>29799</v>
      </c>
      <c r="AA126" s="148">
        <f t="shared" si="123"/>
        <v>10615.5</v>
      </c>
      <c r="AB126" s="148">
        <f t="shared" si="123"/>
        <v>13419</v>
      </c>
      <c r="AC126" s="148">
        <f t="shared" si="123"/>
        <v>17661</v>
      </c>
      <c r="AD126" s="139">
        <f t="shared" si="132"/>
        <v>25865</v>
      </c>
      <c r="AE126" s="139">
        <f t="shared" si="132"/>
        <v>14560</v>
      </c>
      <c r="AF126" s="139">
        <f t="shared" si="132"/>
        <v>27765.000000000004</v>
      </c>
      <c r="AG126" s="139">
        <f t="shared" si="132"/>
        <v>9840.6</v>
      </c>
      <c r="AH126" s="139">
        <f t="shared" si="133"/>
        <v>12518.1</v>
      </c>
      <c r="AI126" s="139">
        <f t="shared" si="133"/>
        <v>17547.6</v>
      </c>
      <c r="AJ126" s="139">
        <f t="shared" si="133"/>
        <v>23238.6</v>
      </c>
      <c r="AK126" s="139">
        <f t="shared" si="133"/>
        <v>26084.1</v>
      </c>
      <c r="AL126" s="139">
        <f t="shared" si="133"/>
        <v>8085</v>
      </c>
      <c r="AM126" s="139">
        <f t="shared" si="133"/>
        <v>13324.5</v>
      </c>
      <c r="AN126" s="139">
        <f t="shared" si="133"/>
        <v>16621.5</v>
      </c>
      <c r="AO126" s="139">
        <f t="shared" si="133"/>
        <v>20233.5</v>
      </c>
      <c r="AP126" s="139">
        <f t="shared" si="133"/>
        <v>25620</v>
      </c>
      <c r="AQ126" s="139">
        <f t="shared" si="133"/>
        <v>10624.95</v>
      </c>
      <c r="AR126" s="139">
        <f t="shared" si="133"/>
        <v>17607.45</v>
      </c>
      <c r="AS126" s="139">
        <f t="shared" si="133"/>
        <v>23745.120000000003</v>
      </c>
      <c r="AT126" s="139">
        <f t="shared" si="133"/>
        <v>36303.12</v>
      </c>
      <c r="AU126" s="148">
        <f t="shared" si="133"/>
        <v>12190.5</v>
      </c>
      <c r="AV126" s="148">
        <f t="shared" si="133"/>
        <v>16149</v>
      </c>
      <c r="AW126" s="148">
        <f t="shared" si="133"/>
        <v>20149.5</v>
      </c>
      <c r="AX126" s="148">
        <f t="shared" si="133"/>
        <v>29694</v>
      </c>
      <c r="AY126" s="139">
        <f t="shared" si="133"/>
        <v>18165</v>
      </c>
      <c r="AZ126" s="139">
        <f t="shared" si="133"/>
        <v>13256.25</v>
      </c>
      <c r="BA126" s="139">
        <f t="shared" si="133"/>
        <v>16621.5</v>
      </c>
      <c r="BB126" s="139">
        <f t="shared" si="134"/>
        <v>22275.75</v>
      </c>
      <c r="BC126" s="139">
        <f t="shared" si="134"/>
        <v>28155.75</v>
      </c>
      <c r="BD126" s="139">
        <f t="shared" si="134"/>
        <v>42603.75</v>
      </c>
      <c r="BE126" s="139">
        <f t="shared" si="134"/>
        <v>18256.25</v>
      </c>
      <c r="BF126" s="139">
        <f t="shared" si="134"/>
        <v>18046.25</v>
      </c>
      <c r="BG126" s="139">
        <f t="shared" si="134"/>
        <v>20364.75</v>
      </c>
      <c r="BH126" s="139">
        <f t="shared" si="134"/>
        <v>19640.25</v>
      </c>
      <c r="BI126" s="139">
        <f t="shared" si="134"/>
        <v>19267.5</v>
      </c>
      <c r="BJ126" s="139">
        <f t="shared" si="134"/>
        <v>18165</v>
      </c>
      <c r="BK126" s="139">
        <f t="shared" si="124"/>
        <v>18574.5</v>
      </c>
      <c r="BL126" s="139">
        <f t="shared" si="124"/>
        <v>19383</v>
      </c>
      <c r="BM126" s="44">
        <f t="shared" si="87"/>
        <v>8085</v>
      </c>
      <c r="BN126" s="139">
        <f t="shared" si="83"/>
        <v>9870</v>
      </c>
      <c r="BO126" s="139">
        <f t="shared" si="88"/>
        <v>8190</v>
      </c>
      <c r="BP126" s="139">
        <f t="shared" si="89"/>
        <v>8898.75</v>
      </c>
      <c r="BQ126" s="139">
        <f t="shared" si="90"/>
        <v>14560</v>
      </c>
      <c r="BR126" s="139">
        <f t="shared" si="117"/>
        <v>9840.6</v>
      </c>
      <c r="BS126" s="139">
        <f t="shared" si="91"/>
        <v>8085</v>
      </c>
      <c r="BT126" s="139">
        <f t="shared" si="92"/>
        <v>13256.25</v>
      </c>
      <c r="BU126" s="139">
        <f t="shared" si="93"/>
        <v>18046.25</v>
      </c>
      <c r="BV126" s="139">
        <f t="shared" si="94"/>
        <v>18165</v>
      </c>
      <c r="BW126" s="175">
        <f t="shared" si="95"/>
        <v>10615.5</v>
      </c>
      <c r="BX126" s="161">
        <f t="shared" si="96"/>
        <v>12190.5</v>
      </c>
      <c r="BY126" s="20">
        <f t="shared" si="128"/>
        <v>-5976.25</v>
      </c>
      <c r="BZ126" s="13">
        <f t="shared" si="129"/>
        <v>-7656.25</v>
      </c>
      <c r="CA126" s="13">
        <f t="shared" si="130"/>
        <v>-6947.5</v>
      </c>
      <c r="CB126" s="13">
        <f t="shared" si="100"/>
        <v>-1286.25</v>
      </c>
      <c r="CC126" s="13">
        <f t="shared" si="101"/>
        <v>-6005.65</v>
      </c>
      <c r="CD126" s="13">
        <f t="shared" si="102"/>
        <v>-7761.25</v>
      </c>
      <c r="CE126" s="13">
        <f t="shared" si="118"/>
        <v>-2590</v>
      </c>
      <c r="CF126" s="51">
        <v>2200</v>
      </c>
      <c r="CG126" s="13">
        <f t="shared" si="119"/>
        <v>2318.75</v>
      </c>
      <c r="CH126" s="170">
        <f t="shared" si="104"/>
        <v>-5230.75</v>
      </c>
      <c r="CI126" s="164">
        <f t="shared" si="105"/>
        <v>-3655.75</v>
      </c>
      <c r="CJ126" s="20">
        <f t="shared" si="125"/>
        <v>29.399999999999636</v>
      </c>
      <c r="CK126" s="102">
        <f t="shared" si="126"/>
        <v>105</v>
      </c>
      <c r="CL126" s="102">
        <f t="shared" si="127"/>
        <v>813.75</v>
      </c>
      <c r="CM126" s="170">
        <f t="shared" si="106"/>
        <v>-1575</v>
      </c>
    </row>
    <row r="127" spans="1:91" ht="11.25">
      <c r="A127" s="253"/>
      <c r="C127" s="1">
        <v>545</v>
      </c>
      <c r="D127" s="34">
        <f>C127/config!$B$7</f>
        <v>181.66666666666666</v>
      </c>
      <c r="E127" s="139">
        <f t="shared" si="131"/>
        <v>9870</v>
      </c>
      <c r="F127" s="139">
        <f t="shared" si="131"/>
        <v>12661.250000000002</v>
      </c>
      <c r="G127" s="139">
        <f t="shared" si="131"/>
        <v>17736.25</v>
      </c>
      <c r="H127" s="139">
        <f t="shared" si="131"/>
        <v>23472.75</v>
      </c>
      <c r="I127" s="139">
        <f t="shared" si="131"/>
        <v>26341</v>
      </c>
      <c r="J127" s="139">
        <f t="shared" si="131"/>
        <v>25480</v>
      </c>
      <c r="K127" s="139">
        <f t="shared" si="131"/>
        <v>8190</v>
      </c>
      <c r="L127" s="139">
        <f t="shared" si="131"/>
        <v>13566</v>
      </c>
      <c r="M127" s="139">
        <f t="shared" si="131"/>
        <v>16885.75</v>
      </c>
      <c r="N127" s="139">
        <f t="shared" si="131"/>
        <v>20520.5</v>
      </c>
      <c r="O127" s="139">
        <f t="shared" si="132"/>
        <v>25952.5</v>
      </c>
      <c r="P127" s="139">
        <f t="shared" si="132"/>
        <v>11217.500000000002</v>
      </c>
      <c r="Q127" s="139">
        <f t="shared" si="132"/>
        <v>17885</v>
      </c>
      <c r="R127" s="139">
        <f t="shared" si="132"/>
        <v>24090.5</v>
      </c>
      <c r="S127" s="139">
        <f t="shared" si="132"/>
        <v>36769.25</v>
      </c>
      <c r="T127" s="139">
        <f t="shared" si="132"/>
        <v>8990.625</v>
      </c>
      <c r="U127" s="139">
        <f t="shared" si="132"/>
        <v>14664.999999999998</v>
      </c>
      <c r="V127" s="139">
        <f t="shared" si="132"/>
        <v>20422.5</v>
      </c>
      <c r="W127" s="148">
        <f t="shared" si="123"/>
        <v>12386.500000000002</v>
      </c>
      <c r="X127" s="148">
        <f t="shared" si="123"/>
        <v>16386.999999999996</v>
      </c>
      <c r="Y127" s="148">
        <f t="shared" si="123"/>
        <v>20429.499999999996</v>
      </c>
      <c r="Z127" s="148">
        <f t="shared" si="123"/>
        <v>30058</v>
      </c>
      <c r="AA127" s="148">
        <f t="shared" si="123"/>
        <v>10689</v>
      </c>
      <c r="AB127" s="148">
        <f t="shared" si="123"/>
        <v>13516.999999999998</v>
      </c>
      <c r="AC127" s="148">
        <f t="shared" si="123"/>
        <v>17808</v>
      </c>
      <c r="AD127" s="139">
        <f t="shared" si="132"/>
        <v>26092.5</v>
      </c>
      <c r="AE127" s="139">
        <f t="shared" si="132"/>
        <v>14673.75</v>
      </c>
      <c r="AF127" s="139">
        <f t="shared" si="132"/>
        <v>27992.5</v>
      </c>
      <c r="AG127" s="139">
        <f t="shared" si="132"/>
        <v>9840.6</v>
      </c>
      <c r="AH127" s="139">
        <f t="shared" si="133"/>
        <v>12631.850000000002</v>
      </c>
      <c r="AI127" s="139">
        <f t="shared" si="133"/>
        <v>17706.850000000002</v>
      </c>
      <c r="AJ127" s="139">
        <f t="shared" si="133"/>
        <v>23443.35</v>
      </c>
      <c r="AK127" s="139">
        <f t="shared" si="133"/>
        <v>26311.600000000002</v>
      </c>
      <c r="AL127" s="139">
        <f t="shared" si="133"/>
        <v>8085</v>
      </c>
      <c r="AM127" s="139">
        <f t="shared" si="133"/>
        <v>13461</v>
      </c>
      <c r="AN127" s="139">
        <f t="shared" si="133"/>
        <v>16780.75</v>
      </c>
      <c r="AO127" s="139">
        <f t="shared" si="133"/>
        <v>20415.5</v>
      </c>
      <c r="AP127" s="139">
        <f t="shared" si="133"/>
        <v>25847.5</v>
      </c>
      <c r="AQ127" s="139">
        <f t="shared" si="133"/>
        <v>10738.700000000003</v>
      </c>
      <c r="AR127" s="139">
        <f t="shared" si="133"/>
        <v>17773.699999999997</v>
      </c>
      <c r="AS127" s="139">
        <f t="shared" si="133"/>
        <v>23963.87</v>
      </c>
      <c r="AT127" s="139">
        <f t="shared" si="133"/>
        <v>36626.87</v>
      </c>
      <c r="AU127" s="148">
        <f t="shared" si="133"/>
        <v>12281.500000000002</v>
      </c>
      <c r="AV127" s="148">
        <f t="shared" si="133"/>
        <v>16281.999999999998</v>
      </c>
      <c r="AW127" s="148">
        <f t="shared" si="133"/>
        <v>20324.499999999996</v>
      </c>
      <c r="AX127" s="148">
        <f t="shared" si="133"/>
        <v>29953</v>
      </c>
      <c r="AY127" s="139">
        <f t="shared" si="133"/>
        <v>18165</v>
      </c>
      <c r="AZ127" s="139">
        <f t="shared" si="133"/>
        <v>13256.25</v>
      </c>
      <c r="BA127" s="139">
        <f t="shared" si="133"/>
        <v>16743.999999999996</v>
      </c>
      <c r="BB127" s="139">
        <f t="shared" si="134"/>
        <v>22459.5</v>
      </c>
      <c r="BC127" s="139">
        <f t="shared" si="134"/>
        <v>28400.75</v>
      </c>
      <c r="BD127" s="139">
        <f t="shared" si="134"/>
        <v>42971.25</v>
      </c>
      <c r="BE127" s="139">
        <f t="shared" si="134"/>
        <v>18398.4375</v>
      </c>
      <c r="BF127" s="139">
        <f t="shared" si="134"/>
        <v>18188.4375</v>
      </c>
      <c r="BG127" s="139">
        <f t="shared" si="134"/>
        <v>20531</v>
      </c>
      <c r="BH127" s="139">
        <f t="shared" si="134"/>
        <v>19806.5</v>
      </c>
      <c r="BI127" s="139">
        <f t="shared" si="134"/>
        <v>19433.75</v>
      </c>
      <c r="BJ127" s="139">
        <f t="shared" si="134"/>
        <v>18331.25</v>
      </c>
      <c r="BK127" s="139">
        <f t="shared" si="124"/>
        <v>18714.500000000004</v>
      </c>
      <c r="BL127" s="139">
        <f t="shared" si="124"/>
        <v>19523</v>
      </c>
      <c r="BM127" s="44">
        <f t="shared" si="87"/>
        <v>8085</v>
      </c>
      <c r="BN127" s="139">
        <f t="shared" si="83"/>
        <v>9870</v>
      </c>
      <c r="BO127" s="139">
        <f t="shared" si="88"/>
        <v>8190</v>
      </c>
      <c r="BP127" s="139">
        <f t="shared" si="89"/>
        <v>8990.625</v>
      </c>
      <c r="BQ127" s="139">
        <f t="shared" si="90"/>
        <v>14673.75</v>
      </c>
      <c r="BR127" s="139">
        <f t="shared" si="117"/>
        <v>9840.6</v>
      </c>
      <c r="BS127" s="139">
        <f t="shared" si="91"/>
        <v>8085</v>
      </c>
      <c r="BT127" s="139">
        <f t="shared" si="92"/>
        <v>13256.25</v>
      </c>
      <c r="BU127" s="139">
        <f t="shared" si="93"/>
        <v>18188.4375</v>
      </c>
      <c r="BV127" s="139">
        <f t="shared" si="94"/>
        <v>18331.25</v>
      </c>
      <c r="BW127" s="175">
        <f t="shared" si="95"/>
        <v>10689</v>
      </c>
      <c r="BX127" s="161">
        <f t="shared" si="96"/>
        <v>12281.500000000002</v>
      </c>
      <c r="BY127" s="20">
        <f t="shared" si="128"/>
        <v>-6118.4375</v>
      </c>
      <c r="BZ127" s="13">
        <f t="shared" si="129"/>
        <v>-7798.4375</v>
      </c>
      <c r="CA127" s="13">
        <f t="shared" si="130"/>
        <v>-6997.8125</v>
      </c>
      <c r="CB127" s="13">
        <f t="shared" si="100"/>
        <v>-1314.6875</v>
      </c>
      <c r="CC127" s="13">
        <f t="shared" si="101"/>
        <v>-6147.8375</v>
      </c>
      <c r="CD127" s="13">
        <f t="shared" si="102"/>
        <v>-7903.4375</v>
      </c>
      <c r="CE127" s="13">
        <f t="shared" si="118"/>
        <v>-2732.1875</v>
      </c>
      <c r="CF127" s="51">
        <v>2200</v>
      </c>
      <c r="CG127" s="13">
        <f t="shared" si="119"/>
        <v>2342.8125</v>
      </c>
      <c r="CH127" s="170">
        <f t="shared" si="104"/>
        <v>-5299.4375</v>
      </c>
      <c r="CI127" s="164">
        <f t="shared" si="105"/>
        <v>-3706.937499999998</v>
      </c>
      <c r="CJ127" s="20">
        <f t="shared" si="125"/>
        <v>29.399999999999636</v>
      </c>
      <c r="CK127" s="102">
        <f t="shared" si="126"/>
        <v>105</v>
      </c>
      <c r="CL127" s="102">
        <f t="shared" si="127"/>
        <v>905.625</v>
      </c>
      <c r="CM127" s="170">
        <f t="shared" si="106"/>
        <v>-1592.5000000000018</v>
      </c>
    </row>
    <row r="128" spans="1:91" ht="11.25">
      <c r="A128" s="253"/>
      <c r="C128" s="1">
        <v>550</v>
      </c>
      <c r="D128" s="34">
        <f>C128/config!$B$7</f>
        <v>183.33333333333334</v>
      </c>
      <c r="E128" s="139">
        <f aca="true" t="shared" si="135" ref="E128:N137">k_zeikomi(k_total(k_tsuwabun($C128,$D128,0,E$12,E$13),E$7,E$6,E$9,E$14,E$10+E$11))</f>
        <v>9870</v>
      </c>
      <c r="F128" s="139">
        <f t="shared" si="135"/>
        <v>12774.999999999998</v>
      </c>
      <c r="G128" s="139">
        <f t="shared" si="135"/>
        <v>17895.5</v>
      </c>
      <c r="H128" s="139">
        <f t="shared" si="135"/>
        <v>23677.5</v>
      </c>
      <c r="I128" s="139">
        <f t="shared" si="135"/>
        <v>26568.5</v>
      </c>
      <c r="J128" s="139">
        <f t="shared" si="135"/>
        <v>25707.5</v>
      </c>
      <c r="K128" s="139">
        <f t="shared" si="135"/>
        <v>8190</v>
      </c>
      <c r="L128" s="139">
        <f t="shared" si="135"/>
        <v>13702.5</v>
      </c>
      <c r="M128" s="139">
        <f t="shared" si="135"/>
        <v>17045</v>
      </c>
      <c r="N128" s="139">
        <f t="shared" si="135"/>
        <v>20702.5</v>
      </c>
      <c r="O128" s="139">
        <f aca="true" t="shared" si="136" ref="O128:AG137">k_zeikomi(k_total(k_tsuwabun($C128,$D128,0,O$12,O$13),O$7,O$6,O$9,O$14,O$10+O$11))</f>
        <v>26180</v>
      </c>
      <c r="P128" s="139">
        <f t="shared" si="136"/>
        <v>11331.249999999998</v>
      </c>
      <c r="Q128" s="139">
        <f t="shared" si="136"/>
        <v>18051.25</v>
      </c>
      <c r="R128" s="139">
        <f t="shared" si="136"/>
        <v>24309.25</v>
      </c>
      <c r="S128" s="139">
        <f t="shared" si="136"/>
        <v>37093</v>
      </c>
      <c r="T128" s="139">
        <f t="shared" si="136"/>
        <v>9082.5</v>
      </c>
      <c r="U128" s="139">
        <f t="shared" si="136"/>
        <v>14787.500000000002</v>
      </c>
      <c r="V128" s="139">
        <f t="shared" si="136"/>
        <v>20606.25</v>
      </c>
      <c r="W128" s="148">
        <f t="shared" si="123"/>
        <v>12477.499999999998</v>
      </c>
      <c r="X128" s="148">
        <f t="shared" si="123"/>
        <v>16520.000000000004</v>
      </c>
      <c r="Y128" s="148">
        <f t="shared" si="123"/>
        <v>20604.500000000004</v>
      </c>
      <c r="Z128" s="148">
        <f t="shared" si="123"/>
        <v>30317</v>
      </c>
      <c r="AA128" s="148">
        <f t="shared" si="123"/>
        <v>10762.5</v>
      </c>
      <c r="AB128" s="148">
        <f t="shared" si="123"/>
        <v>13615.000000000002</v>
      </c>
      <c r="AC128" s="148">
        <f t="shared" si="123"/>
        <v>17955</v>
      </c>
      <c r="AD128" s="139">
        <f t="shared" si="136"/>
        <v>26319.999999999996</v>
      </c>
      <c r="AE128" s="139">
        <f t="shared" si="136"/>
        <v>14787.499999999998</v>
      </c>
      <c r="AF128" s="139">
        <f t="shared" si="136"/>
        <v>28219.999999999996</v>
      </c>
      <c r="AG128" s="139">
        <f t="shared" si="136"/>
        <v>9840.6</v>
      </c>
      <c r="AH128" s="139">
        <f aca="true" t="shared" si="137" ref="AH128:BA143">k_zeikomi(k_total(k_tsuwabun($C128,$D128,0,AH$12,AH$13),AH$7,AH$6,AH$9,AH$14,AH$10+AH$11))</f>
        <v>12745.599999999997</v>
      </c>
      <c r="AI128" s="139">
        <f t="shared" si="137"/>
        <v>17866.1</v>
      </c>
      <c r="AJ128" s="139">
        <f t="shared" si="137"/>
        <v>23648.1</v>
      </c>
      <c r="AK128" s="139">
        <f t="shared" si="137"/>
        <v>26539.1</v>
      </c>
      <c r="AL128" s="139">
        <f t="shared" si="137"/>
        <v>8085</v>
      </c>
      <c r="AM128" s="139">
        <f t="shared" si="133"/>
        <v>13597.5</v>
      </c>
      <c r="AN128" s="139">
        <f t="shared" si="133"/>
        <v>16940</v>
      </c>
      <c r="AO128" s="139">
        <f t="shared" si="133"/>
        <v>20597.5</v>
      </c>
      <c r="AP128" s="139">
        <f t="shared" si="133"/>
        <v>26075</v>
      </c>
      <c r="AQ128" s="139">
        <f t="shared" si="133"/>
        <v>10852.449999999997</v>
      </c>
      <c r="AR128" s="139">
        <f t="shared" si="133"/>
        <v>17939.95</v>
      </c>
      <c r="AS128" s="139">
        <f t="shared" si="133"/>
        <v>24182.620000000003</v>
      </c>
      <c r="AT128" s="139">
        <f t="shared" si="133"/>
        <v>36950.62</v>
      </c>
      <c r="AU128" s="148">
        <f t="shared" si="133"/>
        <v>12372.499999999998</v>
      </c>
      <c r="AV128" s="148">
        <f t="shared" si="133"/>
        <v>16415.000000000004</v>
      </c>
      <c r="AW128" s="148">
        <f t="shared" si="133"/>
        <v>20499.500000000004</v>
      </c>
      <c r="AX128" s="148">
        <f t="shared" si="133"/>
        <v>30212</v>
      </c>
      <c r="AY128" s="139">
        <f t="shared" si="133"/>
        <v>18165</v>
      </c>
      <c r="AZ128" s="139">
        <f t="shared" si="133"/>
        <v>13256.25</v>
      </c>
      <c r="BA128" s="139">
        <f t="shared" si="133"/>
        <v>16866.500000000004</v>
      </c>
      <c r="BB128" s="139">
        <f t="shared" si="134"/>
        <v>22643.25</v>
      </c>
      <c r="BC128" s="139">
        <f t="shared" si="134"/>
        <v>28645.75</v>
      </c>
      <c r="BD128" s="139">
        <f t="shared" si="134"/>
        <v>43338.75</v>
      </c>
      <c r="BE128" s="139">
        <f t="shared" si="134"/>
        <v>18540.625</v>
      </c>
      <c r="BF128" s="139">
        <f t="shared" si="134"/>
        <v>18330.625</v>
      </c>
      <c r="BG128" s="139">
        <f t="shared" si="134"/>
        <v>20697.25</v>
      </c>
      <c r="BH128" s="139">
        <f t="shared" si="134"/>
        <v>19972.75</v>
      </c>
      <c r="BI128" s="139">
        <f t="shared" si="134"/>
        <v>19600</v>
      </c>
      <c r="BJ128" s="139">
        <f t="shared" si="134"/>
        <v>18497.5</v>
      </c>
      <c r="BK128" s="139">
        <f t="shared" si="124"/>
        <v>18854.499999999996</v>
      </c>
      <c r="BL128" s="139">
        <f t="shared" si="124"/>
        <v>19662.999999999996</v>
      </c>
      <c r="BM128" s="44">
        <f t="shared" si="87"/>
        <v>8085</v>
      </c>
      <c r="BN128" s="139">
        <f t="shared" si="83"/>
        <v>9870</v>
      </c>
      <c r="BO128" s="139">
        <f t="shared" si="88"/>
        <v>8190</v>
      </c>
      <c r="BP128" s="139">
        <f t="shared" si="89"/>
        <v>9082.5</v>
      </c>
      <c r="BQ128" s="139">
        <f t="shared" si="90"/>
        <v>14787.499999999998</v>
      </c>
      <c r="BR128" s="139">
        <f t="shared" si="117"/>
        <v>9840.6</v>
      </c>
      <c r="BS128" s="139">
        <f t="shared" si="91"/>
        <v>8085</v>
      </c>
      <c r="BT128" s="139">
        <f t="shared" si="92"/>
        <v>13256.25</v>
      </c>
      <c r="BU128" s="139">
        <f t="shared" si="93"/>
        <v>18330.625</v>
      </c>
      <c r="BV128" s="139">
        <f t="shared" si="94"/>
        <v>18497.5</v>
      </c>
      <c r="BW128" s="175">
        <f t="shared" si="95"/>
        <v>10762.5</v>
      </c>
      <c r="BX128" s="161">
        <f t="shared" si="96"/>
        <v>12372.499999999998</v>
      </c>
      <c r="BY128" s="20">
        <f t="shared" si="128"/>
        <v>-6260.625</v>
      </c>
      <c r="BZ128" s="13">
        <f t="shared" si="129"/>
        <v>-7940.625</v>
      </c>
      <c r="CA128" s="13">
        <f t="shared" si="130"/>
        <v>-7048.125</v>
      </c>
      <c r="CB128" s="13">
        <f t="shared" si="100"/>
        <v>-1343.125</v>
      </c>
      <c r="CC128" s="13">
        <f t="shared" si="101"/>
        <v>-6290.025</v>
      </c>
      <c r="CD128" s="13">
        <f t="shared" si="102"/>
        <v>-8045.625</v>
      </c>
      <c r="CE128" s="13">
        <f t="shared" si="118"/>
        <v>-2874.375</v>
      </c>
      <c r="CF128" s="51">
        <v>2200</v>
      </c>
      <c r="CG128" s="13">
        <f t="shared" si="119"/>
        <v>2366.875</v>
      </c>
      <c r="CH128" s="170">
        <f t="shared" si="104"/>
        <v>-5368.125</v>
      </c>
      <c r="CI128" s="164">
        <f t="shared" si="105"/>
        <v>-3758.125000000002</v>
      </c>
      <c r="CJ128" s="20">
        <f t="shared" si="125"/>
        <v>29.399999999999636</v>
      </c>
      <c r="CK128" s="102">
        <f t="shared" si="126"/>
        <v>105</v>
      </c>
      <c r="CL128" s="102">
        <f t="shared" si="127"/>
        <v>997.5</v>
      </c>
      <c r="CM128" s="170">
        <f t="shared" si="106"/>
        <v>-1609.9999999999982</v>
      </c>
    </row>
    <row r="129" spans="1:91" ht="11.25">
      <c r="A129" s="253"/>
      <c r="C129" s="1">
        <v>555</v>
      </c>
      <c r="D129" s="34">
        <f>C129/config!$B$7</f>
        <v>185</v>
      </c>
      <c r="E129" s="139">
        <f t="shared" si="135"/>
        <v>9870</v>
      </c>
      <c r="F129" s="139">
        <f t="shared" si="135"/>
        <v>12888.75</v>
      </c>
      <c r="G129" s="139">
        <f t="shared" si="135"/>
        <v>18054.75</v>
      </c>
      <c r="H129" s="139">
        <f t="shared" si="135"/>
        <v>23882.25</v>
      </c>
      <c r="I129" s="139">
        <f t="shared" si="135"/>
        <v>26796</v>
      </c>
      <c r="J129" s="139">
        <f t="shared" si="135"/>
        <v>25935</v>
      </c>
      <c r="K129" s="139">
        <f t="shared" si="135"/>
        <v>8190</v>
      </c>
      <c r="L129" s="139">
        <f t="shared" si="135"/>
        <v>13839</v>
      </c>
      <c r="M129" s="139">
        <f t="shared" si="135"/>
        <v>17204.25</v>
      </c>
      <c r="N129" s="139">
        <f t="shared" si="135"/>
        <v>20884.5</v>
      </c>
      <c r="O129" s="139">
        <f t="shared" si="136"/>
        <v>26407.5</v>
      </c>
      <c r="P129" s="139">
        <f t="shared" si="136"/>
        <v>11445</v>
      </c>
      <c r="Q129" s="139">
        <f t="shared" si="136"/>
        <v>18217.5</v>
      </c>
      <c r="R129" s="139">
        <f t="shared" si="136"/>
        <v>24528</v>
      </c>
      <c r="S129" s="139">
        <f t="shared" si="136"/>
        <v>37416.75</v>
      </c>
      <c r="T129" s="139">
        <f t="shared" si="136"/>
        <v>9174.375</v>
      </c>
      <c r="U129" s="139">
        <f t="shared" si="136"/>
        <v>14910</v>
      </c>
      <c r="V129" s="139">
        <f t="shared" si="136"/>
        <v>20790</v>
      </c>
      <c r="W129" s="148">
        <f t="shared" si="123"/>
        <v>12568.5</v>
      </c>
      <c r="X129" s="148">
        <f t="shared" si="123"/>
        <v>16653</v>
      </c>
      <c r="Y129" s="148">
        <f t="shared" si="123"/>
        <v>20779.5</v>
      </c>
      <c r="Z129" s="148">
        <f t="shared" si="123"/>
        <v>30576</v>
      </c>
      <c r="AA129" s="148">
        <f t="shared" si="123"/>
        <v>10836</v>
      </c>
      <c r="AB129" s="148">
        <f t="shared" si="123"/>
        <v>13713</v>
      </c>
      <c r="AC129" s="148">
        <f t="shared" si="123"/>
        <v>18102</v>
      </c>
      <c r="AD129" s="139">
        <f t="shared" si="136"/>
        <v>26547.5</v>
      </c>
      <c r="AE129" s="139">
        <f t="shared" si="136"/>
        <v>14901.25</v>
      </c>
      <c r="AF129" s="139">
        <f t="shared" si="136"/>
        <v>28447.500000000004</v>
      </c>
      <c r="AG129" s="139">
        <f t="shared" si="136"/>
        <v>9840.6</v>
      </c>
      <c r="AH129" s="139">
        <f t="shared" si="137"/>
        <v>12859.35</v>
      </c>
      <c r="AI129" s="139">
        <f t="shared" si="137"/>
        <v>18025.35</v>
      </c>
      <c r="AJ129" s="139">
        <f t="shared" si="137"/>
        <v>23852.85</v>
      </c>
      <c r="AK129" s="139">
        <f t="shared" si="137"/>
        <v>26766.6</v>
      </c>
      <c r="AL129" s="139">
        <f t="shared" si="137"/>
        <v>8085</v>
      </c>
      <c r="AM129" s="139">
        <f t="shared" si="133"/>
        <v>13734</v>
      </c>
      <c r="AN129" s="139">
        <f t="shared" si="133"/>
        <v>17099.25</v>
      </c>
      <c r="AO129" s="139">
        <f t="shared" si="133"/>
        <v>20779.5</v>
      </c>
      <c r="AP129" s="139">
        <f t="shared" si="133"/>
        <v>26302.5</v>
      </c>
      <c r="AQ129" s="139">
        <f t="shared" si="133"/>
        <v>10966.2</v>
      </c>
      <c r="AR129" s="139">
        <f t="shared" si="133"/>
        <v>18106.2</v>
      </c>
      <c r="AS129" s="139">
        <f t="shared" si="133"/>
        <v>24401.370000000003</v>
      </c>
      <c r="AT129" s="139">
        <f t="shared" si="133"/>
        <v>37274.37</v>
      </c>
      <c r="AU129" s="148">
        <f t="shared" si="133"/>
        <v>12463.5</v>
      </c>
      <c r="AV129" s="148">
        <f t="shared" si="133"/>
        <v>16548</v>
      </c>
      <c r="AW129" s="148">
        <f t="shared" si="133"/>
        <v>20674.5</v>
      </c>
      <c r="AX129" s="148">
        <f t="shared" si="133"/>
        <v>30471</v>
      </c>
      <c r="AY129" s="139">
        <f t="shared" si="133"/>
        <v>18165</v>
      </c>
      <c r="AZ129" s="139">
        <f t="shared" si="133"/>
        <v>13256.25</v>
      </c>
      <c r="BA129" s="139">
        <f t="shared" si="133"/>
        <v>16989</v>
      </c>
      <c r="BB129" s="139">
        <f t="shared" si="134"/>
        <v>22827</v>
      </c>
      <c r="BC129" s="139">
        <f t="shared" si="134"/>
        <v>28890.75</v>
      </c>
      <c r="BD129" s="139">
        <f t="shared" si="134"/>
        <v>43706.25</v>
      </c>
      <c r="BE129" s="139">
        <f t="shared" si="134"/>
        <v>18682.8125</v>
      </c>
      <c r="BF129" s="139">
        <f t="shared" si="134"/>
        <v>18472.8125</v>
      </c>
      <c r="BG129" s="139">
        <f t="shared" si="134"/>
        <v>20863.5</v>
      </c>
      <c r="BH129" s="139">
        <f t="shared" si="134"/>
        <v>20139</v>
      </c>
      <c r="BI129" s="139">
        <f t="shared" si="134"/>
        <v>19766.25</v>
      </c>
      <c r="BJ129" s="139">
        <f t="shared" si="134"/>
        <v>18663.75</v>
      </c>
      <c r="BK129" s="139">
        <f t="shared" si="124"/>
        <v>18994.5</v>
      </c>
      <c r="BL129" s="139">
        <f t="shared" si="124"/>
        <v>19803</v>
      </c>
      <c r="BM129" s="44">
        <f t="shared" si="87"/>
        <v>8085</v>
      </c>
      <c r="BN129" s="139">
        <f t="shared" si="83"/>
        <v>9870</v>
      </c>
      <c r="BO129" s="139">
        <f t="shared" si="88"/>
        <v>8190</v>
      </c>
      <c r="BP129" s="139">
        <f t="shared" si="89"/>
        <v>9174.375</v>
      </c>
      <c r="BQ129" s="139">
        <f t="shared" si="90"/>
        <v>14901.25</v>
      </c>
      <c r="BR129" s="139">
        <f t="shared" si="117"/>
        <v>9840.6</v>
      </c>
      <c r="BS129" s="139">
        <f t="shared" si="91"/>
        <v>8085</v>
      </c>
      <c r="BT129" s="139">
        <f t="shared" si="92"/>
        <v>13256.25</v>
      </c>
      <c r="BU129" s="139">
        <f t="shared" si="93"/>
        <v>18472.8125</v>
      </c>
      <c r="BV129" s="139">
        <f t="shared" si="94"/>
        <v>18663.75</v>
      </c>
      <c r="BW129" s="175">
        <f t="shared" si="95"/>
        <v>10836</v>
      </c>
      <c r="BX129" s="161">
        <f t="shared" si="96"/>
        <v>12463.5</v>
      </c>
      <c r="BY129" s="20">
        <f t="shared" si="128"/>
        <v>-6402.8125</v>
      </c>
      <c r="BZ129" s="13">
        <f t="shared" si="129"/>
        <v>-8082.8125</v>
      </c>
      <c r="CA129" s="13">
        <f t="shared" si="130"/>
        <v>-7098.4375</v>
      </c>
      <c r="CB129" s="13">
        <f t="shared" si="100"/>
        <v>-1371.5625</v>
      </c>
      <c r="CC129" s="13">
        <f t="shared" si="101"/>
        <v>-6432.2125</v>
      </c>
      <c r="CD129" s="13">
        <f t="shared" si="102"/>
        <v>-8187.8125</v>
      </c>
      <c r="CE129" s="13">
        <f t="shared" si="118"/>
        <v>-3016.5625</v>
      </c>
      <c r="CF129" s="51">
        <v>2200</v>
      </c>
      <c r="CG129" s="13">
        <f t="shared" si="119"/>
        <v>2390.9375</v>
      </c>
      <c r="CH129" s="170">
        <f t="shared" si="104"/>
        <v>-5436.8125</v>
      </c>
      <c r="CI129" s="164">
        <f t="shared" si="105"/>
        <v>-3809.3125</v>
      </c>
      <c r="CJ129" s="20">
        <f t="shared" si="125"/>
        <v>29.399999999999636</v>
      </c>
      <c r="CK129" s="102">
        <f t="shared" si="126"/>
        <v>105</v>
      </c>
      <c r="CL129" s="102">
        <f t="shared" si="127"/>
        <v>1089.375</v>
      </c>
      <c r="CM129" s="170">
        <f t="shared" si="106"/>
        <v>-1627.5</v>
      </c>
    </row>
    <row r="130" spans="1:91" ht="11.25">
      <c r="A130" s="253"/>
      <c r="C130" s="1">
        <v>560</v>
      </c>
      <c r="D130" s="34">
        <f>C130/config!$B$7</f>
        <v>186.66666666666666</v>
      </c>
      <c r="E130" s="139">
        <f t="shared" si="135"/>
        <v>9870</v>
      </c>
      <c r="F130" s="139">
        <f t="shared" si="135"/>
        <v>13002.500000000002</v>
      </c>
      <c r="G130" s="139">
        <f t="shared" si="135"/>
        <v>18214</v>
      </c>
      <c r="H130" s="139">
        <f t="shared" si="135"/>
        <v>24087</v>
      </c>
      <c r="I130" s="139">
        <f t="shared" si="135"/>
        <v>27023.5</v>
      </c>
      <c r="J130" s="139">
        <f t="shared" si="135"/>
        <v>26162.5</v>
      </c>
      <c r="K130" s="139">
        <f t="shared" si="135"/>
        <v>8190</v>
      </c>
      <c r="L130" s="139">
        <f t="shared" si="135"/>
        <v>13975.5</v>
      </c>
      <c r="M130" s="139">
        <f t="shared" si="135"/>
        <v>17363.5</v>
      </c>
      <c r="N130" s="139">
        <f t="shared" si="135"/>
        <v>21066.5</v>
      </c>
      <c r="O130" s="139">
        <f t="shared" si="136"/>
        <v>26635</v>
      </c>
      <c r="P130" s="139">
        <f t="shared" si="136"/>
        <v>11558.750000000002</v>
      </c>
      <c r="Q130" s="139">
        <f t="shared" si="136"/>
        <v>18383.75</v>
      </c>
      <c r="R130" s="139">
        <f t="shared" si="136"/>
        <v>24746.75</v>
      </c>
      <c r="S130" s="139">
        <f t="shared" si="136"/>
        <v>37740.5</v>
      </c>
      <c r="T130" s="139">
        <f t="shared" si="136"/>
        <v>9266.25</v>
      </c>
      <c r="U130" s="139">
        <f t="shared" si="136"/>
        <v>15032.499999999998</v>
      </c>
      <c r="V130" s="139">
        <f t="shared" si="136"/>
        <v>20973.75</v>
      </c>
      <c r="W130" s="148">
        <f t="shared" si="123"/>
        <v>12659.500000000002</v>
      </c>
      <c r="X130" s="148">
        <f t="shared" si="123"/>
        <v>16785.999999999996</v>
      </c>
      <c r="Y130" s="148">
        <f t="shared" si="123"/>
        <v>20954.499999999996</v>
      </c>
      <c r="Z130" s="148">
        <f t="shared" si="123"/>
        <v>30835</v>
      </c>
      <c r="AA130" s="148">
        <f t="shared" si="123"/>
        <v>10909.5</v>
      </c>
      <c r="AB130" s="148">
        <f t="shared" si="123"/>
        <v>13810.999999999998</v>
      </c>
      <c r="AC130" s="148">
        <f t="shared" si="123"/>
        <v>18249</v>
      </c>
      <c r="AD130" s="139">
        <f t="shared" si="136"/>
        <v>26775</v>
      </c>
      <c r="AE130" s="139">
        <f t="shared" si="136"/>
        <v>15015</v>
      </c>
      <c r="AF130" s="139">
        <f t="shared" si="136"/>
        <v>28675</v>
      </c>
      <c r="AG130" s="139">
        <f t="shared" si="136"/>
        <v>9840.6</v>
      </c>
      <c r="AH130" s="139">
        <f t="shared" si="137"/>
        <v>12973.100000000002</v>
      </c>
      <c r="AI130" s="139">
        <f t="shared" si="137"/>
        <v>18184.600000000002</v>
      </c>
      <c r="AJ130" s="139">
        <f t="shared" si="137"/>
        <v>24057.6</v>
      </c>
      <c r="AK130" s="139">
        <f t="shared" si="137"/>
        <v>26994.100000000002</v>
      </c>
      <c r="AL130" s="139">
        <f t="shared" si="137"/>
        <v>8085</v>
      </c>
      <c r="AM130" s="139">
        <f t="shared" si="133"/>
        <v>13870.5</v>
      </c>
      <c r="AN130" s="139">
        <f t="shared" si="133"/>
        <v>17258.5</v>
      </c>
      <c r="AO130" s="139">
        <f t="shared" si="133"/>
        <v>20961.5</v>
      </c>
      <c r="AP130" s="139">
        <f t="shared" si="133"/>
        <v>26530</v>
      </c>
      <c r="AQ130" s="139">
        <f t="shared" si="133"/>
        <v>11079.950000000003</v>
      </c>
      <c r="AR130" s="139">
        <f t="shared" si="133"/>
        <v>18272.449999999997</v>
      </c>
      <c r="AS130" s="139">
        <f t="shared" si="133"/>
        <v>24620.12</v>
      </c>
      <c r="AT130" s="139">
        <f t="shared" si="133"/>
        <v>37598.12</v>
      </c>
      <c r="AU130" s="148">
        <f t="shared" si="133"/>
        <v>12554.500000000002</v>
      </c>
      <c r="AV130" s="148">
        <f t="shared" si="133"/>
        <v>16680.999999999996</v>
      </c>
      <c r="AW130" s="148">
        <f t="shared" si="133"/>
        <v>20849.499999999996</v>
      </c>
      <c r="AX130" s="148">
        <f t="shared" si="133"/>
        <v>30730</v>
      </c>
      <c r="AY130" s="139">
        <f t="shared" si="133"/>
        <v>18165</v>
      </c>
      <c r="AZ130" s="139">
        <f t="shared" si="133"/>
        <v>13256.25</v>
      </c>
      <c r="BA130" s="139">
        <f t="shared" si="133"/>
        <v>17111.499999999996</v>
      </c>
      <c r="BB130" s="139">
        <f t="shared" si="134"/>
        <v>23010.75</v>
      </c>
      <c r="BC130" s="139">
        <f t="shared" si="134"/>
        <v>29135.75</v>
      </c>
      <c r="BD130" s="139">
        <f t="shared" si="134"/>
        <v>44073.75</v>
      </c>
      <c r="BE130" s="139">
        <f t="shared" si="134"/>
        <v>18825</v>
      </c>
      <c r="BF130" s="139">
        <f t="shared" si="134"/>
        <v>18615</v>
      </c>
      <c r="BG130" s="139">
        <f t="shared" si="134"/>
        <v>21029.75</v>
      </c>
      <c r="BH130" s="139">
        <f t="shared" si="134"/>
        <v>20305.25</v>
      </c>
      <c r="BI130" s="139">
        <f t="shared" si="134"/>
        <v>19932.5</v>
      </c>
      <c r="BJ130" s="139">
        <f t="shared" si="134"/>
        <v>18830</v>
      </c>
      <c r="BK130" s="139">
        <f t="shared" si="134"/>
        <v>19134.500000000004</v>
      </c>
      <c r="BL130" s="139">
        <f t="shared" si="134"/>
        <v>19943</v>
      </c>
      <c r="BM130" s="44">
        <f t="shared" si="87"/>
        <v>8085</v>
      </c>
      <c r="BN130" s="139">
        <f t="shared" si="83"/>
        <v>9870</v>
      </c>
      <c r="BO130" s="139">
        <f t="shared" si="88"/>
        <v>8190</v>
      </c>
      <c r="BP130" s="139">
        <f t="shared" si="89"/>
        <v>9266.25</v>
      </c>
      <c r="BQ130" s="139">
        <f t="shared" si="90"/>
        <v>15015</v>
      </c>
      <c r="BR130" s="139">
        <f t="shared" si="117"/>
        <v>9840.6</v>
      </c>
      <c r="BS130" s="139">
        <f t="shared" si="91"/>
        <v>8085</v>
      </c>
      <c r="BT130" s="139">
        <f t="shared" si="92"/>
        <v>13256.25</v>
      </c>
      <c r="BU130" s="139">
        <f t="shared" si="93"/>
        <v>18615</v>
      </c>
      <c r="BV130" s="139">
        <f t="shared" si="94"/>
        <v>18830</v>
      </c>
      <c r="BW130" s="175">
        <f t="shared" si="95"/>
        <v>10909.5</v>
      </c>
      <c r="BX130" s="161">
        <f t="shared" si="96"/>
        <v>12554.500000000002</v>
      </c>
      <c r="BY130" s="20">
        <f t="shared" si="128"/>
        <v>-6545</v>
      </c>
      <c r="BZ130" s="13">
        <f t="shared" si="129"/>
        <v>-8225</v>
      </c>
      <c r="CA130" s="13">
        <f t="shared" si="130"/>
        <v>-7148.75</v>
      </c>
      <c r="CB130" s="13">
        <f t="shared" si="100"/>
        <v>-1400</v>
      </c>
      <c r="CC130" s="13">
        <f t="shared" si="101"/>
        <v>-6574.4</v>
      </c>
      <c r="CD130" s="13">
        <f t="shared" si="102"/>
        <v>-8330</v>
      </c>
      <c r="CE130" s="13">
        <f t="shared" si="118"/>
        <v>-3158.75</v>
      </c>
      <c r="CF130" s="51">
        <v>2200</v>
      </c>
      <c r="CG130" s="13">
        <f t="shared" si="119"/>
        <v>2415</v>
      </c>
      <c r="CH130" s="170">
        <f t="shared" si="104"/>
        <v>-5505.5</v>
      </c>
      <c r="CI130" s="164">
        <f t="shared" si="105"/>
        <v>-3860.499999999998</v>
      </c>
      <c r="CJ130" s="20">
        <f t="shared" si="125"/>
        <v>29.399999999999636</v>
      </c>
      <c r="CK130" s="102">
        <f t="shared" si="126"/>
        <v>105</v>
      </c>
      <c r="CL130" s="102">
        <f t="shared" si="127"/>
        <v>1181.25</v>
      </c>
      <c r="CM130" s="170">
        <f t="shared" si="106"/>
        <v>-1645.0000000000018</v>
      </c>
    </row>
    <row r="131" spans="1:91" ht="11.25">
      <c r="A131" s="253"/>
      <c r="C131" s="1">
        <v>565</v>
      </c>
      <c r="D131" s="34">
        <f>C131/config!$B$7</f>
        <v>188.33333333333334</v>
      </c>
      <c r="E131" s="139">
        <f t="shared" si="135"/>
        <v>9870</v>
      </c>
      <c r="F131" s="139">
        <f t="shared" si="135"/>
        <v>13116.249999999998</v>
      </c>
      <c r="G131" s="139">
        <f t="shared" si="135"/>
        <v>18373.25</v>
      </c>
      <c r="H131" s="139">
        <f t="shared" si="135"/>
        <v>24291.75</v>
      </c>
      <c r="I131" s="139">
        <f t="shared" si="135"/>
        <v>27251</v>
      </c>
      <c r="J131" s="139">
        <f t="shared" si="135"/>
        <v>26390</v>
      </c>
      <c r="K131" s="139">
        <f t="shared" si="135"/>
        <v>8190</v>
      </c>
      <c r="L131" s="139">
        <f t="shared" si="135"/>
        <v>14112</v>
      </c>
      <c r="M131" s="139">
        <f t="shared" si="135"/>
        <v>17522.75</v>
      </c>
      <c r="N131" s="139">
        <f t="shared" si="135"/>
        <v>21248.5</v>
      </c>
      <c r="O131" s="139">
        <f t="shared" si="136"/>
        <v>26862.5</v>
      </c>
      <c r="P131" s="139">
        <f t="shared" si="136"/>
        <v>11672.499999999998</v>
      </c>
      <c r="Q131" s="139">
        <f t="shared" si="136"/>
        <v>18550</v>
      </c>
      <c r="R131" s="139">
        <f t="shared" si="136"/>
        <v>24965.5</v>
      </c>
      <c r="S131" s="139">
        <f t="shared" si="136"/>
        <v>38064.25</v>
      </c>
      <c r="T131" s="139">
        <f t="shared" si="136"/>
        <v>9358.125</v>
      </c>
      <c r="U131" s="139">
        <f t="shared" si="136"/>
        <v>15155.000000000002</v>
      </c>
      <c r="V131" s="139">
        <f t="shared" si="136"/>
        <v>21157.5</v>
      </c>
      <c r="W131" s="148">
        <f t="shared" si="123"/>
        <v>12750.499999999998</v>
      </c>
      <c r="X131" s="148">
        <f t="shared" si="123"/>
        <v>16919.000000000004</v>
      </c>
      <c r="Y131" s="148">
        <f t="shared" si="123"/>
        <v>21129.500000000004</v>
      </c>
      <c r="Z131" s="148">
        <f t="shared" si="123"/>
        <v>31094</v>
      </c>
      <c r="AA131" s="148">
        <f t="shared" si="123"/>
        <v>10983</v>
      </c>
      <c r="AB131" s="148">
        <f t="shared" si="123"/>
        <v>13909.000000000002</v>
      </c>
      <c r="AC131" s="148">
        <f t="shared" si="123"/>
        <v>18396</v>
      </c>
      <c r="AD131" s="139">
        <f t="shared" si="136"/>
        <v>27002.499999999996</v>
      </c>
      <c r="AE131" s="139">
        <f t="shared" si="136"/>
        <v>15128.749999999998</v>
      </c>
      <c r="AF131" s="139">
        <f t="shared" si="136"/>
        <v>28902.499999999996</v>
      </c>
      <c r="AG131" s="139">
        <f t="shared" si="136"/>
        <v>9840.6</v>
      </c>
      <c r="AH131" s="139">
        <f t="shared" si="137"/>
        <v>13086.849999999997</v>
      </c>
      <c r="AI131" s="139">
        <f t="shared" si="137"/>
        <v>18343.85</v>
      </c>
      <c r="AJ131" s="139">
        <f t="shared" si="137"/>
        <v>24262.35</v>
      </c>
      <c r="AK131" s="139">
        <f t="shared" si="137"/>
        <v>27221.6</v>
      </c>
      <c r="AL131" s="139">
        <f t="shared" si="137"/>
        <v>8085</v>
      </c>
      <c r="AM131" s="139">
        <f t="shared" si="133"/>
        <v>14007</v>
      </c>
      <c r="AN131" s="139">
        <f t="shared" si="133"/>
        <v>17417.75</v>
      </c>
      <c r="AO131" s="139">
        <f t="shared" si="133"/>
        <v>21143.5</v>
      </c>
      <c r="AP131" s="139">
        <f t="shared" si="133"/>
        <v>26757.5</v>
      </c>
      <c r="AQ131" s="139">
        <f t="shared" si="133"/>
        <v>11193.699999999997</v>
      </c>
      <c r="AR131" s="139">
        <f t="shared" si="133"/>
        <v>18438.7</v>
      </c>
      <c r="AS131" s="139">
        <f t="shared" si="133"/>
        <v>24838.870000000003</v>
      </c>
      <c r="AT131" s="139">
        <f t="shared" si="133"/>
        <v>37921.87</v>
      </c>
      <c r="AU131" s="148">
        <f t="shared" si="133"/>
        <v>12645.499999999998</v>
      </c>
      <c r="AV131" s="148">
        <f t="shared" si="133"/>
        <v>16814.000000000004</v>
      </c>
      <c r="AW131" s="148">
        <f t="shared" si="133"/>
        <v>21024.500000000004</v>
      </c>
      <c r="AX131" s="148">
        <f t="shared" si="133"/>
        <v>30989</v>
      </c>
      <c r="AY131" s="139">
        <f t="shared" si="133"/>
        <v>18165</v>
      </c>
      <c r="AZ131" s="139">
        <f t="shared" si="133"/>
        <v>13256.25</v>
      </c>
      <c r="BA131" s="139">
        <f t="shared" si="133"/>
        <v>17234.000000000004</v>
      </c>
      <c r="BB131" s="139">
        <f t="shared" si="134"/>
        <v>23194.5</v>
      </c>
      <c r="BC131" s="139">
        <f t="shared" si="134"/>
        <v>29380.75</v>
      </c>
      <c r="BD131" s="139">
        <f t="shared" si="134"/>
        <v>44441.25</v>
      </c>
      <c r="BE131" s="139">
        <f t="shared" si="134"/>
        <v>18967.1875</v>
      </c>
      <c r="BF131" s="139">
        <f t="shared" si="134"/>
        <v>18757.1875</v>
      </c>
      <c r="BG131" s="139">
        <f t="shared" si="134"/>
        <v>21196</v>
      </c>
      <c r="BH131" s="139">
        <f t="shared" si="134"/>
        <v>20471.5</v>
      </c>
      <c r="BI131" s="139">
        <f t="shared" si="134"/>
        <v>20098.75</v>
      </c>
      <c r="BJ131" s="139">
        <f t="shared" si="134"/>
        <v>18996.25</v>
      </c>
      <c r="BK131" s="139">
        <f t="shared" si="134"/>
        <v>19274.499999999996</v>
      </c>
      <c r="BL131" s="139">
        <f t="shared" si="134"/>
        <v>20082.999999999996</v>
      </c>
      <c r="BM131" s="44">
        <f t="shared" si="87"/>
        <v>8085</v>
      </c>
      <c r="BN131" s="139">
        <f t="shared" si="83"/>
        <v>9870</v>
      </c>
      <c r="BO131" s="139">
        <f t="shared" si="88"/>
        <v>8190</v>
      </c>
      <c r="BP131" s="139">
        <f t="shared" si="89"/>
        <v>9358.125</v>
      </c>
      <c r="BQ131" s="139">
        <f t="shared" si="90"/>
        <v>15128.749999999998</v>
      </c>
      <c r="BR131" s="139">
        <f t="shared" si="117"/>
        <v>9840.6</v>
      </c>
      <c r="BS131" s="139">
        <f t="shared" si="91"/>
        <v>8085</v>
      </c>
      <c r="BT131" s="139">
        <f t="shared" si="92"/>
        <v>13256.25</v>
      </c>
      <c r="BU131" s="139">
        <f t="shared" si="93"/>
        <v>18757.1875</v>
      </c>
      <c r="BV131" s="139">
        <f t="shared" si="94"/>
        <v>18996.25</v>
      </c>
      <c r="BW131" s="175">
        <f t="shared" si="95"/>
        <v>10983</v>
      </c>
      <c r="BX131" s="161">
        <f t="shared" si="96"/>
        <v>12645.499999999998</v>
      </c>
      <c r="BY131" s="20">
        <f t="shared" si="128"/>
        <v>-6687.1875</v>
      </c>
      <c r="BZ131" s="13">
        <f t="shared" si="129"/>
        <v>-8367.1875</v>
      </c>
      <c r="CA131" s="13">
        <f t="shared" si="130"/>
        <v>-7199.0625</v>
      </c>
      <c r="CB131" s="13">
        <f t="shared" si="100"/>
        <v>-1428.4375</v>
      </c>
      <c r="CC131" s="13">
        <f t="shared" si="101"/>
        <v>-6716.5875</v>
      </c>
      <c r="CD131" s="13">
        <f t="shared" si="102"/>
        <v>-8472.1875</v>
      </c>
      <c r="CE131" s="13">
        <f t="shared" si="118"/>
        <v>-3300.9375</v>
      </c>
      <c r="CF131" s="51">
        <v>2200</v>
      </c>
      <c r="CG131" s="13">
        <f t="shared" si="119"/>
        <v>2439.0625</v>
      </c>
      <c r="CH131" s="170">
        <f t="shared" si="104"/>
        <v>-5574.1875</v>
      </c>
      <c r="CI131" s="164">
        <f t="shared" si="105"/>
        <v>-3911.687500000002</v>
      </c>
      <c r="CJ131" s="20">
        <f t="shared" si="125"/>
        <v>29.399999999999636</v>
      </c>
      <c r="CK131" s="102">
        <f t="shared" si="126"/>
        <v>105</v>
      </c>
      <c r="CL131" s="102">
        <f t="shared" si="127"/>
        <v>1273.125</v>
      </c>
      <c r="CM131" s="170">
        <f t="shared" si="106"/>
        <v>-1662.4999999999982</v>
      </c>
    </row>
    <row r="132" spans="1:91" ht="11.25">
      <c r="A132" s="253"/>
      <c r="C132" s="1">
        <v>570</v>
      </c>
      <c r="D132" s="34">
        <f>C132/config!$B$7</f>
        <v>190</v>
      </c>
      <c r="E132" s="139">
        <f t="shared" si="135"/>
        <v>9870</v>
      </c>
      <c r="F132" s="139">
        <f t="shared" si="135"/>
        <v>13230</v>
      </c>
      <c r="G132" s="139">
        <f t="shared" si="135"/>
        <v>18532.5</v>
      </c>
      <c r="H132" s="139">
        <f t="shared" si="135"/>
        <v>24496.5</v>
      </c>
      <c r="I132" s="139">
        <f t="shared" si="135"/>
        <v>27478.5</v>
      </c>
      <c r="J132" s="139">
        <f t="shared" si="135"/>
        <v>26617.5</v>
      </c>
      <c r="K132" s="139">
        <f t="shared" si="135"/>
        <v>8190</v>
      </c>
      <c r="L132" s="139">
        <f t="shared" si="135"/>
        <v>14248.5</v>
      </c>
      <c r="M132" s="139">
        <f t="shared" si="135"/>
        <v>17682</v>
      </c>
      <c r="N132" s="139">
        <f t="shared" si="135"/>
        <v>21430.5</v>
      </c>
      <c r="O132" s="139">
        <f t="shared" si="136"/>
        <v>27090</v>
      </c>
      <c r="P132" s="139">
        <f t="shared" si="136"/>
        <v>11786.25</v>
      </c>
      <c r="Q132" s="139">
        <f t="shared" si="136"/>
        <v>18716.25</v>
      </c>
      <c r="R132" s="139">
        <f t="shared" si="136"/>
        <v>25184.25</v>
      </c>
      <c r="S132" s="139">
        <f t="shared" si="136"/>
        <v>38388</v>
      </c>
      <c r="T132" s="139">
        <f t="shared" si="136"/>
        <v>9450</v>
      </c>
      <c r="U132" s="139">
        <f t="shared" si="136"/>
        <v>15277.5</v>
      </c>
      <c r="V132" s="139">
        <f t="shared" si="136"/>
        <v>21341.25</v>
      </c>
      <c r="W132" s="148">
        <f t="shared" si="123"/>
        <v>12841.5</v>
      </c>
      <c r="X132" s="148">
        <f t="shared" si="123"/>
        <v>17052</v>
      </c>
      <c r="Y132" s="148">
        <f t="shared" si="123"/>
        <v>21304.5</v>
      </c>
      <c r="Z132" s="148">
        <f t="shared" si="123"/>
        <v>31353</v>
      </c>
      <c r="AA132" s="148">
        <f t="shared" si="123"/>
        <v>11056.5</v>
      </c>
      <c r="AB132" s="148">
        <f t="shared" si="123"/>
        <v>14007</v>
      </c>
      <c r="AC132" s="148">
        <f t="shared" si="123"/>
        <v>18543</v>
      </c>
      <c r="AD132" s="139">
        <f t="shared" si="136"/>
        <v>27230</v>
      </c>
      <c r="AE132" s="139">
        <f t="shared" si="136"/>
        <v>15242.5</v>
      </c>
      <c r="AF132" s="139">
        <f t="shared" si="136"/>
        <v>29130.000000000004</v>
      </c>
      <c r="AG132" s="139">
        <f t="shared" si="136"/>
        <v>9840.6</v>
      </c>
      <c r="AH132" s="139">
        <f t="shared" si="137"/>
        <v>13200.6</v>
      </c>
      <c r="AI132" s="139">
        <f t="shared" si="137"/>
        <v>18503.1</v>
      </c>
      <c r="AJ132" s="139">
        <f t="shared" si="137"/>
        <v>24467.1</v>
      </c>
      <c r="AK132" s="139">
        <f t="shared" si="137"/>
        <v>27449.1</v>
      </c>
      <c r="AL132" s="139">
        <f t="shared" si="137"/>
        <v>8085</v>
      </c>
      <c r="AM132" s="139">
        <f t="shared" si="133"/>
        <v>14143.5</v>
      </c>
      <c r="AN132" s="139">
        <f t="shared" si="133"/>
        <v>17577</v>
      </c>
      <c r="AO132" s="139">
        <f t="shared" si="133"/>
        <v>21325.5</v>
      </c>
      <c r="AP132" s="139">
        <f t="shared" si="133"/>
        <v>26985</v>
      </c>
      <c r="AQ132" s="139">
        <f t="shared" si="133"/>
        <v>11307.45</v>
      </c>
      <c r="AR132" s="139">
        <f t="shared" si="133"/>
        <v>18604.95</v>
      </c>
      <c r="AS132" s="139">
        <f t="shared" si="133"/>
        <v>25057.620000000003</v>
      </c>
      <c r="AT132" s="139">
        <f t="shared" si="133"/>
        <v>38245.62</v>
      </c>
      <c r="AU132" s="148">
        <f t="shared" si="133"/>
        <v>12736.5</v>
      </c>
      <c r="AV132" s="148">
        <f t="shared" si="133"/>
        <v>16947</v>
      </c>
      <c r="AW132" s="148">
        <f t="shared" si="133"/>
        <v>21199.5</v>
      </c>
      <c r="AX132" s="148">
        <f t="shared" si="133"/>
        <v>31248</v>
      </c>
      <c r="AY132" s="139">
        <f t="shared" si="133"/>
        <v>18165</v>
      </c>
      <c r="AZ132" s="139">
        <f t="shared" si="133"/>
        <v>13256.25</v>
      </c>
      <c r="BA132" s="139">
        <f t="shared" si="133"/>
        <v>17356.5</v>
      </c>
      <c r="BB132" s="139">
        <f t="shared" si="134"/>
        <v>23378.25</v>
      </c>
      <c r="BC132" s="139">
        <f t="shared" si="134"/>
        <v>29625.75</v>
      </c>
      <c r="BD132" s="139">
        <f t="shared" si="134"/>
        <v>44808.75</v>
      </c>
      <c r="BE132" s="139">
        <f t="shared" si="134"/>
        <v>19109.375</v>
      </c>
      <c r="BF132" s="139">
        <f t="shared" si="134"/>
        <v>18899.375</v>
      </c>
      <c r="BG132" s="139">
        <f t="shared" si="134"/>
        <v>21362.25</v>
      </c>
      <c r="BH132" s="139">
        <f t="shared" si="134"/>
        <v>20637.75</v>
      </c>
      <c r="BI132" s="139">
        <f t="shared" si="134"/>
        <v>20265</v>
      </c>
      <c r="BJ132" s="139">
        <f t="shared" si="134"/>
        <v>19162.5</v>
      </c>
      <c r="BK132" s="139">
        <f t="shared" si="134"/>
        <v>19414.5</v>
      </c>
      <c r="BL132" s="139">
        <f t="shared" si="134"/>
        <v>20223</v>
      </c>
      <c r="BM132" s="44">
        <f t="shared" si="87"/>
        <v>8085</v>
      </c>
      <c r="BN132" s="139">
        <f t="shared" si="83"/>
        <v>9870</v>
      </c>
      <c r="BO132" s="139">
        <f t="shared" si="88"/>
        <v>8190</v>
      </c>
      <c r="BP132" s="139">
        <f t="shared" si="89"/>
        <v>9450</v>
      </c>
      <c r="BQ132" s="139">
        <f t="shared" si="90"/>
        <v>15242.5</v>
      </c>
      <c r="BR132" s="139">
        <f t="shared" si="117"/>
        <v>9840.6</v>
      </c>
      <c r="BS132" s="139">
        <f t="shared" si="91"/>
        <v>8085</v>
      </c>
      <c r="BT132" s="139">
        <f t="shared" si="92"/>
        <v>13256.25</v>
      </c>
      <c r="BU132" s="139">
        <f t="shared" si="93"/>
        <v>18899.375</v>
      </c>
      <c r="BV132" s="139">
        <f t="shared" si="94"/>
        <v>19162.5</v>
      </c>
      <c r="BW132" s="175">
        <f t="shared" si="95"/>
        <v>11056.5</v>
      </c>
      <c r="BX132" s="161">
        <f t="shared" si="96"/>
        <v>12736.5</v>
      </c>
      <c r="BY132" s="20">
        <f t="shared" si="128"/>
        <v>-6829.375</v>
      </c>
      <c r="BZ132" s="13">
        <f t="shared" si="129"/>
        <v>-8509.375</v>
      </c>
      <c r="CA132" s="13">
        <f t="shared" si="130"/>
        <v>-7249.375</v>
      </c>
      <c r="CB132" s="13">
        <f t="shared" si="100"/>
        <v>-1456.875</v>
      </c>
      <c r="CC132" s="13">
        <f t="shared" si="101"/>
        <v>-6858.775</v>
      </c>
      <c r="CD132" s="13">
        <f t="shared" si="102"/>
        <v>-8614.375</v>
      </c>
      <c r="CE132" s="13">
        <f t="shared" si="118"/>
        <v>-3443.125</v>
      </c>
      <c r="CF132" s="51">
        <v>2200</v>
      </c>
      <c r="CG132" s="13">
        <f t="shared" si="119"/>
        <v>2463.125</v>
      </c>
      <c r="CH132" s="170">
        <f t="shared" si="104"/>
        <v>-5642.875</v>
      </c>
      <c r="CI132" s="164">
        <f t="shared" si="105"/>
        <v>-3962.875</v>
      </c>
      <c r="CJ132" s="20">
        <f t="shared" si="125"/>
        <v>29.399999999999636</v>
      </c>
      <c r="CK132" s="102">
        <f t="shared" si="126"/>
        <v>105</v>
      </c>
      <c r="CL132" s="102">
        <f t="shared" si="127"/>
        <v>1365</v>
      </c>
      <c r="CM132" s="170">
        <f t="shared" si="106"/>
        <v>-1680</v>
      </c>
    </row>
    <row r="133" spans="1:91" ht="11.25">
      <c r="A133" s="253"/>
      <c r="C133" s="1">
        <v>575</v>
      </c>
      <c r="D133" s="34">
        <f>C133/config!$B$7</f>
        <v>191.66666666666666</v>
      </c>
      <c r="E133" s="139">
        <f t="shared" si="135"/>
        <v>9870</v>
      </c>
      <c r="F133" s="139">
        <f t="shared" si="135"/>
        <v>13343.750000000002</v>
      </c>
      <c r="G133" s="139">
        <f t="shared" si="135"/>
        <v>18691.75</v>
      </c>
      <c r="H133" s="139">
        <f t="shared" si="135"/>
        <v>24701.25</v>
      </c>
      <c r="I133" s="139">
        <f t="shared" si="135"/>
        <v>27706</v>
      </c>
      <c r="J133" s="139">
        <f t="shared" si="135"/>
        <v>26845</v>
      </c>
      <c r="K133" s="139">
        <f t="shared" si="135"/>
        <v>8190</v>
      </c>
      <c r="L133" s="139">
        <f t="shared" si="135"/>
        <v>14385</v>
      </c>
      <c r="M133" s="139">
        <f t="shared" si="135"/>
        <v>17841.25</v>
      </c>
      <c r="N133" s="139">
        <f t="shared" si="135"/>
        <v>21612.5</v>
      </c>
      <c r="O133" s="139">
        <f t="shared" si="136"/>
        <v>27317.5</v>
      </c>
      <c r="P133" s="139">
        <f t="shared" si="136"/>
        <v>11900.000000000002</v>
      </c>
      <c r="Q133" s="139">
        <f t="shared" si="136"/>
        <v>18882.5</v>
      </c>
      <c r="R133" s="139">
        <f t="shared" si="136"/>
        <v>25403</v>
      </c>
      <c r="S133" s="139">
        <f t="shared" si="136"/>
        <v>38711.75</v>
      </c>
      <c r="T133" s="139">
        <f t="shared" si="136"/>
        <v>9541.875</v>
      </c>
      <c r="U133" s="139">
        <f t="shared" si="136"/>
        <v>15399.999999999998</v>
      </c>
      <c r="V133" s="139">
        <f t="shared" si="136"/>
        <v>21525</v>
      </c>
      <c r="W133" s="148">
        <f t="shared" si="123"/>
        <v>12932.500000000002</v>
      </c>
      <c r="X133" s="148">
        <f t="shared" si="123"/>
        <v>17184.999999999996</v>
      </c>
      <c r="Y133" s="148">
        <f t="shared" si="123"/>
        <v>21479.499999999996</v>
      </c>
      <c r="Z133" s="148">
        <f t="shared" si="123"/>
        <v>31612</v>
      </c>
      <c r="AA133" s="148">
        <f t="shared" si="123"/>
        <v>11130</v>
      </c>
      <c r="AB133" s="148">
        <f t="shared" si="123"/>
        <v>14104.999999999998</v>
      </c>
      <c r="AC133" s="148">
        <f t="shared" si="123"/>
        <v>18690</v>
      </c>
      <c r="AD133" s="139">
        <f t="shared" si="136"/>
        <v>27457.5</v>
      </c>
      <c r="AE133" s="139">
        <f t="shared" si="136"/>
        <v>15356.25</v>
      </c>
      <c r="AF133" s="139">
        <f t="shared" si="136"/>
        <v>29357.5</v>
      </c>
      <c r="AG133" s="139">
        <f t="shared" si="136"/>
        <v>9840.6</v>
      </c>
      <c r="AH133" s="139">
        <f t="shared" si="137"/>
        <v>13314.350000000002</v>
      </c>
      <c r="AI133" s="139">
        <f t="shared" si="137"/>
        <v>18662.350000000002</v>
      </c>
      <c r="AJ133" s="139">
        <f t="shared" si="137"/>
        <v>24671.85</v>
      </c>
      <c r="AK133" s="139">
        <f t="shared" si="137"/>
        <v>27676.600000000002</v>
      </c>
      <c r="AL133" s="139">
        <f t="shared" si="137"/>
        <v>8085</v>
      </c>
      <c r="AM133" s="139">
        <f t="shared" si="133"/>
        <v>14280</v>
      </c>
      <c r="AN133" s="139">
        <f t="shared" si="133"/>
        <v>17736.25</v>
      </c>
      <c r="AO133" s="139">
        <f t="shared" si="133"/>
        <v>21507.5</v>
      </c>
      <c r="AP133" s="139">
        <f t="shared" si="133"/>
        <v>27212.5</v>
      </c>
      <c r="AQ133" s="139">
        <f t="shared" si="133"/>
        <v>11421.200000000003</v>
      </c>
      <c r="AR133" s="139">
        <f t="shared" si="133"/>
        <v>18771.199999999997</v>
      </c>
      <c r="AS133" s="139">
        <f t="shared" si="133"/>
        <v>25276.37</v>
      </c>
      <c r="AT133" s="139">
        <f t="shared" si="133"/>
        <v>38569.37</v>
      </c>
      <c r="AU133" s="148">
        <f t="shared" si="133"/>
        <v>12827.500000000002</v>
      </c>
      <c r="AV133" s="148">
        <f t="shared" si="133"/>
        <v>17079.999999999996</v>
      </c>
      <c r="AW133" s="148">
        <f t="shared" si="133"/>
        <v>21374.499999999996</v>
      </c>
      <c r="AX133" s="148">
        <f t="shared" si="133"/>
        <v>31507</v>
      </c>
      <c r="AY133" s="139">
        <f t="shared" si="133"/>
        <v>18165</v>
      </c>
      <c r="AZ133" s="139">
        <f t="shared" si="133"/>
        <v>13321.875</v>
      </c>
      <c r="BA133" s="139">
        <f t="shared" si="133"/>
        <v>17478.999999999996</v>
      </c>
      <c r="BB133" s="139">
        <f t="shared" si="134"/>
        <v>23562</v>
      </c>
      <c r="BC133" s="139">
        <f t="shared" si="134"/>
        <v>29870.75</v>
      </c>
      <c r="BD133" s="139">
        <f t="shared" si="134"/>
        <v>45176.25</v>
      </c>
      <c r="BE133" s="139">
        <f t="shared" si="134"/>
        <v>19251.5625</v>
      </c>
      <c r="BF133" s="139">
        <f t="shared" si="134"/>
        <v>19041.5625</v>
      </c>
      <c r="BG133" s="139">
        <f t="shared" si="134"/>
        <v>21528.5</v>
      </c>
      <c r="BH133" s="139">
        <f t="shared" si="134"/>
        <v>20804</v>
      </c>
      <c r="BI133" s="139">
        <f t="shared" si="134"/>
        <v>20431.25</v>
      </c>
      <c r="BJ133" s="139">
        <f t="shared" si="134"/>
        <v>19328.75</v>
      </c>
      <c r="BK133" s="139">
        <f t="shared" si="134"/>
        <v>19554.500000000004</v>
      </c>
      <c r="BL133" s="139">
        <f t="shared" si="134"/>
        <v>20363</v>
      </c>
      <c r="BM133" s="44">
        <f t="shared" si="87"/>
        <v>8085</v>
      </c>
      <c r="BN133" s="139">
        <f t="shared" si="83"/>
        <v>9870</v>
      </c>
      <c r="BO133" s="139">
        <f t="shared" si="88"/>
        <v>8190</v>
      </c>
      <c r="BP133" s="139">
        <f t="shared" si="89"/>
        <v>9541.875</v>
      </c>
      <c r="BQ133" s="139">
        <f t="shared" si="90"/>
        <v>15356.25</v>
      </c>
      <c r="BR133" s="139">
        <f t="shared" si="117"/>
        <v>9840.6</v>
      </c>
      <c r="BS133" s="139">
        <f t="shared" si="91"/>
        <v>8085</v>
      </c>
      <c r="BT133" s="139">
        <f t="shared" si="92"/>
        <v>13321.875</v>
      </c>
      <c r="BU133" s="139">
        <f t="shared" si="93"/>
        <v>19041.5625</v>
      </c>
      <c r="BV133" s="139">
        <f t="shared" si="94"/>
        <v>19328.75</v>
      </c>
      <c r="BW133" s="175">
        <f t="shared" si="95"/>
        <v>11130</v>
      </c>
      <c r="BX133" s="161">
        <f t="shared" si="96"/>
        <v>12827.500000000002</v>
      </c>
      <c r="BY133" s="20">
        <f t="shared" si="128"/>
        <v>-6971.5625</v>
      </c>
      <c r="BZ133" s="13">
        <f t="shared" si="129"/>
        <v>-8651.5625</v>
      </c>
      <c r="CA133" s="13">
        <f t="shared" si="130"/>
        <v>-7299.6875</v>
      </c>
      <c r="CB133" s="13">
        <f t="shared" si="100"/>
        <v>-1485.3125</v>
      </c>
      <c r="CC133" s="13">
        <f t="shared" si="101"/>
        <v>-7000.9625</v>
      </c>
      <c r="CD133" s="13">
        <f t="shared" si="102"/>
        <v>-8756.5625</v>
      </c>
      <c r="CE133" s="13">
        <f t="shared" si="118"/>
        <v>-3519.6875</v>
      </c>
      <c r="CF133" s="51">
        <v>2200</v>
      </c>
      <c r="CG133" s="13">
        <f t="shared" si="119"/>
        <v>2487.1875</v>
      </c>
      <c r="CH133" s="170">
        <f t="shared" si="104"/>
        <v>-5711.5625</v>
      </c>
      <c r="CI133" s="164">
        <f t="shared" si="105"/>
        <v>-4014.062499999998</v>
      </c>
      <c r="CJ133" s="20">
        <f t="shared" si="125"/>
        <v>29.399999999999636</v>
      </c>
      <c r="CK133" s="102">
        <f t="shared" si="126"/>
        <v>105</v>
      </c>
      <c r="CL133" s="102">
        <f t="shared" si="127"/>
        <v>1456.875</v>
      </c>
      <c r="CM133" s="170">
        <f t="shared" si="106"/>
        <v>-1697.5000000000018</v>
      </c>
    </row>
    <row r="134" spans="1:91" ht="11.25">
      <c r="A134" s="253"/>
      <c r="C134" s="1">
        <v>580</v>
      </c>
      <c r="D134" s="34">
        <f>C134/config!$B$7</f>
        <v>193.33333333333334</v>
      </c>
      <c r="E134" s="139">
        <f t="shared" si="135"/>
        <v>9870</v>
      </c>
      <c r="F134" s="139">
        <f t="shared" si="135"/>
        <v>13457.499999999998</v>
      </c>
      <c r="G134" s="139">
        <f t="shared" si="135"/>
        <v>18851</v>
      </c>
      <c r="H134" s="139">
        <f t="shared" si="135"/>
        <v>24906</v>
      </c>
      <c r="I134" s="139">
        <f t="shared" si="135"/>
        <v>27933.5</v>
      </c>
      <c r="J134" s="139">
        <f t="shared" si="135"/>
        <v>27072.5</v>
      </c>
      <c r="K134" s="139">
        <f t="shared" si="135"/>
        <v>8190</v>
      </c>
      <c r="L134" s="139">
        <f t="shared" si="135"/>
        <v>14521.5</v>
      </c>
      <c r="M134" s="139">
        <f t="shared" si="135"/>
        <v>18000.5</v>
      </c>
      <c r="N134" s="139">
        <f t="shared" si="135"/>
        <v>21794.5</v>
      </c>
      <c r="O134" s="139">
        <f t="shared" si="136"/>
        <v>27545</v>
      </c>
      <c r="P134" s="139">
        <f t="shared" si="136"/>
        <v>12013.749999999998</v>
      </c>
      <c r="Q134" s="139">
        <f t="shared" si="136"/>
        <v>19048.75</v>
      </c>
      <c r="R134" s="139">
        <f t="shared" si="136"/>
        <v>25621.75</v>
      </c>
      <c r="S134" s="139">
        <f t="shared" si="136"/>
        <v>39035.5</v>
      </c>
      <c r="T134" s="139">
        <f t="shared" si="136"/>
        <v>9633.75</v>
      </c>
      <c r="U134" s="139">
        <f t="shared" si="136"/>
        <v>15522.500000000002</v>
      </c>
      <c r="V134" s="139">
        <f t="shared" si="136"/>
        <v>21708.75</v>
      </c>
      <c r="W134" s="148">
        <f t="shared" si="123"/>
        <v>13023.499999999998</v>
      </c>
      <c r="X134" s="148">
        <f t="shared" si="123"/>
        <v>17318.000000000004</v>
      </c>
      <c r="Y134" s="148">
        <f t="shared" si="123"/>
        <v>21654.500000000004</v>
      </c>
      <c r="Z134" s="148">
        <f t="shared" si="123"/>
        <v>31871</v>
      </c>
      <c r="AA134" s="148">
        <f t="shared" si="123"/>
        <v>11203.5</v>
      </c>
      <c r="AB134" s="148">
        <f t="shared" si="123"/>
        <v>14203.000000000002</v>
      </c>
      <c r="AC134" s="148">
        <f t="shared" si="123"/>
        <v>18837</v>
      </c>
      <c r="AD134" s="139">
        <f t="shared" si="136"/>
        <v>27684.999999999996</v>
      </c>
      <c r="AE134" s="139">
        <f t="shared" si="136"/>
        <v>15469.999999999998</v>
      </c>
      <c r="AF134" s="139">
        <f t="shared" si="136"/>
        <v>29584.999999999996</v>
      </c>
      <c r="AG134" s="139">
        <f t="shared" si="136"/>
        <v>9840.6</v>
      </c>
      <c r="AH134" s="139">
        <f t="shared" si="137"/>
        <v>13428.099999999997</v>
      </c>
      <c r="AI134" s="139">
        <f t="shared" si="137"/>
        <v>18821.6</v>
      </c>
      <c r="AJ134" s="139">
        <f t="shared" si="137"/>
        <v>24876.6</v>
      </c>
      <c r="AK134" s="139">
        <f t="shared" si="137"/>
        <v>27904.1</v>
      </c>
      <c r="AL134" s="139">
        <f t="shared" si="137"/>
        <v>8085</v>
      </c>
      <c r="AM134" s="139">
        <f t="shared" si="137"/>
        <v>14416.5</v>
      </c>
      <c r="AN134" s="139">
        <f t="shared" si="137"/>
        <v>17895.5</v>
      </c>
      <c r="AO134" s="139">
        <f t="shared" si="137"/>
        <v>21689.5</v>
      </c>
      <c r="AP134" s="139">
        <f t="shared" si="137"/>
        <v>27440</v>
      </c>
      <c r="AQ134" s="139">
        <f t="shared" si="137"/>
        <v>11534.949999999997</v>
      </c>
      <c r="AR134" s="139">
        <f t="shared" si="137"/>
        <v>18937.45</v>
      </c>
      <c r="AS134" s="139">
        <f t="shared" si="137"/>
        <v>25495.120000000003</v>
      </c>
      <c r="AT134" s="139">
        <f t="shared" si="137"/>
        <v>38893.12</v>
      </c>
      <c r="AU134" s="148">
        <f t="shared" si="137"/>
        <v>12918.499999999998</v>
      </c>
      <c r="AV134" s="148">
        <f t="shared" si="137"/>
        <v>17213.000000000004</v>
      </c>
      <c r="AW134" s="148">
        <f t="shared" si="137"/>
        <v>21549.500000000004</v>
      </c>
      <c r="AX134" s="148">
        <f t="shared" si="137"/>
        <v>31766</v>
      </c>
      <c r="AY134" s="139">
        <f t="shared" si="137"/>
        <v>18165</v>
      </c>
      <c r="AZ134" s="139">
        <f t="shared" si="137"/>
        <v>13413.75</v>
      </c>
      <c r="BA134" s="139">
        <f t="shared" si="137"/>
        <v>17601.500000000004</v>
      </c>
      <c r="BB134" s="139">
        <f t="shared" si="134"/>
        <v>23745.75</v>
      </c>
      <c r="BC134" s="139">
        <f t="shared" si="134"/>
        <v>30115.75</v>
      </c>
      <c r="BD134" s="139">
        <f t="shared" si="134"/>
        <v>45543.75</v>
      </c>
      <c r="BE134" s="139">
        <f t="shared" si="134"/>
        <v>19393.75</v>
      </c>
      <c r="BF134" s="139">
        <f t="shared" si="134"/>
        <v>19183.75</v>
      </c>
      <c r="BG134" s="139">
        <f t="shared" si="134"/>
        <v>21694.75</v>
      </c>
      <c r="BH134" s="139">
        <f t="shared" si="134"/>
        <v>20970.25</v>
      </c>
      <c r="BI134" s="139">
        <f t="shared" si="134"/>
        <v>20597.5</v>
      </c>
      <c r="BJ134" s="139">
        <f t="shared" si="134"/>
        <v>19495</v>
      </c>
      <c r="BK134" s="139">
        <f t="shared" si="134"/>
        <v>19694.499999999996</v>
      </c>
      <c r="BL134" s="139">
        <f t="shared" si="134"/>
        <v>20502.999999999996</v>
      </c>
      <c r="BM134" s="44">
        <f t="shared" si="87"/>
        <v>8085</v>
      </c>
      <c r="BN134" s="139">
        <f t="shared" si="83"/>
        <v>9870</v>
      </c>
      <c r="BO134" s="139">
        <f t="shared" si="88"/>
        <v>8190</v>
      </c>
      <c r="BP134" s="139">
        <f t="shared" si="89"/>
        <v>9633.75</v>
      </c>
      <c r="BQ134" s="139">
        <f t="shared" si="90"/>
        <v>15469.999999999998</v>
      </c>
      <c r="BR134" s="139">
        <f t="shared" si="117"/>
        <v>9840.6</v>
      </c>
      <c r="BS134" s="139">
        <f t="shared" si="91"/>
        <v>8085</v>
      </c>
      <c r="BT134" s="139">
        <f t="shared" si="92"/>
        <v>13413.75</v>
      </c>
      <c r="BU134" s="139">
        <f t="shared" si="93"/>
        <v>19183.75</v>
      </c>
      <c r="BV134" s="139">
        <f t="shared" si="94"/>
        <v>19495</v>
      </c>
      <c r="BW134" s="175">
        <f t="shared" si="95"/>
        <v>11203.5</v>
      </c>
      <c r="BX134" s="161">
        <f t="shared" si="96"/>
        <v>12918.499999999998</v>
      </c>
      <c r="BY134" s="20">
        <f t="shared" si="128"/>
        <v>-7113.75</v>
      </c>
      <c r="BZ134" s="13">
        <f t="shared" si="129"/>
        <v>-8793.75</v>
      </c>
      <c r="CA134" s="13">
        <f t="shared" si="130"/>
        <v>-7350</v>
      </c>
      <c r="CB134" s="13">
        <f t="shared" si="100"/>
        <v>-1513.75</v>
      </c>
      <c r="CC134" s="13">
        <f t="shared" si="101"/>
        <v>-7143.15</v>
      </c>
      <c r="CD134" s="13">
        <f t="shared" si="102"/>
        <v>-8898.75</v>
      </c>
      <c r="CE134" s="13">
        <f t="shared" si="118"/>
        <v>-3570</v>
      </c>
      <c r="CF134" s="51">
        <v>2200</v>
      </c>
      <c r="CG134" s="13">
        <f t="shared" si="119"/>
        <v>2511.25</v>
      </c>
      <c r="CH134" s="170">
        <f t="shared" si="104"/>
        <v>-5780.25</v>
      </c>
      <c r="CI134" s="164">
        <f t="shared" si="105"/>
        <v>-4065.250000000002</v>
      </c>
      <c r="CJ134" s="20">
        <f t="shared" si="125"/>
        <v>29.399999999999636</v>
      </c>
      <c r="CK134" s="102">
        <f t="shared" si="126"/>
        <v>105</v>
      </c>
      <c r="CL134" s="102">
        <f t="shared" si="127"/>
        <v>1548.75</v>
      </c>
      <c r="CM134" s="170">
        <f t="shared" si="106"/>
        <v>-1714.9999999999982</v>
      </c>
    </row>
    <row r="135" spans="1:91" ht="11.25">
      <c r="A135" s="253"/>
      <c r="C135" s="1">
        <v>585</v>
      </c>
      <c r="D135" s="34">
        <f>C135/config!$B$7</f>
        <v>195</v>
      </c>
      <c r="E135" s="139">
        <f t="shared" si="135"/>
        <v>9870</v>
      </c>
      <c r="F135" s="139">
        <f t="shared" si="135"/>
        <v>13571.25</v>
      </c>
      <c r="G135" s="139">
        <f t="shared" si="135"/>
        <v>19010.25</v>
      </c>
      <c r="H135" s="139">
        <f t="shared" si="135"/>
        <v>25110.75</v>
      </c>
      <c r="I135" s="139">
        <f t="shared" si="135"/>
        <v>28161</v>
      </c>
      <c r="J135" s="139">
        <f t="shared" si="135"/>
        <v>27300</v>
      </c>
      <c r="K135" s="139">
        <f t="shared" si="135"/>
        <v>8190</v>
      </c>
      <c r="L135" s="139">
        <f t="shared" si="135"/>
        <v>14658</v>
      </c>
      <c r="M135" s="139">
        <f t="shared" si="135"/>
        <v>18159.75</v>
      </c>
      <c r="N135" s="139">
        <f t="shared" si="135"/>
        <v>21976.5</v>
      </c>
      <c r="O135" s="139">
        <f t="shared" si="136"/>
        <v>27772.5</v>
      </c>
      <c r="P135" s="139">
        <f t="shared" si="136"/>
        <v>12127.5</v>
      </c>
      <c r="Q135" s="139">
        <f t="shared" si="136"/>
        <v>19215</v>
      </c>
      <c r="R135" s="139">
        <f t="shared" si="136"/>
        <v>25840.5</v>
      </c>
      <c r="S135" s="139">
        <f t="shared" si="136"/>
        <v>39359.25</v>
      </c>
      <c r="T135" s="139">
        <f t="shared" si="136"/>
        <v>9725.625</v>
      </c>
      <c r="U135" s="139">
        <f t="shared" si="136"/>
        <v>15645</v>
      </c>
      <c r="V135" s="139">
        <f t="shared" si="136"/>
        <v>21892.5</v>
      </c>
      <c r="W135" s="148">
        <f t="shared" si="123"/>
        <v>13114.5</v>
      </c>
      <c r="X135" s="148">
        <f t="shared" si="123"/>
        <v>17451</v>
      </c>
      <c r="Y135" s="148">
        <f t="shared" si="123"/>
        <v>21829.5</v>
      </c>
      <c r="Z135" s="148">
        <f t="shared" si="123"/>
        <v>32130</v>
      </c>
      <c r="AA135" s="148">
        <f t="shared" si="123"/>
        <v>11277</v>
      </c>
      <c r="AB135" s="148">
        <f t="shared" si="123"/>
        <v>14301</v>
      </c>
      <c r="AC135" s="148">
        <f t="shared" si="123"/>
        <v>18984</v>
      </c>
      <c r="AD135" s="139">
        <f t="shared" si="136"/>
        <v>27912.5</v>
      </c>
      <c r="AE135" s="139">
        <f t="shared" si="136"/>
        <v>15583.75</v>
      </c>
      <c r="AF135" s="139">
        <f t="shared" si="136"/>
        <v>29812.500000000004</v>
      </c>
      <c r="AG135" s="139">
        <f t="shared" si="136"/>
        <v>9840.6</v>
      </c>
      <c r="AH135" s="139">
        <f t="shared" si="137"/>
        <v>13541.85</v>
      </c>
      <c r="AI135" s="139">
        <f t="shared" si="137"/>
        <v>18980.85</v>
      </c>
      <c r="AJ135" s="139">
        <f t="shared" si="137"/>
        <v>25081.35</v>
      </c>
      <c r="AK135" s="139">
        <f t="shared" si="137"/>
        <v>28131.6</v>
      </c>
      <c r="AL135" s="139">
        <f t="shared" si="137"/>
        <v>8085</v>
      </c>
      <c r="AM135" s="139">
        <f t="shared" si="137"/>
        <v>14553</v>
      </c>
      <c r="AN135" s="139">
        <f t="shared" si="137"/>
        <v>18054.75</v>
      </c>
      <c r="AO135" s="139">
        <f t="shared" si="137"/>
        <v>21871.5</v>
      </c>
      <c r="AP135" s="139">
        <f t="shared" si="137"/>
        <v>27667.5</v>
      </c>
      <c r="AQ135" s="139">
        <f t="shared" si="137"/>
        <v>11648.7</v>
      </c>
      <c r="AR135" s="139">
        <f t="shared" si="137"/>
        <v>19103.7</v>
      </c>
      <c r="AS135" s="139">
        <f t="shared" si="137"/>
        <v>25713.870000000003</v>
      </c>
      <c r="AT135" s="139">
        <f t="shared" si="137"/>
        <v>39216.87</v>
      </c>
      <c r="AU135" s="148">
        <f t="shared" si="137"/>
        <v>13009.5</v>
      </c>
      <c r="AV135" s="148">
        <f t="shared" si="137"/>
        <v>17346</v>
      </c>
      <c r="AW135" s="148">
        <f t="shared" si="137"/>
        <v>21724.5</v>
      </c>
      <c r="AX135" s="148">
        <f t="shared" si="137"/>
        <v>32025</v>
      </c>
      <c r="AY135" s="139">
        <f t="shared" si="137"/>
        <v>18165</v>
      </c>
      <c r="AZ135" s="139">
        <f t="shared" si="137"/>
        <v>13505.625</v>
      </c>
      <c r="BA135" s="139">
        <f t="shared" si="137"/>
        <v>17724</v>
      </c>
      <c r="BB135" s="139">
        <f t="shared" si="134"/>
        <v>23929.5</v>
      </c>
      <c r="BC135" s="139">
        <f t="shared" si="134"/>
        <v>30360.75</v>
      </c>
      <c r="BD135" s="139">
        <f t="shared" si="134"/>
        <v>45911.25</v>
      </c>
      <c r="BE135" s="139">
        <f t="shared" si="134"/>
        <v>19535.9375</v>
      </c>
      <c r="BF135" s="139">
        <f t="shared" si="134"/>
        <v>19325.9375</v>
      </c>
      <c r="BG135" s="139">
        <f t="shared" si="134"/>
        <v>21861</v>
      </c>
      <c r="BH135" s="139">
        <f t="shared" si="134"/>
        <v>21136.5</v>
      </c>
      <c r="BI135" s="139">
        <f t="shared" si="134"/>
        <v>20763.75</v>
      </c>
      <c r="BJ135" s="139">
        <f t="shared" si="134"/>
        <v>19661.25</v>
      </c>
      <c r="BK135" s="139">
        <f t="shared" si="134"/>
        <v>19834.5</v>
      </c>
      <c r="BL135" s="139">
        <f t="shared" si="134"/>
        <v>20643</v>
      </c>
      <c r="BM135" s="44">
        <f t="shared" si="87"/>
        <v>8085</v>
      </c>
      <c r="BN135" s="139">
        <f t="shared" si="83"/>
        <v>9870</v>
      </c>
      <c r="BO135" s="139">
        <f t="shared" si="88"/>
        <v>8190</v>
      </c>
      <c r="BP135" s="139">
        <f t="shared" si="89"/>
        <v>9725.625</v>
      </c>
      <c r="BQ135" s="139">
        <f t="shared" si="90"/>
        <v>15583.75</v>
      </c>
      <c r="BR135" s="139">
        <f t="shared" si="117"/>
        <v>9840.6</v>
      </c>
      <c r="BS135" s="139">
        <f t="shared" si="91"/>
        <v>8085</v>
      </c>
      <c r="BT135" s="139">
        <f t="shared" si="92"/>
        <v>13505.625</v>
      </c>
      <c r="BU135" s="139">
        <f t="shared" si="93"/>
        <v>19325.9375</v>
      </c>
      <c r="BV135" s="139">
        <f t="shared" si="94"/>
        <v>19661.25</v>
      </c>
      <c r="BW135" s="175">
        <f t="shared" si="95"/>
        <v>11277</v>
      </c>
      <c r="BX135" s="161">
        <f t="shared" si="96"/>
        <v>13009.5</v>
      </c>
      <c r="BY135" s="20">
        <f t="shared" si="128"/>
        <v>-7255.9375</v>
      </c>
      <c r="BZ135" s="13">
        <f t="shared" si="129"/>
        <v>-8935.9375</v>
      </c>
      <c r="CA135" s="13">
        <f t="shared" si="130"/>
        <v>-7400.3125</v>
      </c>
      <c r="CB135" s="13">
        <f t="shared" si="100"/>
        <v>-1542.1875</v>
      </c>
      <c r="CC135" s="13">
        <f t="shared" si="101"/>
        <v>-7285.3375</v>
      </c>
      <c r="CD135" s="13">
        <f t="shared" si="102"/>
        <v>-9040.9375</v>
      </c>
      <c r="CE135" s="13">
        <f t="shared" si="118"/>
        <v>-3620.3125</v>
      </c>
      <c r="CF135" s="51">
        <v>2200</v>
      </c>
      <c r="CG135" s="13">
        <f t="shared" si="119"/>
        <v>2535.3125</v>
      </c>
      <c r="CH135" s="170">
        <f t="shared" si="104"/>
        <v>-5848.9375</v>
      </c>
      <c r="CI135" s="164">
        <f t="shared" si="105"/>
        <v>-4116.4375</v>
      </c>
      <c r="CJ135" s="20">
        <f t="shared" si="125"/>
        <v>29.399999999999636</v>
      </c>
      <c r="CK135" s="102">
        <f t="shared" si="126"/>
        <v>105</v>
      </c>
      <c r="CL135" s="102">
        <f t="shared" si="127"/>
        <v>1640.625</v>
      </c>
      <c r="CM135" s="170">
        <f t="shared" si="106"/>
        <v>-1732.5</v>
      </c>
    </row>
    <row r="136" spans="1:91" ht="11.25">
      <c r="A136" s="253"/>
      <c r="C136" s="1">
        <v>590</v>
      </c>
      <c r="D136" s="34">
        <f>C136/config!$B$7</f>
        <v>196.66666666666666</v>
      </c>
      <c r="E136" s="139">
        <f t="shared" si="135"/>
        <v>9870</v>
      </c>
      <c r="F136" s="139">
        <f t="shared" si="135"/>
        <v>13685.000000000002</v>
      </c>
      <c r="G136" s="139">
        <f t="shared" si="135"/>
        <v>19169.5</v>
      </c>
      <c r="H136" s="139">
        <f t="shared" si="135"/>
        <v>25315.5</v>
      </c>
      <c r="I136" s="139">
        <f t="shared" si="135"/>
        <v>28388.5</v>
      </c>
      <c r="J136" s="139">
        <f t="shared" si="135"/>
        <v>27527.5</v>
      </c>
      <c r="K136" s="139">
        <f t="shared" si="135"/>
        <v>8190</v>
      </c>
      <c r="L136" s="139">
        <f t="shared" si="135"/>
        <v>14794.5</v>
      </c>
      <c r="M136" s="139">
        <f t="shared" si="135"/>
        <v>18319</v>
      </c>
      <c r="N136" s="139">
        <f t="shared" si="135"/>
        <v>22158.5</v>
      </c>
      <c r="O136" s="139">
        <f t="shared" si="136"/>
        <v>28000</v>
      </c>
      <c r="P136" s="139">
        <f t="shared" si="136"/>
        <v>12241.250000000002</v>
      </c>
      <c r="Q136" s="139">
        <f t="shared" si="136"/>
        <v>19381.25</v>
      </c>
      <c r="R136" s="139">
        <f t="shared" si="136"/>
        <v>26059.25</v>
      </c>
      <c r="S136" s="139">
        <f t="shared" si="136"/>
        <v>39683</v>
      </c>
      <c r="T136" s="139">
        <f t="shared" si="136"/>
        <v>9817.5</v>
      </c>
      <c r="U136" s="139">
        <f t="shared" si="136"/>
        <v>15767.499999999998</v>
      </c>
      <c r="V136" s="139">
        <f t="shared" si="136"/>
        <v>22076.25</v>
      </c>
      <c r="W136" s="148">
        <f t="shared" si="123"/>
        <v>13205.500000000002</v>
      </c>
      <c r="X136" s="148">
        <f t="shared" si="123"/>
        <v>17583.999999999996</v>
      </c>
      <c r="Y136" s="148">
        <f t="shared" si="123"/>
        <v>22004.499999999996</v>
      </c>
      <c r="Z136" s="148">
        <f t="shared" si="123"/>
        <v>32389</v>
      </c>
      <c r="AA136" s="148">
        <f t="shared" si="123"/>
        <v>11350.5</v>
      </c>
      <c r="AB136" s="148">
        <f t="shared" si="123"/>
        <v>14398.999999999998</v>
      </c>
      <c r="AC136" s="148">
        <f t="shared" si="123"/>
        <v>19131</v>
      </c>
      <c r="AD136" s="139">
        <f t="shared" si="136"/>
        <v>28140</v>
      </c>
      <c r="AE136" s="139">
        <f t="shared" si="136"/>
        <v>15697.5</v>
      </c>
      <c r="AF136" s="139">
        <f t="shared" si="136"/>
        <v>30040</v>
      </c>
      <c r="AG136" s="139">
        <f t="shared" si="136"/>
        <v>9840.6</v>
      </c>
      <c r="AH136" s="139">
        <f t="shared" si="137"/>
        <v>13655.600000000002</v>
      </c>
      <c r="AI136" s="139">
        <f t="shared" si="137"/>
        <v>19140.100000000002</v>
      </c>
      <c r="AJ136" s="139">
        <f t="shared" si="137"/>
        <v>25286.1</v>
      </c>
      <c r="AK136" s="139">
        <f t="shared" si="137"/>
        <v>28359.100000000002</v>
      </c>
      <c r="AL136" s="139">
        <f t="shared" si="137"/>
        <v>8085</v>
      </c>
      <c r="AM136" s="139">
        <f t="shared" si="137"/>
        <v>14689.5</v>
      </c>
      <c r="AN136" s="139">
        <f t="shared" si="137"/>
        <v>18214</v>
      </c>
      <c r="AO136" s="139">
        <f t="shared" si="137"/>
        <v>22053.5</v>
      </c>
      <c r="AP136" s="139">
        <f t="shared" si="137"/>
        <v>27895</v>
      </c>
      <c r="AQ136" s="139">
        <f t="shared" si="137"/>
        <v>11762.450000000003</v>
      </c>
      <c r="AR136" s="139">
        <f t="shared" si="137"/>
        <v>19269.949999999997</v>
      </c>
      <c r="AS136" s="139">
        <f t="shared" si="137"/>
        <v>25932.62</v>
      </c>
      <c r="AT136" s="139">
        <f t="shared" si="137"/>
        <v>39540.62</v>
      </c>
      <c r="AU136" s="148">
        <f t="shared" si="137"/>
        <v>13100.500000000002</v>
      </c>
      <c r="AV136" s="148">
        <f t="shared" si="137"/>
        <v>17478.999999999996</v>
      </c>
      <c r="AW136" s="148">
        <f t="shared" si="137"/>
        <v>21899.499999999996</v>
      </c>
      <c r="AX136" s="148">
        <f t="shared" si="137"/>
        <v>32284</v>
      </c>
      <c r="AY136" s="139">
        <f t="shared" si="137"/>
        <v>18165</v>
      </c>
      <c r="AZ136" s="139">
        <f t="shared" si="137"/>
        <v>13597.5</v>
      </c>
      <c r="BA136" s="139">
        <f t="shared" si="137"/>
        <v>17846.499999999996</v>
      </c>
      <c r="BB136" s="139">
        <f aca="true" t="shared" si="138" ref="BB136:BJ161">k_zeikomi(k_total(k_tsuwabun($C136,$D136,0,BB$12,BB$13),BB$7,BB$6,BB$9,BB$14,BB$10+BB$11))</f>
        <v>24113.25</v>
      </c>
      <c r="BC136" s="139">
        <f t="shared" si="138"/>
        <v>30605.75</v>
      </c>
      <c r="BD136" s="139">
        <f t="shared" si="138"/>
        <v>46278.75</v>
      </c>
      <c r="BE136" s="139">
        <f t="shared" si="138"/>
        <v>19678.125</v>
      </c>
      <c r="BF136" s="139">
        <f t="shared" si="138"/>
        <v>19468.125</v>
      </c>
      <c r="BG136" s="139">
        <f t="shared" si="138"/>
        <v>22027.25</v>
      </c>
      <c r="BH136" s="139">
        <f t="shared" si="138"/>
        <v>21302.75</v>
      </c>
      <c r="BI136" s="139">
        <f t="shared" si="138"/>
        <v>20930</v>
      </c>
      <c r="BJ136" s="139">
        <f t="shared" si="138"/>
        <v>19827.5</v>
      </c>
      <c r="BK136" s="139">
        <f t="shared" si="134"/>
        <v>19974.500000000004</v>
      </c>
      <c r="BL136" s="139">
        <f t="shared" si="134"/>
        <v>20783</v>
      </c>
      <c r="BM136" s="44">
        <f t="shared" si="87"/>
        <v>8085</v>
      </c>
      <c r="BN136" s="139">
        <f t="shared" si="83"/>
        <v>9870</v>
      </c>
      <c r="BO136" s="139">
        <f t="shared" si="88"/>
        <v>8190</v>
      </c>
      <c r="BP136" s="139">
        <f t="shared" si="89"/>
        <v>9817.5</v>
      </c>
      <c r="BQ136" s="139">
        <f t="shared" si="90"/>
        <v>15697.5</v>
      </c>
      <c r="BR136" s="139">
        <f t="shared" si="117"/>
        <v>9840.6</v>
      </c>
      <c r="BS136" s="139">
        <f t="shared" si="91"/>
        <v>8085</v>
      </c>
      <c r="BT136" s="139">
        <f t="shared" si="92"/>
        <v>13597.5</v>
      </c>
      <c r="BU136" s="139">
        <f t="shared" si="93"/>
        <v>19468.125</v>
      </c>
      <c r="BV136" s="139">
        <f t="shared" si="94"/>
        <v>19827.5</v>
      </c>
      <c r="BW136" s="175">
        <f t="shared" si="95"/>
        <v>11350.5</v>
      </c>
      <c r="BX136" s="161">
        <f t="shared" si="96"/>
        <v>13100.500000000002</v>
      </c>
      <c r="BY136" s="20">
        <f t="shared" si="128"/>
        <v>-7398.125</v>
      </c>
      <c r="BZ136" s="13">
        <f t="shared" si="129"/>
        <v>-9078.125</v>
      </c>
      <c r="CA136" s="13">
        <f t="shared" si="130"/>
        <v>-7450.625</v>
      </c>
      <c r="CB136" s="13">
        <f t="shared" si="100"/>
        <v>-1570.625</v>
      </c>
      <c r="CC136" s="13">
        <f t="shared" si="101"/>
        <v>-7427.525</v>
      </c>
      <c r="CD136" s="13">
        <f t="shared" si="102"/>
        <v>-9183.125</v>
      </c>
      <c r="CE136" s="13">
        <f t="shared" si="118"/>
        <v>-3670.625</v>
      </c>
      <c r="CF136" s="51">
        <v>2200</v>
      </c>
      <c r="CG136" s="13">
        <f t="shared" si="119"/>
        <v>2559.375</v>
      </c>
      <c r="CH136" s="170">
        <f t="shared" si="104"/>
        <v>-5917.625</v>
      </c>
      <c r="CI136" s="164">
        <f t="shared" si="105"/>
        <v>-4167.624999999998</v>
      </c>
      <c r="CJ136" s="20">
        <f t="shared" si="125"/>
        <v>29.399999999999636</v>
      </c>
      <c r="CK136" s="102">
        <f t="shared" si="126"/>
        <v>105</v>
      </c>
      <c r="CL136" s="102">
        <f t="shared" si="127"/>
        <v>1732.5</v>
      </c>
      <c r="CM136" s="170">
        <f t="shared" si="106"/>
        <v>-1750.0000000000018</v>
      </c>
    </row>
    <row r="137" spans="1:91" ht="11.25">
      <c r="A137" s="253"/>
      <c r="C137" s="1">
        <v>595</v>
      </c>
      <c r="D137" s="34">
        <f>C137/config!$B$7</f>
        <v>198.33333333333334</v>
      </c>
      <c r="E137" s="139">
        <f t="shared" si="135"/>
        <v>9870</v>
      </c>
      <c r="F137" s="139">
        <f t="shared" si="135"/>
        <v>13798.749999999998</v>
      </c>
      <c r="G137" s="139">
        <f t="shared" si="135"/>
        <v>19328.75</v>
      </c>
      <c r="H137" s="139">
        <f t="shared" si="135"/>
        <v>25520.25</v>
      </c>
      <c r="I137" s="139">
        <f t="shared" si="135"/>
        <v>28616</v>
      </c>
      <c r="J137" s="139">
        <f t="shared" si="135"/>
        <v>27755</v>
      </c>
      <c r="K137" s="139">
        <f t="shared" si="135"/>
        <v>8190</v>
      </c>
      <c r="L137" s="139">
        <f t="shared" si="135"/>
        <v>14931</v>
      </c>
      <c r="M137" s="139">
        <f t="shared" si="135"/>
        <v>18478.25</v>
      </c>
      <c r="N137" s="139">
        <f t="shared" si="135"/>
        <v>22340.5</v>
      </c>
      <c r="O137" s="139">
        <f t="shared" si="136"/>
        <v>28227.5</v>
      </c>
      <c r="P137" s="139">
        <f t="shared" si="136"/>
        <v>12354.999999999998</v>
      </c>
      <c r="Q137" s="139">
        <f t="shared" si="136"/>
        <v>19547.5</v>
      </c>
      <c r="R137" s="139">
        <f t="shared" si="136"/>
        <v>26278</v>
      </c>
      <c r="S137" s="139">
        <f t="shared" si="136"/>
        <v>40006.75</v>
      </c>
      <c r="T137" s="139">
        <f t="shared" si="136"/>
        <v>9909.375</v>
      </c>
      <c r="U137" s="139">
        <f t="shared" si="136"/>
        <v>15890.000000000002</v>
      </c>
      <c r="V137" s="139">
        <f t="shared" si="136"/>
        <v>22260</v>
      </c>
      <c r="W137" s="148">
        <f t="shared" si="123"/>
        <v>13296.499999999998</v>
      </c>
      <c r="X137" s="148">
        <f t="shared" si="123"/>
        <v>17717.000000000004</v>
      </c>
      <c r="Y137" s="148">
        <f t="shared" si="123"/>
        <v>22179.500000000004</v>
      </c>
      <c r="Z137" s="148">
        <f t="shared" si="123"/>
        <v>32648</v>
      </c>
      <c r="AA137" s="148">
        <f t="shared" si="123"/>
        <v>11424</v>
      </c>
      <c r="AB137" s="148">
        <f t="shared" si="123"/>
        <v>14497.000000000002</v>
      </c>
      <c r="AC137" s="148">
        <f t="shared" si="123"/>
        <v>19278</v>
      </c>
      <c r="AD137" s="139">
        <f t="shared" si="136"/>
        <v>28367.499999999996</v>
      </c>
      <c r="AE137" s="139">
        <f t="shared" si="136"/>
        <v>15811.249999999998</v>
      </c>
      <c r="AF137" s="139">
        <f t="shared" si="136"/>
        <v>30267.499999999996</v>
      </c>
      <c r="AG137" s="139">
        <f t="shared" si="136"/>
        <v>9840.6</v>
      </c>
      <c r="AH137" s="139">
        <f t="shared" si="137"/>
        <v>13769.349999999997</v>
      </c>
      <c r="AI137" s="139">
        <f t="shared" si="137"/>
        <v>19299.35</v>
      </c>
      <c r="AJ137" s="139">
        <f t="shared" si="137"/>
        <v>25490.85</v>
      </c>
      <c r="AK137" s="139">
        <f t="shared" si="137"/>
        <v>28586.6</v>
      </c>
      <c r="AL137" s="139">
        <f t="shared" si="137"/>
        <v>8085</v>
      </c>
      <c r="AM137" s="139">
        <f t="shared" si="137"/>
        <v>14826</v>
      </c>
      <c r="AN137" s="139">
        <f t="shared" si="137"/>
        <v>18373.25</v>
      </c>
      <c r="AO137" s="139">
        <f t="shared" si="137"/>
        <v>22235.5</v>
      </c>
      <c r="AP137" s="139">
        <f t="shared" si="137"/>
        <v>28122.5</v>
      </c>
      <c r="AQ137" s="139">
        <f t="shared" si="137"/>
        <v>11876.199999999997</v>
      </c>
      <c r="AR137" s="139">
        <f t="shared" si="137"/>
        <v>19436.2</v>
      </c>
      <c r="AS137" s="139">
        <f t="shared" si="137"/>
        <v>26151.370000000003</v>
      </c>
      <c r="AT137" s="139">
        <f t="shared" si="137"/>
        <v>39864.37</v>
      </c>
      <c r="AU137" s="148">
        <f t="shared" si="137"/>
        <v>13191.499999999998</v>
      </c>
      <c r="AV137" s="148">
        <f t="shared" si="137"/>
        <v>17612.000000000004</v>
      </c>
      <c r="AW137" s="148">
        <f t="shared" si="137"/>
        <v>22074.500000000004</v>
      </c>
      <c r="AX137" s="148">
        <f t="shared" si="137"/>
        <v>32543</v>
      </c>
      <c r="AY137" s="139">
        <f t="shared" si="137"/>
        <v>18165</v>
      </c>
      <c r="AZ137" s="139">
        <f t="shared" si="137"/>
        <v>13689.375</v>
      </c>
      <c r="BA137" s="139">
        <f t="shared" si="137"/>
        <v>17969.000000000004</v>
      </c>
      <c r="BB137" s="139">
        <f t="shared" si="138"/>
        <v>24297</v>
      </c>
      <c r="BC137" s="139">
        <f t="shared" si="138"/>
        <v>30850.75</v>
      </c>
      <c r="BD137" s="139">
        <f t="shared" si="138"/>
        <v>46646.25</v>
      </c>
      <c r="BE137" s="139">
        <f t="shared" si="138"/>
        <v>19820.3125</v>
      </c>
      <c r="BF137" s="139">
        <f t="shared" si="138"/>
        <v>19610.3125</v>
      </c>
      <c r="BG137" s="139">
        <f t="shared" si="138"/>
        <v>22193.5</v>
      </c>
      <c r="BH137" s="139">
        <f t="shared" si="138"/>
        <v>21469</v>
      </c>
      <c r="BI137" s="139">
        <f t="shared" si="138"/>
        <v>21096.25</v>
      </c>
      <c r="BJ137" s="139">
        <f t="shared" si="138"/>
        <v>19993.75</v>
      </c>
      <c r="BK137" s="139">
        <f t="shared" si="134"/>
        <v>20114.499999999996</v>
      </c>
      <c r="BL137" s="139">
        <f t="shared" si="134"/>
        <v>20922.999999999996</v>
      </c>
      <c r="BM137" s="44">
        <f t="shared" si="87"/>
        <v>8085</v>
      </c>
      <c r="BN137" s="139">
        <f t="shared" si="83"/>
        <v>9870</v>
      </c>
      <c r="BO137" s="139">
        <f t="shared" si="88"/>
        <v>8190</v>
      </c>
      <c r="BP137" s="139">
        <f t="shared" si="89"/>
        <v>9909.375</v>
      </c>
      <c r="BQ137" s="139">
        <f t="shared" si="90"/>
        <v>15811.249999999998</v>
      </c>
      <c r="BR137" s="139">
        <f t="shared" si="117"/>
        <v>9840.6</v>
      </c>
      <c r="BS137" s="139">
        <f t="shared" si="91"/>
        <v>8085</v>
      </c>
      <c r="BT137" s="139">
        <f t="shared" si="92"/>
        <v>13689.375</v>
      </c>
      <c r="BU137" s="139">
        <f t="shared" si="93"/>
        <v>19610.3125</v>
      </c>
      <c r="BV137" s="139">
        <f t="shared" si="94"/>
        <v>19993.75</v>
      </c>
      <c r="BW137" s="175">
        <f t="shared" si="95"/>
        <v>11424</v>
      </c>
      <c r="BX137" s="161">
        <f t="shared" si="96"/>
        <v>13191.499999999998</v>
      </c>
      <c r="BY137" s="20">
        <f t="shared" si="128"/>
        <v>-7540.3125</v>
      </c>
      <c r="BZ137" s="13">
        <f t="shared" si="129"/>
        <v>-9220.3125</v>
      </c>
      <c r="CA137" s="13">
        <f t="shared" si="130"/>
        <v>-7500.9375</v>
      </c>
      <c r="CB137" s="13">
        <f t="shared" si="100"/>
        <v>-1599.0625</v>
      </c>
      <c r="CC137" s="13">
        <f t="shared" si="101"/>
        <v>-7569.7125</v>
      </c>
      <c r="CD137" s="13">
        <f t="shared" si="102"/>
        <v>-9325.3125</v>
      </c>
      <c r="CE137" s="13">
        <f t="shared" si="118"/>
        <v>-3720.9375</v>
      </c>
      <c r="CF137" s="51">
        <v>2200</v>
      </c>
      <c r="CG137" s="13">
        <f t="shared" si="119"/>
        <v>2583.4375</v>
      </c>
      <c r="CH137" s="170">
        <f t="shared" si="104"/>
        <v>-5986.3125</v>
      </c>
      <c r="CI137" s="164">
        <f t="shared" si="105"/>
        <v>-4218.812500000002</v>
      </c>
      <c r="CJ137" s="20">
        <f t="shared" si="125"/>
        <v>29.399999999999636</v>
      </c>
      <c r="CK137" s="102">
        <f t="shared" si="126"/>
        <v>105</v>
      </c>
      <c r="CL137" s="102">
        <f t="shared" si="127"/>
        <v>1824.375</v>
      </c>
      <c r="CM137" s="170">
        <f t="shared" si="106"/>
        <v>-1767.4999999999982</v>
      </c>
    </row>
    <row r="138" spans="1:91" ht="11.25">
      <c r="A138" s="253"/>
      <c r="C138" s="1">
        <v>600</v>
      </c>
      <c r="D138" s="34">
        <f>C138/config!$B$7</f>
        <v>200</v>
      </c>
      <c r="E138" s="139">
        <f aca="true" t="shared" si="139" ref="E138:N147">k_zeikomi(k_total(k_tsuwabun($C138,$D138,0,E$12,E$13),E$7,E$6,E$9,E$14,E$10+E$11))</f>
        <v>9870</v>
      </c>
      <c r="F138" s="139">
        <f t="shared" si="139"/>
        <v>13912.5</v>
      </c>
      <c r="G138" s="139">
        <f t="shared" si="139"/>
        <v>19488</v>
      </c>
      <c r="H138" s="139">
        <f t="shared" si="139"/>
        <v>25725</v>
      </c>
      <c r="I138" s="139">
        <f t="shared" si="139"/>
        <v>28843.5</v>
      </c>
      <c r="J138" s="139">
        <f t="shared" si="139"/>
        <v>27982.5</v>
      </c>
      <c r="K138" s="139">
        <f t="shared" si="139"/>
        <v>8190</v>
      </c>
      <c r="L138" s="139">
        <f t="shared" si="139"/>
        <v>15067.5</v>
      </c>
      <c r="M138" s="139">
        <f t="shared" si="139"/>
        <v>18637.5</v>
      </c>
      <c r="N138" s="139">
        <f t="shared" si="139"/>
        <v>22522.5</v>
      </c>
      <c r="O138" s="139">
        <f aca="true" t="shared" si="140" ref="O138:AG147">k_zeikomi(k_total(k_tsuwabun($C138,$D138,0,O$12,O$13),O$7,O$6,O$9,O$14,O$10+O$11))</f>
        <v>28455</v>
      </c>
      <c r="P138" s="139">
        <f t="shared" si="140"/>
        <v>12468.75</v>
      </c>
      <c r="Q138" s="139">
        <f t="shared" si="140"/>
        <v>19713.75</v>
      </c>
      <c r="R138" s="139">
        <f t="shared" si="140"/>
        <v>26496.75</v>
      </c>
      <c r="S138" s="139">
        <f t="shared" si="140"/>
        <v>40330.5</v>
      </c>
      <c r="T138" s="139">
        <f t="shared" si="140"/>
        <v>10001.25</v>
      </c>
      <c r="U138" s="139">
        <f t="shared" si="140"/>
        <v>16012.5</v>
      </c>
      <c r="V138" s="139">
        <f t="shared" si="140"/>
        <v>22443.75</v>
      </c>
      <c r="W138" s="148">
        <f t="shared" si="123"/>
        <v>13387.5</v>
      </c>
      <c r="X138" s="148">
        <f t="shared" si="123"/>
        <v>17850</v>
      </c>
      <c r="Y138" s="148">
        <f t="shared" si="123"/>
        <v>22354.5</v>
      </c>
      <c r="Z138" s="148">
        <f t="shared" si="123"/>
        <v>32907</v>
      </c>
      <c r="AA138" s="148">
        <f t="shared" si="123"/>
        <v>11497.5</v>
      </c>
      <c r="AB138" s="148">
        <f t="shared" si="123"/>
        <v>14595</v>
      </c>
      <c r="AC138" s="148">
        <f t="shared" si="123"/>
        <v>19425</v>
      </c>
      <c r="AD138" s="139">
        <f t="shared" si="140"/>
        <v>28595</v>
      </c>
      <c r="AE138" s="139">
        <f t="shared" si="140"/>
        <v>15925</v>
      </c>
      <c r="AF138" s="139">
        <f t="shared" si="140"/>
        <v>30495.000000000004</v>
      </c>
      <c r="AG138" s="139">
        <f t="shared" si="140"/>
        <v>9840.6</v>
      </c>
      <c r="AH138" s="139">
        <f aca="true" t="shared" si="141" ref="AH138:BA153">k_zeikomi(k_total(k_tsuwabun($C138,$D138,0,AH$12,AH$13),AH$7,AH$6,AH$9,AH$14,AH$10+AH$11))</f>
        <v>13883.1</v>
      </c>
      <c r="AI138" s="139">
        <f t="shared" si="141"/>
        <v>19458.6</v>
      </c>
      <c r="AJ138" s="139">
        <f t="shared" si="141"/>
        <v>25695.6</v>
      </c>
      <c r="AK138" s="139">
        <f t="shared" si="141"/>
        <v>28814.1</v>
      </c>
      <c r="AL138" s="139">
        <f t="shared" si="141"/>
        <v>8085</v>
      </c>
      <c r="AM138" s="139">
        <f t="shared" si="137"/>
        <v>14962.5</v>
      </c>
      <c r="AN138" s="139">
        <f t="shared" si="137"/>
        <v>18532.5</v>
      </c>
      <c r="AO138" s="139">
        <f t="shared" si="137"/>
        <v>22417.5</v>
      </c>
      <c r="AP138" s="139">
        <f t="shared" si="137"/>
        <v>28350</v>
      </c>
      <c r="AQ138" s="139">
        <f t="shared" si="137"/>
        <v>11989.95</v>
      </c>
      <c r="AR138" s="139">
        <f t="shared" si="137"/>
        <v>19602.45</v>
      </c>
      <c r="AS138" s="139">
        <f t="shared" si="137"/>
        <v>26370.120000000003</v>
      </c>
      <c r="AT138" s="139">
        <f t="shared" si="137"/>
        <v>40188.12</v>
      </c>
      <c r="AU138" s="148">
        <f t="shared" si="137"/>
        <v>13282.5</v>
      </c>
      <c r="AV138" s="148">
        <f t="shared" si="137"/>
        <v>17745</v>
      </c>
      <c r="AW138" s="148">
        <f t="shared" si="137"/>
        <v>22249.5</v>
      </c>
      <c r="AX138" s="148">
        <f t="shared" si="137"/>
        <v>32802</v>
      </c>
      <c r="AY138" s="139">
        <f t="shared" si="137"/>
        <v>18165</v>
      </c>
      <c r="AZ138" s="139">
        <f t="shared" si="137"/>
        <v>13781.25</v>
      </c>
      <c r="BA138" s="139">
        <f t="shared" si="137"/>
        <v>18091.5</v>
      </c>
      <c r="BB138" s="139">
        <f t="shared" si="138"/>
        <v>24480.75</v>
      </c>
      <c r="BC138" s="139">
        <f t="shared" si="138"/>
        <v>31095.75</v>
      </c>
      <c r="BD138" s="139">
        <f t="shared" si="138"/>
        <v>47013.75</v>
      </c>
      <c r="BE138" s="139">
        <f t="shared" si="138"/>
        <v>19962.5</v>
      </c>
      <c r="BF138" s="139">
        <f t="shared" si="138"/>
        <v>19752.5</v>
      </c>
      <c r="BG138" s="139">
        <f t="shared" si="138"/>
        <v>22359.75</v>
      </c>
      <c r="BH138" s="139">
        <f t="shared" si="138"/>
        <v>21635.25</v>
      </c>
      <c r="BI138" s="139">
        <f t="shared" si="138"/>
        <v>21262.5</v>
      </c>
      <c r="BJ138" s="139">
        <f t="shared" si="138"/>
        <v>20160</v>
      </c>
      <c r="BK138" s="139">
        <f t="shared" si="134"/>
        <v>20254.5</v>
      </c>
      <c r="BL138" s="139">
        <f t="shared" si="134"/>
        <v>21063</v>
      </c>
      <c r="BM138" s="44">
        <f t="shared" si="87"/>
        <v>8085</v>
      </c>
      <c r="BN138" s="139">
        <f t="shared" si="83"/>
        <v>9870</v>
      </c>
      <c r="BO138" s="139">
        <f t="shared" si="88"/>
        <v>8190</v>
      </c>
      <c r="BP138" s="139">
        <f t="shared" si="89"/>
        <v>10001.25</v>
      </c>
      <c r="BQ138" s="139">
        <f t="shared" si="90"/>
        <v>15925</v>
      </c>
      <c r="BR138" s="139">
        <f t="shared" si="117"/>
        <v>9840.6</v>
      </c>
      <c r="BS138" s="139">
        <f t="shared" si="91"/>
        <v>8085</v>
      </c>
      <c r="BT138" s="139">
        <f t="shared" si="92"/>
        <v>13781.25</v>
      </c>
      <c r="BU138" s="139">
        <f t="shared" si="93"/>
        <v>19752.5</v>
      </c>
      <c r="BV138" s="139">
        <f t="shared" si="94"/>
        <v>20160</v>
      </c>
      <c r="BW138" s="175">
        <f t="shared" si="95"/>
        <v>11497.5</v>
      </c>
      <c r="BX138" s="161">
        <f t="shared" si="96"/>
        <v>13282.5</v>
      </c>
      <c r="BY138" s="20">
        <f t="shared" si="128"/>
        <v>-7682.5</v>
      </c>
      <c r="BZ138" s="13">
        <f t="shared" si="129"/>
        <v>-9362.5</v>
      </c>
      <c r="CA138" s="13">
        <f t="shared" si="130"/>
        <v>-7551.25</v>
      </c>
      <c r="CB138" s="13">
        <f t="shared" si="100"/>
        <v>-1627.5</v>
      </c>
      <c r="CC138" s="13">
        <f t="shared" si="101"/>
        <v>-7711.9</v>
      </c>
      <c r="CD138" s="13">
        <f t="shared" si="102"/>
        <v>-9467.5</v>
      </c>
      <c r="CE138" s="13">
        <f t="shared" si="118"/>
        <v>-3771.25</v>
      </c>
      <c r="CF138" s="51">
        <v>2200</v>
      </c>
      <c r="CG138" s="13">
        <f t="shared" si="119"/>
        <v>2607.5</v>
      </c>
      <c r="CH138" s="170">
        <f t="shared" si="104"/>
        <v>-6055</v>
      </c>
      <c r="CI138" s="164">
        <f t="shared" si="105"/>
        <v>-4270</v>
      </c>
      <c r="CJ138" s="20">
        <f t="shared" si="125"/>
        <v>29.399999999999636</v>
      </c>
      <c r="CK138" s="102">
        <f t="shared" si="126"/>
        <v>105</v>
      </c>
      <c r="CL138" s="102">
        <f t="shared" si="127"/>
        <v>1916.25</v>
      </c>
      <c r="CM138" s="170">
        <f t="shared" si="106"/>
        <v>-1785</v>
      </c>
    </row>
    <row r="139" spans="1:91" ht="11.25">
      <c r="A139" s="253"/>
      <c r="C139" s="1">
        <v>605</v>
      </c>
      <c r="D139" s="34">
        <f>C139/config!$B$7</f>
        <v>201.66666666666666</v>
      </c>
      <c r="E139" s="139">
        <f t="shared" si="139"/>
        <v>9870</v>
      </c>
      <c r="F139" s="139">
        <f t="shared" si="139"/>
        <v>14026.250000000002</v>
      </c>
      <c r="G139" s="139">
        <f t="shared" si="139"/>
        <v>19647.25</v>
      </c>
      <c r="H139" s="139">
        <f t="shared" si="139"/>
        <v>25929.75</v>
      </c>
      <c r="I139" s="139">
        <f t="shared" si="139"/>
        <v>29071</v>
      </c>
      <c r="J139" s="139">
        <f t="shared" si="139"/>
        <v>28210</v>
      </c>
      <c r="K139" s="139">
        <f t="shared" si="139"/>
        <v>8190</v>
      </c>
      <c r="L139" s="139">
        <f t="shared" si="139"/>
        <v>15204</v>
      </c>
      <c r="M139" s="139">
        <f t="shared" si="139"/>
        <v>18796.75</v>
      </c>
      <c r="N139" s="139">
        <f t="shared" si="139"/>
        <v>22704.5</v>
      </c>
      <c r="O139" s="139">
        <f t="shared" si="140"/>
        <v>28682.5</v>
      </c>
      <c r="P139" s="139">
        <f t="shared" si="140"/>
        <v>12582.500000000002</v>
      </c>
      <c r="Q139" s="139">
        <f t="shared" si="140"/>
        <v>19880</v>
      </c>
      <c r="R139" s="139">
        <f t="shared" si="140"/>
        <v>26715.5</v>
      </c>
      <c r="S139" s="139">
        <f t="shared" si="140"/>
        <v>40654.25</v>
      </c>
      <c r="T139" s="139">
        <f t="shared" si="140"/>
        <v>10093.125</v>
      </c>
      <c r="U139" s="139">
        <f t="shared" si="140"/>
        <v>16134.999999999998</v>
      </c>
      <c r="V139" s="139">
        <f t="shared" si="140"/>
        <v>22627.5</v>
      </c>
      <c r="W139" s="148">
        <f t="shared" si="123"/>
        <v>13478.500000000002</v>
      </c>
      <c r="X139" s="148">
        <f t="shared" si="123"/>
        <v>17982.999999999996</v>
      </c>
      <c r="Y139" s="148">
        <f t="shared" si="123"/>
        <v>22529.499999999996</v>
      </c>
      <c r="Z139" s="148">
        <f t="shared" si="123"/>
        <v>33166</v>
      </c>
      <c r="AA139" s="148">
        <f t="shared" si="123"/>
        <v>11571</v>
      </c>
      <c r="AB139" s="148">
        <f t="shared" si="123"/>
        <v>14692.999999999998</v>
      </c>
      <c r="AC139" s="148">
        <f t="shared" si="123"/>
        <v>19572</v>
      </c>
      <c r="AD139" s="139">
        <f t="shared" si="140"/>
        <v>28822.5</v>
      </c>
      <c r="AE139" s="139">
        <f t="shared" si="140"/>
        <v>16038.75</v>
      </c>
      <c r="AF139" s="139">
        <f t="shared" si="140"/>
        <v>30722.5</v>
      </c>
      <c r="AG139" s="139">
        <f t="shared" si="140"/>
        <v>9840.6</v>
      </c>
      <c r="AH139" s="139">
        <f t="shared" si="141"/>
        <v>13996.850000000002</v>
      </c>
      <c r="AI139" s="139">
        <f t="shared" si="141"/>
        <v>19617.850000000002</v>
      </c>
      <c r="AJ139" s="139">
        <f t="shared" si="141"/>
        <v>25900.35</v>
      </c>
      <c r="AK139" s="139">
        <f t="shared" si="141"/>
        <v>29041.600000000002</v>
      </c>
      <c r="AL139" s="139">
        <f t="shared" si="141"/>
        <v>8085</v>
      </c>
      <c r="AM139" s="139">
        <f t="shared" si="137"/>
        <v>15099</v>
      </c>
      <c r="AN139" s="139">
        <f t="shared" si="137"/>
        <v>18691.75</v>
      </c>
      <c r="AO139" s="139">
        <f t="shared" si="137"/>
        <v>22599.5</v>
      </c>
      <c r="AP139" s="139">
        <f t="shared" si="137"/>
        <v>28577.5</v>
      </c>
      <c r="AQ139" s="139">
        <f t="shared" si="137"/>
        <v>12103.700000000003</v>
      </c>
      <c r="AR139" s="139">
        <f t="shared" si="137"/>
        <v>19768.699999999997</v>
      </c>
      <c r="AS139" s="139">
        <f t="shared" si="137"/>
        <v>26588.87</v>
      </c>
      <c r="AT139" s="139">
        <f t="shared" si="137"/>
        <v>40511.87</v>
      </c>
      <c r="AU139" s="148">
        <f t="shared" si="137"/>
        <v>13373.500000000002</v>
      </c>
      <c r="AV139" s="148">
        <f t="shared" si="137"/>
        <v>17877.999999999996</v>
      </c>
      <c r="AW139" s="148">
        <f t="shared" si="137"/>
        <v>22424.499999999996</v>
      </c>
      <c r="AX139" s="148">
        <f t="shared" si="137"/>
        <v>33061</v>
      </c>
      <c r="AY139" s="139">
        <f t="shared" si="137"/>
        <v>18165</v>
      </c>
      <c r="AZ139" s="139">
        <f t="shared" si="137"/>
        <v>13873.125</v>
      </c>
      <c r="BA139" s="139">
        <f t="shared" si="137"/>
        <v>18213.999999999996</v>
      </c>
      <c r="BB139" s="139">
        <f t="shared" si="138"/>
        <v>24664.5</v>
      </c>
      <c r="BC139" s="139">
        <f t="shared" si="138"/>
        <v>31340.75</v>
      </c>
      <c r="BD139" s="139">
        <f t="shared" si="138"/>
        <v>47381.25</v>
      </c>
      <c r="BE139" s="139">
        <f t="shared" si="138"/>
        <v>20104.687500000004</v>
      </c>
      <c r="BF139" s="139">
        <f t="shared" si="138"/>
        <v>19894.687500000004</v>
      </c>
      <c r="BG139" s="139">
        <f t="shared" si="138"/>
        <v>22526</v>
      </c>
      <c r="BH139" s="139">
        <f t="shared" si="138"/>
        <v>21801.5</v>
      </c>
      <c r="BI139" s="139">
        <f t="shared" si="138"/>
        <v>21428.75</v>
      </c>
      <c r="BJ139" s="139">
        <f t="shared" si="138"/>
        <v>20326.25</v>
      </c>
      <c r="BK139" s="139">
        <f t="shared" si="134"/>
        <v>20394.500000000004</v>
      </c>
      <c r="BL139" s="139">
        <f t="shared" si="134"/>
        <v>21203</v>
      </c>
      <c r="BM139" s="44">
        <f t="shared" si="87"/>
        <v>8085</v>
      </c>
      <c r="BN139" s="139">
        <f t="shared" si="83"/>
        <v>9870</v>
      </c>
      <c r="BO139" s="139">
        <f t="shared" si="88"/>
        <v>8190</v>
      </c>
      <c r="BP139" s="139">
        <f t="shared" si="89"/>
        <v>10093.125</v>
      </c>
      <c r="BQ139" s="139">
        <f t="shared" si="90"/>
        <v>16038.75</v>
      </c>
      <c r="BR139" s="139">
        <f t="shared" si="117"/>
        <v>9840.6</v>
      </c>
      <c r="BS139" s="139">
        <f t="shared" si="91"/>
        <v>8085</v>
      </c>
      <c r="BT139" s="139">
        <f t="shared" si="92"/>
        <v>13873.125</v>
      </c>
      <c r="BU139" s="139">
        <f t="shared" si="93"/>
        <v>19894.687500000004</v>
      </c>
      <c r="BV139" s="139">
        <f t="shared" si="94"/>
        <v>20326.25</v>
      </c>
      <c r="BW139" s="175">
        <f t="shared" si="95"/>
        <v>11571</v>
      </c>
      <c r="BX139" s="161">
        <f t="shared" si="96"/>
        <v>13373.500000000002</v>
      </c>
      <c r="BY139" s="20">
        <f t="shared" si="128"/>
        <v>-7824.687500000004</v>
      </c>
      <c r="BZ139" s="13">
        <f t="shared" si="129"/>
        <v>-9504.687500000004</v>
      </c>
      <c r="CA139" s="13">
        <f t="shared" si="130"/>
        <v>-7601.562500000004</v>
      </c>
      <c r="CB139" s="13">
        <f t="shared" si="100"/>
        <v>-1655.9375000000036</v>
      </c>
      <c r="CC139" s="13">
        <f t="shared" si="101"/>
        <v>-7854.087500000003</v>
      </c>
      <c r="CD139" s="13">
        <f t="shared" si="102"/>
        <v>-9609.687500000004</v>
      </c>
      <c r="CE139" s="13">
        <f t="shared" si="118"/>
        <v>-3821.5625000000036</v>
      </c>
      <c r="CF139" s="51">
        <v>2200</v>
      </c>
      <c r="CG139" s="13">
        <f t="shared" si="119"/>
        <v>2631.5624999999964</v>
      </c>
      <c r="CH139" s="170">
        <f t="shared" si="104"/>
        <v>-6123.687500000004</v>
      </c>
      <c r="CI139" s="164">
        <f t="shared" si="105"/>
        <v>-4321.187500000002</v>
      </c>
      <c r="CJ139" s="20">
        <f t="shared" si="125"/>
        <v>29.399999999999636</v>
      </c>
      <c r="CK139" s="102">
        <f t="shared" si="126"/>
        <v>105</v>
      </c>
      <c r="CL139" s="102">
        <f t="shared" si="127"/>
        <v>2008.125</v>
      </c>
      <c r="CM139" s="170">
        <f t="shared" si="106"/>
        <v>-1802.5000000000018</v>
      </c>
    </row>
    <row r="140" spans="1:91" ht="11.25">
      <c r="A140" s="253"/>
      <c r="C140" s="1">
        <v>610</v>
      </c>
      <c r="D140" s="34">
        <f>C140/config!$B$7</f>
        <v>203.33333333333334</v>
      </c>
      <c r="E140" s="139">
        <f t="shared" si="139"/>
        <v>9870</v>
      </c>
      <c r="F140" s="139">
        <f t="shared" si="139"/>
        <v>14139.999999999998</v>
      </c>
      <c r="G140" s="139">
        <f t="shared" si="139"/>
        <v>19806.5</v>
      </c>
      <c r="H140" s="139">
        <f t="shared" si="139"/>
        <v>26134.5</v>
      </c>
      <c r="I140" s="139">
        <f t="shared" si="139"/>
        <v>29298.5</v>
      </c>
      <c r="J140" s="139">
        <f t="shared" si="139"/>
        <v>28437.5</v>
      </c>
      <c r="K140" s="139">
        <f t="shared" si="139"/>
        <v>8190</v>
      </c>
      <c r="L140" s="139">
        <f t="shared" si="139"/>
        <v>15340.5</v>
      </c>
      <c r="M140" s="139">
        <f t="shared" si="139"/>
        <v>18956</v>
      </c>
      <c r="N140" s="139">
        <f t="shared" si="139"/>
        <v>22886.5</v>
      </c>
      <c r="O140" s="139">
        <f t="shared" si="140"/>
        <v>28910</v>
      </c>
      <c r="P140" s="139">
        <f t="shared" si="140"/>
        <v>12696.249999999998</v>
      </c>
      <c r="Q140" s="139">
        <f t="shared" si="140"/>
        <v>20046.25</v>
      </c>
      <c r="R140" s="139">
        <f t="shared" si="140"/>
        <v>26934.25</v>
      </c>
      <c r="S140" s="139">
        <f t="shared" si="140"/>
        <v>40978</v>
      </c>
      <c r="T140" s="139">
        <f t="shared" si="140"/>
        <v>10185</v>
      </c>
      <c r="U140" s="139">
        <f t="shared" si="140"/>
        <v>16257.500000000002</v>
      </c>
      <c r="V140" s="139">
        <f t="shared" si="140"/>
        <v>22811.25</v>
      </c>
      <c r="W140" s="148">
        <f t="shared" si="123"/>
        <v>13569.499999999998</v>
      </c>
      <c r="X140" s="148">
        <f t="shared" si="123"/>
        <v>18116.000000000004</v>
      </c>
      <c r="Y140" s="148">
        <f t="shared" si="123"/>
        <v>22704.500000000004</v>
      </c>
      <c r="Z140" s="148">
        <f t="shared" si="123"/>
        <v>33425</v>
      </c>
      <c r="AA140" s="148">
        <f t="shared" si="123"/>
        <v>11644.5</v>
      </c>
      <c r="AB140" s="148">
        <f t="shared" si="123"/>
        <v>14791.000000000002</v>
      </c>
      <c r="AC140" s="148">
        <f t="shared" si="123"/>
        <v>19719</v>
      </c>
      <c r="AD140" s="139">
        <f t="shared" si="140"/>
        <v>29049.999999999996</v>
      </c>
      <c r="AE140" s="139">
        <f t="shared" si="140"/>
        <v>16152.499999999998</v>
      </c>
      <c r="AF140" s="139">
        <f t="shared" si="140"/>
        <v>30949.999999999996</v>
      </c>
      <c r="AG140" s="139">
        <f t="shared" si="140"/>
        <v>9840.6</v>
      </c>
      <c r="AH140" s="139">
        <f t="shared" si="141"/>
        <v>14110.599999999997</v>
      </c>
      <c r="AI140" s="139">
        <f t="shared" si="141"/>
        <v>19777.1</v>
      </c>
      <c r="AJ140" s="139">
        <f t="shared" si="141"/>
        <v>26105.1</v>
      </c>
      <c r="AK140" s="139">
        <f t="shared" si="141"/>
        <v>29269.1</v>
      </c>
      <c r="AL140" s="139">
        <f t="shared" si="141"/>
        <v>8085</v>
      </c>
      <c r="AM140" s="139">
        <f t="shared" si="137"/>
        <v>15235.5</v>
      </c>
      <c r="AN140" s="139">
        <f t="shared" si="137"/>
        <v>18851</v>
      </c>
      <c r="AO140" s="139">
        <f t="shared" si="137"/>
        <v>22781.5</v>
      </c>
      <c r="AP140" s="139">
        <f t="shared" si="137"/>
        <v>28805</v>
      </c>
      <c r="AQ140" s="139">
        <f t="shared" si="137"/>
        <v>12217.449999999997</v>
      </c>
      <c r="AR140" s="139">
        <f t="shared" si="137"/>
        <v>19934.95</v>
      </c>
      <c r="AS140" s="139">
        <f t="shared" si="137"/>
        <v>26807.620000000003</v>
      </c>
      <c r="AT140" s="139">
        <f t="shared" si="137"/>
        <v>40835.62</v>
      </c>
      <c r="AU140" s="148">
        <f t="shared" si="137"/>
        <v>13464.499999999998</v>
      </c>
      <c r="AV140" s="148">
        <f t="shared" si="137"/>
        <v>18011.000000000004</v>
      </c>
      <c r="AW140" s="148">
        <f t="shared" si="137"/>
        <v>22599.500000000004</v>
      </c>
      <c r="AX140" s="148">
        <f t="shared" si="137"/>
        <v>33320</v>
      </c>
      <c r="AY140" s="139">
        <f t="shared" si="137"/>
        <v>18165</v>
      </c>
      <c r="AZ140" s="139">
        <f t="shared" si="137"/>
        <v>13965</v>
      </c>
      <c r="BA140" s="139">
        <f t="shared" si="137"/>
        <v>18336.500000000004</v>
      </c>
      <c r="BB140" s="139">
        <f t="shared" si="138"/>
        <v>24848.25</v>
      </c>
      <c r="BC140" s="139">
        <f t="shared" si="138"/>
        <v>31585.75</v>
      </c>
      <c r="BD140" s="139">
        <f t="shared" si="138"/>
        <v>47748.75</v>
      </c>
      <c r="BE140" s="139">
        <f t="shared" si="138"/>
        <v>20246.875</v>
      </c>
      <c r="BF140" s="139">
        <f t="shared" si="138"/>
        <v>20036.875</v>
      </c>
      <c r="BG140" s="139">
        <f t="shared" si="138"/>
        <v>22692.25</v>
      </c>
      <c r="BH140" s="139">
        <f t="shared" si="138"/>
        <v>21967.75</v>
      </c>
      <c r="BI140" s="139">
        <f t="shared" si="138"/>
        <v>21595</v>
      </c>
      <c r="BJ140" s="139">
        <f t="shared" si="138"/>
        <v>20492.5</v>
      </c>
      <c r="BK140" s="139">
        <f aca="true" t="shared" si="142" ref="BK140:BL178">k_zeikomi(k_total(k_tsuwabun($C140,$D140,0,BK$12,BK$13),BK$7,BK$6,BK$9,BK$14,BK$10+BK$11))</f>
        <v>20534.499999999996</v>
      </c>
      <c r="BL140" s="139">
        <f t="shared" si="142"/>
        <v>21342.999999999996</v>
      </c>
      <c r="BM140" s="44">
        <f t="shared" si="87"/>
        <v>8085</v>
      </c>
      <c r="BN140" s="139">
        <f t="shared" si="83"/>
        <v>9870</v>
      </c>
      <c r="BO140" s="139">
        <f t="shared" si="88"/>
        <v>8190</v>
      </c>
      <c r="BP140" s="139">
        <f t="shared" si="89"/>
        <v>10185</v>
      </c>
      <c r="BQ140" s="139">
        <f t="shared" si="90"/>
        <v>16152.499999999998</v>
      </c>
      <c r="BR140" s="139">
        <f t="shared" si="117"/>
        <v>9840.6</v>
      </c>
      <c r="BS140" s="139">
        <f t="shared" si="91"/>
        <v>8085</v>
      </c>
      <c r="BT140" s="139">
        <f t="shared" si="92"/>
        <v>13965</v>
      </c>
      <c r="BU140" s="139">
        <f t="shared" si="93"/>
        <v>20036.875</v>
      </c>
      <c r="BV140" s="139">
        <f t="shared" si="94"/>
        <v>20492.5</v>
      </c>
      <c r="BW140" s="175">
        <f t="shared" si="95"/>
        <v>11644.5</v>
      </c>
      <c r="BX140" s="161">
        <f t="shared" si="96"/>
        <v>13464.499999999998</v>
      </c>
      <c r="BY140" s="20">
        <f t="shared" si="128"/>
        <v>-7966.875</v>
      </c>
      <c r="BZ140" s="13">
        <f t="shared" si="129"/>
        <v>-9646.875</v>
      </c>
      <c r="CA140" s="13">
        <f t="shared" si="130"/>
        <v>-7651.875</v>
      </c>
      <c r="CB140" s="13">
        <f t="shared" si="100"/>
        <v>-1684.375</v>
      </c>
      <c r="CC140" s="13">
        <f t="shared" si="101"/>
        <v>-7996.275</v>
      </c>
      <c r="CD140" s="13">
        <f t="shared" si="102"/>
        <v>-9751.875</v>
      </c>
      <c r="CE140" s="13">
        <f t="shared" si="118"/>
        <v>-3871.875</v>
      </c>
      <c r="CF140" s="51">
        <v>2200</v>
      </c>
      <c r="CG140" s="13">
        <f t="shared" si="119"/>
        <v>2655.625</v>
      </c>
      <c r="CH140" s="170">
        <f t="shared" si="104"/>
        <v>-6192.375</v>
      </c>
      <c r="CI140" s="164">
        <f t="shared" si="105"/>
        <v>-4372.375000000002</v>
      </c>
      <c r="CJ140" s="20">
        <f t="shared" si="125"/>
        <v>29.399999999999636</v>
      </c>
      <c r="CK140" s="102">
        <f t="shared" si="126"/>
        <v>105</v>
      </c>
      <c r="CL140" s="102">
        <f t="shared" si="127"/>
        <v>2100</v>
      </c>
      <c r="CM140" s="170">
        <f t="shared" si="106"/>
        <v>-1819.9999999999982</v>
      </c>
    </row>
    <row r="141" spans="1:91" ht="11.25">
      <c r="A141" s="253"/>
      <c r="C141" s="1">
        <v>615</v>
      </c>
      <c r="D141" s="34">
        <f>C141/config!$B$7</f>
        <v>205</v>
      </c>
      <c r="E141" s="139">
        <f t="shared" si="139"/>
        <v>9870</v>
      </c>
      <c r="F141" s="139">
        <f t="shared" si="139"/>
        <v>14253.75</v>
      </c>
      <c r="G141" s="139">
        <f t="shared" si="139"/>
        <v>19965.75</v>
      </c>
      <c r="H141" s="139">
        <f t="shared" si="139"/>
        <v>26339.25</v>
      </c>
      <c r="I141" s="139">
        <f t="shared" si="139"/>
        <v>29526</v>
      </c>
      <c r="J141" s="139">
        <f t="shared" si="139"/>
        <v>28665</v>
      </c>
      <c r="K141" s="139">
        <f t="shared" si="139"/>
        <v>8190</v>
      </c>
      <c r="L141" s="139">
        <f t="shared" si="139"/>
        <v>15477</v>
      </c>
      <c r="M141" s="139">
        <f t="shared" si="139"/>
        <v>19115.25</v>
      </c>
      <c r="N141" s="139">
        <f t="shared" si="139"/>
        <v>23068.5</v>
      </c>
      <c r="O141" s="139">
        <f t="shared" si="140"/>
        <v>29137.5</v>
      </c>
      <c r="P141" s="139">
        <f t="shared" si="140"/>
        <v>12810</v>
      </c>
      <c r="Q141" s="139">
        <f t="shared" si="140"/>
        <v>20212.5</v>
      </c>
      <c r="R141" s="139">
        <f t="shared" si="140"/>
        <v>27153</v>
      </c>
      <c r="S141" s="139">
        <f t="shared" si="140"/>
        <v>41301.75</v>
      </c>
      <c r="T141" s="139">
        <f t="shared" si="140"/>
        <v>10276.875</v>
      </c>
      <c r="U141" s="139">
        <f t="shared" si="140"/>
        <v>16380</v>
      </c>
      <c r="V141" s="139">
        <f t="shared" si="140"/>
        <v>22995</v>
      </c>
      <c r="W141" s="148">
        <f t="shared" si="123"/>
        <v>13660.5</v>
      </c>
      <c r="X141" s="148">
        <f t="shared" si="123"/>
        <v>18249</v>
      </c>
      <c r="Y141" s="148">
        <f t="shared" si="123"/>
        <v>22879.5</v>
      </c>
      <c r="Z141" s="148">
        <f t="shared" si="123"/>
        <v>33684</v>
      </c>
      <c r="AA141" s="148">
        <f t="shared" si="123"/>
        <v>11718</v>
      </c>
      <c r="AB141" s="148">
        <f t="shared" si="123"/>
        <v>14889</v>
      </c>
      <c r="AC141" s="148">
        <f t="shared" si="123"/>
        <v>19866</v>
      </c>
      <c r="AD141" s="139">
        <f t="shared" si="140"/>
        <v>29277.5</v>
      </c>
      <c r="AE141" s="139">
        <f t="shared" si="140"/>
        <v>16266.25</v>
      </c>
      <c r="AF141" s="139">
        <f t="shared" si="140"/>
        <v>31177.500000000004</v>
      </c>
      <c r="AG141" s="139">
        <f t="shared" si="140"/>
        <v>9840.6</v>
      </c>
      <c r="AH141" s="139">
        <f t="shared" si="141"/>
        <v>14224.35</v>
      </c>
      <c r="AI141" s="139">
        <f t="shared" si="141"/>
        <v>19936.35</v>
      </c>
      <c r="AJ141" s="139">
        <f t="shared" si="141"/>
        <v>26309.85</v>
      </c>
      <c r="AK141" s="139">
        <f t="shared" si="141"/>
        <v>29496.6</v>
      </c>
      <c r="AL141" s="139">
        <f t="shared" si="141"/>
        <v>8085</v>
      </c>
      <c r="AM141" s="139">
        <f t="shared" si="137"/>
        <v>15372</v>
      </c>
      <c r="AN141" s="139">
        <f t="shared" si="137"/>
        <v>19010.25</v>
      </c>
      <c r="AO141" s="139">
        <f t="shared" si="137"/>
        <v>22963.5</v>
      </c>
      <c r="AP141" s="139">
        <f t="shared" si="137"/>
        <v>29032.5</v>
      </c>
      <c r="AQ141" s="139">
        <f t="shared" si="137"/>
        <v>12331.2</v>
      </c>
      <c r="AR141" s="139">
        <f t="shared" si="137"/>
        <v>20101.2</v>
      </c>
      <c r="AS141" s="139">
        <f t="shared" si="137"/>
        <v>27026.370000000003</v>
      </c>
      <c r="AT141" s="139">
        <f t="shared" si="137"/>
        <v>41159.37</v>
      </c>
      <c r="AU141" s="148">
        <f t="shared" si="137"/>
        <v>13555.5</v>
      </c>
      <c r="AV141" s="148">
        <f t="shared" si="137"/>
        <v>18144</v>
      </c>
      <c r="AW141" s="148">
        <f t="shared" si="137"/>
        <v>22774.5</v>
      </c>
      <c r="AX141" s="148">
        <f t="shared" si="137"/>
        <v>33579</v>
      </c>
      <c r="AY141" s="139">
        <f t="shared" si="137"/>
        <v>18165</v>
      </c>
      <c r="AZ141" s="139">
        <f t="shared" si="137"/>
        <v>14056.875</v>
      </c>
      <c r="BA141" s="139">
        <f t="shared" si="137"/>
        <v>18459</v>
      </c>
      <c r="BB141" s="139">
        <f t="shared" si="138"/>
        <v>25032</v>
      </c>
      <c r="BC141" s="139">
        <f t="shared" si="138"/>
        <v>31830.75</v>
      </c>
      <c r="BD141" s="139">
        <f t="shared" si="138"/>
        <v>48116.25</v>
      </c>
      <c r="BE141" s="139">
        <f t="shared" si="138"/>
        <v>20389.0625</v>
      </c>
      <c r="BF141" s="139">
        <f t="shared" si="138"/>
        <v>20179.0625</v>
      </c>
      <c r="BG141" s="139">
        <f t="shared" si="138"/>
        <v>22858.5</v>
      </c>
      <c r="BH141" s="139">
        <f t="shared" si="138"/>
        <v>22134</v>
      </c>
      <c r="BI141" s="139">
        <f t="shared" si="138"/>
        <v>21761.25</v>
      </c>
      <c r="BJ141" s="139">
        <f t="shared" si="138"/>
        <v>20658.75</v>
      </c>
      <c r="BK141" s="139">
        <f t="shared" si="142"/>
        <v>20674.5</v>
      </c>
      <c r="BL141" s="139">
        <f t="shared" si="142"/>
        <v>21483</v>
      </c>
      <c r="BM141" s="44">
        <f t="shared" si="87"/>
        <v>8085</v>
      </c>
      <c r="BN141" s="139">
        <f t="shared" si="83"/>
        <v>9870</v>
      </c>
      <c r="BO141" s="139">
        <f t="shared" si="88"/>
        <v>8190</v>
      </c>
      <c r="BP141" s="139">
        <f t="shared" si="89"/>
        <v>10276.875</v>
      </c>
      <c r="BQ141" s="139">
        <f t="shared" si="90"/>
        <v>16266.25</v>
      </c>
      <c r="BR141" s="139">
        <f t="shared" si="117"/>
        <v>9840.6</v>
      </c>
      <c r="BS141" s="139">
        <f t="shared" si="91"/>
        <v>8085</v>
      </c>
      <c r="BT141" s="139">
        <f t="shared" si="92"/>
        <v>14056.875</v>
      </c>
      <c r="BU141" s="139">
        <f t="shared" si="93"/>
        <v>20179.0625</v>
      </c>
      <c r="BV141" s="139">
        <f t="shared" si="94"/>
        <v>20658.75</v>
      </c>
      <c r="BW141" s="175">
        <f t="shared" si="95"/>
        <v>11718</v>
      </c>
      <c r="BX141" s="161">
        <f t="shared" si="96"/>
        <v>13555.5</v>
      </c>
      <c r="BY141" s="20">
        <f t="shared" si="128"/>
        <v>-8109.0625</v>
      </c>
      <c r="BZ141" s="13">
        <f t="shared" si="129"/>
        <v>-9789.0625</v>
      </c>
      <c r="CA141" s="13">
        <f t="shared" si="130"/>
        <v>-7702.1875</v>
      </c>
      <c r="CB141" s="13">
        <f t="shared" si="100"/>
        <v>-1712.8125</v>
      </c>
      <c r="CC141" s="13">
        <f t="shared" si="101"/>
        <v>-8138.4625</v>
      </c>
      <c r="CD141" s="13">
        <f t="shared" si="102"/>
        <v>-9894.0625</v>
      </c>
      <c r="CE141" s="13">
        <f t="shared" si="118"/>
        <v>-3922.1875</v>
      </c>
      <c r="CF141" s="51">
        <v>2200</v>
      </c>
      <c r="CG141" s="13">
        <f t="shared" si="119"/>
        <v>2679.6875</v>
      </c>
      <c r="CH141" s="170">
        <f t="shared" si="104"/>
        <v>-6261.0625</v>
      </c>
      <c r="CI141" s="164">
        <f t="shared" si="105"/>
        <v>-4423.5625</v>
      </c>
      <c r="CJ141" s="20">
        <f t="shared" si="125"/>
        <v>29.399999999999636</v>
      </c>
      <c r="CK141" s="102">
        <f t="shared" si="126"/>
        <v>105</v>
      </c>
      <c r="CL141" s="102">
        <f t="shared" si="127"/>
        <v>2191.875</v>
      </c>
      <c r="CM141" s="170">
        <f t="shared" si="106"/>
        <v>-1837.5</v>
      </c>
    </row>
    <row r="142" spans="1:91" ht="11.25">
      <c r="A142" s="253"/>
      <c r="C142" s="1">
        <v>620</v>
      </c>
      <c r="D142" s="34">
        <f>C142/config!$B$7</f>
        <v>206.66666666666666</v>
      </c>
      <c r="E142" s="139">
        <f t="shared" si="139"/>
        <v>9948.75</v>
      </c>
      <c r="F142" s="139">
        <f t="shared" si="139"/>
        <v>14367.500000000002</v>
      </c>
      <c r="G142" s="139">
        <f t="shared" si="139"/>
        <v>20125</v>
      </c>
      <c r="H142" s="139">
        <f t="shared" si="139"/>
        <v>26544</v>
      </c>
      <c r="I142" s="139">
        <f t="shared" si="139"/>
        <v>29753.5</v>
      </c>
      <c r="J142" s="139">
        <f t="shared" si="139"/>
        <v>28892.5</v>
      </c>
      <c r="K142" s="139">
        <f t="shared" si="139"/>
        <v>8190</v>
      </c>
      <c r="L142" s="139">
        <f t="shared" si="139"/>
        <v>15613.5</v>
      </c>
      <c r="M142" s="139">
        <f t="shared" si="139"/>
        <v>19274.5</v>
      </c>
      <c r="N142" s="139">
        <f t="shared" si="139"/>
        <v>23250.5</v>
      </c>
      <c r="O142" s="139">
        <f t="shared" si="140"/>
        <v>29365</v>
      </c>
      <c r="P142" s="139">
        <f t="shared" si="140"/>
        <v>12923.750000000002</v>
      </c>
      <c r="Q142" s="139">
        <f t="shared" si="140"/>
        <v>20378.75</v>
      </c>
      <c r="R142" s="139">
        <f t="shared" si="140"/>
        <v>27371.75</v>
      </c>
      <c r="S142" s="139">
        <f t="shared" si="140"/>
        <v>41625.5</v>
      </c>
      <c r="T142" s="139">
        <f t="shared" si="140"/>
        <v>10368.75</v>
      </c>
      <c r="U142" s="139">
        <f t="shared" si="140"/>
        <v>16502.499999999996</v>
      </c>
      <c r="V142" s="139">
        <f t="shared" si="140"/>
        <v>23178.75</v>
      </c>
      <c r="W142" s="148">
        <f t="shared" si="123"/>
        <v>13751.500000000002</v>
      </c>
      <c r="X142" s="148">
        <f t="shared" si="123"/>
        <v>18381.999999999996</v>
      </c>
      <c r="Y142" s="148">
        <f t="shared" si="123"/>
        <v>23054.499999999996</v>
      </c>
      <c r="Z142" s="148">
        <f t="shared" si="123"/>
        <v>33943</v>
      </c>
      <c r="AA142" s="148">
        <f t="shared" si="123"/>
        <v>11791.5</v>
      </c>
      <c r="AB142" s="148">
        <f t="shared" si="123"/>
        <v>14986.999999999998</v>
      </c>
      <c r="AC142" s="148">
        <f t="shared" si="123"/>
        <v>20013</v>
      </c>
      <c r="AD142" s="139">
        <f t="shared" si="140"/>
        <v>29505</v>
      </c>
      <c r="AE142" s="139">
        <f t="shared" si="140"/>
        <v>16380</v>
      </c>
      <c r="AF142" s="139">
        <f t="shared" si="140"/>
        <v>31405</v>
      </c>
      <c r="AG142" s="139">
        <f t="shared" si="140"/>
        <v>9840.6</v>
      </c>
      <c r="AH142" s="139">
        <f t="shared" si="141"/>
        <v>14338.100000000002</v>
      </c>
      <c r="AI142" s="139">
        <f t="shared" si="141"/>
        <v>20095.600000000002</v>
      </c>
      <c r="AJ142" s="139">
        <f t="shared" si="141"/>
        <v>26514.6</v>
      </c>
      <c r="AK142" s="139">
        <f t="shared" si="141"/>
        <v>29724.100000000002</v>
      </c>
      <c r="AL142" s="139">
        <f t="shared" si="141"/>
        <v>8085</v>
      </c>
      <c r="AM142" s="139">
        <f t="shared" si="137"/>
        <v>15508.5</v>
      </c>
      <c r="AN142" s="139">
        <f t="shared" si="137"/>
        <v>19169.5</v>
      </c>
      <c r="AO142" s="139">
        <f t="shared" si="137"/>
        <v>23145.5</v>
      </c>
      <c r="AP142" s="139">
        <f t="shared" si="137"/>
        <v>29260</v>
      </c>
      <c r="AQ142" s="139">
        <f t="shared" si="137"/>
        <v>12444.950000000003</v>
      </c>
      <c r="AR142" s="139">
        <f t="shared" si="137"/>
        <v>20267.449999999997</v>
      </c>
      <c r="AS142" s="139">
        <f t="shared" si="137"/>
        <v>27245.12</v>
      </c>
      <c r="AT142" s="139">
        <f t="shared" si="137"/>
        <v>41483.12</v>
      </c>
      <c r="AU142" s="148">
        <f t="shared" si="137"/>
        <v>13646.500000000002</v>
      </c>
      <c r="AV142" s="148">
        <f t="shared" si="137"/>
        <v>18276.999999999996</v>
      </c>
      <c r="AW142" s="148">
        <f t="shared" si="137"/>
        <v>22949.499999999996</v>
      </c>
      <c r="AX142" s="148">
        <f t="shared" si="137"/>
        <v>33838</v>
      </c>
      <c r="AY142" s="139">
        <f t="shared" si="137"/>
        <v>18165</v>
      </c>
      <c r="AZ142" s="139">
        <f t="shared" si="137"/>
        <v>14148.75</v>
      </c>
      <c r="BA142" s="139">
        <f t="shared" si="137"/>
        <v>18581.499999999996</v>
      </c>
      <c r="BB142" s="139">
        <f t="shared" si="138"/>
        <v>25215.75</v>
      </c>
      <c r="BC142" s="139">
        <f t="shared" si="138"/>
        <v>32075.75</v>
      </c>
      <c r="BD142" s="139">
        <f t="shared" si="138"/>
        <v>48483.75</v>
      </c>
      <c r="BE142" s="139">
        <f t="shared" si="138"/>
        <v>20531.250000000004</v>
      </c>
      <c r="BF142" s="139">
        <f t="shared" si="138"/>
        <v>20321.250000000004</v>
      </c>
      <c r="BG142" s="139">
        <f t="shared" si="138"/>
        <v>23024.75</v>
      </c>
      <c r="BH142" s="139">
        <f t="shared" si="138"/>
        <v>22300.25</v>
      </c>
      <c r="BI142" s="139">
        <f t="shared" si="138"/>
        <v>21927.5</v>
      </c>
      <c r="BJ142" s="139">
        <f t="shared" si="138"/>
        <v>20825</v>
      </c>
      <c r="BK142" s="139">
        <f t="shared" si="142"/>
        <v>20814.5</v>
      </c>
      <c r="BL142" s="139">
        <f t="shared" si="142"/>
        <v>21623</v>
      </c>
      <c r="BM142" s="44">
        <f t="shared" si="87"/>
        <v>8085</v>
      </c>
      <c r="BN142" s="139">
        <f t="shared" si="83"/>
        <v>9948.75</v>
      </c>
      <c r="BO142" s="139">
        <f t="shared" si="88"/>
        <v>8190</v>
      </c>
      <c r="BP142" s="139">
        <f t="shared" si="89"/>
        <v>10368.75</v>
      </c>
      <c r="BQ142" s="139">
        <f t="shared" si="90"/>
        <v>16380</v>
      </c>
      <c r="BR142" s="139">
        <f t="shared" si="117"/>
        <v>9840.6</v>
      </c>
      <c r="BS142" s="139">
        <f t="shared" si="91"/>
        <v>8085</v>
      </c>
      <c r="BT142" s="139">
        <f t="shared" si="92"/>
        <v>14148.75</v>
      </c>
      <c r="BU142" s="139">
        <f t="shared" si="93"/>
        <v>20321.250000000004</v>
      </c>
      <c r="BV142" s="139">
        <f t="shared" si="94"/>
        <v>20814.5</v>
      </c>
      <c r="BW142" s="175">
        <f t="shared" si="95"/>
        <v>11791.5</v>
      </c>
      <c r="BX142" s="161">
        <f t="shared" si="96"/>
        <v>13646.500000000002</v>
      </c>
      <c r="BY142" s="20">
        <f t="shared" si="128"/>
        <v>-8172.500000000004</v>
      </c>
      <c r="BZ142" s="13">
        <f t="shared" si="129"/>
        <v>-9931.250000000004</v>
      </c>
      <c r="CA142" s="13">
        <f t="shared" si="130"/>
        <v>-7752.500000000004</v>
      </c>
      <c r="CB142" s="13">
        <f t="shared" si="100"/>
        <v>-1741.2500000000036</v>
      </c>
      <c r="CC142" s="13">
        <f t="shared" si="101"/>
        <v>-8280.650000000003</v>
      </c>
      <c r="CD142" s="13">
        <f t="shared" si="102"/>
        <v>-10036.250000000004</v>
      </c>
      <c r="CE142" s="13">
        <f t="shared" si="118"/>
        <v>-3972.5000000000036</v>
      </c>
      <c r="CF142" s="51">
        <v>2200</v>
      </c>
      <c r="CG142" s="13">
        <f t="shared" si="119"/>
        <v>2693.2499999999964</v>
      </c>
      <c r="CH142" s="170">
        <f t="shared" si="104"/>
        <v>-6329.750000000004</v>
      </c>
      <c r="CI142" s="164">
        <f t="shared" si="105"/>
        <v>-4474.750000000002</v>
      </c>
      <c r="CJ142" s="20">
        <f t="shared" si="125"/>
        <v>108.14999999999964</v>
      </c>
      <c r="CK142" s="102">
        <f t="shared" si="126"/>
        <v>105</v>
      </c>
      <c r="CL142" s="102">
        <f t="shared" si="127"/>
        <v>2283.75</v>
      </c>
      <c r="CM142" s="170">
        <f t="shared" si="106"/>
        <v>-1855.0000000000018</v>
      </c>
    </row>
    <row r="143" spans="1:91" ht="11.25">
      <c r="A143" s="253"/>
      <c r="C143" s="1">
        <v>625</v>
      </c>
      <c r="D143" s="34">
        <f>C143/config!$B$7</f>
        <v>208.33333333333334</v>
      </c>
      <c r="E143" s="139">
        <f t="shared" si="139"/>
        <v>10034.0625</v>
      </c>
      <c r="F143" s="139">
        <f t="shared" si="139"/>
        <v>14481.249999999998</v>
      </c>
      <c r="G143" s="139">
        <f t="shared" si="139"/>
        <v>20284.25</v>
      </c>
      <c r="H143" s="139">
        <f t="shared" si="139"/>
        <v>26748.75</v>
      </c>
      <c r="I143" s="139">
        <f t="shared" si="139"/>
        <v>29981</v>
      </c>
      <c r="J143" s="139">
        <f t="shared" si="139"/>
        <v>29120</v>
      </c>
      <c r="K143" s="139">
        <f t="shared" si="139"/>
        <v>8190</v>
      </c>
      <c r="L143" s="139">
        <f t="shared" si="139"/>
        <v>15750</v>
      </c>
      <c r="M143" s="139">
        <f t="shared" si="139"/>
        <v>19433.75</v>
      </c>
      <c r="N143" s="139">
        <f t="shared" si="139"/>
        <v>23432.5</v>
      </c>
      <c r="O143" s="139">
        <f t="shared" si="140"/>
        <v>29592.5</v>
      </c>
      <c r="P143" s="139">
        <f t="shared" si="140"/>
        <v>13037.499999999998</v>
      </c>
      <c r="Q143" s="139">
        <f t="shared" si="140"/>
        <v>20545</v>
      </c>
      <c r="R143" s="139">
        <f t="shared" si="140"/>
        <v>27590.5</v>
      </c>
      <c r="S143" s="139">
        <f t="shared" si="140"/>
        <v>41949.25</v>
      </c>
      <c r="T143" s="139">
        <f t="shared" si="140"/>
        <v>10460.625</v>
      </c>
      <c r="U143" s="139">
        <f t="shared" si="140"/>
        <v>16625.000000000004</v>
      </c>
      <c r="V143" s="139">
        <f t="shared" si="140"/>
        <v>23362.5</v>
      </c>
      <c r="W143" s="148">
        <f t="shared" si="123"/>
        <v>13842.499999999998</v>
      </c>
      <c r="X143" s="148">
        <f t="shared" si="123"/>
        <v>18515.000000000004</v>
      </c>
      <c r="Y143" s="148">
        <f t="shared" si="123"/>
        <v>23229.500000000004</v>
      </c>
      <c r="Z143" s="148">
        <f t="shared" si="123"/>
        <v>34202</v>
      </c>
      <c r="AA143" s="148">
        <f t="shared" si="123"/>
        <v>11865</v>
      </c>
      <c r="AB143" s="148">
        <f t="shared" si="123"/>
        <v>15085.000000000002</v>
      </c>
      <c r="AC143" s="148">
        <f t="shared" si="123"/>
        <v>20160</v>
      </c>
      <c r="AD143" s="139">
        <f t="shared" si="140"/>
        <v>29732.499999999996</v>
      </c>
      <c r="AE143" s="139">
        <f t="shared" si="140"/>
        <v>16493.75</v>
      </c>
      <c r="AF143" s="139">
        <f t="shared" si="140"/>
        <v>31632.499999999996</v>
      </c>
      <c r="AG143" s="139">
        <f t="shared" si="140"/>
        <v>9840.6</v>
      </c>
      <c r="AH143" s="139">
        <f t="shared" si="141"/>
        <v>14451.849999999997</v>
      </c>
      <c r="AI143" s="139">
        <f t="shared" si="141"/>
        <v>20254.85</v>
      </c>
      <c r="AJ143" s="139">
        <f t="shared" si="141"/>
        <v>26719.35</v>
      </c>
      <c r="AK143" s="139">
        <f t="shared" si="141"/>
        <v>29951.6</v>
      </c>
      <c r="AL143" s="139">
        <f t="shared" si="141"/>
        <v>8085</v>
      </c>
      <c r="AM143" s="139">
        <f t="shared" si="137"/>
        <v>15645</v>
      </c>
      <c r="AN143" s="139">
        <f t="shared" si="137"/>
        <v>19328.75</v>
      </c>
      <c r="AO143" s="139">
        <f t="shared" si="137"/>
        <v>23327.5</v>
      </c>
      <c r="AP143" s="139">
        <f t="shared" si="137"/>
        <v>29487.5</v>
      </c>
      <c r="AQ143" s="139">
        <f t="shared" si="137"/>
        <v>12558.699999999997</v>
      </c>
      <c r="AR143" s="139">
        <f t="shared" si="137"/>
        <v>20433.7</v>
      </c>
      <c r="AS143" s="139">
        <f t="shared" si="137"/>
        <v>27463.870000000003</v>
      </c>
      <c r="AT143" s="139">
        <f t="shared" si="137"/>
        <v>41806.87</v>
      </c>
      <c r="AU143" s="148">
        <f t="shared" si="137"/>
        <v>13737.499999999998</v>
      </c>
      <c r="AV143" s="148">
        <f t="shared" si="137"/>
        <v>18410.000000000004</v>
      </c>
      <c r="AW143" s="148">
        <f t="shared" si="137"/>
        <v>23124.500000000004</v>
      </c>
      <c r="AX143" s="148">
        <f t="shared" si="137"/>
        <v>34097</v>
      </c>
      <c r="AY143" s="139">
        <f t="shared" si="137"/>
        <v>18165</v>
      </c>
      <c r="AZ143" s="139">
        <f t="shared" si="137"/>
        <v>14240.625</v>
      </c>
      <c r="BA143" s="139">
        <f t="shared" si="137"/>
        <v>18704.000000000004</v>
      </c>
      <c r="BB143" s="139">
        <f t="shared" si="138"/>
        <v>25399.5</v>
      </c>
      <c r="BC143" s="139">
        <f t="shared" si="138"/>
        <v>32320.75</v>
      </c>
      <c r="BD143" s="139">
        <f t="shared" si="138"/>
        <v>48851.25</v>
      </c>
      <c r="BE143" s="139">
        <f t="shared" si="138"/>
        <v>20673.4375</v>
      </c>
      <c r="BF143" s="139">
        <f t="shared" si="138"/>
        <v>20463.4375</v>
      </c>
      <c r="BG143" s="139">
        <f t="shared" si="138"/>
        <v>23191</v>
      </c>
      <c r="BH143" s="139">
        <f t="shared" si="138"/>
        <v>22466.5</v>
      </c>
      <c r="BI143" s="139">
        <f t="shared" si="138"/>
        <v>22093.75</v>
      </c>
      <c r="BJ143" s="139">
        <f t="shared" si="138"/>
        <v>20991.25</v>
      </c>
      <c r="BK143" s="139">
        <f t="shared" si="142"/>
        <v>20954.5</v>
      </c>
      <c r="BL143" s="139">
        <f t="shared" si="142"/>
        <v>21763</v>
      </c>
      <c r="BM143" s="44">
        <f t="shared" si="87"/>
        <v>8085</v>
      </c>
      <c r="BN143" s="139">
        <f t="shared" si="83"/>
        <v>10034.0625</v>
      </c>
      <c r="BO143" s="139">
        <f t="shared" si="88"/>
        <v>8190</v>
      </c>
      <c r="BP143" s="139">
        <f t="shared" si="89"/>
        <v>10460.625</v>
      </c>
      <c r="BQ143" s="139">
        <f t="shared" si="90"/>
        <v>16493.75</v>
      </c>
      <c r="BR143" s="139">
        <f t="shared" si="117"/>
        <v>9840.6</v>
      </c>
      <c r="BS143" s="139">
        <f t="shared" si="91"/>
        <v>8085</v>
      </c>
      <c r="BT143" s="139">
        <f t="shared" si="92"/>
        <v>14240.625</v>
      </c>
      <c r="BU143" s="139">
        <f t="shared" si="93"/>
        <v>20463.4375</v>
      </c>
      <c r="BV143" s="139">
        <f t="shared" si="94"/>
        <v>20954.5</v>
      </c>
      <c r="BW143" s="175">
        <f t="shared" si="95"/>
        <v>11865</v>
      </c>
      <c r="BX143" s="161">
        <f t="shared" si="96"/>
        <v>13737.499999999998</v>
      </c>
      <c r="BY143" s="20">
        <f t="shared" si="128"/>
        <v>-8229.375</v>
      </c>
      <c r="BZ143" s="13">
        <f t="shared" si="129"/>
        <v>-10073.4375</v>
      </c>
      <c r="CA143" s="13">
        <f t="shared" si="130"/>
        <v>-7802.8125</v>
      </c>
      <c r="CB143" s="13">
        <f t="shared" si="100"/>
        <v>-1769.6875</v>
      </c>
      <c r="CC143" s="13">
        <f t="shared" si="101"/>
        <v>-8422.8375</v>
      </c>
      <c r="CD143" s="13">
        <f t="shared" si="102"/>
        <v>-10178.4375</v>
      </c>
      <c r="CE143" s="13">
        <f t="shared" si="118"/>
        <v>-4022.8125</v>
      </c>
      <c r="CF143" s="51">
        <v>2200</v>
      </c>
      <c r="CG143" s="13">
        <f t="shared" si="119"/>
        <v>2691.0625</v>
      </c>
      <c r="CH143" s="170">
        <f t="shared" si="104"/>
        <v>-6398.4375</v>
      </c>
      <c r="CI143" s="164">
        <f t="shared" si="105"/>
        <v>-4525.937500000002</v>
      </c>
      <c r="CJ143" s="20">
        <f t="shared" si="125"/>
        <v>193.46249999999964</v>
      </c>
      <c r="CK143" s="102">
        <f t="shared" si="126"/>
        <v>105</v>
      </c>
      <c r="CL143" s="102">
        <f t="shared" si="127"/>
        <v>2375.625</v>
      </c>
      <c r="CM143" s="170">
        <f t="shared" si="106"/>
        <v>-1872.4999999999982</v>
      </c>
    </row>
    <row r="144" spans="1:91" ht="11.25">
      <c r="A144" s="253"/>
      <c r="C144" s="1">
        <v>630</v>
      </c>
      <c r="D144" s="34">
        <f>C144/config!$B$7</f>
        <v>210</v>
      </c>
      <c r="E144" s="139">
        <f t="shared" si="139"/>
        <v>10119.375</v>
      </c>
      <c r="F144" s="139">
        <f t="shared" si="139"/>
        <v>14595</v>
      </c>
      <c r="G144" s="139">
        <f t="shared" si="139"/>
        <v>20443.5</v>
      </c>
      <c r="H144" s="139">
        <f t="shared" si="139"/>
        <v>26953.5</v>
      </c>
      <c r="I144" s="139">
        <f t="shared" si="139"/>
        <v>30208.5</v>
      </c>
      <c r="J144" s="139">
        <f t="shared" si="139"/>
        <v>29347.5</v>
      </c>
      <c r="K144" s="139">
        <f t="shared" si="139"/>
        <v>8190</v>
      </c>
      <c r="L144" s="139">
        <f t="shared" si="139"/>
        <v>15886.5</v>
      </c>
      <c r="M144" s="139">
        <f t="shared" si="139"/>
        <v>19593</v>
      </c>
      <c r="N144" s="139">
        <f t="shared" si="139"/>
        <v>23614.5</v>
      </c>
      <c r="O144" s="139">
        <f t="shared" si="140"/>
        <v>29820</v>
      </c>
      <c r="P144" s="139">
        <f t="shared" si="140"/>
        <v>13151.25</v>
      </c>
      <c r="Q144" s="139">
        <f t="shared" si="140"/>
        <v>20711.25</v>
      </c>
      <c r="R144" s="139">
        <f t="shared" si="140"/>
        <v>27809.25</v>
      </c>
      <c r="S144" s="139">
        <f t="shared" si="140"/>
        <v>42273</v>
      </c>
      <c r="T144" s="139">
        <f t="shared" si="140"/>
        <v>10552.5</v>
      </c>
      <c r="U144" s="139">
        <f t="shared" si="140"/>
        <v>16747.5</v>
      </c>
      <c r="V144" s="139">
        <f t="shared" si="140"/>
        <v>23546.25</v>
      </c>
      <c r="W144" s="148">
        <f t="shared" si="123"/>
        <v>13933.5</v>
      </c>
      <c r="X144" s="148">
        <f t="shared" si="123"/>
        <v>18648</v>
      </c>
      <c r="Y144" s="148">
        <f t="shared" si="123"/>
        <v>23404.5</v>
      </c>
      <c r="Z144" s="148">
        <f t="shared" si="123"/>
        <v>34461</v>
      </c>
      <c r="AA144" s="148">
        <f t="shared" si="123"/>
        <v>11938.5</v>
      </c>
      <c r="AB144" s="148">
        <f t="shared" si="123"/>
        <v>15183</v>
      </c>
      <c r="AC144" s="148">
        <f t="shared" si="123"/>
        <v>20307</v>
      </c>
      <c r="AD144" s="139">
        <f t="shared" si="140"/>
        <v>29960</v>
      </c>
      <c r="AE144" s="139">
        <f t="shared" si="140"/>
        <v>16607.5</v>
      </c>
      <c r="AF144" s="139">
        <f t="shared" si="140"/>
        <v>31860.000000000004</v>
      </c>
      <c r="AG144" s="139">
        <f t="shared" si="140"/>
        <v>9840.6</v>
      </c>
      <c r="AH144" s="139">
        <f t="shared" si="141"/>
        <v>14565.6</v>
      </c>
      <c r="AI144" s="139">
        <f t="shared" si="141"/>
        <v>20414.1</v>
      </c>
      <c r="AJ144" s="139">
        <f t="shared" si="141"/>
        <v>26924.1</v>
      </c>
      <c r="AK144" s="139">
        <f t="shared" si="141"/>
        <v>30179.1</v>
      </c>
      <c r="AL144" s="139">
        <f t="shared" si="141"/>
        <v>8085</v>
      </c>
      <c r="AM144" s="139">
        <f t="shared" si="141"/>
        <v>15781.5</v>
      </c>
      <c r="AN144" s="139">
        <f t="shared" si="141"/>
        <v>19488</v>
      </c>
      <c r="AO144" s="139">
        <f t="shared" si="141"/>
        <v>23509.5</v>
      </c>
      <c r="AP144" s="139">
        <f t="shared" si="141"/>
        <v>29715</v>
      </c>
      <c r="AQ144" s="139">
        <f t="shared" si="141"/>
        <v>12672.45</v>
      </c>
      <c r="AR144" s="139">
        <f t="shared" si="141"/>
        <v>20599.95</v>
      </c>
      <c r="AS144" s="139">
        <f t="shared" si="141"/>
        <v>27682.620000000003</v>
      </c>
      <c r="AT144" s="139">
        <f t="shared" si="141"/>
        <v>42130.62</v>
      </c>
      <c r="AU144" s="148">
        <f t="shared" si="141"/>
        <v>13828.5</v>
      </c>
      <c r="AV144" s="148">
        <f t="shared" si="141"/>
        <v>18543</v>
      </c>
      <c r="AW144" s="148">
        <f t="shared" si="141"/>
        <v>23299.5</v>
      </c>
      <c r="AX144" s="148">
        <f t="shared" si="141"/>
        <v>34356</v>
      </c>
      <c r="AY144" s="139">
        <f t="shared" si="141"/>
        <v>18165</v>
      </c>
      <c r="AZ144" s="139">
        <f t="shared" si="141"/>
        <v>14332.5</v>
      </c>
      <c r="BA144" s="139">
        <f t="shared" si="141"/>
        <v>18826.5</v>
      </c>
      <c r="BB144" s="139">
        <f t="shared" si="138"/>
        <v>25583.25</v>
      </c>
      <c r="BC144" s="139">
        <f t="shared" si="138"/>
        <v>32565.75</v>
      </c>
      <c r="BD144" s="139">
        <f t="shared" si="138"/>
        <v>49218.75</v>
      </c>
      <c r="BE144" s="139">
        <f t="shared" si="138"/>
        <v>20815.625</v>
      </c>
      <c r="BF144" s="139">
        <f t="shared" si="138"/>
        <v>20605.625</v>
      </c>
      <c r="BG144" s="139">
        <f t="shared" si="138"/>
        <v>23357.25</v>
      </c>
      <c r="BH144" s="139">
        <f t="shared" si="138"/>
        <v>22632.75</v>
      </c>
      <c r="BI144" s="139">
        <f t="shared" si="138"/>
        <v>22260</v>
      </c>
      <c r="BJ144" s="139">
        <f t="shared" si="138"/>
        <v>21157.5</v>
      </c>
      <c r="BK144" s="139">
        <f t="shared" si="142"/>
        <v>21094.5</v>
      </c>
      <c r="BL144" s="139">
        <f t="shared" si="142"/>
        <v>21903</v>
      </c>
      <c r="BM144" s="44">
        <f t="shared" si="87"/>
        <v>8085</v>
      </c>
      <c r="BN144" s="139">
        <f t="shared" si="83"/>
        <v>10119.375</v>
      </c>
      <c r="BO144" s="139">
        <f t="shared" si="88"/>
        <v>8190</v>
      </c>
      <c r="BP144" s="139">
        <f t="shared" si="89"/>
        <v>10552.5</v>
      </c>
      <c r="BQ144" s="139">
        <f t="shared" si="90"/>
        <v>16607.5</v>
      </c>
      <c r="BR144" s="139">
        <f t="shared" si="117"/>
        <v>9840.6</v>
      </c>
      <c r="BS144" s="139">
        <f t="shared" si="91"/>
        <v>8085</v>
      </c>
      <c r="BT144" s="139">
        <f t="shared" si="92"/>
        <v>14332.5</v>
      </c>
      <c r="BU144" s="139">
        <f t="shared" si="93"/>
        <v>20605.625</v>
      </c>
      <c r="BV144" s="139">
        <f t="shared" si="94"/>
        <v>21094.5</v>
      </c>
      <c r="BW144" s="175">
        <f t="shared" si="95"/>
        <v>11938.5</v>
      </c>
      <c r="BX144" s="161">
        <f t="shared" si="96"/>
        <v>13828.5</v>
      </c>
      <c r="BY144" s="20">
        <f t="shared" si="128"/>
        <v>-8286.25</v>
      </c>
      <c r="BZ144" s="13">
        <f t="shared" si="129"/>
        <v>-10215.625</v>
      </c>
      <c r="CA144" s="13">
        <f t="shared" si="130"/>
        <v>-7853.125</v>
      </c>
      <c r="CB144" s="13">
        <f t="shared" si="100"/>
        <v>-1798.125</v>
      </c>
      <c r="CC144" s="13">
        <f t="shared" si="101"/>
        <v>-8565.025</v>
      </c>
      <c r="CD144" s="13">
        <f t="shared" si="102"/>
        <v>-10320.625</v>
      </c>
      <c r="CE144" s="13">
        <f t="shared" si="118"/>
        <v>-4073.125</v>
      </c>
      <c r="CF144" s="51">
        <v>2200</v>
      </c>
      <c r="CG144" s="13">
        <f t="shared" si="119"/>
        <v>2688.875</v>
      </c>
      <c r="CH144" s="170">
        <f t="shared" si="104"/>
        <v>-6467.125</v>
      </c>
      <c r="CI144" s="164">
        <f t="shared" si="105"/>
        <v>-4577.125</v>
      </c>
      <c r="CJ144" s="20">
        <f t="shared" si="125"/>
        <v>278.77499999999964</v>
      </c>
      <c r="CK144" s="102">
        <f t="shared" si="126"/>
        <v>105</v>
      </c>
      <c r="CL144" s="102">
        <f t="shared" si="127"/>
        <v>2467.5</v>
      </c>
      <c r="CM144" s="170">
        <f t="shared" si="106"/>
        <v>-1890</v>
      </c>
    </row>
    <row r="145" spans="1:91" ht="11.25">
      <c r="A145" s="253"/>
      <c r="C145" s="1">
        <v>635</v>
      </c>
      <c r="D145" s="34">
        <f>C145/config!$B$7</f>
        <v>211.66666666666666</v>
      </c>
      <c r="E145" s="139">
        <f t="shared" si="139"/>
        <v>10204.6875</v>
      </c>
      <c r="F145" s="139">
        <f t="shared" si="139"/>
        <v>14708.750000000002</v>
      </c>
      <c r="G145" s="139">
        <f t="shared" si="139"/>
        <v>20602.75</v>
      </c>
      <c r="H145" s="139">
        <f t="shared" si="139"/>
        <v>27158.25</v>
      </c>
      <c r="I145" s="139">
        <f t="shared" si="139"/>
        <v>30436</v>
      </c>
      <c r="J145" s="139">
        <f t="shared" si="139"/>
        <v>29575</v>
      </c>
      <c r="K145" s="139">
        <f t="shared" si="139"/>
        <v>8190</v>
      </c>
      <c r="L145" s="139">
        <f t="shared" si="139"/>
        <v>16023</v>
      </c>
      <c r="M145" s="139">
        <f t="shared" si="139"/>
        <v>19752.25</v>
      </c>
      <c r="N145" s="139">
        <f t="shared" si="139"/>
        <v>23796.5</v>
      </c>
      <c r="O145" s="139">
        <f t="shared" si="140"/>
        <v>30047.5</v>
      </c>
      <c r="P145" s="139">
        <f t="shared" si="140"/>
        <v>13265.000000000002</v>
      </c>
      <c r="Q145" s="139">
        <f t="shared" si="140"/>
        <v>20877.5</v>
      </c>
      <c r="R145" s="139">
        <f t="shared" si="140"/>
        <v>28028</v>
      </c>
      <c r="S145" s="139">
        <f t="shared" si="140"/>
        <v>42596.75</v>
      </c>
      <c r="T145" s="139">
        <f t="shared" si="140"/>
        <v>10644.375</v>
      </c>
      <c r="U145" s="139">
        <f t="shared" si="140"/>
        <v>16869.999999999996</v>
      </c>
      <c r="V145" s="139">
        <f t="shared" si="140"/>
        <v>23730</v>
      </c>
      <c r="W145" s="148">
        <f t="shared" si="123"/>
        <v>14024.500000000002</v>
      </c>
      <c r="X145" s="148">
        <f t="shared" si="123"/>
        <v>18780.999999999996</v>
      </c>
      <c r="Y145" s="148">
        <f t="shared" si="123"/>
        <v>23579.499999999996</v>
      </c>
      <c r="Z145" s="148">
        <f t="shared" si="123"/>
        <v>34720.00000000001</v>
      </c>
      <c r="AA145" s="148">
        <f t="shared" si="123"/>
        <v>12012</v>
      </c>
      <c r="AB145" s="148">
        <f t="shared" si="123"/>
        <v>15280.999999999998</v>
      </c>
      <c r="AC145" s="148">
        <f t="shared" si="123"/>
        <v>20454</v>
      </c>
      <c r="AD145" s="139">
        <f t="shared" si="140"/>
        <v>30187.5</v>
      </c>
      <c r="AE145" s="139">
        <f t="shared" si="140"/>
        <v>16721.25</v>
      </c>
      <c r="AF145" s="139">
        <f t="shared" si="140"/>
        <v>32087.5</v>
      </c>
      <c r="AG145" s="139">
        <f t="shared" si="140"/>
        <v>9840.6</v>
      </c>
      <c r="AH145" s="139">
        <f t="shared" si="141"/>
        <v>14679.350000000002</v>
      </c>
      <c r="AI145" s="139">
        <f t="shared" si="141"/>
        <v>20573.350000000002</v>
      </c>
      <c r="AJ145" s="139">
        <f t="shared" si="141"/>
        <v>27128.85</v>
      </c>
      <c r="AK145" s="139">
        <f t="shared" si="141"/>
        <v>30406.600000000002</v>
      </c>
      <c r="AL145" s="139">
        <f t="shared" si="141"/>
        <v>8085</v>
      </c>
      <c r="AM145" s="139">
        <f t="shared" si="141"/>
        <v>15918</v>
      </c>
      <c r="AN145" s="139">
        <f t="shared" si="141"/>
        <v>19647.25</v>
      </c>
      <c r="AO145" s="139">
        <f t="shared" si="141"/>
        <v>23691.5</v>
      </c>
      <c r="AP145" s="139">
        <f t="shared" si="141"/>
        <v>29942.5</v>
      </c>
      <c r="AQ145" s="139">
        <f t="shared" si="141"/>
        <v>12786.200000000003</v>
      </c>
      <c r="AR145" s="139">
        <f t="shared" si="141"/>
        <v>20766.199999999997</v>
      </c>
      <c r="AS145" s="139">
        <f t="shared" si="141"/>
        <v>27901.37</v>
      </c>
      <c r="AT145" s="139">
        <f t="shared" si="141"/>
        <v>42454.37</v>
      </c>
      <c r="AU145" s="148">
        <f t="shared" si="141"/>
        <v>13919.500000000002</v>
      </c>
      <c r="AV145" s="148">
        <f t="shared" si="141"/>
        <v>18675.999999999996</v>
      </c>
      <c r="AW145" s="148">
        <f t="shared" si="141"/>
        <v>23474.499999999996</v>
      </c>
      <c r="AX145" s="148">
        <f t="shared" si="141"/>
        <v>34615.00000000001</v>
      </c>
      <c r="AY145" s="139">
        <f t="shared" si="141"/>
        <v>18165</v>
      </c>
      <c r="AZ145" s="139">
        <f t="shared" si="141"/>
        <v>14424.375</v>
      </c>
      <c r="BA145" s="139">
        <f t="shared" si="141"/>
        <v>18948.999999999996</v>
      </c>
      <c r="BB145" s="139">
        <f t="shared" si="138"/>
        <v>25767</v>
      </c>
      <c r="BC145" s="139">
        <f t="shared" si="138"/>
        <v>32810.74999999999</v>
      </c>
      <c r="BD145" s="139">
        <f t="shared" si="138"/>
        <v>49586.25</v>
      </c>
      <c r="BE145" s="139">
        <f t="shared" si="138"/>
        <v>20957.812500000004</v>
      </c>
      <c r="BF145" s="139">
        <f t="shared" si="138"/>
        <v>20747.812500000004</v>
      </c>
      <c r="BG145" s="139">
        <f t="shared" si="138"/>
        <v>23523.5</v>
      </c>
      <c r="BH145" s="139">
        <f t="shared" si="138"/>
        <v>22799</v>
      </c>
      <c r="BI145" s="139">
        <f t="shared" si="138"/>
        <v>22426.25</v>
      </c>
      <c r="BJ145" s="139">
        <f t="shared" si="138"/>
        <v>21323.75</v>
      </c>
      <c r="BK145" s="139">
        <f t="shared" si="142"/>
        <v>21234.5</v>
      </c>
      <c r="BL145" s="139">
        <f t="shared" si="142"/>
        <v>22043</v>
      </c>
      <c r="BM145" s="44">
        <f t="shared" si="87"/>
        <v>8085</v>
      </c>
      <c r="BN145" s="139">
        <f t="shared" si="83"/>
        <v>10204.6875</v>
      </c>
      <c r="BO145" s="139">
        <f t="shared" si="88"/>
        <v>8190</v>
      </c>
      <c r="BP145" s="139">
        <f t="shared" si="89"/>
        <v>10644.375</v>
      </c>
      <c r="BQ145" s="139">
        <f t="shared" si="90"/>
        <v>16721.25</v>
      </c>
      <c r="BR145" s="139">
        <f t="shared" si="117"/>
        <v>9840.6</v>
      </c>
      <c r="BS145" s="139">
        <f t="shared" si="91"/>
        <v>8085</v>
      </c>
      <c r="BT145" s="139">
        <f t="shared" si="92"/>
        <v>14424.375</v>
      </c>
      <c r="BU145" s="139">
        <f t="shared" si="93"/>
        <v>20747.812500000004</v>
      </c>
      <c r="BV145" s="139">
        <f t="shared" si="94"/>
        <v>21234.5</v>
      </c>
      <c r="BW145" s="175">
        <f t="shared" si="95"/>
        <v>12012</v>
      </c>
      <c r="BX145" s="161">
        <f t="shared" si="96"/>
        <v>13919.500000000002</v>
      </c>
      <c r="BY145" s="20">
        <f t="shared" si="128"/>
        <v>-8343.125000000004</v>
      </c>
      <c r="BZ145" s="13">
        <f t="shared" si="129"/>
        <v>-10357.812500000004</v>
      </c>
      <c r="CA145" s="13">
        <f t="shared" si="130"/>
        <v>-7903.437500000004</v>
      </c>
      <c r="CB145" s="13">
        <f t="shared" si="100"/>
        <v>-1826.5625000000036</v>
      </c>
      <c r="CC145" s="13">
        <f t="shared" si="101"/>
        <v>-8707.212500000003</v>
      </c>
      <c r="CD145" s="13">
        <f t="shared" si="102"/>
        <v>-10462.812500000004</v>
      </c>
      <c r="CE145" s="13">
        <f t="shared" si="118"/>
        <v>-4123.437500000004</v>
      </c>
      <c r="CF145" s="51">
        <v>2200</v>
      </c>
      <c r="CG145" s="13">
        <f t="shared" si="119"/>
        <v>2686.6874999999964</v>
      </c>
      <c r="CH145" s="170">
        <f t="shared" si="104"/>
        <v>-6535.812500000004</v>
      </c>
      <c r="CI145" s="164">
        <f t="shared" si="105"/>
        <v>-4628.312500000002</v>
      </c>
      <c r="CJ145" s="20">
        <f t="shared" si="125"/>
        <v>364.08749999999964</v>
      </c>
      <c r="CK145" s="102">
        <f t="shared" si="126"/>
        <v>105</v>
      </c>
      <c r="CL145" s="102">
        <f t="shared" si="127"/>
        <v>2559.375</v>
      </c>
      <c r="CM145" s="170">
        <f t="shared" si="106"/>
        <v>-1907.5000000000018</v>
      </c>
    </row>
    <row r="146" spans="1:91" ht="11.25">
      <c r="A146" s="253"/>
      <c r="C146" s="1">
        <v>640</v>
      </c>
      <c r="D146" s="34">
        <f>C146/config!$B$7</f>
        <v>213.33333333333334</v>
      </c>
      <c r="E146" s="139">
        <f t="shared" si="139"/>
        <v>10290</v>
      </c>
      <c r="F146" s="139">
        <f t="shared" si="139"/>
        <v>14822.499999999998</v>
      </c>
      <c r="G146" s="139">
        <f t="shared" si="139"/>
        <v>20762</v>
      </c>
      <c r="H146" s="139">
        <f t="shared" si="139"/>
        <v>27363</v>
      </c>
      <c r="I146" s="139">
        <f t="shared" si="139"/>
        <v>30663.5</v>
      </c>
      <c r="J146" s="139">
        <f t="shared" si="139"/>
        <v>29802.5</v>
      </c>
      <c r="K146" s="139">
        <f t="shared" si="139"/>
        <v>8190</v>
      </c>
      <c r="L146" s="139">
        <f t="shared" si="139"/>
        <v>16159.5</v>
      </c>
      <c r="M146" s="139">
        <f t="shared" si="139"/>
        <v>19911.5</v>
      </c>
      <c r="N146" s="139">
        <f t="shared" si="139"/>
        <v>23978.5</v>
      </c>
      <c r="O146" s="139">
        <f t="shared" si="140"/>
        <v>30275</v>
      </c>
      <c r="P146" s="139">
        <f t="shared" si="140"/>
        <v>13378.749999999998</v>
      </c>
      <c r="Q146" s="139">
        <f t="shared" si="140"/>
        <v>21043.75</v>
      </c>
      <c r="R146" s="139">
        <f t="shared" si="140"/>
        <v>28246.75</v>
      </c>
      <c r="S146" s="139">
        <f t="shared" si="140"/>
        <v>42920.5</v>
      </c>
      <c r="T146" s="139">
        <f t="shared" si="140"/>
        <v>10736.25</v>
      </c>
      <c r="U146" s="139">
        <f t="shared" si="140"/>
        <v>16992.500000000004</v>
      </c>
      <c r="V146" s="139">
        <f t="shared" si="140"/>
        <v>23913.75</v>
      </c>
      <c r="W146" s="148">
        <f t="shared" si="123"/>
        <v>14115.499999999998</v>
      </c>
      <c r="X146" s="148">
        <f t="shared" si="123"/>
        <v>18914.000000000004</v>
      </c>
      <c r="Y146" s="148">
        <f t="shared" si="123"/>
        <v>23754.500000000004</v>
      </c>
      <c r="Z146" s="148">
        <f t="shared" si="123"/>
        <v>34978.99999999999</v>
      </c>
      <c r="AA146" s="148">
        <f t="shared" si="123"/>
        <v>12085.5</v>
      </c>
      <c r="AB146" s="148">
        <f t="shared" si="123"/>
        <v>15379.000000000002</v>
      </c>
      <c r="AC146" s="148">
        <f t="shared" si="123"/>
        <v>20601</v>
      </c>
      <c r="AD146" s="139">
        <f t="shared" si="140"/>
        <v>30414.999999999996</v>
      </c>
      <c r="AE146" s="139">
        <f t="shared" si="140"/>
        <v>16835</v>
      </c>
      <c r="AF146" s="139">
        <f t="shared" si="140"/>
        <v>32314.999999999996</v>
      </c>
      <c r="AG146" s="139">
        <f t="shared" si="140"/>
        <v>9840.6</v>
      </c>
      <c r="AH146" s="139">
        <f t="shared" si="141"/>
        <v>14793.099999999997</v>
      </c>
      <c r="AI146" s="139">
        <f t="shared" si="141"/>
        <v>20732.6</v>
      </c>
      <c r="AJ146" s="139">
        <f t="shared" si="141"/>
        <v>27333.6</v>
      </c>
      <c r="AK146" s="139">
        <f t="shared" si="141"/>
        <v>30634.1</v>
      </c>
      <c r="AL146" s="139">
        <f t="shared" si="141"/>
        <v>8085</v>
      </c>
      <c r="AM146" s="139">
        <f t="shared" si="141"/>
        <v>16054.5</v>
      </c>
      <c r="AN146" s="139">
        <f t="shared" si="141"/>
        <v>19806.5</v>
      </c>
      <c r="AO146" s="139">
        <f t="shared" si="141"/>
        <v>23873.5</v>
      </c>
      <c r="AP146" s="139">
        <f t="shared" si="141"/>
        <v>30170</v>
      </c>
      <c r="AQ146" s="139">
        <f t="shared" si="141"/>
        <v>12899.949999999997</v>
      </c>
      <c r="AR146" s="139">
        <f t="shared" si="141"/>
        <v>20932.45</v>
      </c>
      <c r="AS146" s="139">
        <f t="shared" si="141"/>
        <v>28120.120000000003</v>
      </c>
      <c r="AT146" s="139">
        <f t="shared" si="141"/>
        <v>42778.12</v>
      </c>
      <c r="AU146" s="148">
        <f t="shared" si="141"/>
        <v>14010.499999999998</v>
      </c>
      <c r="AV146" s="148">
        <f t="shared" si="141"/>
        <v>18809.000000000004</v>
      </c>
      <c r="AW146" s="148">
        <f t="shared" si="141"/>
        <v>23649.500000000004</v>
      </c>
      <c r="AX146" s="148">
        <f t="shared" si="141"/>
        <v>34873.99999999999</v>
      </c>
      <c r="AY146" s="139">
        <f t="shared" si="141"/>
        <v>18165</v>
      </c>
      <c r="AZ146" s="139">
        <f t="shared" si="141"/>
        <v>14516.25</v>
      </c>
      <c r="BA146" s="139">
        <f t="shared" si="141"/>
        <v>19071.500000000004</v>
      </c>
      <c r="BB146" s="139">
        <f t="shared" si="138"/>
        <v>25950.75</v>
      </c>
      <c r="BC146" s="139">
        <f t="shared" si="138"/>
        <v>33055.75000000001</v>
      </c>
      <c r="BD146" s="139">
        <f t="shared" si="138"/>
        <v>49953.75</v>
      </c>
      <c r="BE146" s="139">
        <f t="shared" si="138"/>
        <v>21100</v>
      </c>
      <c r="BF146" s="139">
        <f t="shared" si="138"/>
        <v>20890</v>
      </c>
      <c r="BG146" s="139">
        <f t="shared" si="138"/>
        <v>23689.75</v>
      </c>
      <c r="BH146" s="139">
        <f t="shared" si="138"/>
        <v>22965.25</v>
      </c>
      <c r="BI146" s="139">
        <f t="shared" si="138"/>
        <v>22592.5</v>
      </c>
      <c r="BJ146" s="139">
        <f t="shared" si="138"/>
        <v>21490</v>
      </c>
      <c r="BK146" s="139">
        <f t="shared" si="142"/>
        <v>21374.5</v>
      </c>
      <c r="BL146" s="139">
        <f t="shared" si="142"/>
        <v>22183</v>
      </c>
      <c r="BM146" s="44">
        <f t="shared" si="87"/>
        <v>8085</v>
      </c>
      <c r="BN146" s="139">
        <f aca="true" t="shared" si="143" ref="BN146:BN178">MIN($E146:$J146)</f>
        <v>10290</v>
      </c>
      <c r="BO146" s="139">
        <f t="shared" si="88"/>
        <v>8190</v>
      </c>
      <c r="BP146" s="139">
        <f t="shared" si="89"/>
        <v>10736.25</v>
      </c>
      <c r="BQ146" s="139">
        <f t="shared" si="90"/>
        <v>16835</v>
      </c>
      <c r="BR146" s="139">
        <f t="shared" si="117"/>
        <v>9840.6</v>
      </c>
      <c r="BS146" s="139">
        <f t="shared" si="91"/>
        <v>8085</v>
      </c>
      <c r="BT146" s="139">
        <f t="shared" si="92"/>
        <v>14516.25</v>
      </c>
      <c r="BU146" s="139">
        <f t="shared" si="93"/>
        <v>20890</v>
      </c>
      <c r="BV146" s="139">
        <f t="shared" si="94"/>
        <v>21374.5</v>
      </c>
      <c r="BW146" s="175">
        <f t="shared" si="95"/>
        <v>12085.5</v>
      </c>
      <c r="BX146" s="161">
        <f t="shared" si="96"/>
        <v>14010.499999999998</v>
      </c>
      <c r="BY146" s="20">
        <f t="shared" si="128"/>
        <v>-8400</v>
      </c>
      <c r="BZ146" s="13">
        <f t="shared" si="129"/>
        <v>-10500</v>
      </c>
      <c r="CA146" s="13">
        <f t="shared" si="130"/>
        <v>-7953.75</v>
      </c>
      <c r="CB146" s="13">
        <f t="shared" si="100"/>
        <v>-1855</v>
      </c>
      <c r="CC146" s="13">
        <f t="shared" si="101"/>
        <v>-8849.4</v>
      </c>
      <c r="CD146" s="13">
        <f t="shared" si="102"/>
        <v>-10605</v>
      </c>
      <c r="CE146" s="13">
        <f t="shared" si="118"/>
        <v>-4173.75</v>
      </c>
      <c r="CF146" s="51">
        <v>2200</v>
      </c>
      <c r="CG146" s="13">
        <f t="shared" si="119"/>
        <v>2684.5</v>
      </c>
      <c r="CH146" s="170">
        <f t="shared" si="104"/>
        <v>-6604.5</v>
      </c>
      <c r="CI146" s="164">
        <f t="shared" si="105"/>
        <v>-4679.500000000002</v>
      </c>
      <c r="CJ146" s="20">
        <f aca="true" t="shared" si="144" ref="CJ146:CJ178">BN146-BR146</f>
        <v>449.39999999999964</v>
      </c>
      <c r="CK146" s="102">
        <f aca="true" t="shared" si="145" ref="CK146:CK178">BO146-$BS146</f>
        <v>105</v>
      </c>
      <c r="CL146" s="102">
        <f aca="true" t="shared" si="146" ref="CL146:CL178">BP146-$BS146</f>
        <v>2651.25</v>
      </c>
      <c r="CM146" s="170">
        <f t="shared" si="106"/>
        <v>-1924.9999999999982</v>
      </c>
    </row>
    <row r="147" spans="1:91" ht="11.25">
      <c r="A147" s="253"/>
      <c r="C147" s="1">
        <v>645</v>
      </c>
      <c r="D147" s="34">
        <f>C147/config!$B$7</f>
        <v>215</v>
      </c>
      <c r="E147" s="139">
        <f t="shared" si="139"/>
        <v>10375.3125</v>
      </c>
      <c r="F147" s="139">
        <f t="shared" si="139"/>
        <v>14936.25</v>
      </c>
      <c r="G147" s="139">
        <f t="shared" si="139"/>
        <v>20921.25</v>
      </c>
      <c r="H147" s="139">
        <f t="shared" si="139"/>
        <v>27567.75</v>
      </c>
      <c r="I147" s="139">
        <f t="shared" si="139"/>
        <v>30891</v>
      </c>
      <c r="J147" s="139">
        <f t="shared" si="139"/>
        <v>30030</v>
      </c>
      <c r="K147" s="139">
        <f t="shared" si="139"/>
        <v>8190</v>
      </c>
      <c r="L147" s="139">
        <f t="shared" si="139"/>
        <v>16296</v>
      </c>
      <c r="M147" s="139">
        <f t="shared" si="139"/>
        <v>20070.75</v>
      </c>
      <c r="N147" s="139">
        <f t="shared" si="139"/>
        <v>24160.5</v>
      </c>
      <c r="O147" s="139">
        <f t="shared" si="140"/>
        <v>30502.5</v>
      </c>
      <c r="P147" s="139">
        <f t="shared" si="140"/>
        <v>13492.5</v>
      </c>
      <c r="Q147" s="139">
        <f t="shared" si="140"/>
        <v>21210</v>
      </c>
      <c r="R147" s="139">
        <f t="shared" si="140"/>
        <v>28465.5</v>
      </c>
      <c r="S147" s="139">
        <f t="shared" si="140"/>
        <v>43244.25</v>
      </c>
      <c r="T147" s="139">
        <f t="shared" si="140"/>
        <v>10828.125</v>
      </c>
      <c r="U147" s="139">
        <f t="shared" si="140"/>
        <v>17115</v>
      </c>
      <c r="V147" s="139">
        <f t="shared" si="140"/>
        <v>24097.5</v>
      </c>
      <c r="W147" s="148">
        <f t="shared" si="123"/>
        <v>14206.5</v>
      </c>
      <c r="X147" s="148">
        <f t="shared" si="123"/>
        <v>19047</v>
      </c>
      <c r="Y147" s="148">
        <f t="shared" si="123"/>
        <v>23929.5</v>
      </c>
      <c r="Z147" s="148">
        <f t="shared" si="123"/>
        <v>35238</v>
      </c>
      <c r="AA147" s="148">
        <f t="shared" si="123"/>
        <v>12159</v>
      </c>
      <c r="AB147" s="148">
        <f t="shared" si="123"/>
        <v>15477</v>
      </c>
      <c r="AC147" s="148">
        <f t="shared" si="123"/>
        <v>20748</v>
      </c>
      <c r="AD147" s="139">
        <f t="shared" si="140"/>
        <v>30642.5</v>
      </c>
      <c r="AE147" s="139">
        <f t="shared" si="140"/>
        <v>16948.75</v>
      </c>
      <c r="AF147" s="139">
        <f t="shared" si="140"/>
        <v>32542.500000000004</v>
      </c>
      <c r="AG147" s="139">
        <f t="shared" si="140"/>
        <v>9840.6</v>
      </c>
      <c r="AH147" s="139">
        <f t="shared" si="141"/>
        <v>14906.85</v>
      </c>
      <c r="AI147" s="139">
        <f t="shared" si="141"/>
        <v>20891.85</v>
      </c>
      <c r="AJ147" s="139">
        <f t="shared" si="141"/>
        <v>27538.35</v>
      </c>
      <c r="AK147" s="139">
        <f t="shared" si="141"/>
        <v>30861.6</v>
      </c>
      <c r="AL147" s="139">
        <f t="shared" si="141"/>
        <v>8085</v>
      </c>
      <c r="AM147" s="139">
        <f t="shared" si="141"/>
        <v>16191</v>
      </c>
      <c r="AN147" s="139">
        <f t="shared" si="141"/>
        <v>19965.75</v>
      </c>
      <c r="AO147" s="139">
        <f t="shared" si="141"/>
        <v>24055.5</v>
      </c>
      <c r="AP147" s="139">
        <f t="shared" si="141"/>
        <v>30397.5</v>
      </c>
      <c r="AQ147" s="139">
        <f t="shared" si="141"/>
        <v>13013.7</v>
      </c>
      <c r="AR147" s="139">
        <f t="shared" si="141"/>
        <v>21098.7</v>
      </c>
      <c r="AS147" s="139">
        <f t="shared" si="141"/>
        <v>28338.870000000003</v>
      </c>
      <c r="AT147" s="139">
        <f t="shared" si="141"/>
        <v>43101.87</v>
      </c>
      <c r="AU147" s="148">
        <f t="shared" si="141"/>
        <v>14101.5</v>
      </c>
      <c r="AV147" s="148">
        <f t="shared" si="141"/>
        <v>18942</v>
      </c>
      <c r="AW147" s="148">
        <f t="shared" si="141"/>
        <v>23824.5</v>
      </c>
      <c r="AX147" s="148">
        <f t="shared" si="141"/>
        <v>35133</v>
      </c>
      <c r="AY147" s="139">
        <f t="shared" si="141"/>
        <v>18165</v>
      </c>
      <c r="AZ147" s="139">
        <f t="shared" si="141"/>
        <v>14608.125</v>
      </c>
      <c r="BA147" s="139">
        <f t="shared" si="141"/>
        <v>19194</v>
      </c>
      <c r="BB147" s="139">
        <f t="shared" si="138"/>
        <v>26134.5</v>
      </c>
      <c r="BC147" s="139">
        <f t="shared" si="138"/>
        <v>33300.75</v>
      </c>
      <c r="BD147" s="139">
        <f t="shared" si="138"/>
        <v>50321.25</v>
      </c>
      <c r="BE147" s="139">
        <f t="shared" si="138"/>
        <v>21242.1875</v>
      </c>
      <c r="BF147" s="139">
        <f t="shared" si="138"/>
        <v>21032.1875</v>
      </c>
      <c r="BG147" s="139">
        <f t="shared" si="138"/>
        <v>23856</v>
      </c>
      <c r="BH147" s="139">
        <f t="shared" si="138"/>
        <v>23131.5</v>
      </c>
      <c r="BI147" s="139">
        <f t="shared" si="138"/>
        <v>22758.75</v>
      </c>
      <c r="BJ147" s="139">
        <f t="shared" si="138"/>
        <v>21656.25</v>
      </c>
      <c r="BK147" s="139">
        <f t="shared" si="142"/>
        <v>21514.5</v>
      </c>
      <c r="BL147" s="139">
        <f t="shared" si="142"/>
        <v>22323</v>
      </c>
      <c r="BM147" s="44">
        <f aca="true" t="shared" si="147" ref="BM147:BM178">MIN($BN147:$BV147)</f>
        <v>8085</v>
      </c>
      <c r="BN147" s="139">
        <f t="shared" si="143"/>
        <v>10375.3125</v>
      </c>
      <c r="BO147" s="139">
        <f aca="true" t="shared" si="148" ref="BO147:BO178">MIN($K147:$O147)</f>
        <v>8190</v>
      </c>
      <c r="BP147" s="139">
        <f aca="true" t="shared" si="149" ref="BP147:BP178">MIN($P147:$V147)</f>
        <v>10828.125</v>
      </c>
      <c r="BQ147" s="139">
        <f aca="true" t="shared" si="150" ref="BQ147:BQ178">MIN($AD147:$AF147)</f>
        <v>16948.75</v>
      </c>
      <c r="BR147" s="139">
        <f t="shared" si="117"/>
        <v>9840.6</v>
      </c>
      <c r="BS147" s="139">
        <f aca="true" t="shared" si="151" ref="BS147:BS178">MIN($AL147:$AT147)</f>
        <v>8085</v>
      </c>
      <c r="BT147" s="139">
        <f aca="true" t="shared" si="152" ref="BT147:BT178">MIN($AY147:$BD147)</f>
        <v>14608.125</v>
      </c>
      <c r="BU147" s="139">
        <f aca="true" t="shared" si="153" ref="BU147:BU178">MIN($BE147:$BF147)</f>
        <v>21032.1875</v>
      </c>
      <c r="BV147" s="139">
        <f aca="true" t="shared" si="154" ref="BV147:BV178">MIN($BG147:$BL147)</f>
        <v>21514.5</v>
      </c>
      <c r="BW147" s="175">
        <f aca="true" t="shared" si="155" ref="BW147:BW178">MIN($W147:$AC147)</f>
        <v>12159</v>
      </c>
      <c r="BX147" s="161">
        <f aca="true" t="shared" si="156" ref="BX147:BX178">MIN($AU147:$AX147)</f>
        <v>14101.5</v>
      </c>
      <c r="BY147" s="20">
        <f aca="true" t="shared" si="157" ref="BY147:BY178">BN147+2200-$BU147</f>
        <v>-8456.875</v>
      </c>
      <c r="BZ147" s="13">
        <f aca="true" t="shared" si="158" ref="BZ147:BZ178">BO147+2200-$BU147</f>
        <v>-10642.1875</v>
      </c>
      <c r="CA147" s="13">
        <f aca="true" t="shared" si="159" ref="CA147:CA178">BP147+2200-$BU147</f>
        <v>-8004.0625</v>
      </c>
      <c r="CB147" s="13">
        <f aca="true" t="shared" si="160" ref="CB147:CB178">BQ147+2200-$BU147</f>
        <v>-1883.4375</v>
      </c>
      <c r="CC147" s="13">
        <f aca="true" t="shared" si="161" ref="CC147:CC178">BR147+2200-$BU147</f>
        <v>-8991.5875</v>
      </c>
      <c r="CD147" s="13">
        <f aca="true" t="shared" si="162" ref="CD147:CD178">BS147+2200-$BU147</f>
        <v>-10747.1875</v>
      </c>
      <c r="CE147" s="13">
        <f t="shared" si="118"/>
        <v>-4224.0625</v>
      </c>
      <c r="CF147" s="51">
        <v>2200</v>
      </c>
      <c r="CG147" s="13">
        <f t="shared" si="119"/>
        <v>2682.3125</v>
      </c>
      <c r="CH147" s="170">
        <f t="shared" si="104"/>
        <v>-6673.1875</v>
      </c>
      <c r="CI147" s="164">
        <f t="shared" si="105"/>
        <v>-4730.6875</v>
      </c>
      <c r="CJ147" s="20">
        <f t="shared" si="144"/>
        <v>534.7124999999996</v>
      </c>
      <c r="CK147" s="102">
        <f t="shared" si="145"/>
        <v>105</v>
      </c>
      <c r="CL147" s="102">
        <f t="shared" si="146"/>
        <v>2743.125</v>
      </c>
      <c r="CM147" s="170">
        <f t="shared" si="106"/>
        <v>-1942.5</v>
      </c>
    </row>
    <row r="148" spans="1:91" ht="11.25">
      <c r="A148" s="253"/>
      <c r="C148" s="1">
        <v>650</v>
      </c>
      <c r="D148" s="34">
        <f>C148/config!$B$7</f>
        <v>216.66666666666666</v>
      </c>
      <c r="E148" s="139">
        <f aca="true" t="shared" si="163" ref="E148:N157">k_zeikomi(k_total(k_tsuwabun($C148,$D148,0,E$12,E$13),E$7,E$6,E$9,E$14,E$10+E$11))</f>
        <v>10460.625</v>
      </c>
      <c r="F148" s="139">
        <f t="shared" si="163"/>
        <v>15050.000000000002</v>
      </c>
      <c r="G148" s="139">
        <f t="shared" si="163"/>
        <v>21080.5</v>
      </c>
      <c r="H148" s="139">
        <f t="shared" si="163"/>
        <v>27772.5</v>
      </c>
      <c r="I148" s="139">
        <f t="shared" si="163"/>
        <v>31118.5</v>
      </c>
      <c r="J148" s="139">
        <f t="shared" si="163"/>
        <v>30257.5</v>
      </c>
      <c r="K148" s="139">
        <f t="shared" si="163"/>
        <v>8190</v>
      </c>
      <c r="L148" s="139">
        <f t="shared" si="163"/>
        <v>16432.5</v>
      </c>
      <c r="M148" s="139">
        <f t="shared" si="163"/>
        <v>20230</v>
      </c>
      <c r="N148" s="139">
        <f t="shared" si="163"/>
        <v>24342.5</v>
      </c>
      <c r="O148" s="139">
        <f aca="true" t="shared" si="164" ref="O148:AG157">k_zeikomi(k_total(k_tsuwabun($C148,$D148,0,O$12,O$13),O$7,O$6,O$9,O$14,O$10+O$11))</f>
        <v>30730</v>
      </c>
      <c r="P148" s="139">
        <f t="shared" si="164"/>
        <v>13606.250000000002</v>
      </c>
      <c r="Q148" s="139">
        <f t="shared" si="164"/>
        <v>21376.25</v>
      </c>
      <c r="R148" s="139">
        <f t="shared" si="164"/>
        <v>28684.25</v>
      </c>
      <c r="S148" s="139">
        <f t="shared" si="164"/>
        <v>43568</v>
      </c>
      <c r="T148" s="139">
        <f t="shared" si="164"/>
        <v>10920</v>
      </c>
      <c r="U148" s="139">
        <f t="shared" si="164"/>
        <v>17237.499999999996</v>
      </c>
      <c r="V148" s="139">
        <f t="shared" si="164"/>
        <v>24281.25</v>
      </c>
      <c r="W148" s="148">
        <f t="shared" si="123"/>
        <v>14297.500000000002</v>
      </c>
      <c r="X148" s="148">
        <f t="shared" si="123"/>
        <v>19179.999999999996</v>
      </c>
      <c r="Y148" s="148">
        <f t="shared" si="123"/>
        <v>24104.499999999996</v>
      </c>
      <c r="Z148" s="148">
        <f t="shared" si="123"/>
        <v>35497.00000000001</v>
      </c>
      <c r="AA148" s="148">
        <f aca="true" t="shared" si="165" ref="W148:AC178">k_zeikomi(k_total(k_tsuwabun($C148,$D148,0,AA$12,AA$13),AA$7,AA$6,AA$9,AA$14,AA$10+AA$11))</f>
        <v>12232.5</v>
      </c>
      <c r="AB148" s="148">
        <f t="shared" si="165"/>
        <v>15574.999999999998</v>
      </c>
      <c r="AC148" s="148">
        <f t="shared" si="165"/>
        <v>20895</v>
      </c>
      <c r="AD148" s="139">
        <f t="shared" si="164"/>
        <v>30870</v>
      </c>
      <c r="AE148" s="139">
        <f t="shared" si="164"/>
        <v>17062.5</v>
      </c>
      <c r="AF148" s="139">
        <f t="shared" si="164"/>
        <v>32770</v>
      </c>
      <c r="AG148" s="139">
        <f t="shared" si="164"/>
        <v>9840.6</v>
      </c>
      <c r="AH148" s="139">
        <f aca="true" t="shared" si="166" ref="AH148:BA163">k_zeikomi(k_total(k_tsuwabun($C148,$D148,0,AH$12,AH$13),AH$7,AH$6,AH$9,AH$14,AH$10+AH$11))</f>
        <v>15020.600000000002</v>
      </c>
      <c r="AI148" s="139">
        <f t="shared" si="166"/>
        <v>21051.100000000002</v>
      </c>
      <c r="AJ148" s="139">
        <f t="shared" si="166"/>
        <v>27743.1</v>
      </c>
      <c r="AK148" s="139">
        <f t="shared" si="166"/>
        <v>31089.100000000002</v>
      </c>
      <c r="AL148" s="139">
        <f t="shared" si="166"/>
        <v>8085</v>
      </c>
      <c r="AM148" s="139">
        <f t="shared" si="141"/>
        <v>16327.5</v>
      </c>
      <c r="AN148" s="139">
        <f t="shared" si="141"/>
        <v>20125</v>
      </c>
      <c r="AO148" s="139">
        <f t="shared" si="141"/>
        <v>24237.5</v>
      </c>
      <c r="AP148" s="139">
        <f t="shared" si="141"/>
        <v>30625</v>
      </c>
      <c r="AQ148" s="139">
        <f t="shared" si="141"/>
        <v>13127.450000000003</v>
      </c>
      <c r="AR148" s="139">
        <f t="shared" si="141"/>
        <v>21264.949999999997</v>
      </c>
      <c r="AS148" s="139">
        <f t="shared" si="141"/>
        <v>28557.62</v>
      </c>
      <c r="AT148" s="139">
        <f t="shared" si="141"/>
        <v>43425.62</v>
      </c>
      <c r="AU148" s="148">
        <f t="shared" si="141"/>
        <v>14192.500000000002</v>
      </c>
      <c r="AV148" s="148">
        <f t="shared" si="141"/>
        <v>19074.999999999996</v>
      </c>
      <c r="AW148" s="148">
        <f t="shared" si="141"/>
        <v>23999.499999999996</v>
      </c>
      <c r="AX148" s="148">
        <f t="shared" si="141"/>
        <v>35392.00000000001</v>
      </c>
      <c r="AY148" s="139">
        <f t="shared" si="141"/>
        <v>18165</v>
      </c>
      <c r="AZ148" s="139">
        <f t="shared" si="141"/>
        <v>14700</v>
      </c>
      <c r="BA148" s="139">
        <f t="shared" si="141"/>
        <v>19316.499999999996</v>
      </c>
      <c r="BB148" s="139">
        <f t="shared" si="138"/>
        <v>26318.25</v>
      </c>
      <c r="BC148" s="139">
        <f t="shared" si="138"/>
        <v>33545.74999999999</v>
      </c>
      <c r="BD148" s="139">
        <f t="shared" si="138"/>
        <v>50688.75</v>
      </c>
      <c r="BE148" s="139">
        <f t="shared" si="138"/>
        <v>21384.375000000004</v>
      </c>
      <c r="BF148" s="139">
        <f t="shared" si="138"/>
        <v>21174.375000000004</v>
      </c>
      <c r="BG148" s="139">
        <f t="shared" si="138"/>
        <v>24022.25</v>
      </c>
      <c r="BH148" s="139">
        <f t="shared" si="138"/>
        <v>23297.75</v>
      </c>
      <c r="BI148" s="139">
        <f t="shared" si="138"/>
        <v>22925</v>
      </c>
      <c r="BJ148" s="139">
        <f t="shared" si="138"/>
        <v>21822.5</v>
      </c>
      <c r="BK148" s="139">
        <f t="shared" si="142"/>
        <v>21654.5</v>
      </c>
      <c r="BL148" s="139">
        <f t="shared" si="142"/>
        <v>22463</v>
      </c>
      <c r="BM148" s="44">
        <f t="shared" si="147"/>
        <v>8085</v>
      </c>
      <c r="BN148" s="139">
        <f t="shared" si="143"/>
        <v>10460.625</v>
      </c>
      <c r="BO148" s="139">
        <f t="shared" si="148"/>
        <v>8190</v>
      </c>
      <c r="BP148" s="139">
        <f t="shared" si="149"/>
        <v>10920</v>
      </c>
      <c r="BQ148" s="139">
        <f t="shared" si="150"/>
        <v>17062.5</v>
      </c>
      <c r="BR148" s="139">
        <f t="shared" si="117"/>
        <v>9840.6</v>
      </c>
      <c r="BS148" s="139">
        <f t="shared" si="151"/>
        <v>8085</v>
      </c>
      <c r="BT148" s="139">
        <f t="shared" si="152"/>
        <v>14700</v>
      </c>
      <c r="BU148" s="139">
        <f t="shared" si="153"/>
        <v>21174.375000000004</v>
      </c>
      <c r="BV148" s="139">
        <f t="shared" si="154"/>
        <v>21654.5</v>
      </c>
      <c r="BW148" s="175">
        <f t="shared" si="155"/>
        <v>12232.5</v>
      </c>
      <c r="BX148" s="161">
        <f t="shared" si="156"/>
        <v>14192.500000000002</v>
      </c>
      <c r="BY148" s="20">
        <f t="shared" si="157"/>
        <v>-8513.750000000004</v>
      </c>
      <c r="BZ148" s="13">
        <f t="shared" si="158"/>
        <v>-10784.375000000004</v>
      </c>
      <c r="CA148" s="13">
        <f t="shared" si="159"/>
        <v>-8054.375000000004</v>
      </c>
      <c r="CB148" s="13">
        <f t="shared" si="160"/>
        <v>-1911.8750000000036</v>
      </c>
      <c r="CC148" s="13">
        <f t="shared" si="161"/>
        <v>-9133.775000000003</v>
      </c>
      <c r="CD148" s="13">
        <f t="shared" si="162"/>
        <v>-10889.375000000004</v>
      </c>
      <c r="CE148" s="13">
        <f t="shared" si="118"/>
        <v>-4274.375000000004</v>
      </c>
      <c r="CF148" s="51">
        <v>2200</v>
      </c>
      <c r="CG148" s="13">
        <f t="shared" si="119"/>
        <v>2680.1249999999964</v>
      </c>
      <c r="CH148" s="170">
        <f aca="true" t="shared" si="167" ref="CH148:CH178">BW148+2200-$BU148</f>
        <v>-6741.875000000004</v>
      </c>
      <c r="CI148" s="164">
        <f aca="true" t="shared" si="168" ref="CI148:CI178">BX148+2200-$BU148</f>
        <v>-4781.875000000004</v>
      </c>
      <c r="CJ148" s="20">
        <f t="shared" si="144"/>
        <v>620.0249999999996</v>
      </c>
      <c r="CK148" s="102">
        <f t="shared" si="145"/>
        <v>105</v>
      </c>
      <c r="CL148" s="102">
        <f t="shared" si="146"/>
        <v>2835</v>
      </c>
      <c r="CM148" s="170">
        <f aca="true" t="shared" si="169" ref="CM148:CM178">$BW148-$BX148</f>
        <v>-1960.0000000000018</v>
      </c>
    </row>
    <row r="149" spans="1:91" ht="11.25">
      <c r="A149" s="253"/>
      <c r="C149" s="1">
        <v>655</v>
      </c>
      <c r="D149" s="34">
        <f>C149/config!$B$7</f>
        <v>218.33333333333334</v>
      </c>
      <c r="E149" s="139">
        <f t="shared" si="163"/>
        <v>10545.9375</v>
      </c>
      <c r="F149" s="139">
        <f t="shared" si="163"/>
        <v>15163.749999999998</v>
      </c>
      <c r="G149" s="139">
        <f t="shared" si="163"/>
        <v>21239.75</v>
      </c>
      <c r="H149" s="139">
        <f t="shared" si="163"/>
        <v>27977.25</v>
      </c>
      <c r="I149" s="139">
        <f t="shared" si="163"/>
        <v>31346</v>
      </c>
      <c r="J149" s="139">
        <f t="shared" si="163"/>
        <v>30485</v>
      </c>
      <c r="K149" s="139">
        <f t="shared" si="163"/>
        <v>8190</v>
      </c>
      <c r="L149" s="139">
        <f t="shared" si="163"/>
        <v>16569</v>
      </c>
      <c r="M149" s="139">
        <f t="shared" si="163"/>
        <v>20389.25</v>
      </c>
      <c r="N149" s="139">
        <f t="shared" si="163"/>
        <v>24524.5</v>
      </c>
      <c r="O149" s="139">
        <f t="shared" si="164"/>
        <v>30957.5</v>
      </c>
      <c r="P149" s="139">
        <f t="shared" si="164"/>
        <v>13719.999999999998</v>
      </c>
      <c r="Q149" s="139">
        <f t="shared" si="164"/>
        <v>21542.5</v>
      </c>
      <c r="R149" s="139">
        <f t="shared" si="164"/>
        <v>28903</v>
      </c>
      <c r="S149" s="139">
        <f t="shared" si="164"/>
        <v>43891.75</v>
      </c>
      <c r="T149" s="139">
        <f t="shared" si="164"/>
        <v>11011.875</v>
      </c>
      <c r="U149" s="139">
        <f t="shared" si="164"/>
        <v>17360.000000000004</v>
      </c>
      <c r="V149" s="139">
        <f t="shared" si="164"/>
        <v>24465</v>
      </c>
      <c r="W149" s="148">
        <f t="shared" si="165"/>
        <v>14388.499999999998</v>
      </c>
      <c r="X149" s="148">
        <f t="shared" si="165"/>
        <v>19313.000000000004</v>
      </c>
      <c r="Y149" s="148">
        <f t="shared" si="165"/>
        <v>24279.500000000004</v>
      </c>
      <c r="Z149" s="148">
        <f t="shared" si="165"/>
        <v>35755.99999999999</v>
      </c>
      <c r="AA149" s="148">
        <f t="shared" si="165"/>
        <v>12306</v>
      </c>
      <c r="AB149" s="148">
        <f t="shared" si="165"/>
        <v>15673.000000000002</v>
      </c>
      <c r="AC149" s="148">
        <f t="shared" si="165"/>
        <v>21042</v>
      </c>
      <c r="AD149" s="139">
        <f t="shared" si="164"/>
        <v>31097.499999999996</v>
      </c>
      <c r="AE149" s="139">
        <f t="shared" si="164"/>
        <v>17176.25</v>
      </c>
      <c r="AF149" s="139">
        <f t="shared" si="164"/>
        <v>32997.5</v>
      </c>
      <c r="AG149" s="139">
        <f t="shared" si="164"/>
        <v>9840.6</v>
      </c>
      <c r="AH149" s="139">
        <f t="shared" si="166"/>
        <v>15134.349999999997</v>
      </c>
      <c r="AI149" s="139">
        <f t="shared" si="166"/>
        <v>21210.35</v>
      </c>
      <c r="AJ149" s="139">
        <f t="shared" si="166"/>
        <v>27947.85</v>
      </c>
      <c r="AK149" s="139">
        <f t="shared" si="166"/>
        <v>31316.6</v>
      </c>
      <c r="AL149" s="139">
        <f t="shared" si="166"/>
        <v>8085</v>
      </c>
      <c r="AM149" s="139">
        <f t="shared" si="141"/>
        <v>16464</v>
      </c>
      <c r="AN149" s="139">
        <f t="shared" si="141"/>
        <v>20284.25</v>
      </c>
      <c r="AO149" s="139">
        <f t="shared" si="141"/>
        <v>24419.5</v>
      </c>
      <c r="AP149" s="139">
        <f t="shared" si="141"/>
        <v>30852.5</v>
      </c>
      <c r="AQ149" s="139">
        <f t="shared" si="141"/>
        <v>13241.199999999997</v>
      </c>
      <c r="AR149" s="139">
        <f t="shared" si="141"/>
        <v>21431.2</v>
      </c>
      <c r="AS149" s="139">
        <f t="shared" si="141"/>
        <v>28776.370000000003</v>
      </c>
      <c r="AT149" s="139">
        <f t="shared" si="141"/>
        <v>43749.37</v>
      </c>
      <c r="AU149" s="148">
        <f t="shared" si="141"/>
        <v>14283.499999999998</v>
      </c>
      <c r="AV149" s="148">
        <f t="shared" si="141"/>
        <v>19208.000000000004</v>
      </c>
      <c r="AW149" s="148">
        <f t="shared" si="141"/>
        <v>24174.500000000004</v>
      </c>
      <c r="AX149" s="148">
        <f t="shared" si="141"/>
        <v>35650.99999999999</v>
      </c>
      <c r="AY149" s="139">
        <f t="shared" si="141"/>
        <v>18165</v>
      </c>
      <c r="AZ149" s="139">
        <f t="shared" si="141"/>
        <v>14791.875</v>
      </c>
      <c r="BA149" s="139">
        <f t="shared" si="141"/>
        <v>19439.000000000004</v>
      </c>
      <c r="BB149" s="139">
        <f t="shared" si="138"/>
        <v>26502</v>
      </c>
      <c r="BC149" s="139">
        <f t="shared" si="138"/>
        <v>33790.75000000001</v>
      </c>
      <c r="BD149" s="139">
        <f t="shared" si="138"/>
        <v>51056.25</v>
      </c>
      <c r="BE149" s="139">
        <f t="shared" si="138"/>
        <v>21526.5625</v>
      </c>
      <c r="BF149" s="139">
        <f t="shared" si="138"/>
        <v>21316.5625</v>
      </c>
      <c r="BG149" s="139">
        <f t="shared" si="138"/>
        <v>24188.5</v>
      </c>
      <c r="BH149" s="139">
        <f t="shared" si="138"/>
        <v>23464</v>
      </c>
      <c r="BI149" s="139">
        <f t="shared" si="138"/>
        <v>23091.25</v>
      </c>
      <c r="BJ149" s="139">
        <f t="shared" si="138"/>
        <v>21988.75</v>
      </c>
      <c r="BK149" s="139">
        <f t="shared" si="142"/>
        <v>21794.5</v>
      </c>
      <c r="BL149" s="139">
        <f t="shared" si="142"/>
        <v>22603</v>
      </c>
      <c r="BM149" s="44">
        <f t="shared" si="147"/>
        <v>8085</v>
      </c>
      <c r="BN149" s="139">
        <f t="shared" si="143"/>
        <v>10545.9375</v>
      </c>
      <c r="BO149" s="139">
        <f t="shared" si="148"/>
        <v>8190</v>
      </c>
      <c r="BP149" s="139">
        <f t="shared" si="149"/>
        <v>11011.875</v>
      </c>
      <c r="BQ149" s="139">
        <f t="shared" si="150"/>
        <v>17176.25</v>
      </c>
      <c r="BR149" s="139">
        <f t="shared" si="117"/>
        <v>9840.6</v>
      </c>
      <c r="BS149" s="139">
        <f t="shared" si="151"/>
        <v>8085</v>
      </c>
      <c r="BT149" s="139">
        <f t="shared" si="152"/>
        <v>14791.875</v>
      </c>
      <c r="BU149" s="139">
        <f t="shared" si="153"/>
        <v>21316.5625</v>
      </c>
      <c r="BV149" s="139">
        <f t="shared" si="154"/>
        <v>21794.5</v>
      </c>
      <c r="BW149" s="175">
        <f t="shared" si="155"/>
        <v>12306</v>
      </c>
      <c r="BX149" s="161">
        <f t="shared" si="156"/>
        <v>14283.499999999998</v>
      </c>
      <c r="BY149" s="20">
        <f t="shared" si="157"/>
        <v>-8570.625</v>
      </c>
      <c r="BZ149" s="13">
        <f t="shared" si="158"/>
        <v>-10926.5625</v>
      </c>
      <c r="CA149" s="13">
        <f t="shared" si="159"/>
        <v>-8104.6875</v>
      </c>
      <c r="CB149" s="13">
        <f t="shared" si="160"/>
        <v>-1940.3125</v>
      </c>
      <c r="CC149" s="13">
        <f t="shared" si="161"/>
        <v>-9275.9625</v>
      </c>
      <c r="CD149" s="13">
        <f t="shared" si="162"/>
        <v>-11031.5625</v>
      </c>
      <c r="CE149" s="13">
        <f t="shared" si="118"/>
        <v>-4324.6875</v>
      </c>
      <c r="CF149" s="51">
        <v>2200</v>
      </c>
      <c r="CG149" s="13">
        <f t="shared" si="119"/>
        <v>2677.9375</v>
      </c>
      <c r="CH149" s="170">
        <f t="shared" si="167"/>
        <v>-6810.5625</v>
      </c>
      <c r="CI149" s="164">
        <f t="shared" si="168"/>
        <v>-4833.0625</v>
      </c>
      <c r="CJ149" s="20">
        <f t="shared" si="144"/>
        <v>705.3374999999996</v>
      </c>
      <c r="CK149" s="102">
        <f t="shared" si="145"/>
        <v>105</v>
      </c>
      <c r="CL149" s="102">
        <f t="shared" si="146"/>
        <v>2926.875</v>
      </c>
      <c r="CM149" s="170">
        <f t="shared" si="169"/>
        <v>-1977.4999999999982</v>
      </c>
    </row>
    <row r="150" spans="1:91" ht="11.25">
      <c r="A150" s="253"/>
      <c r="C150" s="1">
        <v>660</v>
      </c>
      <c r="D150" s="34">
        <f>C150/config!$B$7</f>
        <v>220</v>
      </c>
      <c r="E150" s="139">
        <f t="shared" si="163"/>
        <v>10631.25</v>
      </c>
      <c r="F150" s="139">
        <f t="shared" si="163"/>
        <v>15277.5</v>
      </c>
      <c r="G150" s="139">
        <f t="shared" si="163"/>
        <v>21399</v>
      </c>
      <c r="H150" s="139">
        <f t="shared" si="163"/>
        <v>28182</v>
      </c>
      <c r="I150" s="139">
        <f t="shared" si="163"/>
        <v>31573.5</v>
      </c>
      <c r="J150" s="139">
        <f t="shared" si="163"/>
        <v>30712.5</v>
      </c>
      <c r="K150" s="139">
        <f t="shared" si="163"/>
        <v>8190</v>
      </c>
      <c r="L150" s="139">
        <f t="shared" si="163"/>
        <v>16705.5</v>
      </c>
      <c r="M150" s="139">
        <f t="shared" si="163"/>
        <v>20548.5</v>
      </c>
      <c r="N150" s="139">
        <f t="shared" si="163"/>
        <v>24706.5</v>
      </c>
      <c r="O150" s="139">
        <f t="shared" si="164"/>
        <v>31185</v>
      </c>
      <c r="P150" s="139">
        <f t="shared" si="164"/>
        <v>13833.75</v>
      </c>
      <c r="Q150" s="139">
        <f t="shared" si="164"/>
        <v>21708.75</v>
      </c>
      <c r="R150" s="139">
        <f t="shared" si="164"/>
        <v>29121.75</v>
      </c>
      <c r="S150" s="139">
        <f t="shared" si="164"/>
        <v>44215.5</v>
      </c>
      <c r="T150" s="139">
        <f t="shared" si="164"/>
        <v>11103.75</v>
      </c>
      <c r="U150" s="139">
        <f t="shared" si="164"/>
        <v>17482.5</v>
      </c>
      <c r="V150" s="139">
        <f t="shared" si="164"/>
        <v>24648.75</v>
      </c>
      <c r="W150" s="148">
        <f t="shared" si="165"/>
        <v>14479.5</v>
      </c>
      <c r="X150" s="148">
        <f t="shared" si="165"/>
        <v>19446</v>
      </c>
      <c r="Y150" s="148">
        <f t="shared" si="165"/>
        <v>24454.5</v>
      </c>
      <c r="Z150" s="148">
        <f t="shared" si="165"/>
        <v>36015</v>
      </c>
      <c r="AA150" s="148">
        <f t="shared" si="165"/>
        <v>12379.5</v>
      </c>
      <c r="AB150" s="148">
        <f t="shared" si="165"/>
        <v>15771</v>
      </c>
      <c r="AC150" s="148">
        <f t="shared" si="165"/>
        <v>21189</v>
      </c>
      <c r="AD150" s="139">
        <f t="shared" si="164"/>
        <v>31325</v>
      </c>
      <c r="AE150" s="139">
        <f t="shared" si="164"/>
        <v>17289.999999999996</v>
      </c>
      <c r="AF150" s="139">
        <f t="shared" si="164"/>
        <v>33225</v>
      </c>
      <c r="AG150" s="139">
        <f t="shared" si="164"/>
        <v>9840.6</v>
      </c>
      <c r="AH150" s="139">
        <f t="shared" si="166"/>
        <v>15248.1</v>
      </c>
      <c r="AI150" s="139">
        <f t="shared" si="166"/>
        <v>21369.6</v>
      </c>
      <c r="AJ150" s="139">
        <f t="shared" si="166"/>
        <v>28152.6</v>
      </c>
      <c r="AK150" s="139">
        <f t="shared" si="166"/>
        <v>31544.1</v>
      </c>
      <c r="AL150" s="139">
        <f t="shared" si="166"/>
        <v>8085</v>
      </c>
      <c r="AM150" s="139">
        <f t="shared" si="141"/>
        <v>16600.5</v>
      </c>
      <c r="AN150" s="139">
        <f t="shared" si="141"/>
        <v>20443.5</v>
      </c>
      <c r="AO150" s="139">
        <f t="shared" si="141"/>
        <v>24601.5</v>
      </c>
      <c r="AP150" s="139">
        <f t="shared" si="141"/>
        <v>31080</v>
      </c>
      <c r="AQ150" s="139">
        <f t="shared" si="141"/>
        <v>13354.95</v>
      </c>
      <c r="AR150" s="139">
        <f t="shared" si="141"/>
        <v>21597.45</v>
      </c>
      <c r="AS150" s="139">
        <f t="shared" si="141"/>
        <v>28995.120000000003</v>
      </c>
      <c r="AT150" s="139">
        <f t="shared" si="141"/>
        <v>44073.12</v>
      </c>
      <c r="AU150" s="148">
        <f t="shared" si="141"/>
        <v>14374.5</v>
      </c>
      <c r="AV150" s="148">
        <f t="shared" si="141"/>
        <v>19341</v>
      </c>
      <c r="AW150" s="148">
        <f t="shared" si="141"/>
        <v>24349.5</v>
      </c>
      <c r="AX150" s="148">
        <f t="shared" si="141"/>
        <v>35910</v>
      </c>
      <c r="AY150" s="139">
        <f t="shared" si="141"/>
        <v>18165</v>
      </c>
      <c r="AZ150" s="139">
        <f t="shared" si="141"/>
        <v>14883.75</v>
      </c>
      <c r="BA150" s="139">
        <f t="shared" si="141"/>
        <v>19561.5</v>
      </c>
      <c r="BB150" s="139">
        <f t="shared" si="138"/>
        <v>26685.75</v>
      </c>
      <c r="BC150" s="139">
        <f t="shared" si="138"/>
        <v>34035.75</v>
      </c>
      <c r="BD150" s="139">
        <f t="shared" si="138"/>
        <v>51423.75</v>
      </c>
      <c r="BE150" s="139">
        <f t="shared" si="138"/>
        <v>21668.75</v>
      </c>
      <c r="BF150" s="139">
        <f t="shared" si="138"/>
        <v>21458.75</v>
      </c>
      <c r="BG150" s="139">
        <f t="shared" si="138"/>
        <v>24354.75</v>
      </c>
      <c r="BH150" s="139">
        <f t="shared" si="138"/>
        <v>23630.25</v>
      </c>
      <c r="BI150" s="139">
        <f t="shared" si="138"/>
        <v>23257.5</v>
      </c>
      <c r="BJ150" s="139">
        <f t="shared" si="138"/>
        <v>22155</v>
      </c>
      <c r="BK150" s="139">
        <f t="shared" si="142"/>
        <v>21934.5</v>
      </c>
      <c r="BL150" s="139">
        <f t="shared" si="142"/>
        <v>22743</v>
      </c>
      <c r="BM150" s="44">
        <f t="shared" si="147"/>
        <v>8085</v>
      </c>
      <c r="BN150" s="139">
        <f t="shared" si="143"/>
        <v>10631.25</v>
      </c>
      <c r="BO150" s="139">
        <f t="shared" si="148"/>
        <v>8190</v>
      </c>
      <c r="BP150" s="139">
        <f t="shared" si="149"/>
        <v>11103.75</v>
      </c>
      <c r="BQ150" s="139">
        <f t="shared" si="150"/>
        <v>17289.999999999996</v>
      </c>
      <c r="BR150" s="139">
        <f t="shared" si="117"/>
        <v>9840.6</v>
      </c>
      <c r="BS150" s="139">
        <f t="shared" si="151"/>
        <v>8085</v>
      </c>
      <c r="BT150" s="139">
        <f t="shared" si="152"/>
        <v>14883.75</v>
      </c>
      <c r="BU150" s="139">
        <f t="shared" si="153"/>
        <v>21458.75</v>
      </c>
      <c r="BV150" s="139">
        <f t="shared" si="154"/>
        <v>21934.5</v>
      </c>
      <c r="BW150" s="175">
        <f t="shared" si="155"/>
        <v>12379.5</v>
      </c>
      <c r="BX150" s="161">
        <f t="shared" si="156"/>
        <v>14374.5</v>
      </c>
      <c r="BY150" s="20">
        <f t="shared" si="157"/>
        <v>-8627.5</v>
      </c>
      <c r="BZ150" s="13">
        <f t="shared" si="158"/>
        <v>-11068.75</v>
      </c>
      <c r="CA150" s="13">
        <f t="shared" si="159"/>
        <v>-8155</v>
      </c>
      <c r="CB150" s="13">
        <f t="shared" si="160"/>
        <v>-1968.7500000000036</v>
      </c>
      <c r="CC150" s="13">
        <f t="shared" si="161"/>
        <v>-9418.15</v>
      </c>
      <c r="CD150" s="13">
        <f t="shared" si="162"/>
        <v>-11173.75</v>
      </c>
      <c r="CE150" s="13">
        <f t="shared" si="118"/>
        <v>-4375</v>
      </c>
      <c r="CF150" s="51">
        <v>2200</v>
      </c>
      <c r="CG150" s="13">
        <f t="shared" si="119"/>
        <v>2675.75</v>
      </c>
      <c r="CH150" s="170">
        <f t="shared" si="167"/>
        <v>-6879.25</v>
      </c>
      <c r="CI150" s="164">
        <f t="shared" si="168"/>
        <v>-4884.25</v>
      </c>
      <c r="CJ150" s="20">
        <f t="shared" si="144"/>
        <v>790.6499999999996</v>
      </c>
      <c r="CK150" s="102">
        <f t="shared" si="145"/>
        <v>105</v>
      </c>
      <c r="CL150" s="102">
        <f t="shared" si="146"/>
        <v>3018.75</v>
      </c>
      <c r="CM150" s="170">
        <f t="shared" si="169"/>
        <v>-1995</v>
      </c>
    </row>
    <row r="151" spans="1:91" ht="11.25">
      <c r="A151" s="253"/>
      <c r="C151" s="1">
        <v>665</v>
      </c>
      <c r="D151" s="34">
        <f>C151/config!$B$7</f>
        <v>221.66666666666666</v>
      </c>
      <c r="E151" s="139">
        <f t="shared" si="163"/>
        <v>10716.5625</v>
      </c>
      <c r="F151" s="139">
        <f t="shared" si="163"/>
        <v>15391.250000000002</v>
      </c>
      <c r="G151" s="139">
        <f t="shared" si="163"/>
        <v>21558.25</v>
      </c>
      <c r="H151" s="139">
        <f t="shared" si="163"/>
        <v>28386.75</v>
      </c>
      <c r="I151" s="139">
        <f t="shared" si="163"/>
        <v>31801</v>
      </c>
      <c r="J151" s="139">
        <f t="shared" si="163"/>
        <v>30940</v>
      </c>
      <c r="K151" s="139">
        <f t="shared" si="163"/>
        <v>8190</v>
      </c>
      <c r="L151" s="139">
        <f t="shared" si="163"/>
        <v>16842</v>
      </c>
      <c r="M151" s="139">
        <f t="shared" si="163"/>
        <v>20707.75</v>
      </c>
      <c r="N151" s="139">
        <f t="shared" si="163"/>
        <v>24888.5</v>
      </c>
      <c r="O151" s="139">
        <f t="shared" si="164"/>
        <v>31412.5</v>
      </c>
      <c r="P151" s="139">
        <f t="shared" si="164"/>
        <v>13947.500000000002</v>
      </c>
      <c r="Q151" s="139">
        <f t="shared" si="164"/>
        <v>21875</v>
      </c>
      <c r="R151" s="139">
        <f t="shared" si="164"/>
        <v>29340.5</v>
      </c>
      <c r="S151" s="139">
        <f t="shared" si="164"/>
        <v>44539.25</v>
      </c>
      <c r="T151" s="139">
        <f t="shared" si="164"/>
        <v>11195.625</v>
      </c>
      <c r="U151" s="139">
        <f t="shared" si="164"/>
        <v>17604.999999999996</v>
      </c>
      <c r="V151" s="139">
        <f t="shared" si="164"/>
        <v>24832.5</v>
      </c>
      <c r="W151" s="148">
        <f t="shared" si="165"/>
        <v>14570.500000000002</v>
      </c>
      <c r="X151" s="148">
        <f t="shared" si="165"/>
        <v>19578.999999999996</v>
      </c>
      <c r="Y151" s="148">
        <f t="shared" si="165"/>
        <v>24629.499999999996</v>
      </c>
      <c r="Z151" s="148">
        <f t="shared" si="165"/>
        <v>36274.00000000001</v>
      </c>
      <c r="AA151" s="148">
        <f t="shared" si="165"/>
        <v>12453</v>
      </c>
      <c r="AB151" s="148">
        <f t="shared" si="165"/>
        <v>15868.999999999998</v>
      </c>
      <c r="AC151" s="148">
        <f t="shared" si="165"/>
        <v>21336</v>
      </c>
      <c r="AD151" s="139">
        <f t="shared" si="164"/>
        <v>31552.5</v>
      </c>
      <c r="AE151" s="139">
        <f t="shared" si="164"/>
        <v>17403.75</v>
      </c>
      <c r="AF151" s="139">
        <f t="shared" si="164"/>
        <v>33452.5</v>
      </c>
      <c r="AG151" s="139">
        <f t="shared" si="164"/>
        <v>9840.6</v>
      </c>
      <c r="AH151" s="139">
        <f t="shared" si="166"/>
        <v>15361.850000000002</v>
      </c>
      <c r="AI151" s="139">
        <f t="shared" si="166"/>
        <v>21528.850000000002</v>
      </c>
      <c r="AJ151" s="139">
        <f t="shared" si="166"/>
        <v>28357.35</v>
      </c>
      <c r="AK151" s="139">
        <f t="shared" si="166"/>
        <v>31771.600000000002</v>
      </c>
      <c r="AL151" s="139">
        <f t="shared" si="166"/>
        <v>8085</v>
      </c>
      <c r="AM151" s="139">
        <f t="shared" si="141"/>
        <v>16737</v>
      </c>
      <c r="AN151" s="139">
        <f t="shared" si="141"/>
        <v>20602.75</v>
      </c>
      <c r="AO151" s="139">
        <f t="shared" si="141"/>
        <v>24783.5</v>
      </c>
      <c r="AP151" s="139">
        <f t="shared" si="141"/>
        <v>31307.5</v>
      </c>
      <c r="AQ151" s="139">
        <f t="shared" si="141"/>
        <v>13468.700000000003</v>
      </c>
      <c r="AR151" s="139">
        <f t="shared" si="141"/>
        <v>21763.699999999997</v>
      </c>
      <c r="AS151" s="139">
        <f t="shared" si="141"/>
        <v>29213.87</v>
      </c>
      <c r="AT151" s="139">
        <f t="shared" si="141"/>
        <v>44396.87</v>
      </c>
      <c r="AU151" s="148">
        <f t="shared" si="141"/>
        <v>14465.500000000002</v>
      </c>
      <c r="AV151" s="148">
        <f t="shared" si="141"/>
        <v>19473.999999999996</v>
      </c>
      <c r="AW151" s="148">
        <f t="shared" si="141"/>
        <v>24524.499999999996</v>
      </c>
      <c r="AX151" s="148">
        <f t="shared" si="141"/>
        <v>36169.00000000001</v>
      </c>
      <c r="AY151" s="139">
        <f t="shared" si="141"/>
        <v>18165</v>
      </c>
      <c r="AZ151" s="139">
        <f t="shared" si="141"/>
        <v>14975.625</v>
      </c>
      <c r="BA151" s="139">
        <f t="shared" si="141"/>
        <v>19683.999999999996</v>
      </c>
      <c r="BB151" s="139">
        <f t="shared" si="138"/>
        <v>26869.5</v>
      </c>
      <c r="BC151" s="139">
        <f t="shared" si="138"/>
        <v>34280.74999999999</v>
      </c>
      <c r="BD151" s="139">
        <f t="shared" si="138"/>
        <v>51791.25</v>
      </c>
      <c r="BE151" s="139">
        <f t="shared" si="138"/>
        <v>21810.937500000004</v>
      </c>
      <c r="BF151" s="139">
        <f t="shared" si="138"/>
        <v>21600.937500000004</v>
      </c>
      <c r="BG151" s="139">
        <f t="shared" si="138"/>
        <v>24521</v>
      </c>
      <c r="BH151" s="139">
        <f t="shared" si="138"/>
        <v>23796.5</v>
      </c>
      <c r="BI151" s="139">
        <f t="shared" si="138"/>
        <v>23423.75</v>
      </c>
      <c r="BJ151" s="139">
        <f t="shared" si="138"/>
        <v>22321.25</v>
      </c>
      <c r="BK151" s="139">
        <f t="shared" si="142"/>
        <v>22074.5</v>
      </c>
      <c r="BL151" s="139">
        <f t="shared" si="142"/>
        <v>22883</v>
      </c>
      <c r="BM151" s="44">
        <f t="shared" si="147"/>
        <v>8085</v>
      </c>
      <c r="BN151" s="139">
        <f t="shared" si="143"/>
        <v>10716.5625</v>
      </c>
      <c r="BO151" s="139">
        <f t="shared" si="148"/>
        <v>8190</v>
      </c>
      <c r="BP151" s="139">
        <f t="shared" si="149"/>
        <v>11195.625</v>
      </c>
      <c r="BQ151" s="139">
        <f t="shared" si="150"/>
        <v>17403.75</v>
      </c>
      <c r="BR151" s="139">
        <f t="shared" si="117"/>
        <v>9840.6</v>
      </c>
      <c r="BS151" s="139">
        <f t="shared" si="151"/>
        <v>8085</v>
      </c>
      <c r="BT151" s="139">
        <f t="shared" si="152"/>
        <v>14975.625</v>
      </c>
      <c r="BU151" s="139">
        <f t="shared" si="153"/>
        <v>21600.937500000004</v>
      </c>
      <c r="BV151" s="139">
        <f t="shared" si="154"/>
        <v>22074.5</v>
      </c>
      <c r="BW151" s="175">
        <f t="shared" si="155"/>
        <v>12453</v>
      </c>
      <c r="BX151" s="161">
        <f t="shared" si="156"/>
        <v>14465.500000000002</v>
      </c>
      <c r="BY151" s="20">
        <f t="shared" si="157"/>
        <v>-8684.375000000004</v>
      </c>
      <c r="BZ151" s="13">
        <f t="shared" si="158"/>
        <v>-11210.937500000004</v>
      </c>
      <c r="CA151" s="13">
        <f t="shared" si="159"/>
        <v>-8205.312500000004</v>
      </c>
      <c r="CB151" s="13">
        <f t="shared" si="160"/>
        <v>-1997.1875000000036</v>
      </c>
      <c r="CC151" s="13">
        <f t="shared" si="161"/>
        <v>-9560.337500000003</v>
      </c>
      <c r="CD151" s="13">
        <f t="shared" si="162"/>
        <v>-11315.937500000004</v>
      </c>
      <c r="CE151" s="13">
        <f t="shared" si="118"/>
        <v>-4425.312500000004</v>
      </c>
      <c r="CF151" s="51">
        <v>2200</v>
      </c>
      <c r="CG151" s="13">
        <f t="shared" si="119"/>
        <v>2673.5624999999964</v>
      </c>
      <c r="CH151" s="170">
        <f t="shared" si="167"/>
        <v>-6947.937500000004</v>
      </c>
      <c r="CI151" s="164">
        <f t="shared" si="168"/>
        <v>-4935.437500000004</v>
      </c>
      <c r="CJ151" s="20">
        <f t="shared" si="144"/>
        <v>875.9624999999996</v>
      </c>
      <c r="CK151" s="102">
        <f t="shared" si="145"/>
        <v>105</v>
      </c>
      <c r="CL151" s="102">
        <f t="shared" si="146"/>
        <v>3110.625</v>
      </c>
      <c r="CM151" s="170">
        <f t="shared" si="169"/>
        <v>-2012.5000000000018</v>
      </c>
    </row>
    <row r="152" spans="1:91" ht="11.25">
      <c r="A152" s="253"/>
      <c r="C152" s="1">
        <v>670</v>
      </c>
      <c r="D152" s="34">
        <f>C152/config!$B$7</f>
        <v>223.33333333333334</v>
      </c>
      <c r="E152" s="139">
        <f t="shared" si="163"/>
        <v>10801.875</v>
      </c>
      <c r="F152" s="139">
        <f t="shared" si="163"/>
        <v>15504.999999999998</v>
      </c>
      <c r="G152" s="139">
        <f t="shared" si="163"/>
        <v>21717.5</v>
      </c>
      <c r="H152" s="139">
        <f t="shared" si="163"/>
        <v>28591.5</v>
      </c>
      <c r="I152" s="139">
        <f t="shared" si="163"/>
        <v>32028.5</v>
      </c>
      <c r="J152" s="139">
        <f t="shared" si="163"/>
        <v>31167.5</v>
      </c>
      <c r="K152" s="139">
        <f t="shared" si="163"/>
        <v>8190</v>
      </c>
      <c r="L152" s="139">
        <f t="shared" si="163"/>
        <v>16978.5</v>
      </c>
      <c r="M152" s="139">
        <f t="shared" si="163"/>
        <v>20867</v>
      </c>
      <c r="N152" s="139">
        <f t="shared" si="163"/>
        <v>25070.5</v>
      </c>
      <c r="O152" s="139">
        <f t="shared" si="164"/>
        <v>31640</v>
      </c>
      <c r="P152" s="139">
        <f t="shared" si="164"/>
        <v>14061.249999999998</v>
      </c>
      <c r="Q152" s="139">
        <f t="shared" si="164"/>
        <v>22041.25</v>
      </c>
      <c r="R152" s="139">
        <f t="shared" si="164"/>
        <v>29559.25</v>
      </c>
      <c r="S152" s="139">
        <f t="shared" si="164"/>
        <v>44863</v>
      </c>
      <c r="T152" s="139">
        <f t="shared" si="164"/>
        <v>11287.5</v>
      </c>
      <c r="U152" s="139">
        <f t="shared" si="164"/>
        <v>17727.500000000004</v>
      </c>
      <c r="V152" s="139">
        <f t="shared" si="164"/>
        <v>25016.25</v>
      </c>
      <c r="W152" s="148">
        <f t="shared" si="165"/>
        <v>14661.499999999998</v>
      </c>
      <c r="X152" s="148">
        <f t="shared" si="165"/>
        <v>19712.000000000004</v>
      </c>
      <c r="Y152" s="148">
        <f t="shared" si="165"/>
        <v>24804.500000000004</v>
      </c>
      <c r="Z152" s="148">
        <f t="shared" si="165"/>
        <v>36532.99999999999</v>
      </c>
      <c r="AA152" s="148">
        <f t="shared" si="165"/>
        <v>12526.5</v>
      </c>
      <c r="AB152" s="148">
        <f t="shared" si="165"/>
        <v>15967.000000000002</v>
      </c>
      <c r="AC152" s="148">
        <f t="shared" si="165"/>
        <v>21483</v>
      </c>
      <c r="AD152" s="139">
        <f t="shared" si="164"/>
        <v>31779.999999999996</v>
      </c>
      <c r="AE152" s="139">
        <f t="shared" si="164"/>
        <v>17517.5</v>
      </c>
      <c r="AF152" s="139">
        <f t="shared" si="164"/>
        <v>33680</v>
      </c>
      <c r="AG152" s="139">
        <f t="shared" si="164"/>
        <v>9840.6</v>
      </c>
      <c r="AH152" s="139">
        <f t="shared" si="166"/>
        <v>15475.599999999997</v>
      </c>
      <c r="AI152" s="139">
        <f t="shared" si="166"/>
        <v>21688.1</v>
      </c>
      <c r="AJ152" s="139">
        <f t="shared" si="166"/>
        <v>28562.1</v>
      </c>
      <c r="AK152" s="139">
        <f t="shared" si="166"/>
        <v>31999.1</v>
      </c>
      <c r="AL152" s="139">
        <f t="shared" si="166"/>
        <v>8085</v>
      </c>
      <c r="AM152" s="139">
        <f t="shared" si="141"/>
        <v>16873.5</v>
      </c>
      <c r="AN152" s="139">
        <f t="shared" si="141"/>
        <v>20762</v>
      </c>
      <c r="AO152" s="139">
        <f t="shared" si="141"/>
        <v>24965.5</v>
      </c>
      <c r="AP152" s="139">
        <f t="shared" si="141"/>
        <v>31535</v>
      </c>
      <c r="AQ152" s="139">
        <f t="shared" si="141"/>
        <v>13582.449999999997</v>
      </c>
      <c r="AR152" s="139">
        <f t="shared" si="141"/>
        <v>21929.95</v>
      </c>
      <c r="AS152" s="139">
        <f t="shared" si="141"/>
        <v>29432.620000000003</v>
      </c>
      <c r="AT152" s="139">
        <f t="shared" si="141"/>
        <v>44720.62</v>
      </c>
      <c r="AU152" s="148">
        <f t="shared" si="141"/>
        <v>14556.499999999998</v>
      </c>
      <c r="AV152" s="148">
        <f t="shared" si="141"/>
        <v>19607.000000000004</v>
      </c>
      <c r="AW152" s="148">
        <f t="shared" si="141"/>
        <v>24699.500000000004</v>
      </c>
      <c r="AX152" s="148">
        <f t="shared" si="141"/>
        <v>36427.99999999999</v>
      </c>
      <c r="AY152" s="139">
        <f t="shared" si="141"/>
        <v>18165</v>
      </c>
      <c r="AZ152" s="139">
        <f t="shared" si="141"/>
        <v>15067.5</v>
      </c>
      <c r="BA152" s="139">
        <f t="shared" si="141"/>
        <v>19806.500000000004</v>
      </c>
      <c r="BB152" s="139">
        <f t="shared" si="138"/>
        <v>27053.25</v>
      </c>
      <c r="BC152" s="139">
        <f t="shared" si="138"/>
        <v>34525.75000000001</v>
      </c>
      <c r="BD152" s="139">
        <f t="shared" si="138"/>
        <v>52158.75</v>
      </c>
      <c r="BE152" s="139">
        <f t="shared" si="138"/>
        <v>21953.125</v>
      </c>
      <c r="BF152" s="139">
        <f t="shared" si="138"/>
        <v>21743.125</v>
      </c>
      <c r="BG152" s="139">
        <f t="shared" si="138"/>
        <v>24687.25</v>
      </c>
      <c r="BH152" s="139">
        <f t="shared" si="138"/>
        <v>23962.75</v>
      </c>
      <c r="BI152" s="139">
        <f t="shared" si="138"/>
        <v>23590</v>
      </c>
      <c r="BJ152" s="139">
        <f t="shared" si="138"/>
        <v>22487.5</v>
      </c>
      <c r="BK152" s="139">
        <f t="shared" si="142"/>
        <v>22214.5</v>
      </c>
      <c r="BL152" s="139">
        <f t="shared" si="142"/>
        <v>23023</v>
      </c>
      <c r="BM152" s="44">
        <f t="shared" si="147"/>
        <v>8085</v>
      </c>
      <c r="BN152" s="139">
        <f t="shared" si="143"/>
        <v>10801.875</v>
      </c>
      <c r="BO152" s="139">
        <f t="shared" si="148"/>
        <v>8190</v>
      </c>
      <c r="BP152" s="139">
        <f t="shared" si="149"/>
        <v>11287.5</v>
      </c>
      <c r="BQ152" s="139">
        <f t="shared" si="150"/>
        <v>17517.5</v>
      </c>
      <c r="BR152" s="139">
        <f t="shared" si="117"/>
        <v>9840.6</v>
      </c>
      <c r="BS152" s="139">
        <f t="shared" si="151"/>
        <v>8085</v>
      </c>
      <c r="BT152" s="139">
        <f t="shared" si="152"/>
        <v>15067.5</v>
      </c>
      <c r="BU152" s="139">
        <f t="shared" si="153"/>
        <v>21743.125</v>
      </c>
      <c r="BV152" s="139">
        <f t="shared" si="154"/>
        <v>22214.5</v>
      </c>
      <c r="BW152" s="175">
        <f t="shared" si="155"/>
        <v>12526.5</v>
      </c>
      <c r="BX152" s="161">
        <f t="shared" si="156"/>
        <v>14556.499999999998</v>
      </c>
      <c r="BY152" s="20">
        <f t="shared" si="157"/>
        <v>-8741.25</v>
      </c>
      <c r="BZ152" s="13">
        <f t="shared" si="158"/>
        <v>-11353.125</v>
      </c>
      <c r="CA152" s="13">
        <f t="shared" si="159"/>
        <v>-8255.625</v>
      </c>
      <c r="CB152" s="13">
        <f t="shared" si="160"/>
        <v>-2025.625</v>
      </c>
      <c r="CC152" s="13">
        <f t="shared" si="161"/>
        <v>-9702.525</v>
      </c>
      <c r="CD152" s="13">
        <f t="shared" si="162"/>
        <v>-11458.125</v>
      </c>
      <c r="CE152" s="13">
        <f t="shared" si="118"/>
        <v>-4475.625</v>
      </c>
      <c r="CF152" s="51">
        <v>2200</v>
      </c>
      <c r="CG152" s="13">
        <f t="shared" si="119"/>
        <v>2671.375</v>
      </c>
      <c r="CH152" s="170">
        <f t="shared" si="167"/>
        <v>-7016.625</v>
      </c>
      <c r="CI152" s="164">
        <f t="shared" si="168"/>
        <v>-4986.625</v>
      </c>
      <c r="CJ152" s="20">
        <f t="shared" si="144"/>
        <v>961.2749999999996</v>
      </c>
      <c r="CK152" s="102">
        <f t="shared" si="145"/>
        <v>105</v>
      </c>
      <c r="CL152" s="102">
        <f t="shared" si="146"/>
        <v>3202.5</v>
      </c>
      <c r="CM152" s="170">
        <f t="shared" si="169"/>
        <v>-2029.9999999999982</v>
      </c>
    </row>
    <row r="153" spans="1:91" ht="11.25">
      <c r="A153" s="253"/>
      <c r="C153" s="1">
        <v>675</v>
      </c>
      <c r="D153" s="34">
        <f>C153/config!$B$7</f>
        <v>225</v>
      </c>
      <c r="E153" s="139">
        <f t="shared" si="163"/>
        <v>10887.1875</v>
      </c>
      <c r="F153" s="139">
        <f t="shared" si="163"/>
        <v>15618.75</v>
      </c>
      <c r="G153" s="139">
        <f t="shared" si="163"/>
        <v>21876.75</v>
      </c>
      <c r="H153" s="139">
        <f t="shared" si="163"/>
        <v>28796.25</v>
      </c>
      <c r="I153" s="139">
        <f t="shared" si="163"/>
        <v>32256</v>
      </c>
      <c r="J153" s="139">
        <f t="shared" si="163"/>
        <v>31395</v>
      </c>
      <c r="K153" s="139">
        <f t="shared" si="163"/>
        <v>8190</v>
      </c>
      <c r="L153" s="139">
        <f t="shared" si="163"/>
        <v>17115</v>
      </c>
      <c r="M153" s="139">
        <f t="shared" si="163"/>
        <v>21026.25</v>
      </c>
      <c r="N153" s="139">
        <f t="shared" si="163"/>
        <v>25252.5</v>
      </c>
      <c r="O153" s="139">
        <f t="shared" si="164"/>
        <v>31867.5</v>
      </c>
      <c r="P153" s="139">
        <f t="shared" si="164"/>
        <v>14175</v>
      </c>
      <c r="Q153" s="139">
        <f t="shared" si="164"/>
        <v>22207.5</v>
      </c>
      <c r="R153" s="139">
        <f t="shared" si="164"/>
        <v>29778</v>
      </c>
      <c r="S153" s="139">
        <f t="shared" si="164"/>
        <v>45186.75</v>
      </c>
      <c r="T153" s="139">
        <f t="shared" si="164"/>
        <v>11379.375</v>
      </c>
      <c r="U153" s="139">
        <f t="shared" si="164"/>
        <v>17850</v>
      </c>
      <c r="V153" s="139">
        <f t="shared" si="164"/>
        <v>25200</v>
      </c>
      <c r="W153" s="148">
        <f t="shared" si="165"/>
        <v>14752.5</v>
      </c>
      <c r="X153" s="148">
        <f t="shared" si="165"/>
        <v>19845</v>
      </c>
      <c r="Y153" s="148">
        <f t="shared" si="165"/>
        <v>24979.5</v>
      </c>
      <c r="Z153" s="148">
        <f t="shared" si="165"/>
        <v>36792</v>
      </c>
      <c r="AA153" s="148">
        <f t="shared" si="165"/>
        <v>12600</v>
      </c>
      <c r="AB153" s="148">
        <f t="shared" si="165"/>
        <v>16065</v>
      </c>
      <c r="AC153" s="148">
        <f t="shared" si="165"/>
        <v>21630</v>
      </c>
      <c r="AD153" s="139">
        <f t="shared" si="164"/>
        <v>32007.5</v>
      </c>
      <c r="AE153" s="139">
        <f t="shared" si="164"/>
        <v>17631.25</v>
      </c>
      <c r="AF153" s="139">
        <f t="shared" si="164"/>
        <v>33907.5</v>
      </c>
      <c r="AG153" s="139">
        <f t="shared" si="164"/>
        <v>9840.6</v>
      </c>
      <c r="AH153" s="139">
        <f t="shared" si="166"/>
        <v>15589.35</v>
      </c>
      <c r="AI153" s="139">
        <f t="shared" si="166"/>
        <v>21847.35</v>
      </c>
      <c r="AJ153" s="139">
        <f t="shared" si="166"/>
        <v>28766.85</v>
      </c>
      <c r="AK153" s="139">
        <f t="shared" si="166"/>
        <v>32226.6</v>
      </c>
      <c r="AL153" s="139">
        <f t="shared" si="166"/>
        <v>8085</v>
      </c>
      <c r="AM153" s="139">
        <f t="shared" si="141"/>
        <v>17010</v>
      </c>
      <c r="AN153" s="139">
        <f t="shared" si="141"/>
        <v>20921.25</v>
      </c>
      <c r="AO153" s="139">
        <f t="shared" si="141"/>
        <v>25147.5</v>
      </c>
      <c r="AP153" s="139">
        <f t="shared" si="141"/>
        <v>31762.5</v>
      </c>
      <c r="AQ153" s="139">
        <f t="shared" si="141"/>
        <v>13696.2</v>
      </c>
      <c r="AR153" s="139">
        <f t="shared" si="141"/>
        <v>22096.2</v>
      </c>
      <c r="AS153" s="139">
        <f t="shared" si="141"/>
        <v>29651.370000000003</v>
      </c>
      <c r="AT153" s="139">
        <f t="shared" si="141"/>
        <v>45044.37</v>
      </c>
      <c r="AU153" s="148">
        <f t="shared" si="141"/>
        <v>14647.5</v>
      </c>
      <c r="AV153" s="148">
        <f t="shared" si="141"/>
        <v>19740</v>
      </c>
      <c r="AW153" s="148">
        <f t="shared" si="141"/>
        <v>24874.5</v>
      </c>
      <c r="AX153" s="148">
        <f t="shared" si="141"/>
        <v>36687</v>
      </c>
      <c r="AY153" s="139">
        <f t="shared" si="141"/>
        <v>18165</v>
      </c>
      <c r="AZ153" s="139">
        <f t="shared" si="141"/>
        <v>15159.375</v>
      </c>
      <c r="BA153" s="139">
        <f t="shared" si="141"/>
        <v>19929</v>
      </c>
      <c r="BB153" s="139">
        <f t="shared" si="138"/>
        <v>27237</v>
      </c>
      <c r="BC153" s="139">
        <f t="shared" si="138"/>
        <v>34770.75</v>
      </c>
      <c r="BD153" s="139">
        <f t="shared" si="138"/>
        <v>52526.25</v>
      </c>
      <c r="BE153" s="139">
        <f t="shared" si="138"/>
        <v>22095.3125</v>
      </c>
      <c r="BF153" s="139">
        <f t="shared" si="138"/>
        <v>21885.3125</v>
      </c>
      <c r="BG153" s="139">
        <f t="shared" si="138"/>
        <v>24853.5</v>
      </c>
      <c r="BH153" s="139">
        <f t="shared" si="138"/>
        <v>24129</v>
      </c>
      <c r="BI153" s="139">
        <f t="shared" si="138"/>
        <v>23756.25</v>
      </c>
      <c r="BJ153" s="139">
        <f t="shared" si="138"/>
        <v>22653.75</v>
      </c>
      <c r="BK153" s="139">
        <f t="shared" si="142"/>
        <v>22354.5</v>
      </c>
      <c r="BL153" s="139">
        <f t="shared" si="142"/>
        <v>23163</v>
      </c>
      <c r="BM153" s="44">
        <f t="shared" si="147"/>
        <v>8085</v>
      </c>
      <c r="BN153" s="139">
        <f t="shared" si="143"/>
        <v>10887.1875</v>
      </c>
      <c r="BO153" s="139">
        <f t="shared" si="148"/>
        <v>8190</v>
      </c>
      <c r="BP153" s="139">
        <f t="shared" si="149"/>
        <v>11379.375</v>
      </c>
      <c r="BQ153" s="139">
        <f t="shared" si="150"/>
        <v>17631.25</v>
      </c>
      <c r="BR153" s="139">
        <f t="shared" si="117"/>
        <v>9840.6</v>
      </c>
      <c r="BS153" s="139">
        <f t="shared" si="151"/>
        <v>8085</v>
      </c>
      <c r="BT153" s="139">
        <f t="shared" si="152"/>
        <v>15159.375</v>
      </c>
      <c r="BU153" s="139">
        <f t="shared" si="153"/>
        <v>21885.3125</v>
      </c>
      <c r="BV153" s="139">
        <f t="shared" si="154"/>
        <v>22354.5</v>
      </c>
      <c r="BW153" s="175">
        <f t="shared" si="155"/>
        <v>12600</v>
      </c>
      <c r="BX153" s="161">
        <f t="shared" si="156"/>
        <v>14647.5</v>
      </c>
      <c r="BY153" s="20">
        <f t="shared" si="157"/>
        <v>-8798.125</v>
      </c>
      <c r="BZ153" s="13">
        <f t="shared" si="158"/>
        <v>-11495.3125</v>
      </c>
      <c r="CA153" s="13">
        <f t="shared" si="159"/>
        <v>-8305.9375</v>
      </c>
      <c r="CB153" s="13">
        <f t="shared" si="160"/>
        <v>-2054.0625</v>
      </c>
      <c r="CC153" s="13">
        <f t="shared" si="161"/>
        <v>-9844.7125</v>
      </c>
      <c r="CD153" s="13">
        <f t="shared" si="162"/>
        <v>-11600.3125</v>
      </c>
      <c r="CE153" s="13">
        <f t="shared" si="118"/>
        <v>-4525.9375</v>
      </c>
      <c r="CF153" s="51">
        <v>2200</v>
      </c>
      <c r="CG153" s="13">
        <f t="shared" si="119"/>
        <v>2669.1875</v>
      </c>
      <c r="CH153" s="170">
        <f t="shared" si="167"/>
        <v>-7085.3125</v>
      </c>
      <c r="CI153" s="164">
        <f t="shared" si="168"/>
        <v>-5037.8125</v>
      </c>
      <c r="CJ153" s="20">
        <f t="shared" si="144"/>
        <v>1046.5874999999996</v>
      </c>
      <c r="CK153" s="102">
        <f t="shared" si="145"/>
        <v>105</v>
      </c>
      <c r="CL153" s="102">
        <f t="shared" si="146"/>
        <v>3294.375</v>
      </c>
      <c r="CM153" s="170">
        <f t="shared" si="169"/>
        <v>-2047.5</v>
      </c>
    </row>
    <row r="154" spans="1:91" ht="11.25">
      <c r="A154" s="253"/>
      <c r="C154" s="1">
        <v>680</v>
      </c>
      <c r="D154" s="34">
        <f>C154/config!$B$7</f>
        <v>226.66666666666666</v>
      </c>
      <c r="E154" s="139">
        <f t="shared" si="163"/>
        <v>10972.5</v>
      </c>
      <c r="F154" s="139">
        <f t="shared" si="163"/>
        <v>15732.500000000002</v>
      </c>
      <c r="G154" s="139">
        <f t="shared" si="163"/>
        <v>22036</v>
      </c>
      <c r="H154" s="139">
        <f t="shared" si="163"/>
        <v>29001</v>
      </c>
      <c r="I154" s="139">
        <f t="shared" si="163"/>
        <v>32483.5</v>
      </c>
      <c r="J154" s="139">
        <f t="shared" si="163"/>
        <v>31622.5</v>
      </c>
      <c r="K154" s="139">
        <f t="shared" si="163"/>
        <v>8190</v>
      </c>
      <c r="L154" s="139">
        <f t="shared" si="163"/>
        <v>17251.5</v>
      </c>
      <c r="M154" s="139">
        <f t="shared" si="163"/>
        <v>21185.5</v>
      </c>
      <c r="N154" s="139">
        <f t="shared" si="163"/>
        <v>25434.5</v>
      </c>
      <c r="O154" s="139">
        <f t="shared" si="164"/>
        <v>32095</v>
      </c>
      <c r="P154" s="139">
        <f t="shared" si="164"/>
        <v>14288.750000000002</v>
      </c>
      <c r="Q154" s="139">
        <f t="shared" si="164"/>
        <v>22373.75</v>
      </c>
      <c r="R154" s="139">
        <f t="shared" si="164"/>
        <v>29996.75</v>
      </c>
      <c r="S154" s="139">
        <f t="shared" si="164"/>
        <v>45510.5</v>
      </c>
      <c r="T154" s="139">
        <f t="shared" si="164"/>
        <v>11471.25</v>
      </c>
      <c r="U154" s="139">
        <f t="shared" si="164"/>
        <v>17972.499999999996</v>
      </c>
      <c r="V154" s="139">
        <f t="shared" si="164"/>
        <v>25383.75</v>
      </c>
      <c r="W154" s="148">
        <f t="shared" si="165"/>
        <v>14843.500000000002</v>
      </c>
      <c r="X154" s="148">
        <f t="shared" si="165"/>
        <v>19977.999999999996</v>
      </c>
      <c r="Y154" s="148">
        <f t="shared" si="165"/>
        <v>25154.499999999996</v>
      </c>
      <c r="Z154" s="148">
        <f t="shared" si="165"/>
        <v>37051.00000000001</v>
      </c>
      <c r="AA154" s="148">
        <f t="shared" si="165"/>
        <v>12673.5</v>
      </c>
      <c r="AB154" s="148">
        <f t="shared" si="165"/>
        <v>16162.999999999998</v>
      </c>
      <c r="AC154" s="148">
        <f t="shared" si="165"/>
        <v>21777</v>
      </c>
      <c r="AD154" s="139">
        <f t="shared" si="164"/>
        <v>32235</v>
      </c>
      <c r="AE154" s="139">
        <f t="shared" si="164"/>
        <v>17745</v>
      </c>
      <c r="AF154" s="139">
        <f t="shared" si="164"/>
        <v>34135</v>
      </c>
      <c r="AG154" s="139">
        <f t="shared" si="164"/>
        <v>9840.6</v>
      </c>
      <c r="AH154" s="139">
        <f t="shared" si="166"/>
        <v>15703.100000000002</v>
      </c>
      <c r="AI154" s="139">
        <f t="shared" si="166"/>
        <v>22006.600000000002</v>
      </c>
      <c r="AJ154" s="139">
        <f t="shared" si="166"/>
        <v>28971.6</v>
      </c>
      <c r="AK154" s="139">
        <f t="shared" si="166"/>
        <v>32454.100000000002</v>
      </c>
      <c r="AL154" s="139">
        <f t="shared" si="166"/>
        <v>8085</v>
      </c>
      <c r="AM154" s="139">
        <f t="shared" si="166"/>
        <v>17146.5</v>
      </c>
      <c r="AN154" s="139">
        <f t="shared" si="166"/>
        <v>21080.5</v>
      </c>
      <c r="AO154" s="139">
        <f t="shared" si="166"/>
        <v>25329.5</v>
      </c>
      <c r="AP154" s="139">
        <f t="shared" si="166"/>
        <v>31990</v>
      </c>
      <c r="AQ154" s="139">
        <f t="shared" si="166"/>
        <v>13809.950000000003</v>
      </c>
      <c r="AR154" s="139">
        <f t="shared" si="166"/>
        <v>22262.449999999997</v>
      </c>
      <c r="AS154" s="139">
        <f t="shared" si="166"/>
        <v>29870.12</v>
      </c>
      <c r="AT154" s="139">
        <f t="shared" si="166"/>
        <v>45368.12</v>
      </c>
      <c r="AU154" s="148">
        <f t="shared" si="166"/>
        <v>14738.500000000002</v>
      </c>
      <c r="AV154" s="148">
        <f t="shared" si="166"/>
        <v>19872.999999999996</v>
      </c>
      <c r="AW154" s="148">
        <f t="shared" si="166"/>
        <v>25049.499999999996</v>
      </c>
      <c r="AX154" s="148">
        <f t="shared" si="166"/>
        <v>36946.00000000001</v>
      </c>
      <c r="AY154" s="139">
        <f t="shared" si="166"/>
        <v>18165</v>
      </c>
      <c r="AZ154" s="139">
        <f t="shared" si="166"/>
        <v>15251.25</v>
      </c>
      <c r="BA154" s="139">
        <f t="shared" si="166"/>
        <v>20051.499999999996</v>
      </c>
      <c r="BB154" s="139">
        <f t="shared" si="138"/>
        <v>27420.75</v>
      </c>
      <c r="BC154" s="139">
        <f t="shared" si="138"/>
        <v>35015.74999999999</v>
      </c>
      <c r="BD154" s="139">
        <f t="shared" si="138"/>
        <v>52893.75</v>
      </c>
      <c r="BE154" s="139">
        <f t="shared" si="138"/>
        <v>22237.500000000004</v>
      </c>
      <c r="BF154" s="139">
        <f t="shared" si="138"/>
        <v>22027.500000000004</v>
      </c>
      <c r="BG154" s="139">
        <f t="shared" si="138"/>
        <v>25019.75</v>
      </c>
      <c r="BH154" s="139">
        <f t="shared" si="138"/>
        <v>24295.25</v>
      </c>
      <c r="BI154" s="139">
        <f t="shared" si="138"/>
        <v>23922.5</v>
      </c>
      <c r="BJ154" s="139">
        <f t="shared" si="138"/>
        <v>22820</v>
      </c>
      <c r="BK154" s="139">
        <f t="shared" si="142"/>
        <v>22494.5</v>
      </c>
      <c r="BL154" s="139">
        <f t="shared" si="142"/>
        <v>23303</v>
      </c>
      <c r="BM154" s="44">
        <f t="shared" si="147"/>
        <v>8085</v>
      </c>
      <c r="BN154" s="139">
        <f t="shared" si="143"/>
        <v>10972.5</v>
      </c>
      <c r="BO154" s="139">
        <f t="shared" si="148"/>
        <v>8190</v>
      </c>
      <c r="BP154" s="139">
        <f t="shared" si="149"/>
        <v>11471.25</v>
      </c>
      <c r="BQ154" s="139">
        <f t="shared" si="150"/>
        <v>17745</v>
      </c>
      <c r="BR154" s="139">
        <f t="shared" si="117"/>
        <v>9840.6</v>
      </c>
      <c r="BS154" s="139">
        <f t="shared" si="151"/>
        <v>8085</v>
      </c>
      <c r="BT154" s="139">
        <f t="shared" si="152"/>
        <v>15251.25</v>
      </c>
      <c r="BU154" s="139">
        <f t="shared" si="153"/>
        <v>22027.500000000004</v>
      </c>
      <c r="BV154" s="139">
        <f t="shared" si="154"/>
        <v>22494.5</v>
      </c>
      <c r="BW154" s="175">
        <f t="shared" si="155"/>
        <v>12673.5</v>
      </c>
      <c r="BX154" s="161">
        <f t="shared" si="156"/>
        <v>14738.500000000002</v>
      </c>
      <c r="BY154" s="20">
        <f t="shared" si="157"/>
        <v>-8855.000000000004</v>
      </c>
      <c r="BZ154" s="13">
        <f t="shared" si="158"/>
        <v>-11637.500000000004</v>
      </c>
      <c r="CA154" s="13">
        <f t="shared" si="159"/>
        <v>-8356.250000000004</v>
      </c>
      <c r="CB154" s="13">
        <f t="shared" si="160"/>
        <v>-2082.5000000000036</v>
      </c>
      <c r="CC154" s="13">
        <f t="shared" si="161"/>
        <v>-9986.900000000003</v>
      </c>
      <c r="CD154" s="13">
        <f t="shared" si="162"/>
        <v>-11742.500000000004</v>
      </c>
      <c r="CE154" s="13">
        <f t="shared" si="118"/>
        <v>-4576.250000000004</v>
      </c>
      <c r="CF154" s="51">
        <v>2200</v>
      </c>
      <c r="CG154" s="13">
        <f t="shared" si="119"/>
        <v>2666.9999999999964</v>
      </c>
      <c r="CH154" s="170">
        <f t="shared" si="167"/>
        <v>-7154.000000000004</v>
      </c>
      <c r="CI154" s="164">
        <f t="shared" si="168"/>
        <v>-5089.000000000004</v>
      </c>
      <c r="CJ154" s="20">
        <f t="shared" si="144"/>
        <v>1131.8999999999996</v>
      </c>
      <c r="CK154" s="102">
        <f t="shared" si="145"/>
        <v>105</v>
      </c>
      <c r="CL154" s="102">
        <f t="shared" si="146"/>
        <v>3386.25</v>
      </c>
      <c r="CM154" s="170">
        <f t="shared" si="169"/>
        <v>-2065.000000000002</v>
      </c>
    </row>
    <row r="155" spans="1:91" ht="11.25">
      <c r="A155" s="253"/>
      <c r="C155" s="1">
        <v>685</v>
      </c>
      <c r="D155" s="34">
        <f>C155/config!$B$7</f>
        <v>228.33333333333334</v>
      </c>
      <c r="E155" s="139">
        <f t="shared" si="163"/>
        <v>11057.8125</v>
      </c>
      <c r="F155" s="139">
        <f t="shared" si="163"/>
        <v>15846.249999999998</v>
      </c>
      <c r="G155" s="139">
        <f t="shared" si="163"/>
        <v>22195.25</v>
      </c>
      <c r="H155" s="139">
        <f t="shared" si="163"/>
        <v>29205.75</v>
      </c>
      <c r="I155" s="139">
        <f t="shared" si="163"/>
        <v>32711</v>
      </c>
      <c r="J155" s="139">
        <f t="shared" si="163"/>
        <v>31850</v>
      </c>
      <c r="K155" s="139">
        <f t="shared" si="163"/>
        <v>8190</v>
      </c>
      <c r="L155" s="139">
        <f t="shared" si="163"/>
        <v>17388</v>
      </c>
      <c r="M155" s="139">
        <f t="shared" si="163"/>
        <v>21344.75</v>
      </c>
      <c r="N155" s="139">
        <f t="shared" si="163"/>
        <v>25616.5</v>
      </c>
      <c r="O155" s="139">
        <f t="shared" si="164"/>
        <v>32322.5</v>
      </c>
      <c r="P155" s="139">
        <f t="shared" si="164"/>
        <v>14402.499999999998</v>
      </c>
      <c r="Q155" s="139">
        <f t="shared" si="164"/>
        <v>22540</v>
      </c>
      <c r="R155" s="139">
        <f t="shared" si="164"/>
        <v>30215.5</v>
      </c>
      <c r="S155" s="139">
        <f t="shared" si="164"/>
        <v>45834.25</v>
      </c>
      <c r="T155" s="139">
        <f t="shared" si="164"/>
        <v>11563.125</v>
      </c>
      <c r="U155" s="139">
        <f t="shared" si="164"/>
        <v>18095.000000000004</v>
      </c>
      <c r="V155" s="139">
        <f t="shared" si="164"/>
        <v>25567.5</v>
      </c>
      <c r="W155" s="148">
        <f t="shared" si="165"/>
        <v>14934.499999999998</v>
      </c>
      <c r="X155" s="148">
        <f t="shared" si="165"/>
        <v>20111.000000000004</v>
      </c>
      <c r="Y155" s="148">
        <f t="shared" si="165"/>
        <v>25329.500000000004</v>
      </c>
      <c r="Z155" s="148">
        <f t="shared" si="165"/>
        <v>37309.99999999999</v>
      </c>
      <c r="AA155" s="148">
        <f t="shared" si="165"/>
        <v>12747</v>
      </c>
      <c r="AB155" s="148">
        <f t="shared" si="165"/>
        <v>16261.000000000002</v>
      </c>
      <c r="AC155" s="148">
        <f t="shared" si="165"/>
        <v>21924</v>
      </c>
      <c r="AD155" s="139">
        <f t="shared" si="164"/>
        <v>32462.499999999996</v>
      </c>
      <c r="AE155" s="139">
        <f t="shared" si="164"/>
        <v>17858.75</v>
      </c>
      <c r="AF155" s="139">
        <f t="shared" si="164"/>
        <v>34362.5</v>
      </c>
      <c r="AG155" s="139">
        <f t="shared" si="164"/>
        <v>9840.6</v>
      </c>
      <c r="AH155" s="139">
        <f t="shared" si="166"/>
        <v>15816.849999999997</v>
      </c>
      <c r="AI155" s="139">
        <f t="shared" si="166"/>
        <v>22165.85</v>
      </c>
      <c r="AJ155" s="139">
        <f t="shared" si="166"/>
        <v>29176.35</v>
      </c>
      <c r="AK155" s="139">
        <f t="shared" si="166"/>
        <v>32681.6</v>
      </c>
      <c r="AL155" s="139">
        <f t="shared" si="166"/>
        <v>8085</v>
      </c>
      <c r="AM155" s="139">
        <f t="shared" si="166"/>
        <v>17283</v>
      </c>
      <c r="AN155" s="139">
        <f t="shared" si="166"/>
        <v>21239.75</v>
      </c>
      <c r="AO155" s="139">
        <f t="shared" si="166"/>
        <v>25511.5</v>
      </c>
      <c r="AP155" s="139">
        <f t="shared" si="166"/>
        <v>32217.5</v>
      </c>
      <c r="AQ155" s="139">
        <f t="shared" si="166"/>
        <v>13923.699999999997</v>
      </c>
      <c r="AR155" s="139">
        <f t="shared" si="166"/>
        <v>22428.7</v>
      </c>
      <c r="AS155" s="139">
        <f t="shared" si="166"/>
        <v>30088.870000000003</v>
      </c>
      <c r="AT155" s="139">
        <f t="shared" si="166"/>
        <v>45691.87</v>
      </c>
      <c r="AU155" s="148">
        <f t="shared" si="166"/>
        <v>14829.499999999998</v>
      </c>
      <c r="AV155" s="148">
        <f t="shared" si="166"/>
        <v>20006.000000000004</v>
      </c>
      <c r="AW155" s="148">
        <f t="shared" si="166"/>
        <v>25224.500000000004</v>
      </c>
      <c r="AX155" s="148">
        <f t="shared" si="166"/>
        <v>37204.99999999999</v>
      </c>
      <c r="AY155" s="139">
        <f t="shared" si="166"/>
        <v>18165</v>
      </c>
      <c r="AZ155" s="139">
        <f t="shared" si="166"/>
        <v>15343.125</v>
      </c>
      <c r="BA155" s="139">
        <f t="shared" si="166"/>
        <v>20174.000000000004</v>
      </c>
      <c r="BB155" s="139">
        <f t="shared" si="138"/>
        <v>27604.5</v>
      </c>
      <c r="BC155" s="139">
        <f t="shared" si="138"/>
        <v>35260.75000000001</v>
      </c>
      <c r="BD155" s="139">
        <f t="shared" si="138"/>
        <v>53261.25</v>
      </c>
      <c r="BE155" s="139">
        <f t="shared" si="138"/>
        <v>22379.6875</v>
      </c>
      <c r="BF155" s="139">
        <f t="shared" si="138"/>
        <v>22169.6875</v>
      </c>
      <c r="BG155" s="139">
        <f t="shared" si="138"/>
        <v>25186</v>
      </c>
      <c r="BH155" s="139">
        <f t="shared" si="138"/>
        <v>24461.5</v>
      </c>
      <c r="BI155" s="139">
        <f t="shared" si="138"/>
        <v>24088.75</v>
      </c>
      <c r="BJ155" s="139">
        <f t="shared" si="138"/>
        <v>22986.25</v>
      </c>
      <c r="BK155" s="139">
        <f t="shared" si="142"/>
        <v>22634.5</v>
      </c>
      <c r="BL155" s="139">
        <f t="shared" si="142"/>
        <v>23443</v>
      </c>
      <c r="BM155" s="44">
        <f t="shared" si="147"/>
        <v>8085</v>
      </c>
      <c r="BN155" s="139">
        <f t="shared" si="143"/>
        <v>11057.8125</v>
      </c>
      <c r="BO155" s="139">
        <f t="shared" si="148"/>
        <v>8190</v>
      </c>
      <c r="BP155" s="139">
        <f t="shared" si="149"/>
        <v>11563.125</v>
      </c>
      <c r="BQ155" s="139">
        <f t="shared" si="150"/>
        <v>17858.75</v>
      </c>
      <c r="BR155" s="139">
        <f t="shared" si="117"/>
        <v>9840.6</v>
      </c>
      <c r="BS155" s="139">
        <f t="shared" si="151"/>
        <v>8085</v>
      </c>
      <c r="BT155" s="139">
        <f t="shared" si="152"/>
        <v>15343.125</v>
      </c>
      <c r="BU155" s="139">
        <f t="shared" si="153"/>
        <v>22169.6875</v>
      </c>
      <c r="BV155" s="139">
        <f t="shared" si="154"/>
        <v>22634.5</v>
      </c>
      <c r="BW155" s="175">
        <f t="shared" si="155"/>
        <v>12747</v>
      </c>
      <c r="BX155" s="161">
        <f t="shared" si="156"/>
        <v>14829.499999999998</v>
      </c>
      <c r="BY155" s="20">
        <f t="shared" si="157"/>
        <v>-8911.875</v>
      </c>
      <c r="BZ155" s="13">
        <f t="shared" si="158"/>
        <v>-11779.6875</v>
      </c>
      <c r="CA155" s="13">
        <f t="shared" si="159"/>
        <v>-8406.5625</v>
      </c>
      <c r="CB155" s="13">
        <f t="shared" si="160"/>
        <v>-2110.9375</v>
      </c>
      <c r="CC155" s="13">
        <f t="shared" si="161"/>
        <v>-10129.0875</v>
      </c>
      <c r="CD155" s="13">
        <f t="shared" si="162"/>
        <v>-11884.6875</v>
      </c>
      <c r="CE155" s="13">
        <f t="shared" si="118"/>
        <v>-4626.5625</v>
      </c>
      <c r="CF155" s="51">
        <v>2200</v>
      </c>
      <c r="CG155" s="13">
        <f t="shared" si="119"/>
        <v>2664.8125</v>
      </c>
      <c r="CH155" s="170">
        <f t="shared" si="167"/>
        <v>-7222.6875</v>
      </c>
      <c r="CI155" s="164">
        <f t="shared" si="168"/>
        <v>-5140.1875</v>
      </c>
      <c r="CJ155" s="20">
        <f t="shared" si="144"/>
        <v>1217.2124999999996</v>
      </c>
      <c r="CK155" s="102">
        <f t="shared" si="145"/>
        <v>105</v>
      </c>
      <c r="CL155" s="102">
        <f t="shared" si="146"/>
        <v>3478.125</v>
      </c>
      <c r="CM155" s="170">
        <f t="shared" si="169"/>
        <v>-2082.499999999998</v>
      </c>
    </row>
    <row r="156" spans="1:91" ht="11.25">
      <c r="A156" s="253"/>
      <c r="C156" s="1">
        <v>690</v>
      </c>
      <c r="D156" s="34">
        <f>C156/config!$B$7</f>
        <v>230</v>
      </c>
      <c r="E156" s="139">
        <f t="shared" si="163"/>
        <v>11143.125</v>
      </c>
      <c r="F156" s="139">
        <f t="shared" si="163"/>
        <v>15960</v>
      </c>
      <c r="G156" s="139">
        <f t="shared" si="163"/>
        <v>22354.5</v>
      </c>
      <c r="H156" s="139">
        <f t="shared" si="163"/>
        <v>29410.5</v>
      </c>
      <c r="I156" s="139">
        <f t="shared" si="163"/>
        <v>32938.5</v>
      </c>
      <c r="J156" s="139">
        <f t="shared" si="163"/>
        <v>32077.5</v>
      </c>
      <c r="K156" s="139">
        <f t="shared" si="163"/>
        <v>8268.75</v>
      </c>
      <c r="L156" s="139">
        <f t="shared" si="163"/>
        <v>17524.5</v>
      </c>
      <c r="M156" s="139">
        <f t="shared" si="163"/>
        <v>21504</v>
      </c>
      <c r="N156" s="139">
        <f t="shared" si="163"/>
        <v>25798.5</v>
      </c>
      <c r="O156" s="139">
        <f t="shared" si="164"/>
        <v>32550</v>
      </c>
      <c r="P156" s="139">
        <f t="shared" si="164"/>
        <v>14516.25</v>
      </c>
      <c r="Q156" s="139">
        <f t="shared" si="164"/>
        <v>22706.25</v>
      </c>
      <c r="R156" s="139">
        <f t="shared" si="164"/>
        <v>30434.25</v>
      </c>
      <c r="S156" s="139">
        <f t="shared" si="164"/>
        <v>46158</v>
      </c>
      <c r="T156" s="139">
        <f t="shared" si="164"/>
        <v>11655</v>
      </c>
      <c r="U156" s="139">
        <f t="shared" si="164"/>
        <v>18217.5</v>
      </c>
      <c r="V156" s="139">
        <f t="shared" si="164"/>
        <v>25751.25</v>
      </c>
      <c r="W156" s="148">
        <f t="shared" si="165"/>
        <v>15025.5</v>
      </c>
      <c r="X156" s="148">
        <f t="shared" si="165"/>
        <v>20244</v>
      </c>
      <c r="Y156" s="148">
        <f t="shared" si="165"/>
        <v>25504.5</v>
      </c>
      <c r="Z156" s="148">
        <f t="shared" si="165"/>
        <v>37569</v>
      </c>
      <c r="AA156" s="148">
        <f t="shared" si="165"/>
        <v>12820.5</v>
      </c>
      <c r="AB156" s="148">
        <f t="shared" si="165"/>
        <v>16359</v>
      </c>
      <c r="AC156" s="148">
        <f t="shared" si="165"/>
        <v>22071</v>
      </c>
      <c r="AD156" s="139">
        <f t="shared" si="164"/>
        <v>32690</v>
      </c>
      <c r="AE156" s="139">
        <f t="shared" si="164"/>
        <v>17972.5</v>
      </c>
      <c r="AF156" s="139">
        <f t="shared" si="164"/>
        <v>34590</v>
      </c>
      <c r="AG156" s="139">
        <f t="shared" si="164"/>
        <v>9840.6</v>
      </c>
      <c r="AH156" s="139">
        <f t="shared" si="166"/>
        <v>15930.6</v>
      </c>
      <c r="AI156" s="139">
        <f t="shared" si="166"/>
        <v>22325.1</v>
      </c>
      <c r="AJ156" s="139">
        <f t="shared" si="166"/>
        <v>29381.1</v>
      </c>
      <c r="AK156" s="139">
        <f t="shared" si="166"/>
        <v>32909.1</v>
      </c>
      <c r="AL156" s="139">
        <f t="shared" si="166"/>
        <v>8163.75</v>
      </c>
      <c r="AM156" s="139">
        <f t="shared" si="166"/>
        <v>17419.5</v>
      </c>
      <c r="AN156" s="139">
        <f t="shared" si="166"/>
        <v>21399</v>
      </c>
      <c r="AO156" s="139">
        <f t="shared" si="166"/>
        <v>25693.5</v>
      </c>
      <c r="AP156" s="139">
        <f t="shared" si="166"/>
        <v>32445</v>
      </c>
      <c r="AQ156" s="139">
        <f t="shared" si="166"/>
        <v>14037.45</v>
      </c>
      <c r="AR156" s="139">
        <f t="shared" si="166"/>
        <v>22594.95</v>
      </c>
      <c r="AS156" s="139">
        <f t="shared" si="166"/>
        <v>30307.620000000003</v>
      </c>
      <c r="AT156" s="139">
        <f t="shared" si="166"/>
        <v>46015.62</v>
      </c>
      <c r="AU156" s="148">
        <f t="shared" si="166"/>
        <v>14920.5</v>
      </c>
      <c r="AV156" s="148">
        <f t="shared" si="166"/>
        <v>20139</v>
      </c>
      <c r="AW156" s="148">
        <f t="shared" si="166"/>
        <v>25399.5</v>
      </c>
      <c r="AX156" s="148">
        <f t="shared" si="166"/>
        <v>37464</v>
      </c>
      <c r="AY156" s="139">
        <f t="shared" si="166"/>
        <v>18165</v>
      </c>
      <c r="AZ156" s="139">
        <f t="shared" si="166"/>
        <v>15435</v>
      </c>
      <c r="BA156" s="139">
        <f t="shared" si="166"/>
        <v>20296.5</v>
      </c>
      <c r="BB156" s="139">
        <f t="shared" si="138"/>
        <v>27788.25</v>
      </c>
      <c r="BC156" s="139">
        <f t="shared" si="138"/>
        <v>35505.75</v>
      </c>
      <c r="BD156" s="139">
        <f t="shared" si="138"/>
        <v>53628.75</v>
      </c>
      <c r="BE156" s="139">
        <f t="shared" si="138"/>
        <v>22521.875</v>
      </c>
      <c r="BF156" s="139">
        <f t="shared" si="138"/>
        <v>22311.875</v>
      </c>
      <c r="BG156" s="139">
        <f t="shared" si="138"/>
        <v>25352.25</v>
      </c>
      <c r="BH156" s="139">
        <f t="shared" si="138"/>
        <v>24627.75</v>
      </c>
      <c r="BI156" s="139">
        <f t="shared" si="138"/>
        <v>24255</v>
      </c>
      <c r="BJ156" s="139">
        <f t="shared" si="138"/>
        <v>23152.5</v>
      </c>
      <c r="BK156" s="139">
        <f t="shared" si="142"/>
        <v>22774.5</v>
      </c>
      <c r="BL156" s="139">
        <f t="shared" si="142"/>
        <v>23583</v>
      </c>
      <c r="BM156" s="44">
        <f t="shared" si="147"/>
        <v>8163.75</v>
      </c>
      <c r="BN156" s="139">
        <f t="shared" si="143"/>
        <v>11143.125</v>
      </c>
      <c r="BO156" s="139">
        <f t="shared" si="148"/>
        <v>8268.75</v>
      </c>
      <c r="BP156" s="139">
        <f t="shared" si="149"/>
        <v>11655</v>
      </c>
      <c r="BQ156" s="139">
        <f t="shared" si="150"/>
        <v>17972.5</v>
      </c>
      <c r="BR156" s="139">
        <f t="shared" si="117"/>
        <v>9840.6</v>
      </c>
      <c r="BS156" s="139">
        <f t="shared" si="151"/>
        <v>8163.75</v>
      </c>
      <c r="BT156" s="139">
        <f t="shared" si="152"/>
        <v>15435</v>
      </c>
      <c r="BU156" s="139">
        <f t="shared" si="153"/>
        <v>22311.875</v>
      </c>
      <c r="BV156" s="139">
        <f t="shared" si="154"/>
        <v>22774.5</v>
      </c>
      <c r="BW156" s="175">
        <f t="shared" si="155"/>
        <v>12820.5</v>
      </c>
      <c r="BX156" s="161">
        <f t="shared" si="156"/>
        <v>14920.5</v>
      </c>
      <c r="BY156" s="20">
        <f t="shared" si="157"/>
        <v>-8968.75</v>
      </c>
      <c r="BZ156" s="13">
        <f t="shared" si="158"/>
        <v>-11843.125</v>
      </c>
      <c r="CA156" s="13">
        <f t="shared" si="159"/>
        <v>-8456.875</v>
      </c>
      <c r="CB156" s="13">
        <f t="shared" si="160"/>
        <v>-2139.375</v>
      </c>
      <c r="CC156" s="13">
        <f t="shared" si="161"/>
        <v>-10271.275</v>
      </c>
      <c r="CD156" s="13">
        <f t="shared" si="162"/>
        <v>-11948.125</v>
      </c>
      <c r="CE156" s="13">
        <f t="shared" si="118"/>
        <v>-4676.875</v>
      </c>
      <c r="CF156" s="51">
        <v>2200</v>
      </c>
      <c r="CG156" s="13">
        <f t="shared" si="119"/>
        <v>2662.625</v>
      </c>
      <c r="CH156" s="170">
        <f t="shared" si="167"/>
        <v>-7291.375</v>
      </c>
      <c r="CI156" s="164">
        <f t="shared" si="168"/>
        <v>-5191.375</v>
      </c>
      <c r="CJ156" s="20">
        <f t="shared" si="144"/>
        <v>1302.5249999999996</v>
      </c>
      <c r="CK156" s="102">
        <f t="shared" si="145"/>
        <v>105</v>
      </c>
      <c r="CL156" s="102">
        <f t="shared" si="146"/>
        <v>3491.25</v>
      </c>
      <c r="CM156" s="170">
        <f t="shared" si="169"/>
        <v>-2100</v>
      </c>
    </row>
    <row r="157" spans="1:91" ht="11.25">
      <c r="A157" s="253"/>
      <c r="C157" s="1">
        <v>695</v>
      </c>
      <c r="D157" s="34">
        <f>C157/config!$B$7</f>
        <v>231.66666666666666</v>
      </c>
      <c r="E157" s="139">
        <f t="shared" si="163"/>
        <v>11228.4375</v>
      </c>
      <c r="F157" s="139">
        <f t="shared" si="163"/>
        <v>16073.750000000002</v>
      </c>
      <c r="G157" s="139">
        <f t="shared" si="163"/>
        <v>22513.75</v>
      </c>
      <c r="H157" s="139">
        <f t="shared" si="163"/>
        <v>29615.25</v>
      </c>
      <c r="I157" s="139">
        <f t="shared" si="163"/>
        <v>33166</v>
      </c>
      <c r="J157" s="139">
        <f t="shared" si="163"/>
        <v>32305</v>
      </c>
      <c r="K157" s="139">
        <f t="shared" si="163"/>
        <v>8360.625</v>
      </c>
      <c r="L157" s="139">
        <f t="shared" si="163"/>
        <v>17661</v>
      </c>
      <c r="M157" s="139">
        <f t="shared" si="163"/>
        <v>21663.25</v>
      </c>
      <c r="N157" s="139">
        <f t="shared" si="163"/>
        <v>25980.5</v>
      </c>
      <c r="O157" s="139">
        <f t="shared" si="164"/>
        <v>32777.5</v>
      </c>
      <c r="P157" s="139">
        <f t="shared" si="164"/>
        <v>14630.000000000002</v>
      </c>
      <c r="Q157" s="139">
        <f t="shared" si="164"/>
        <v>22872.5</v>
      </c>
      <c r="R157" s="139">
        <f t="shared" si="164"/>
        <v>30653</v>
      </c>
      <c r="S157" s="139">
        <f t="shared" si="164"/>
        <v>46481.75</v>
      </c>
      <c r="T157" s="139">
        <f t="shared" si="164"/>
        <v>11746.875</v>
      </c>
      <c r="U157" s="139">
        <f t="shared" si="164"/>
        <v>18339.999999999996</v>
      </c>
      <c r="V157" s="139">
        <f t="shared" si="164"/>
        <v>25935</v>
      </c>
      <c r="W157" s="148">
        <f t="shared" si="165"/>
        <v>15116.500000000002</v>
      </c>
      <c r="X157" s="148">
        <f t="shared" si="165"/>
        <v>20376.999999999996</v>
      </c>
      <c r="Y157" s="148">
        <f t="shared" si="165"/>
        <v>25679.499999999996</v>
      </c>
      <c r="Z157" s="148">
        <f t="shared" si="165"/>
        <v>37828.00000000001</v>
      </c>
      <c r="AA157" s="148">
        <f t="shared" si="165"/>
        <v>12894</v>
      </c>
      <c r="AB157" s="148">
        <f t="shared" si="165"/>
        <v>16457</v>
      </c>
      <c r="AC157" s="148">
        <f t="shared" si="165"/>
        <v>22218</v>
      </c>
      <c r="AD157" s="139">
        <f t="shared" si="164"/>
        <v>32917.5</v>
      </c>
      <c r="AE157" s="139">
        <f t="shared" si="164"/>
        <v>18086.25</v>
      </c>
      <c r="AF157" s="139">
        <f t="shared" si="164"/>
        <v>34817.5</v>
      </c>
      <c r="AG157" s="139">
        <f t="shared" si="164"/>
        <v>9840.6</v>
      </c>
      <c r="AH157" s="139">
        <f t="shared" si="166"/>
        <v>16044.350000000002</v>
      </c>
      <c r="AI157" s="139">
        <f t="shared" si="166"/>
        <v>22484.350000000002</v>
      </c>
      <c r="AJ157" s="139">
        <f t="shared" si="166"/>
        <v>29585.85</v>
      </c>
      <c r="AK157" s="139">
        <f t="shared" si="166"/>
        <v>33136.6</v>
      </c>
      <c r="AL157" s="139">
        <f t="shared" si="166"/>
        <v>8255.625</v>
      </c>
      <c r="AM157" s="139">
        <f t="shared" si="166"/>
        <v>17556</v>
      </c>
      <c r="AN157" s="139">
        <f t="shared" si="166"/>
        <v>21558.25</v>
      </c>
      <c r="AO157" s="139">
        <f t="shared" si="166"/>
        <v>25875.5</v>
      </c>
      <c r="AP157" s="139">
        <f t="shared" si="166"/>
        <v>32672.5</v>
      </c>
      <c r="AQ157" s="139">
        <f t="shared" si="166"/>
        <v>14151.200000000003</v>
      </c>
      <c r="AR157" s="139">
        <f t="shared" si="166"/>
        <v>22761.199999999997</v>
      </c>
      <c r="AS157" s="139">
        <f t="shared" si="166"/>
        <v>30526.37</v>
      </c>
      <c r="AT157" s="139">
        <f t="shared" si="166"/>
        <v>46339.37</v>
      </c>
      <c r="AU157" s="148">
        <f t="shared" si="166"/>
        <v>15011.500000000002</v>
      </c>
      <c r="AV157" s="148">
        <f t="shared" si="166"/>
        <v>20271.999999999996</v>
      </c>
      <c r="AW157" s="148">
        <f t="shared" si="166"/>
        <v>25574.499999999996</v>
      </c>
      <c r="AX157" s="148">
        <f t="shared" si="166"/>
        <v>37723.00000000001</v>
      </c>
      <c r="AY157" s="139">
        <f t="shared" si="166"/>
        <v>18165</v>
      </c>
      <c r="AZ157" s="139">
        <f t="shared" si="166"/>
        <v>15526.875</v>
      </c>
      <c r="BA157" s="139">
        <f t="shared" si="166"/>
        <v>20418.999999999996</v>
      </c>
      <c r="BB157" s="139">
        <f t="shared" si="138"/>
        <v>27972</v>
      </c>
      <c r="BC157" s="139">
        <f t="shared" si="138"/>
        <v>35750.74999999999</v>
      </c>
      <c r="BD157" s="139">
        <f t="shared" si="138"/>
        <v>53996.25</v>
      </c>
      <c r="BE157" s="139">
        <f t="shared" si="138"/>
        <v>22664.062500000004</v>
      </c>
      <c r="BF157" s="139">
        <f t="shared" si="138"/>
        <v>22454.062500000004</v>
      </c>
      <c r="BG157" s="139">
        <f t="shared" si="138"/>
        <v>25518.5</v>
      </c>
      <c r="BH157" s="139">
        <f t="shared" si="138"/>
        <v>24794</v>
      </c>
      <c r="BI157" s="139">
        <f t="shared" si="138"/>
        <v>24421.25</v>
      </c>
      <c r="BJ157" s="139">
        <f t="shared" si="138"/>
        <v>23318.75</v>
      </c>
      <c r="BK157" s="139">
        <f t="shared" si="142"/>
        <v>22914.5</v>
      </c>
      <c r="BL157" s="139">
        <f t="shared" si="142"/>
        <v>23723</v>
      </c>
      <c r="BM157" s="44">
        <f t="shared" si="147"/>
        <v>8255.625</v>
      </c>
      <c r="BN157" s="139">
        <f t="shared" si="143"/>
        <v>11228.4375</v>
      </c>
      <c r="BO157" s="139">
        <f t="shared" si="148"/>
        <v>8360.625</v>
      </c>
      <c r="BP157" s="139">
        <f t="shared" si="149"/>
        <v>11746.875</v>
      </c>
      <c r="BQ157" s="139">
        <f t="shared" si="150"/>
        <v>18086.25</v>
      </c>
      <c r="BR157" s="139">
        <f t="shared" si="117"/>
        <v>9840.6</v>
      </c>
      <c r="BS157" s="139">
        <f t="shared" si="151"/>
        <v>8255.625</v>
      </c>
      <c r="BT157" s="139">
        <f t="shared" si="152"/>
        <v>15526.875</v>
      </c>
      <c r="BU157" s="139">
        <f t="shared" si="153"/>
        <v>22454.062500000004</v>
      </c>
      <c r="BV157" s="139">
        <f t="shared" si="154"/>
        <v>22914.5</v>
      </c>
      <c r="BW157" s="175">
        <f t="shared" si="155"/>
        <v>12894</v>
      </c>
      <c r="BX157" s="161">
        <f t="shared" si="156"/>
        <v>15011.500000000002</v>
      </c>
      <c r="BY157" s="20">
        <f t="shared" si="157"/>
        <v>-9025.625000000004</v>
      </c>
      <c r="BZ157" s="13">
        <f t="shared" si="158"/>
        <v>-11893.437500000004</v>
      </c>
      <c r="CA157" s="13">
        <f t="shared" si="159"/>
        <v>-8507.187500000004</v>
      </c>
      <c r="CB157" s="13">
        <f t="shared" si="160"/>
        <v>-2167.8125000000036</v>
      </c>
      <c r="CC157" s="13">
        <f t="shared" si="161"/>
        <v>-10413.462500000003</v>
      </c>
      <c r="CD157" s="13">
        <f t="shared" si="162"/>
        <v>-11998.437500000004</v>
      </c>
      <c r="CE157" s="13">
        <f t="shared" si="118"/>
        <v>-4727.187500000004</v>
      </c>
      <c r="CF157" s="51">
        <v>2200</v>
      </c>
      <c r="CG157" s="13">
        <f t="shared" si="119"/>
        <v>2660.4374999999964</v>
      </c>
      <c r="CH157" s="170">
        <f t="shared" si="167"/>
        <v>-7360.062500000004</v>
      </c>
      <c r="CI157" s="164">
        <f t="shared" si="168"/>
        <v>-5242.562500000004</v>
      </c>
      <c r="CJ157" s="20">
        <f t="shared" si="144"/>
        <v>1387.8374999999996</v>
      </c>
      <c r="CK157" s="102">
        <f t="shared" si="145"/>
        <v>105</v>
      </c>
      <c r="CL157" s="102">
        <f t="shared" si="146"/>
        <v>3491.25</v>
      </c>
      <c r="CM157" s="170">
        <f t="shared" si="169"/>
        <v>-2117.500000000002</v>
      </c>
    </row>
    <row r="158" spans="1:91" ht="11.25">
      <c r="A158" s="253"/>
      <c r="C158" s="1">
        <v>700</v>
      </c>
      <c r="D158" s="34">
        <f>C158/config!$B$7</f>
        <v>233.33333333333334</v>
      </c>
      <c r="E158" s="139">
        <f aca="true" t="shared" si="170" ref="E158:N167">k_zeikomi(k_total(k_tsuwabun($C158,$D158,0,E$12,E$13),E$7,E$6,E$9,E$14,E$10+E$11))</f>
        <v>11313.75</v>
      </c>
      <c r="F158" s="139">
        <f t="shared" si="170"/>
        <v>16187.499999999998</v>
      </c>
      <c r="G158" s="139">
        <f t="shared" si="170"/>
        <v>22673</v>
      </c>
      <c r="H158" s="139">
        <f t="shared" si="170"/>
        <v>29820</v>
      </c>
      <c r="I158" s="139">
        <f t="shared" si="170"/>
        <v>33393.5</v>
      </c>
      <c r="J158" s="139">
        <f t="shared" si="170"/>
        <v>32532.499999999996</v>
      </c>
      <c r="K158" s="139">
        <f t="shared" si="170"/>
        <v>8452.5</v>
      </c>
      <c r="L158" s="139">
        <f t="shared" si="170"/>
        <v>17797.5</v>
      </c>
      <c r="M158" s="139">
        <f t="shared" si="170"/>
        <v>21822.5</v>
      </c>
      <c r="N158" s="139">
        <f t="shared" si="170"/>
        <v>26162.5</v>
      </c>
      <c r="O158" s="139">
        <f aca="true" t="shared" si="171" ref="O158:AG167">k_zeikomi(k_total(k_tsuwabun($C158,$D158,0,O$12,O$13),O$7,O$6,O$9,O$14,O$10+O$11))</f>
        <v>33005</v>
      </c>
      <c r="P158" s="139">
        <f t="shared" si="171"/>
        <v>14743.749999999998</v>
      </c>
      <c r="Q158" s="139">
        <f t="shared" si="171"/>
        <v>23038.75</v>
      </c>
      <c r="R158" s="139">
        <f t="shared" si="171"/>
        <v>30871.75</v>
      </c>
      <c r="S158" s="139">
        <f t="shared" si="171"/>
        <v>46805.5</v>
      </c>
      <c r="T158" s="139">
        <f t="shared" si="171"/>
        <v>11838.75</v>
      </c>
      <c r="U158" s="139">
        <f t="shared" si="171"/>
        <v>18462.500000000004</v>
      </c>
      <c r="V158" s="139">
        <f t="shared" si="171"/>
        <v>26118.75</v>
      </c>
      <c r="W158" s="148">
        <f t="shared" si="165"/>
        <v>15207.499999999998</v>
      </c>
      <c r="X158" s="148">
        <f t="shared" si="165"/>
        <v>20510.000000000004</v>
      </c>
      <c r="Y158" s="148">
        <f t="shared" si="165"/>
        <v>25854.500000000004</v>
      </c>
      <c r="Z158" s="148">
        <f t="shared" si="165"/>
        <v>38086.99999999999</v>
      </c>
      <c r="AA158" s="148">
        <f t="shared" si="165"/>
        <v>12967.5</v>
      </c>
      <c r="AB158" s="148">
        <f t="shared" si="165"/>
        <v>16555</v>
      </c>
      <c r="AC158" s="148">
        <f t="shared" si="165"/>
        <v>22365</v>
      </c>
      <c r="AD158" s="139">
        <f t="shared" si="171"/>
        <v>33145</v>
      </c>
      <c r="AE158" s="139">
        <f t="shared" si="171"/>
        <v>18200</v>
      </c>
      <c r="AF158" s="139">
        <f t="shared" si="171"/>
        <v>35045</v>
      </c>
      <c r="AG158" s="139">
        <f t="shared" si="171"/>
        <v>9840.6</v>
      </c>
      <c r="AH158" s="139">
        <f aca="true" t="shared" si="172" ref="AH158:BA173">k_zeikomi(k_total(k_tsuwabun($C158,$D158,0,AH$12,AH$13),AH$7,AH$6,AH$9,AH$14,AH$10+AH$11))</f>
        <v>16158.099999999997</v>
      </c>
      <c r="AI158" s="139">
        <f t="shared" si="172"/>
        <v>22643.6</v>
      </c>
      <c r="AJ158" s="139">
        <f t="shared" si="172"/>
        <v>29790.6</v>
      </c>
      <c r="AK158" s="139">
        <f t="shared" si="172"/>
        <v>33364.1</v>
      </c>
      <c r="AL158" s="139">
        <f t="shared" si="172"/>
        <v>8347.5</v>
      </c>
      <c r="AM158" s="139">
        <f t="shared" si="166"/>
        <v>17692.5</v>
      </c>
      <c r="AN158" s="139">
        <f t="shared" si="166"/>
        <v>21717.5</v>
      </c>
      <c r="AO158" s="139">
        <f t="shared" si="166"/>
        <v>26057.5</v>
      </c>
      <c r="AP158" s="139">
        <f t="shared" si="166"/>
        <v>32900</v>
      </c>
      <c r="AQ158" s="139">
        <f t="shared" si="166"/>
        <v>14264.949999999997</v>
      </c>
      <c r="AR158" s="139">
        <f t="shared" si="166"/>
        <v>22927.45</v>
      </c>
      <c r="AS158" s="139">
        <f t="shared" si="166"/>
        <v>30745.120000000003</v>
      </c>
      <c r="AT158" s="139">
        <f t="shared" si="166"/>
        <v>46663.12</v>
      </c>
      <c r="AU158" s="148">
        <f t="shared" si="166"/>
        <v>15102.499999999998</v>
      </c>
      <c r="AV158" s="148">
        <f t="shared" si="166"/>
        <v>20405.000000000004</v>
      </c>
      <c r="AW158" s="148">
        <f t="shared" si="166"/>
        <v>25749.500000000004</v>
      </c>
      <c r="AX158" s="148">
        <f t="shared" si="166"/>
        <v>37981.99999999999</v>
      </c>
      <c r="AY158" s="139">
        <f t="shared" si="166"/>
        <v>18165</v>
      </c>
      <c r="AZ158" s="139">
        <f t="shared" si="166"/>
        <v>15618.75</v>
      </c>
      <c r="BA158" s="139">
        <f t="shared" si="166"/>
        <v>20541.500000000004</v>
      </c>
      <c r="BB158" s="139">
        <f t="shared" si="138"/>
        <v>28155.75</v>
      </c>
      <c r="BC158" s="139">
        <f t="shared" si="138"/>
        <v>35995.75000000001</v>
      </c>
      <c r="BD158" s="139">
        <f t="shared" si="138"/>
        <v>54363.75</v>
      </c>
      <c r="BE158" s="139">
        <f t="shared" si="138"/>
        <v>22806.25</v>
      </c>
      <c r="BF158" s="139">
        <f t="shared" si="138"/>
        <v>22596.25</v>
      </c>
      <c r="BG158" s="139">
        <f t="shared" si="138"/>
        <v>25684.75</v>
      </c>
      <c r="BH158" s="139">
        <f t="shared" si="138"/>
        <v>24960.25</v>
      </c>
      <c r="BI158" s="139">
        <f t="shared" si="138"/>
        <v>24587.5</v>
      </c>
      <c r="BJ158" s="139">
        <f t="shared" si="138"/>
        <v>23485</v>
      </c>
      <c r="BK158" s="139">
        <f t="shared" si="142"/>
        <v>23054.5</v>
      </c>
      <c r="BL158" s="139">
        <f t="shared" si="142"/>
        <v>23863</v>
      </c>
      <c r="BM158" s="44">
        <f t="shared" si="147"/>
        <v>8347.5</v>
      </c>
      <c r="BN158" s="139">
        <f t="shared" si="143"/>
        <v>11313.75</v>
      </c>
      <c r="BO158" s="139">
        <f t="shared" si="148"/>
        <v>8452.5</v>
      </c>
      <c r="BP158" s="139">
        <f t="shared" si="149"/>
        <v>11838.75</v>
      </c>
      <c r="BQ158" s="139">
        <f t="shared" si="150"/>
        <v>18200</v>
      </c>
      <c r="BR158" s="139">
        <f t="shared" si="117"/>
        <v>9840.6</v>
      </c>
      <c r="BS158" s="139">
        <f t="shared" si="151"/>
        <v>8347.5</v>
      </c>
      <c r="BT158" s="139">
        <f t="shared" si="152"/>
        <v>15618.75</v>
      </c>
      <c r="BU158" s="139">
        <f t="shared" si="153"/>
        <v>22596.25</v>
      </c>
      <c r="BV158" s="139">
        <f t="shared" si="154"/>
        <v>23054.5</v>
      </c>
      <c r="BW158" s="175">
        <f t="shared" si="155"/>
        <v>12967.5</v>
      </c>
      <c r="BX158" s="161">
        <f t="shared" si="156"/>
        <v>15102.499999999998</v>
      </c>
      <c r="BY158" s="20">
        <f t="shared" si="157"/>
        <v>-9082.5</v>
      </c>
      <c r="BZ158" s="13">
        <f t="shared" si="158"/>
        <v>-11943.75</v>
      </c>
      <c r="CA158" s="13">
        <f t="shared" si="159"/>
        <v>-8557.5</v>
      </c>
      <c r="CB158" s="13">
        <f t="shared" si="160"/>
        <v>-2196.25</v>
      </c>
      <c r="CC158" s="13">
        <f t="shared" si="161"/>
        <v>-10555.65</v>
      </c>
      <c r="CD158" s="13">
        <f t="shared" si="162"/>
        <v>-12048.75</v>
      </c>
      <c r="CE158" s="13">
        <f t="shared" si="118"/>
        <v>-4777.5</v>
      </c>
      <c r="CF158" s="51">
        <v>2200</v>
      </c>
      <c r="CG158" s="13">
        <f t="shared" si="119"/>
        <v>2658.25</v>
      </c>
      <c r="CH158" s="170">
        <f t="shared" si="167"/>
        <v>-7428.75</v>
      </c>
      <c r="CI158" s="164">
        <f t="shared" si="168"/>
        <v>-5293.75</v>
      </c>
      <c r="CJ158" s="20">
        <f t="shared" si="144"/>
        <v>1473.1499999999996</v>
      </c>
      <c r="CK158" s="102">
        <f t="shared" si="145"/>
        <v>105</v>
      </c>
      <c r="CL158" s="102">
        <f t="shared" si="146"/>
        <v>3491.25</v>
      </c>
      <c r="CM158" s="170">
        <f t="shared" si="169"/>
        <v>-2134.999999999998</v>
      </c>
    </row>
    <row r="159" spans="1:91" ht="11.25">
      <c r="A159" s="253"/>
      <c r="C159" s="1">
        <v>705</v>
      </c>
      <c r="D159" s="34">
        <f>C159/config!$B$7</f>
        <v>235</v>
      </c>
      <c r="E159" s="139">
        <f t="shared" si="170"/>
        <v>11399.0625</v>
      </c>
      <c r="F159" s="139">
        <f t="shared" si="170"/>
        <v>16301.25</v>
      </c>
      <c r="G159" s="139">
        <f t="shared" si="170"/>
        <v>22832.25</v>
      </c>
      <c r="H159" s="139">
        <f t="shared" si="170"/>
        <v>30024.75</v>
      </c>
      <c r="I159" s="139">
        <f t="shared" si="170"/>
        <v>33621</v>
      </c>
      <c r="J159" s="139">
        <f t="shared" si="170"/>
        <v>32760</v>
      </c>
      <c r="K159" s="139">
        <f t="shared" si="170"/>
        <v>8544.375</v>
      </c>
      <c r="L159" s="139">
        <f t="shared" si="170"/>
        <v>17934</v>
      </c>
      <c r="M159" s="139">
        <f t="shared" si="170"/>
        <v>21981.75</v>
      </c>
      <c r="N159" s="139">
        <f t="shared" si="170"/>
        <v>26344.5</v>
      </c>
      <c r="O159" s="139">
        <f t="shared" si="171"/>
        <v>33232.5</v>
      </c>
      <c r="P159" s="139">
        <f t="shared" si="171"/>
        <v>14857.5</v>
      </c>
      <c r="Q159" s="139">
        <f t="shared" si="171"/>
        <v>23205</v>
      </c>
      <c r="R159" s="139">
        <f t="shared" si="171"/>
        <v>31090.5</v>
      </c>
      <c r="S159" s="139">
        <f t="shared" si="171"/>
        <v>47129.25</v>
      </c>
      <c r="T159" s="139">
        <f t="shared" si="171"/>
        <v>11930.625</v>
      </c>
      <c r="U159" s="139">
        <f t="shared" si="171"/>
        <v>18585</v>
      </c>
      <c r="V159" s="139">
        <f t="shared" si="171"/>
        <v>26302.5</v>
      </c>
      <c r="W159" s="148">
        <f t="shared" si="165"/>
        <v>15298.5</v>
      </c>
      <c r="X159" s="148">
        <f t="shared" si="165"/>
        <v>20643</v>
      </c>
      <c r="Y159" s="148">
        <f t="shared" si="165"/>
        <v>26029.5</v>
      </c>
      <c r="Z159" s="148">
        <f t="shared" si="165"/>
        <v>38346</v>
      </c>
      <c r="AA159" s="148">
        <f t="shared" si="165"/>
        <v>13041</v>
      </c>
      <c r="AB159" s="148">
        <f t="shared" si="165"/>
        <v>16653</v>
      </c>
      <c r="AC159" s="148">
        <f t="shared" si="165"/>
        <v>22512</v>
      </c>
      <c r="AD159" s="139">
        <f t="shared" si="171"/>
        <v>33372.5</v>
      </c>
      <c r="AE159" s="139">
        <f t="shared" si="171"/>
        <v>18313.75</v>
      </c>
      <c r="AF159" s="139">
        <f t="shared" si="171"/>
        <v>35272.5</v>
      </c>
      <c r="AG159" s="139">
        <f t="shared" si="171"/>
        <v>9840.6</v>
      </c>
      <c r="AH159" s="139">
        <f t="shared" si="172"/>
        <v>16271.85</v>
      </c>
      <c r="AI159" s="139">
        <f t="shared" si="172"/>
        <v>22802.85</v>
      </c>
      <c r="AJ159" s="139">
        <f t="shared" si="172"/>
        <v>29995.35</v>
      </c>
      <c r="AK159" s="139">
        <f t="shared" si="172"/>
        <v>33591.6</v>
      </c>
      <c r="AL159" s="139">
        <f t="shared" si="172"/>
        <v>8439.375</v>
      </c>
      <c r="AM159" s="139">
        <f t="shared" si="166"/>
        <v>17829</v>
      </c>
      <c r="AN159" s="139">
        <f t="shared" si="166"/>
        <v>21876.75</v>
      </c>
      <c r="AO159" s="139">
        <f t="shared" si="166"/>
        <v>26239.5</v>
      </c>
      <c r="AP159" s="139">
        <f t="shared" si="166"/>
        <v>33127.5</v>
      </c>
      <c r="AQ159" s="139">
        <f t="shared" si="166"/>
        <v>14378.7</v>
      </c>
      <c r="AR159" s="139">
        <f t="shared" si="166"/>
        <v>23093.7</v>
      </c>
      <c r="AS159" s="139">
        <f t="shared" si="166"/>
        <v>30963.870000000003</v>
      </c>
      <c r="AT159" s="139">
        <f t="shared" si="166"/>
        <v>46986.87</v>
      </c>
      <c r="AU159" s="148">
        <f t="shared" si="166"/>
        <v>15193.5</v>
      </c>
      <c r="AV159" s="148">
        <f t="shared" si="166"/>
        <v>20538</v>
      </c>
      <c r="AW159" s="148">
        <f t="shared" si="166"/>
        <v>25924.5</v>
      </c>
      <c r="AX159" s="148">
        <f t="shared" si="166"/>
        <v>38241</v>
      </c>
      <c r="AY159" s="139">
        <f t="shared" si="166"/>
        <v>18165</v>
      </c>
      <c r="AZ159" s="139">
        <f t="shared" si="166"/>
        <v>15710.625</v>
      </c>
      <c r="BA159" s="139">
        <f t="shared" si="166"/>
        <v>20664</v>
      </c>
      <c r="BB159" s="139">
        <f t="shared" si="138"/>
        <v>28339.5</v>
      </c>
      <c r="BC159" s="139">
        <f t="shared" si="138"/>
        <v>36240.75</v>
      </c>
      <c r="BD159" s="139">
        <f t="shared" si="138"/>
        <v>54731.25</v>
      </c>
      <c r="BE159" s="139">
        <f t="shared" si="138"/>
        <v>22948.4375</v>
      </c>
      <c r="BF159" s="139">
        <f t="shared" si="138"/>
        <v>22738.4375</v>
      </c>
      <c r="BG159" s="139">
        <f t="shared" si="138"/>
        <v>25851</v>
      </c>
      <c r="BH159" s="139">
        <f t="shared" si="138"/>
        <v>25126.5</v>
      </c>
      <c r="BI159" s="139">
        <f t="shared" si="138"/>
        <v>24753.75</v>
      </c>
      <c r="BJ159" s="139">
        <f t="shared" si="138"/>
        <v>23651.25</v>
      </c>
      <c r="BK159" s="139">
        <f t="shared" si="142"/>
        <v>23194.5</v>
      </c>
      <c r="BL159" s="139">
        <f t="shared" si="142"/>
        <v>24003</v>
      </c>
      <c r="BM159" s="44">
        <f t="shared" si="147"/>
        <v>8439.375</v>
      </c>
      <c r="BN159" s="139">
        <f t="shared" si="143"/>
        <v>11399.0625</v>
      </c>
      <c r="BO159" s="139">
        <f t="shared" si="148"/>
        <v>8544.375</v>
      </c>
      <c r="BP159" s="139">
        <f t="shared" si="149"/>
        <v>11930.625</v>
      </c>
      <c r="BQ159" s="139">
        <f t="shared" si="150"/>
        <v>18313.75</v>
      </c>
      <c r="BR159" s="139">
        <f t="shared" si="117"/>
        <v>9840.6</v>
      </c>
      <c r="BS159" s="139">
        <f t="shared" si="151"/>
        <v>8439.375</v>
      </c>
      <c r="BT159" s="139">
        <f t="shared" si="152"/>
        <v>15710.625</v>
      </c>
      <c r="BU159" s="139">
        <f t="shared" si="153"/>
        <v>22738.4375</v>
      </c>
      <c r="BV159" s="139">
        <f t="shared" si="154"/>
        <v>23194.5</v>
      </c>
      <c r="BW159" s="175">
        <f t="shared" si="155"/>
        <v>13041</v>
      </c>
      <c r="BX159" s="161">
        <f t="shared" si="156"/>
        <v>15193.5</v>
      </c>
      <c r="BY159" s="20">
        <f t="shared" si="157"/>
        <v>-9139.375</v>
      </c>
      <c r="BZ159" s="13">
        <f t="shared" si="158"/>
        <v>-11994.0625</v>
      </c>
      <c r="CA159" s="13">
        <f t="shared" si="159"/>
        <v>-8607.8125</v>
      </c>
      <c r="CB159" s="13">
        <f t="shared" si="160"/>
        <v>-2224.6875</v>
      </c>
      <c r="CC159" s="13">
        <f t="shared" si="161"/>
        <v>-10697.8375</v>
      </c>
      <c r="CD159" s="13">
        <f t="shared" si="162"/>
        <v>-12099.0625</v>
      </c>
      <c r="CE159" s="13">
        <f t="shared" si="118"/>
        <v>-4827.8125</v>
      </c>
      <c r="CF159" s="51">
        <v>2200</v>
      </c>
      <c r="CG159" s="13">
        <f t="shared" si="119"/>
        <v>2656.0625</v>
      </c>
      <c r="CH159" s="170">
        <f t="shared" si="167"/>
        <v>-7497.4375</v>
      </c>
      <c r="CI159" s="164">
        <f t="shared" si="168"/>
        <v>-5344.9375</v>
      </c>
      <c r="CJ159" s="20">
        <f t="shared" si="144"/>
        <v>1558.4624999999996</v>
      </c>
      <c r="CK159" s="102">
        <f t="shared" si="145"/>
        <v>105</v>
      </c>
      <c r="CL159" s="102">
        <f t="shared" si="146"/>
        <v>3491.25</v>
      </c>
      <c r="CM159" s="170">
        <f t="shared" si="169"/>
        <v>-2152.5</v>
      </c>
    </row>
    <row r="160" spans="1:91" ht="11.25">
      <c r="A160" s="253"/>
      <c r="C160" s="1">
        <v>710</v>
      </c>
      <c r="D160" s="34">
        <f>C160/config!$B$7</f>
        <v>236.66666666666666</v>
      </c>
      <c r="E160" s="139">
        <f t="shared" si="170"/>
        <v>11484.375</v>
      </c>
      <c r="F160" s="139">
        <f t="shared" si="170"/>
        <v>16415.000000000004</v>
      </c>
      <c r="G160" s="139">
        <f t="shared" si="170"/>
        <v>22991.5</v>
      </c>
      <c r="H160" s="139">
        <f t="shared" si="170"/>
        <v>30229.5</v>
      </c>
      <c r="I160" s="139">
        <f t="shared" si="170"/>
        <v>33848.50000000001</v>
      </c>
      <c r="J160" s="139">
        <f t="shared" si="170"/>
        <v>32987.50000000001</v>
      </c>
      <c r="K160" s="139">
        <f t="shared" si="170"/>
        <v>8636.25</v>
      </c>
      <c r="L160" s="139">
        <f t="shared" si="170"/>
        <v>18070.5</v>
      </c>
      <c r="M160" s="139">
        <f t="shared" si="170"/>
        <v>22141</v>
      </c>
      <c r="N160" s="139">
        <f t="shared" si="170"/>
        <v>26526.5</v>
      </c>
      <c r="O160" s="139">
        <f t="shared" si="171"/>
        <v>33460</v>
      </c>
      <c r="P160" s="139">
        <f t="shared" si="171"/>
        <v>14971.250000000002</v>
      </c>
      <c r="Q160" s="139">
        <f t="shared" si="171"/>
        <v>23371.25</v>
      </c>
      <c r="R160" s="139">
        <f t="shared" si="171"/>
        <v>31309.25</v>
      </c>
      <c r="S160" s="139">
        <f t="shared" si="171"/>
        <v>47453</v>
      </c>
      <c r="T160" s="139">
        <f t="shared" si="171"/>
        <v>12022.5</v>
      </c>
      <c r="U160" s="139">
        <f t="shared" si="171"/>
        <v>18707.5</v>
      </c>
      <c r="V160" s="139">
        <f t="shared" si="171"/>
        <v>26486.25</v>
      </c>
      <c r="W160" s="148">
        <f t="shared" si="165"/>
        <v>15389.500000000002</v>
      </c>
      <c r="X160" s="148">
        <f t="shared" si="165"/>
        <v>20775.999999999996</v>
      </c>
      <c r="Y160" s="148">
        <f t="shared" si="165"/>
        <v>26204.499999999996</v>
      </c>
      <c r="Z160" s="148">
        <f t="shared" si="165"/>
        <v>38605.00000000001</v>
      </c>
      <c r="AA160" s="148">
        <f t="shared" si="165"/>
        <v>13114.5</v>
      </c>
      <c r="AB160" s="148">
        <f t="shared" si="165"/>
        <v>16751.000000000004</v>
      </c>
      <c r="AC160" s="148">
        <f t="shared" si="165"/>
        <v>22659</v>
      </c>
      <c r="AD160" s="139">
        <f t="shared" si="171"/>
        <v>33600</v>
      </c>
      <c r="AE160" s="139">
        <f t="shared" si="171"/>
        <v>18427.5</v>
      </c>
      <c r="AF160" s="139">
        <f t="shared" si="171"/>
        <v>35500</v>
      </c>
      <c r="AG160" s="139">
        <f t="shared" si="171"/>
        <v>9840.6</v>
      </c>
      <c r="AH160" s="139">
        <f t="shared" si="172"/>
        <v>16385.600000000002</v>
      </c>
      <c r="AI160" s="139">
        <f t="shared" si="172"/>
        <v>22962.100000000002</v>
      </c>
      <c r="AJ160" s="139">
        <f t="shared" si="172"/>
        <v>30200.1</v>
      </c>
      <c r="AK160" s="139">
        <f t="shared" si="172"/>
        <v>33819.100000000006</v>
      </c>
      <c r="AL160" s="139">
        <f t="shared" si="172"/>
        <v>8531.25</v>
      </c>
      <c r="AM160" s="139">
        <f t="shared" si="166"/>
        <v>17965.5</v>
      </c>
      <c r="AN160" s="139">
        <f t="shared" si="166"/>
        <v>22036</v>
      </c>
      <c r="AO160" s="139">
        <f t="shared" si="166"/>
        <v>26421.5</v>
      </c>
      <c r="AP160" s="139">
        <f t="shared" si="166"/>
        <v>33355</v>
      </c>
      <c r="AQ160" s="139">
        <f t="shared" si="166"/>
        <v>14492.450000000003</v>
      </c>
      <c r="AR160" s="139">
        <f t="shared" si="166"/>
        <v>23259.949999999997</v>
      </c>
      <c r="AS160" s="139">
        <f t="shared" si="166"/>
        <v>31182.62</v>
      </c>
      <c r="AT160" s="139">
        <f t="shared" si="166"/>
        <v>47310.62</v>
      </c>
      <c r="AU160" s="148">
        <f t="shared" si="166"/>
        <v>15284.500000000002</v>
      </c>
      <c r="AV160" s="148">
        <f t="shared" si="166"/>
        <v>20670.999999999996</v>
      </c>
      <c r="AW160" s="148">
        <f t="shared" si="166"/>
        <v>26099.499999999996</v>
      </c>
      <c r="AX160" s="148">
        <f t="shared" si="166"/>
        <v>38500.00000000001</v>
      </c>
      <c r="AY160" s="139">
        <f t="shared" si="166"/>
        <v>18165</v>
      </c>
      <c r="AZ160" s="139">
        <f t="shared" si="166"/>
        <v>15802.5</v>
      </c>
      <c r="BA160" s="139">
        <f t="shared" si="166"/>
        <v>20786.5</v>
      </c>
      <c r="BB160" s="139">
        <f t="shared" si="138"/>
        <v>28523.25</v>
      </c>
      <c r="BC160" s="139">
        <f t="shared" si="138"/>
        <v>36485.75</v>
      </c>
      <c r="BD160" s="139">
        <f t="shared" si="138"/>
        <v>55098.75</v>
      </c>
      <c r="BE160" s="139">
        <f t="shared" si="138"/>
        <v>23090.625000000004</v>
      </c>
      <c r="BF160" s="139">
        <f t="shared" si="138"/>
        <v>22880.625000000004</v>
      </c>
      <c r="BG160" s="139">
        <f t="shared" si="138"/>
        <v>26017.25</v>
      </c>
      <c r="BH160" s="139">
        <f t="shared" si="138"/>
        <v>25292.75</v>
      </c>
      <c r="BI160" s="139">
        <f t="shared" si="138"/>
        <v>24920</v>
      </c>
      <c r="BJ160" s="139">
        <f t="shared" si="138"/>
        <v>23817.5</v>
      </c>
      <c r="BK160" s="139">
        <f t="shared" si="142"/>
        <v>23334.5</v>
      </c>
      <c r="BL160" s="139">
        <f t="shared" si="142"/>
        <v>24143</v>
      </c>
      <c r="BM160" s="44">
        <f t="shared" si="147"/>
        <v>8531.25</v>
      </c>
      <c r="BN160" s="139">
        <f t="shared" si="143"/>
        <v>11484.375</v>
      </c>
      <c r="BO160" s="139">
        <f t="shared" si="148"/>
        <v>8636.25</v>
      </c>
      <c r="BP160" s="139">
        <f t="shared" si="149"/>
        <v>12022.5</v>
      </c>
      <c r="BQ160" s="139">
        <f t="shared" si="150"/>
        <v>18427.5</v>
      </c>
      <c r="BR160" s="139">
        <f t="shared" si="117"/>
        <v>9840.6</v>
      </c>
      <c r="BS160" s="139">
        <f t="shared" si="151"/>
        <v>8531.25</v>
      </c>
      <c r="BT160" s="139">
        <f t="shared" si="152"/>
        <v>15802.5</v>
      </c>
      <c r="BU160" s="139">
        <f t="shared" si="153"/>
        <v>22880.625000000004</v>
      </c>
      <c r="BV160" s="139">
        <f t="shared" si="154"/>
        <v>23334.5</v>
      </c>
      <c r="BW160" s="175">
        <f t="shared" si="155"/>
        <v>13114.5</v>
      </c>
      <c r="BX160" s="161">
        <f t="shared" si="156"/>
        <v>15284.500000000002</v>
      </c>
      <c r="BY160" s="20">
        <f t="shared" si="157"/>
        <v>-9196.250000000004</v>
      </c>
      <c r="BZ160" s="13">
        <f t="shared" si="158"/>
        <v>-12044.375000000004</v>
      </c>
      <c r="CA160" s="13">
        <f t="shared" si="159"/>
        <v>-8658.125000000004</v>
      </c>
      <c r="CB160" s="13">
        <f t="shared" si="160"/>
        <v>-2253.1250000000036</v>
      </c>
      <c r="CC160" s="13">
        <f t="shared" si="161"/>
        <v>-10840.025000000003</v>
      </c>
      <c r="CD160" s="13">
        <f t="shared" si="162"/>
        <v>-12149.375000000004</v>
      </c>
      <c r="CE160" s="13">
        <f t="shared" si="118"/>
        <v>-4878.125000000004</v>
      </c>
      <c r="CF160" s="51">
        <v>2200</v>
      </c>
      <c r="CG160" s="13">
        <f t="shared" si="119"/>
        <v>2653.8749999999964</v>
      </c>
      <c r="CH160" s="170">
        <f t="shared" si="167"/>
        <v>-7566.125000000004</v>
      </c>
      <c r="CI160" s="164">
        <f t="shared" si="168"/>
        <v>-5396.125000000004</v>
      </c>
      <c r="CJ160" s="20">
        <f t="shared" si="144"/>
        <v>1643.7749999999996</v>
      </c>
      <c r="CK160" s="102">
        <f t="shared" si="145"/>
        <v>105</v>
      </c>
      <c r="CL160" s="102">
        <f t="shared" si="146"/>
        <v>3491.25</v>
      </c>
      <c r="CM160" s="170">
        <f t="shared" si="169"/>
        <v>-2170.000000000002</v>
      </c>
    </row>
    <row r="161" spans="1:91" ht="11.25">
      <c r="A161" s="253"/>
      <c r="C161" s="1">
        <v>715</v>
      </c>
      <c r="D161" s="34">
        <f>C161/config!$B$7</f>
        <v>238.33333333333334</v>
      </c>
      <c r="E161" s="139">
        <f t="shared" si="170"/>
        <v>11569.6875</v>
      </c>
      <c r="F161" s="139">
        <f t="shared" si="170"/>
        <v>16528.749999999996</v>
      </c>
      <c r="G161" s="139">
        <f t="shared" si="170"/>
        <v>23150.75</v>
      </c>
      <c r="H161" s="139">
        <f t="shared" si="170"/>
        <v>30434.25</v>
      </c>
      <c r="I161" s="139">
        <f t="shared" si="170"/>
        <v>34075.99999999999</v>
      </c>
      <c r="J161" s="139">
        <f t="shared" si="170"/>
        <v>33214.99999999999</v>
      </c>
      <c r="K161" s="139">
        <f t="shared" si="170"/>
        <v>8728.125</v>
      </c>
      <c r="L161" s="139">
        <f t="shared" si="170"/>
        <v>18207</v>
      </c>
      <c r="M161" s="139">
        <f t="shared" si="170"/>
        <v>22300.25</v>
      </c>
      <c r="N161" s="139">
        <f t="shared" si="170"/>
        <v>26708.5</v>
      </c>
      <c r="O161" s="139">
        <f t="shared" si="171"/>
        <v>33687.49999999999</v>
      </c>
      <c r="P161" s="139">
        <f t="shared" si="171"/>
        <v>15084.999999999998</v>
      </c>
      <c r="Q161" s="139">
        <f t="shared" si="171"/>
        <v>23537.5</v>
      </c>
      <c r="R161" s="139">
        <f t="shared" si="171"/>
        <v>31528</v>
      </c>
      <c r="S161" s="139">
        <f t="shared" si="171"/>
        <v>47776.75</v>
      </c>
      <c r="T161" s="139">
        <f t="shared" si="171"/>
        <v>12114.375</v>
      </c>
      <c r="U161" s="139">
        <f t="shared" si="171"/>
        <v>18830</v>
      </c>
      <c r="V161" s="139">
        <f t="shared" si="171"/>
        <v>26670</v>
      </c>
      <c r="W161" s="148">
        <f t="shared" si="165"/>
        <v>15480.499999999998</v>
      </c>
      <c r="X161" s="148">
        <f t="shared" si="165"/>
        <v>20909.000000000004</v>
      </c>
      <c r="Y161" s="148">
        <f t="shared" si="165"/>
        <v>26379.500000000004</v>
      </c>
      <c r="Z161" s="148">
        <f t="shared" si="165"/>
        <v>38863.99999999999</v>
      </c>
      <c r="AA161" s="148">
        <f t="shared" si="165"/>
        <v>13188</v>
      </c>
      <c r="AB161" s="148">
        <f t="shared" si="165"/>
        <v>16848.999999999996</v>
      </c>
      <c r="AC161" s="148">
        <f t="shared" si="165"/>
        <v>22806</v>
      </c>
      <c r="AD161" s="139">
        <f t="shared" si="171"/>
        <v>33827.5</v>
      </c>
      <c r="AE161" s="139">
        <f t="shared" si="171"/>
        <v>18541.25</v>
      </c>
      <c r="AF161" s="139">
        <f t="shared" si="171"/>
        <v>35727.5</v>
      </c>
      <c r="AG161" s="139">
        <f t="shared" si="171"/>
        <v>9840.6</v>
      </c>
      <c r="AH161" s="139">
        <f t="shared" si="172"/>
        <v>16499.35</v>
      </c>
      <c r="AI161" s="139">
        <f t="shared" si="172"/>
        <v>23121.35</v>
      </c>
      <c r="AJ161" s="139">
        <f t="shared" si="172"/>
        <v>30404.85</v>
      </c>
      <c r="AK161" s="139">
        <f t="shared" si="172"/>
        <v>34046.6</v>
      </c>
      <c r="AL161" s="139">
        <f t="shared" si="172"/>
        <v>8623.125</v>
      </c>
      <c r="AM161" s="139">
        <f t="shared" si="166"/>
        <v>18102</v>
      </c>
      <c r="AN161" s="139">
        <f t="shared" si="166"/>
        <v>22195.25</v>
      </c>
      <c r="AO161" s="139">
        <f t="shared" si="166"/>
        <v>26603.5</v>
      </c>
      <c r="AP161" s="139">
        <f t="shared" si="166"/>
        <v>33582.5</v>
      </c>
      <c r="AQ161" s="139">
        <f t="shared" si="166"/>
        <v>14606.199999999997</v>
      </c>
      <c r="AR161" s="139">
        <f t="shared" si="166"/>
        <v>23426.2</v>
      </c>
      <c r="AS161" s="139">
        <f t="shared" si="166"/>
        <v>31401.370000000003</v>
      </c>
      <c r="AT161" s="139">
        <f t="shared" si="166"/>
        <v>47634.37</v>
      </c>
      <c r="AU161" s="148">
        <f t="shared" si="166"/>
        <v>15375.499999999998</v>
      </c>
      <c r="AV161" s="148">
        <f t="shared" si="166"/>
        <v>20804.000000000004</v>
      </c>
      <c r="AW161" s="148">
        <f t="shared" si="166"/>
        <v>26274.500000000004</v>
      </c>
      <c r="AX161" s="148">
        <f t="shared" si="166"/>
        <v>38758.99999999999</v>
      </c>
      <c r="AY161" s="139">
        <f t="shared" si="166"/>
        <v>18165</v>
      </c>
      <c r="AZ161" s="139">
        <f t="shared" si="166"/>
        <v>15894.375</v>
      </c>
      <c r="BA161" s="139">
        <f t="shared" si="166"/>
        <v>20909</v>
      </c>
      <c r="BB161" s="139">
        <f t="shared" si="138"/>
        <v>28707</v>
      </c>
      <c r="BC161" s="139">
        <f t="shared" si="138"/>
        <v>36730.75</v>
      </c>
      <c r="BD161" s="139">
        <f t="shared" si="138"/>
        <v>55466.25</v>
      </c>
      <c r="BE161" s="139">
        <f t="shared" si="138"/>
        <v>23232.8125</v>
      </c>
      <c r="BF161" s="139">
        <f t="shared" si="138"/>
        <v>23022.8125</v>
      </c>
      <c r="BG161" s="139">
        <f aca="true" t="shared" si="173" ref="BB161:BJ178">k_zeikomi(k_total(k_tsuwabun($C161,$D161,0,BG$12,BG$13),BG$7,BG$6,BG$9,BG$14,BG$10+BG$11))</f>
        <v>26183.5</v>
      </c>
      <c r="BH161" s="139">
        <f t="shared" si="173"/>
        <v>25459</v>
      </c>
      <c r="BI161" s="139">
        <f t="shared" si="173"/>
        <v>25086.25</v>
      </c>
      <c r="BJ161" s="139">
        <f t="shared" si="173"/>
        <v>23983.750000000004</v>
      </c>
      <c r="BK161" s="139">
        <f t="shared" si="142"/>
        <v>23474.5</v>
      </c>
      <c r="BL161" s="139">
        <f t="shared" si="142"/>
        <v>24283</v>
      </c>
      <c r="BM161" s="44">
        <f t="shared" si="147"/>
        <v>8623.125</v>
      </c>
      <c r="BN161" s="139">
        <f t="shared" si="143"/>
        <v>11569.6875</v>
      </c>
      <c r="BO161" s="139">
        <f t="shared" si="148"/>
        <v>8728.125</v>
      </c>
      <c r="BP161" s="139">
        <f t="shared" si="149"/>
        <v>12114.375</v>
      </c>
      <c r="BQ161" s="139">
        <f t="shared" si="150"/>
        <v>18541.25</v>
      </c>
      <c r="BR161" s="139">
        <f t="shared" si="117"/>
        <v>9840.6</v>
      </c>
      <c r="BS161" s="139">
        <f t="shared" si="151"/>
        <v>8623.125</v>
      </c>
      <c r="BT161" s="139">
        <f t="shared" si="152"/>
        <v>15894.375</v>
      </c>
      <c r="BU161" s="139">
        <f t="shared" si="153"/>
        <v>23022.8125</v>
      </c>
      <c r="BV161" s="139">
        <f t="shared" si="154"/>
        <v>23474.5</v>
      </c>
      <c r="BW161" s="175">
        <f t="shared" si="155"/>
        <v>13188</v>
      </c>
      <c r="BX161" s="161">
        <f t="shared" si="156"/>
        <v>15375.499999999998</v>
      </c>
      <c r="BY161" s="20">
        <f t="shared" si="157"/>
        <v>-9253.125</v>
      </c>
      <c r="BZ161" s="13">
        <f t="shared" si="158"/>
        <v>-12094.6875</v>
      </c>
      <c r="CA161" s="13">
        <f t="shared" si="159"/>
        <v>-8708.4375</v>
      </c>
      <c r="CB161" s="13">
        <f t="shared" si="160"/>
        <v>-2281.5625</v>
      </c>
      <c r="CC161" s="13">
        <f t="shared" si="161"/>
        <v>-10982.2125</v>
      </c>
      <c r="CD161" s="13">
        <f t="shared" si="162"/>
        <v>-12199.6875</v>
      </c>
      <c r="CE161" s="13">
        <f t="shared" si="118"/>
        <v>-4928.4375</v>
      </c>
      <c r="CF161" s="51">
        <v>2200</v>
      </c>
      <c r="CG161" s="13">
        <f t="shared" si="119"/>
        <v>2651.6875</v>
      </c>
      <c r="CH161" s="170">
        <f t="shared" si="167"/>
        <v>-7634.8125</v>
      </c>
      <c r="CI161" s="164">
        <f t="shared" si="168"/>
        <v>-5447.3125</v>
      </c>
      <c r="CJ161" s="20">
        <f t="shared" si="144"/>
        <v>1729.0874999999996</v>
      </c>
      <c r="CK161" s="102">
        <f t="shared" si="145"/>
        <v>105</v>
      </c>
      <c r="CL161" s="102">
        <f t="shared" si="146"/>
        <v>3491.25</v>
      </c>
      <c r="CM161" s="170">
        <f t="shared" si="169"/>
        <v>-2187.499999999998</v>
      </c>
    </row>
    <row r="162" spans="1:91" ht="11.25">
      <c r="A162" s="253"/>
      <c r="C162" s="1">
        <v>720</v>
      </c>
      <c r="D162" s="34">
        <f>C162/config!$B$7</f>
        <v>240</v>
      </c>
      <c r="E162" s="139">
        <f t="shared" si="170"/>
        <v>11655</v>
      </c>
      <c r="F162" s="139">
        <f t="shared" si="170"/>
        <v>16642.5</v>
      </c>
      <c r="G162" s="139">
        <f t="shared" si="170"/>
        <v>23310</v>
      </c>
      <c r="H162" s="139">
        <f t="shared" si="170"/>
        <v>30639</v>
      </c>
      <c r="I162" s="139">
        <f t="shared" si="170"/>
        <v>34303.5</v>
      </c>
      <c r="J162" s="139">
        <f t="shared" si="170"/>
        <v>33442.5</v>
      </c>
      <c r="K162" s="139">
        <f t="shared" si="170"/>
        <v>8820</v>
      </c>
      <c r="L162" s="139">
        <f t="shared" si="170"/>
        <v>18343.5</v>
      </c>
      <c r="M162" s="139">
        <f t="shared" si="170"/>
        <v>22459.5</v>
      </c>
      <c r="N162" s="139">
        <f t="shared" si="170"/>
        <v>26890.5</v>
      </c>
      <c r="O162" s="139">
        <f t="shared" si="171"/>
        <v>33915</v>
      </c>
      <c r="P162" s="139">
        <f t="shared" si="171"/>
        <v>15198.75</v>
      </c>
      <c r="Q162" s="139">
        <f t="shared" si="171"/>
        <v>23703.75</v>
      </c>
      <c r="R162" s="139">
        <f t="shared" si="171"/>
        <v>31746.75</v>
      </c>
      <c r="S162" s="139">
        <f t="shared" si="171"/>
        <v>48100.5</v>
      </c>
      <c r="T162" s="139">
        <f t="shared" si="171"/>
        <v>12206.25</v>
      </c>
      <c r="U162" s="139">
        <f t="shared" si="171"/>
        <v>18952.5</v>
      </c>
      <c r="V162" s="139">
        <f t="shared" si="171"/>
        <v>26853.75</v>
      </c>
      <c r="W162" s="148">
        <f t="shared" si="165"/>
        <v>15571.5</v>
      </c>
      <c r="X162" s="148">
        <f t="shared" si="165"/>
        <v>21042</v>
      </c>
      <c r="Y162" s="148">
        <f t="shared" si="165"/>
        <v>26554.5</v>
      </c>
      <c r="Z162" s="148">
        <f t="shared" si="165"/>
        <v>39123</v>
      </c>
      <c r="AA162" s="148">
        <f t="shared" si="165"/>
        <v>13261.5</v>
      </c>
      <c r="AB162" s="148">
        <f t="shared" si="165"/>
        <v>16947</v>
      </c>
      <c r="AC162" s="148">
        <f t="shared" si="165"/>
        <v>22953</v>
      </c>
      <c r="AD162" s="139">
        <f t="shared" si="171"/>
        <v>34055</v>
      </c>
      <c r="AE162" s="139">
        <f t="shared" si="171"/>
        <v>18655</v>
      </c>
      <c r="AF162" s="139">
        <f t="shared" si="171"/>
        <v>35955</v>
      </c>
      <c r="AG162" s="139">
        <f t="shared" si="171"/>
        <v>9840.6</v>
      </c>
      <c r="AH162" s="139">
        <f t="shared" si="172"/>
        <v>16613.1</v>
      </c>
      <c r="AI162" s="139">
        <f t="shared" si="172"/>
        <v>23280.6</v>
      </c>
      <c r="AJ162" s="139">
        <f t="shared" si="172"/>
        <v>30609.6</v>
      </c>
      <c r="AK162" s="139">
        <f t="shared" si="172"/>
        <v>34274.1</v>
      </c>
      <c r="AL162" s="139">
        <f t="shared" si="172"/>
        <v>8715</v>
      </c>
      <c r="AM162" s="139">
        <f t="shared" si="166"/>
        <v>18238.5</v>
      </c>
      <c r="AN162" s="139">
        <f t="shared" si="166"/>
        <v>22354.5</v>
      </c>
      <c r="AO162" s="139">
        <f t="shared" si="166"/>
        <v>26785.5</v>
      </c>
      <c r="AP162" s="139">
        <f t="shared" si="166"/>
        <v>33810</v>
      </c>
      <c r="AQ162" s="139">
        <f t="shared" si="166"/>
        <v>14719.95</v>
      </c>
      <c r="AR162" s="139">
        <f t="shared" si="166"/>
        <v>23592.45</v>
      </c>
      <c r="AS162" s="139">
        <f t="shared" si="166"/>
        <v>31620.120000000003</v>
      </c>
      <c r="AT162" s="139">
        <f t="shared" si="166"/>
        <v>47958.12</v>
      </c>
      <c r="AU162" s="148">
        <f t="shared" si="166"/>
        <v>15466.5</v>
      </c>
      <c r="AV162" s="148">
        <f t="shared" si="166"/>
        <v>20937</v>
      </c>
      <c r="AW162" s="148">
        <f t="shared" si="166"/>
        <v>26449.5</v>
      </c>
      <c r="AX162" s="148">
        <f t="shared" si="166"/>
        <v>39018</v>
      </c>
      <c r="AY162" s="139">
        <f t="shared" si="166"/>
        <v>18165</v>
      </c>
      <c r="AZ162" s="139">
        <f t="shared" si="166"/>
        <v>15986.25</v>
      </c>
      <c r="BA162" s="139">
        <f t="shared" si="166"/>
        <v>21031.5</v>
      </c>
      <c r="BB162" s="139">
        <f t="shared" si="173"/>
        <v>28890.75</v>
      </c>
      <c r="BC162" s="139">
        <f t="shared" si="173"/>
        <v>36975.75</v>
      </c>
      <c r="BD162" s="139">
        <f t="shared" si="173"/>
        <v>55833.75</v>
      </c>
      <c r="BE162" s="139">
        <f t="shared" si="173"/>
        <v>23375</v>
      </c>
      <c r="BF162" s="139">
        <f t="shared" si="173"/>
        <v>23165</v>
      </c>
      <c r="BG162" s="139">
        <f t="shared" si="173"/>
        <v>26349.75</v>
      </c>
      <c r="BH162" s="139">
        <f t="shared" si="173"/>
        <v>25625.25</v>
      </c>
      <c r="BI162" s="139">
        <f t="shared" si="173"/>
        <v>25252.5</v>
      </c>
      <c r="BJ162" s="139">
        <f t="shared" si="173"/>
        <v>24150</v>
      </c>
      <c r="BK162" s="139">
        <f t="shared" si="142"/>
        <v>23614.5</v>
      </c>
      <c r="BL162" s="139">
        <f t="shared" si="142"/>
        <v>24423</v>
      </c>
      <c r="BM162" s="44">
        <f t="shared" si="147"/>
        <v>8715</v>
      </c>
      <c r="BN162" s="139">
        <f t="shared" si="143"/>
        <v>11655</v>
      </c>
      <c r="BO162" s="139">
        <f t="shared" si="148"/>
        <v>8820</v>
      </c>
      <c r="BP162" s="139">
        <f t="shared" si="149"/>
        <v>12206.25</v>
      </c>
      <c r="BQ162" s="139">
        <f t="shared" si="150"/>
        <v>18655</v>
      </c>
      <c r="BR162" s="139">
        <f t="shared" si="117"/>
        <v>9840.6</v>
      </c>
      <c r="BS162" s="139">
        <f t="shared" si="151"/>
        <v>8715</v>
      </c>
      <c r="BT162" s="139">
        <f t="shared" si="152"/>
        <v>15986.25</v>
      </c>
      <c r="BU162" s="139">
        <f t="shared" si="153"/>
        <v>23165</v>
      </c>
      <c r="BV162" s="139">
        <f t="shared" si="154"/>
        <v>23614.5</v>
      </c>
      <c r="BW162" s="175">
        <f t="shared" si="155"/>
        <v>13261.5</v>
      </c>
      <c r="BX162" s="161">
        <f t="shared" si="156"/>
        <v>15466.5</v>
      </c>
      <c r="BY162" s="20">
        <f t="shared" si="157"/>
        <v>-9310</v>
      </c>
      <c r="BZ162" s="13">
        <f t="shared" si="158"/>
        <v>-12145</v>
      </c>
      <c r="CA162" s="13">
        <f t="shared" si="159"/>
        <v>-8758.75</v>
      </c>
      <c r="CB162" s="13">
        <f t="shared" si="160"/>
        <v>-2310</v>
      </c>
      <c r="CC162" s="13">
        <f t="shared" si="161"/>
        <v>-11124.4</v>
      </c>
      <c r="CD162" s="13">
        <f t="shared" si="162"/>
        <v>-12250</v>
      </c>
      <c r="CE162" s="13">
        <f t="shared" si="118"/>
        <v>-4978.75</v>
      </c>
      <c r="CF162" s="51">
        <v>2200</v>
      </c>
      <c r="CG162" s="13">
        <f t="shared" si="119"/>
        <v>2649.5</v>
      </c>
      <c r="CH162" s="170">
        <f t="shared" si="167"/>
        <v>-7703.5</v>
      </c>
      <c r="CI162" s="164">
        <f t="shared" si="168"/>
        <v>-5498.5</v>
      </c>
      <c r="CJ162" s="20">
        <f t="shared" si="144"/>
        <v>1814.3999999999996</v>
      </c>
      <c r="CK162" s="102">
        <f t="shared" si="145"/>
        <v>105</v>
      </c>
      <c r="CL162" s="102">
        <f t="shared" si="146"/>
        <v>3491.25</v>
      </c>
      <c r="CM162" s="170">
        <f t="shared" si="169"/>
        <v>-2205</v>
      </c>
    </row>
    <row r="163" spans="1:91" ht="11.25">
      <c r="A163" s="253"/>
      <c r="C163" s="1">
        <v>725</v>
      </c>
      <c r="D163" s="34">
        <f>C163/config!$B$7</f>
        <v>241.66666666666666</v>
      </c>
      <c r="E163" s="139">
        <f t="shared" si="170"/>
        <v>11740.3125</v>
      </c>
      <c r="F163" s="139">
        <f t="shared" si="170"/>
        <v>16756.250000000004</v>
      </c>
      <c r="G163" s="139">
        <f t="shared" si="170"/>
        <v>23469.25</v>
      </c>
      <c r="H163" s="139">
        <f t="shared" si="170"/>
        <v>30843.75</v>
      </c>
      <c r="I163" s="139">
        <f t="shared" si="170"/>
        <v>34531.00000000001</v>
      </c>
      <c r="J163" s="139">
        <f t="shared" si="170"/>
        <v>33670.00000000001</v>
      </c>
      <c r="K163" s="139">
        <f t="shared" si="170"/>
        <v>8911.875</v>
      </c>
      <c r="L163" s="139">
        <f t="shared" si="170"/>
        <v>18480</v>
      </c>
      <c r="M163" s="139">
        <f t="shared" si="170"/>
        <v>22618.75</v>
      </c>
      <c r="N163" s="139">
        <f t="shared" si="170"/>
        <v>27072.5</v>
      </c>
      <c r="O163" s="139">
        <f t="shared" si="171"/>
        <v>34142.50000000001</v>
      </c>
      <c r="P163" s="139">
        <f t="shared" si="171"/>
        <v>15312.500000000002</v>
      </c>
      <c r="Q163" s="139">
        <f t="shared" si="171"/>
        <v>23870</v>
      </c>
      <c r="R163" s="139">
        <f t="shared" si="171"/>
        <v>31965.5</v>
      </c>
      <c r="S163" s="139">
        <f t="shared" si="171"/>
        <v>48424.25</v>
      </c>
      <c r="T163" s="139">
        <f t="shared" si="171"/>
        <v>12298.125</v>
      </c>
      <c r="U163" s="139">
        <f t="shared" si="171"/>
        <v>19075</v>
      </c>
      <c r="V163" s="139">
        <f t="shared" si="171"/>
        <v>27037.5</v>
      </c>
      <c r="W163" s="148">
        <f t="shared" si="165"/>
        <v>15662.500000000002</v>
      </c>
      <c r="X163" s="148">
        <f t="shared" si="165"/>
        <v>21174.999999999996</v>
      </c>
      <c r="Y163" s="148">
        <f t="shared" si="165"/>
        <v>26729.499999999996</v>
      </c>
      <c r="Z163" s="148">
        <f t="shared" si="165"/>
        <v>39382.00000000001</v>
      </c>
      <c r="AA163" s="148">
        <f t="shared" si="165"/>
        <v>13335</v>
      </c>
      <c r="AB163" s="148">
        <f t="shared" si="165"/>
        <v>17045.000000000004</v>
      </c>
      <c r="AC163" s="148">
        <f t="shared" si="165"/>
        <v>23100</v>
      </c>
      <c r="AD163" s="139">
        <f t="shared" si="171"/>
        <v>34282.5</v>
      </c>
      <c r="AE163" s="139">
        <f t="shared" si="171"/>
        <v>18768.75</v>
      </c>
      <c r="AF163" s="139">
        <f t="shared" si="171"/>
        <v>36182.5</v>
      </c>
      <c r="AG163" s="139">
        <f t="shared" si="171"/>
        <v>9840.6</v>
      </c>
      <c r="AH163" s="139">
        <f t="shared" si="172"/>
        <v>16726.850000000002</v>
      </c>
      <c r="AI163" s="139">
        <f t="shared" si="172"/>
        <v>23439.850000000002</v>
      </c>
      <c r="AJ163" s="139">
        <f t="shared" si="172"/>
        <v>30814.35</v>
      </c>
      <c r="AK163" s="139">
        <f t="shared" si="172"/>
        <v>34501.600000000006</v>
      </c>
      <c r="AL163" s="139">
        <f t="shared" si="172"/>
        <v>8806.875</v>
      </c>
      <c r="AM163" s="139">
        <f t="shared" si="166"/>
        <v>18375</v>
      </c>
      <c r="AN163" s="139">
        <f t="shared" si="166"/>
        <v>22513.75</v>
      </c>
      <c r="AO163" s="139">
        <f t="shared" si="166"/>
        <v>26967.5</v>
      </c>
      <c r="AP163" s="139">
        <f t="shared" si="166"/>
        <v>34037.50000000001</v>
      </c>
      <c r="AQ163" s="139">
        <f t="shared" si="166"/>
        <v>14833.700000000003</v>
      </c>
      <c r="AR163" s="139">
        <f t="shared" si="166"/>
        <v>23758.699999999997</v>
      </c>
      <c r="AS163" s="139">
        <f t="shared" si="166"/>
        <v>31838.87</v>
      </c>
      <c r="AT163" s="139">
        <f t="shared" si="166"/>
        <v>48281.87</v>
      </c>
      <c r="AU163" s="148">
        <f t="shared" si="166"/>
        <v>15557.500000000002</v>
      </c>
      <c r="AV163" s="148">
        <f t="shared" si="166"/>
        <v>21069.999999999996</v>
      </c>
      <c r="AW163" s="148">
        <f t="shared" si="166"/>
        <v>26624.499999999996</v>
      </c>
      <c r="AX163" s="148">
        <f t="shared" si="166"/>
        <v>39277.00000000001</v>
      </c>
      <c r="AY163" s="139">
        <f t="shared" si="166"/>
        <v>18165</v>
      </c>
      <c r="AZ163" s="139">
        <f t="shared" si="166"/>
        <v>16078.125</v>
      </c>
      <c r="BA163" s="139">
        <f t="shared" si="166"/>
        <v>21154</v>
      </c>
      <c r="BB163" s="139">
        <f t="shared" si="173"/>
        <v>29074.5</v>
      </c>
      <c r="BC163" s="139">
        <f t="shared" si="173"/>
        <v>37220.75</v>
      </c>
      <c r="BD163" s="139">
        <f t="shared" si="173"/>
        <v>56201.25</v>
      </c>
      <c r="BE163" s="139">
        <f t="shared" si="173"/>
        <v>23517.187500000004</v>
      </c>
      <c r="BF163" s="139">
        <f t="shared" si="173"/>
        <v>23307.187500000004</v>
      </c>
      <c r="BG163" s="139">
        <f t="shared" si="173"/>
        <v>26516</v>
      </c>
      <c r="BH163" s="139">
        <f t="shared" si="173"/>
        <v>25791.5</v>
      </c>
      <c r="BI163" s="139">
        <f t="shared" si="173"/>
        <v>25418.75</v>
      </c>
      <c r="BJ163" s="139">
        <f t="shared" si="173"/>
        <v>24316.249999999996</v>
      </c>
      <c r="BK163" s="139">
        <f t="shared" si="142"/>
        <v>23754.5</v>
      </c>
      <c r="BL163" s="139">
        <f t="shared" si="142"/>
        <v>24563</v>
      </c>
      <c r="BM163" s="44">
        <f t="shared" si="147"/>
        <v>8806.875</v>
      </c>
      <c r="BN163" s="139">
        <f t="shared" si="143"/>
        <v>11740.3125</v>
      </c>
      <c r="BO163" s="139">
        <f t="shared" si="148"/>
        <v>8911.875</v>
      </c>
      <c r="BP163" s="139">
        <f t="shared" si="149"/>
        <v>12298.125</v>
      </c>
      <c r="BQ163" s="139">
        <f t="shared" si="150"/>
        <v>18768.75</v>
      </c>
      <c r="BR163" s="139">
        <f t="shared" si="117"/>
        <v>9840.6</v>
      </c>
      <c r="BS163" s="139">
        <f t="shared" si="151"/>
        <v>8806.875</v>
      </c>
      <c r="BT163" s="139">
        <f t="shared" si="152"/>
        <v>16078.125</v>
      </c>
      <c r="BU163" s="139">
        <f t="shared" si="153"/>
        <v>23307.187500000004</v>
      </c>
      <c r="BV163" s="139">
        <f t="shared" si="154"/>
        <v>23754.5</v>
      </c>
      <c r="BW163" s="175">
        <f t="shared" si="155"/>
        <v>13335</v>
      </c>
      <c r="BX163" s="161">
        <f t="shared" si="156"/>
        <v>15557.500000000002</v>
      </c>
      <c r="BY163" s="20">
        <f t="shared" si="157"/>
        <v>-9366.875000000004</v>
      </c>
      <c r="BZ163" s="13">
        <f t="shared" si="158"/>
        <v>-12195.312500000004</v>
      </c>
      <c r="CA163" s="13">
        <f t="shared" si="159"/>
        <v>-8809.062500000004</v>
      </c>
      <c r="CB163" s="13">
        <f t="shared" si="160"/>
        <v>-2338.4375000000036</v>
      </c>
      <c r="CC163" s="13">
        <f t="shared" si="161"/>
        <v>-11266.587500000003</v>
      </c>
      <c r="CD163" s="13">
        <f t="shared" si="162"/>
        <v>-12300.312500000004</v>
      </c>
      <c r="CE163" s="13">
        <f t="shared" si="118"/>
        <v>-5029.062500000004</v>
      </c>
      <c r="CF163" s="51">
        <v>2200</v>
      </c>
      <c r="CG163" s="13">
        <f t="shared" si="119"/>
        <v>2647.3124999999964</v>
      </c>
      <c r="CH163" s="170">
        <f t="shared" si="167"/>
        <v>-7772.187500000004</v>
      </c>
      <c r="CI163" s="164">
        <f t="shared" si="168"/>
        <v>-5549.687500000004</v>
      </c>
      <c r="CJ163" s="20">
        <f t="shared" si="144"/>
        <v>1899.7124999999996</v>
      </c>
      <c r="CK163" s="102">
        <f t="shared" si="145"/>
        <v>105</v>
      </c>
      <c r="CL163" s="102">
        <f t="shared" si="146"/>
        <v>3491.25</v>
      </c>
      <c r="CM163" s="170">
        <f t="shared" si="169"/>
        <v>-2222.500000000002</v>
      </c>
    </row>
    <row r="164" spans="1:91" ht="11.25">
      <c r="A164" s="253"/>
      <c r="C164" s="1">
        <v>730</v>
      </c>
      <c r="D164" s="34">
        <f>C164/config!$B$7</f>
        <v>243.33333333333334</v>
      </c>
      <c r="E164" s="139">
        <f t="shared" si="170"/>
        <v>11825.625</v>
      </c>
      <c r="F164" s="139">
        <f t="shared" si="170"/>
        <v>16869.999999999996</v>
      </c>
      <c r="G164" s="139">
        <f t="shared" si="170"/>
        <v>23628.5</v>
      </c>
      <c r="H164" s="139">
        <f t="shared" si="170"/>
        <v>31048.5</v>
      </c>
      <c r="I164" s="139">
        <f t="shared" si="170"/>
        <v>34758.49999999999</v>
      </c>
      <c r="J164" s="139">
        <f t="shared" si="170"/>
        <v>33897.49999999999</v>
      </c>
      <c r="K164" s="139">
        <f t="shared" si="170"/>
        <v>9003.75</v>
      </c>
      <c r="L164" s="139">
        <f t="shared" si="170"/>
        <v>18616.5</v>
      </c>
      <c r="M164" s="139">
        <f t="shared" si="170"/>
        <v>22778</v>
      </c>
      <c r="N164" s="139">
        <f t="shared" si="170"/>
        <v>27254.5</v>
      </c>
      <c r="O164" s="139">
        <f t="shared" si="171"/>
        <v>34369.99999999999</v>
      </c>
      <c r="P164" s="139">
        <f t="shared" si="171"/>
        <v>15426.249999999998</v>
      </c>
      <c r="Q164" s="139">
        <f t="shared" si="171"/>
        <v>24036.25</v>
      </c>
      <c r="R164" s="139">
        <f t="shared" si="171"/>
        <v>32184.25</v>
      </c>
      <c r="S164" s="139">
        <f t="shared" si="171"/>
        <v>48748</v>
      </c>
      <c r="T164" s="139">
        <f t="shared" si="171"/>
        <v>12390</v>
      </c>
      <c r="U164" s="139">
        <f t="shared" si="171"/>
        <v>19197.5</v>
      </c>
      <c r="V164" s="139">
        <f t="shared" si="171"/>
        <v>27221.25</v>
      </c>
      <c r="W164" s="148">
        <f t="shared" si="165"/>
        <v>15753.499999999998</v>
      </c>
      <c r="X164" s="148">
        <f t="shared" si="165"/>
        <v>21308.000000000004</v>
      </c>
      <c r="Y164" s="148">
        <f t="shared" si="165"/>
        <v>26904.500000000004</v>
      </c>
      <c r="Z164" s="148">
        <f t="shared" si="165"/>
        <v>39640.99999999999</v>
      </c>
      <c r="AA164" s="148">
        <f t="shared" si="165"/>
        <v>13408.5</v>
      </c>
      <c r="AB164" s="148">
        <f t="shared" si="165"/>
        <v>17142.999999999996</v>
      </c>
      <c r="AC164" s="148">
        <f t="shared" si="165"/>
        <v>23247</v>
      </c>
      <c r="AD164" s="139">
        <f t="shared" si="171"/>
        <v>34510</v>
      </c>
      <c r="AE164" s="139">
        <f t="shared" si="171"/>
        <v>18882.5</v>
      </c>
      <c r="AF164" s="139">
        <f t="shared" si="171"/>
        <v>36410</v>
      </c>
      <c r="AG164" s="139">
        <f t="shared" si="171"/>
        <v>9915.849999999997</v>
      </c>
      <c r="AH164" s="139">
        <f t="shared" si="172"/>
        <v>16840.6</v>
      </c>
      <c r="AI164" s="139">
        <f t="shared" si="172"/>
        <v>23599.1</v>
      </c>
      <c r="AJ164" s="139">
        <f t="shared" si="172"/>
        <v>31019.1</v>
      </c>
      <c r="AK164" s="139">
        <f t="shared" si="172"/>
        <v>34729.1</v>
      </c>
      <c r="AL164" s="139">
        <f t="shared" si="172"/>
        <v>8898.75</v>
      </c>
      <c r="AM164" s="139">
        <f t="shared" si="172"/>
        <v>18511.5</v>
      </c>
      <c r="AN164" s="139">
        <f t="shared" si="172"/>
        <v>22673</v>
      </c>
      <c r="AO164" s="139">
        <f t="shared" si="172"/>
        <v>27149.5</v>
      </c>
      <c r="AP164" s="139">
        <f t="shared" si="172"/>
        <v>34264.99999999999</v>
      </c>
      <c r="AQ164" s="139">
        <f t="shared" si="172"/>
        <v>14947.449999999997</v>
      </c>
      <c r="AR164" s="139">
        <f t="shared" si="172"/>
        <v>23924.95</v>
      </c>
      <c r="AS164" s="139">
        <f t="shared" si="172"/>
        <v>32057.620000000003</v>
      </c>
      <c r="AT164" s="139">
        <f t="shared" si="172"/>
        <v>48605.62</v>
      </c>
      <c r="AU164" s="148">
        <f t="shared" si="172"/>
        <v>15648.499999999998</v>
      </c>
      <c r="AV164" s="148">
        <f t="shared" si="172"/>
        <v>21203.000000000004</v>
      </c>
      <c r="AW164" s="148">
        <f t="shared" si="172"/>
        <v>26799.500000000004</v>
      </c>
      <c r="AX164" s="148">
        <f t="shared" si="172"/>
        <v>39535.99999999999</v>
      </c>
      <c r="AY164" s="139">
        <f t="shared" si="172"/>
        <v>18165</v>
      </c>
      <c r="AZ164" s="139">
        <f t="shared" si="172"/>
        <v>16170</v>
      </c>
      <c r="BA164" s="139">
        <f t="shared" si="172"/>
        <v>21276.5</v>
      </c>
      <c r="BB164" s="139">
        <f t="shared" si="173"/>
        <v>29258.25</v>
      </c>
      <c r="BC164" s="139">
        <f t="shared" si="173"/>
        <v>37465.75</v>
      </c>
      <c r="BD164" s="139">
        <f t="shared" si="173"/>
        <v>56568.75</v>
      </c>
      <c r="BE164" s="139">
        <f t="shared" si="173"/>
        <v>23659.375</v>
      </c>
      <c r="BF164" s="139">
        <f t="shared" si="173"/>
        <v>23449.375</v>
      </c>
      <c r="BG164" s="139">
        <f t="shared" si="173"/>
        <v>26682.25</v>
      </c>
      <c r="BH164" s="139">
        <f t="shared" si="173"/>
        <v>25957.75</v>
      </c>
      <c r="BI164" s="139">
        <f t="shared" si="173"/>
        <v>25585</v>
      </c>
      <c r="BJ164" s="139">
        <f t="shared" si="173"/>
        <v>24482.500000000004</v>
      </c>
      <c r="BK164" s="139">
        <f t="shared" si="142"/>
        <v>23894.5</v>
      </c>
      <c r="BL164" s="139">
        <f t="shared" si="142"/>
        <v>24703</v>
      </c>
      <c r="BM164" s="44">
        <f t="shared" si="147"/>
        <v>8898.75</v>
      </c>
      <c r="BN164" s="139">
        <f t="shared" si="143"/>
        <v>11825.625</v>
      </c>
      <c r="BO164" s="139">
        <f t="shared" si="148"/>
        <v>9003.75</v>
      </c>
      <c r="BP164" s="139">
        <f t="shared" si="149"/>
        <v>12390</v>
      </c>
      <c r="BQ164" s="139">
        <f t="shared" si="150"/>
        <v>18882.5</v>
      </c>
      <c r="BR164" s="139">
        <f t="shared" si="117"/>
        <v>9915.849999999997</v>
      </c>
      <c r="BS164" s="139">
        <f t="shared" si="151"/>
        <v>8898.75</v>
      </c>
      <c r="BT164" s="139">
        <f t="shared" si="152"/>
        <v>16170</v>
      </c>
      <c r="BU164" s="139">
        <f t="shared" si="153"/>
        <v>23449.375</v>
      </c>
      <c r="BV164" s="139">
        <f t="shared" si="154"/>
        <v>23894.5</v>
      </c>
      <c r="BW164" s="175">
        <f t="shared" si="155"/>
        <v>13408.5</v>
      </c>
      <c r="BX164" s="161">
        <f t="shared" si="156"/>
        <v>15648.499999999998</v>
      </c>
      <c r="BY164" s="20">
        <f t="shared" si="157"/>
        <v>-9423.75</v>
      </c>
      <c r="BZ164" s="13">
        <f t="shared" si="158"/>
        <v>-12245.625</v>
      </c>
      <c r="CA164" s="13">
        <f t="shared" si="159"/>
        <v>-8859.375</v>
      </c>
      <c r="CB164" s="13">
        <f t="shared" si="160"/>
        <v>-2366.875</v>
      </c>
      <c r="CC164" s="13">
        <f t="shared" si="161"/>
        <v>-11333.525000000003</v>
      </c>
      <c r="CD164" s="13">
        <f t="shared" si="162"/>
        <v>-12350.625</v>
      </c>
      <c r="CE164" s="13">
        <f t="shared" si="118"/>
        <v>-5079.375</v>
      </c>
      <c r="CF164" s="51">
        <v>2200</v>
      </c>
      <c r="CG164" s="13">
        <f t="shared" si="119"/>
        <v>2645.125</v>
      </c>
      <c r="CH164" s="170">
        <f t="shared" si="167"/>
        <v>-7840.875</v>
      </c>
      <c r="CI164" s="164">
        <f t="shared" si="168"/>
        <v>-5600.875</v>
      </c>
      <c r="CJ164" s="20">
        <f t="shared" si="144"/>
        <v>1909.7750000000033</v>
      </c>
      <c r="CK164" s="102">
        <f t="shared" si="145"/>
        <v>105</v>
      </c>
      <c r="CL164" s="102">
        <f t="shared" si="146"/>
        <v>3491.25</v>
      </c>
      <c r="CM164" s="170">
        <f t="shared" si="169"/>
        <v>-2239.999999999998</v>
      </c>
    </row>
    <row r="165" spans="1:91" ht="11.25">
      <c r="A165" s="253"/>
      <c r="C165" s="1">
        <v>735</v>
      </c>
      <c r="D165" s="34">
        <f>C165/config!$B$7</f>
        <v>245</v>
      </c>
      <c r="E165" s="139">
        <f t="shared" si="170"/>
        <v>11910.9375</v>
      </c>
      <c r="F165" s="139">
        <f t="shared" si="170"/>
        <v>16983.75</v>
      </c>
      <c r="G165" s="139">
        <f t="shared" si="170"/>
        <v>23787.75</v>
      </c>
      <c r="H165" s="139">
        <f t="shared" si="170"/>
        <v>31253.25</v>
      </c>
      <c r="I165" s="139">
        <f t="shared" si="170"/>
        <v>34986</v>
      </c>
      <c r="J165" s="139">
        <f t="shared" si="170"/>
        <v>34125</v>
      </c>
      <c r="K165" s="139">
        <f t="shared" si="170"/>
        <v>9095.625</v>
      </c>
      <c r="L165" s="139">
        <f t="shared" si="170"/>
        <v>18753</v>
      </c>
      <c r="M165" s="139">
        <f t="shared" si="170"/>
        <v>22937.25</v>
      </c>
      <c r="N165" s="139">
        <f t="shared" si="170"/>
        <v>27436.5</v>
      </c>
      <c r="O165" s="139">
        <f t="shared" si="171"/>
        <v>34597.5</v>
      </c>
      <c r="P165" s="139">
        <f t="shared" si="171"/>
        <v>15540</v>
      </c>
      <c r="Q165" s="139">
        <f t="shared" si="171"/>
        <v>24202.5</v>
      </c>
      <c r="R165" s="139">
        <f t="shared" si="171"/>
        <v>32403</v>
      </c>
      <c r="S165" s="139">
        <f t="shared" si="171"/>
        <v>49071.75</v>
      </c>
      <c r="T165" s="139">
        <f t="shared" si="171"/>
        <v>12481.875</v>
      </c>
      <c r="U165" s="139">
        <f t="shared" si="171"/>
        <v>19320</v>
      </c>
      <c r="V165" s="139">
        <f t="shared" si="171"/>
        <v>27405</v>
      </c>
      <c r="W165" s="148">
        <f t="shared" si="165"/>
        <v>15844.5</v>
      </c>
      <c r="X165" s="148">
        <f t="shared" si="165"/>
        <v>21441</v>
      </c>
      <c r="Y165" s="148">
        <f t="shared" si="165"/>
        <v>27079.5</v>
      </c>
      <c r="Z165" s="148">
        <f t="shared" si="165"/>
        <v>39900</v>
      </c>
      <c r="AA165" s="148">
        <f t="shared" si="165"/>
        <v>13482</v>
      </c>
      <c r="AB165" s="148">
        <f t="shared" si="165"/>
        <v>17241</v>
      </c>
      <c r="AC165" s="148">
        <f t="shared" si="165"/>
        <v>23394</v>
      </c>
      <c r="AD165" s="139">
        <f t="shared" si="171"/>
        <v>34737.5</v>
      </c>
      <c r="AE165" s="139">
        <f t="shared" si="171"/>
        <v>18996.25</v>
      </c>
      <c r="AF165" s="139">
        <f t="shared" si="171"/>
        <v>36637.5</v>
      </c>
      <c r="AG165" s="139">
        <f t="shared" si="171"/>
        <v>9995.475</v>
      </c>
      <c r="AH165" s="139">
        <f t="shared" si="172"/>
        <v>16954.35</v>
      </c>
      <c r="AI165" s="139">
        <f t="shared" si="172"/>
        <v>23758.35</v>
      </c>
      <c r="AJ165" s="139">
        <f t="shared" si="172"/>
        <v>31223.85</v>
      </c>
      <c r="AK165" s="139">
        <f t="shared" si="172"/>
        <v>34956.6</v>
      </c>
      <c r="AL165" s="139">
        <f t="shared" si="172"/>
        <v>8990.625</v>
      </c>
      <c r="AM165" s="139">
        <f t="shared" si="172"/>
        <v>18648</v>
      </c>
      <c r="AN165" s="139">
        <f t="shared" si="172"/>
        <v>22832.25</v>
      </c>
      <c r="AO165" s="139">
        <f t="shared" si="172"/>
        <v>27331.5</v>
      </c>
      <c r="AP165" s="139">
        <f t="shared" si="172"/>
        <v>34492.5</v>
      </c>
      <c r="AQ165" s="139">
        <f t="shared" si="172"/>
        <v>15061.2</v>
      </c>
      <c r="AR165" s="139">
        <f t="shared" si="172"/>
        <v>24091.2</v>
      </c>
      <c r="AS165" s="139">
        <f t="shared" si="172"/>
        <v>32276.370000000003</v>
      </c>
      <c r="AT165" s="139">
        <f t="shared" si="172"/>
        <v>48929.37</v>
      </c>
      <c r="AU165" s="148">
        <f t="shared" si="172"/>
        <v>15739.5</v>
      </c>
      <c r="AV165" s="148">
        <f t="shared" si="172"/>
        <v>21336</v>
      </c>
      <c r="AW165" s="148">
        <f t="shared" si="172"/>
        <v>26974.5</v>
      </c>
      <c r="AX165" s="148">
        <f t="shared" si="172"/>
        <v>39795</v>
      </c>
      <c r="AY165" s="139">
        <f t="shared" si="172"/>
        <v>18165</v>
      </c>
      <c r="AZ165" s="139">
        <f t="shared" si="172"/>
        <v>16261.875</v>
      </c>
      <c r="BA165" s="139">
        <f t="shared" si="172"/>
        <v>21399</v>
      </c>
      <c r="BB165" s="139">
        <f t="shared" si="173"/>
        <v>29442</v>
      </c>
      <c r="BC165" s="139">
        <f t="shared" si="173"/>
        <v>37710.75</v>
      </c>
      <c r="BD165" s="139">
        <f t="shared" si="173"/>
        <v>56936.25</v>
      </c>
      <c r="BE165" s="139">
        <f t="shared" si="173"/>
        <v>23801.5625</v>
      </c>
      <c r="BF165" s="139">
        <f t="shared" si="173"/>
        <v>23591.5625</v>
      </c>
      <c r="BG165" s="139">
        <f t="shared" si="173"/>
        <v>26848.5</v>
      </c>
      <c r="BH165" s="139">
        <f t="shared" si="173"/>
        <v>26124</v>
      </c>
      <c r="BI165" s="139">
        <f t="shared" si="173"/>
        <v>25751.25</v>
      </c>
      <c r="BJ165" s="139">
        <f t="shared" si="173"/>
        <v>24648.75</v>
      </c>
      <c r="BK165" s="139">
        <f t="shared" si="142"/>
        <v>24034.5</v>
      </c>
      <c r="BL165" s="139">
        <f t="shared" si="142"/>
        <v>24843</v>
      </c>
      <c r="BM165" s="44">
        <f t="shared" si="147"/>
        <v>8990.625</v>
      </c>
      <c r="BN165" s="139">
        <f t="shared" si="143"/>
        <v>11910.9375</v>
      </c>
      <c r="BO165" s="139">
        <f t="shared" si="148"/>
        <v>9095.625</v>
      </c>
      <c r="BP165" s="139">
        <f t="shared" si="149"/>
        <v>12481.875</v>
      </c>
      <c r="BQ165" s="139">
        <f t="shared" si="150"/>
        <v>18996.25</v>
      </c>
      <c r="BR165" s="139">
        <f t="shared" si="117"/>
        <v>9995.475</v>
      </c>
      <c r="BS165" s="139">
        <f t="shared" si="151"/>
        <v>8990.625</v>
      </c>
      <c r="BT165" s="139">
        <f t="shared" si="152"/>
        <v>16261.875</v>
      </c>
      <c r="BU165" s="139">
        <f t="shared" si="153"/>
        <v>23591.5625</v>
      </c>
      <c r="BV165" s="139">
        <f t="shared" si="154"/>
        <v>24034.5</v>
      </c>
      <c r="BW165" s="175">
        <f t="shared" si="155"/>
        <v>13482</v>
      </c>
      <c r="BX165" s="161">
        <f t="shared" si="156"/>
        <v>15739.5</v>
      </c>
      <c r="BY165" s="20">
        <f t="shared" si="157"/>
        <v>-9480.625</v>
      </c>
      <c r="BZ165" s="13">
        <f t="shared" si="158"/>
        <v>-12295.9375</v>
      </c>
      <c r="CA165" s="13">
        <f t="shared" si="159"/>
        <v>-8909.6875</v>
      </c>
      <c r="CB165" s="13">
        <f t="shared" si="160"/>
        <v>-2395.3125</v>
      </c>
      <c r="CC165" s="13">
        <f t="shared" si="161"/>
        <v>-11396.0875</v>
      </c>
      <c r="CD165" s="13">
        <f t="shared" si="162"/>
        <v>-12400.9375</v>
      </c>
      <c r="CE165" s="13">
        <f t="shared" si="118"/>
        <v>-5129.6875</v>
      </c>
      <c r="CF165" s="51">
        <v>2200</v>
      </c>
      <c r="CG165" s="13">
        <f t="shared" si="119"/>
        <v>2642.9375</v>
      </c>
      <c r="CH165" s="170">
        <f t="shared" si="167"/>
        <v>-7909.5625</v>
      </c>
      <c r="CI165" s="164">
        <f t="shared" si="168"/>
        <v>-5652.0625</v>
      </c>
      <c r="CJ165" s="20">
        <f t="shared" si="144"/>
        <v>1915.4624999999996</v>
      </c>
      <c r="CK165" s="102">
        <f t="shared" si="145"/>
        <v>105</v>
      </c>
      <c r="CL165" s="102">
        <f t="shared" si="146"/>
        <v>3491.25</v>
      </c>
      <c r="CM165" s="170">
        <f t="shared" si="169"/>
        <v>-2257.5</v>
      </c>
    </row>
    <row r="166" spans="1:91" ht="11.25">
      <c r="A166" s="253"/>
      <c r="C166" s="1">
        <v>740</v>
      </c>
      <c r="D166" s="34">
        <f>C166/config!$B$7</f>
        <v>246.66666666666666</v>
      </c>
      <c r="E166" s="139">
        <f t="shared" si="170"/>
        <v>11996.25</v>
      </c>
      <c r="F166" s="139">
        <f t="shared" si="170"/>
        <v>17097.500000000004</v>
      </c>
      <c r="G166" s="139">
        <f t="shared" si="170"/>
        <v>23947</v>
      </c>
      <c r="H166" s="139">
        <f t="shared" si="170"/>
        <v>31458</v>
      </c>
      <c r="I166" s="139">
        <f t="shared" si="170"/>
        <v>35213.50000000001</v>
      </c>
      <c r="J166" s="139">
        <f t="shared" si="170"/>
        <v>34352.50000000001</v>
      </c>
      <c r="K166" s="139">
        <f t="shared" si="170"/>
        <v>9187.5</v>
      </c>
      <c r="L166" s="139">
        <f t="shared" si="170"/>
        <v>18889.5</v>
      </c>
      <c r="M166" s="139">
        <f t="shared" si="170"/>
        <v>23096.5</v>
      </c>
      <c r="N166" s="139">
        <f t="shared" si="170"/>
        <v>27618.5</v>
      </c>
      <c r="O166" s="139">
        <f t="shared" si="171"/>
        <v>34825.00000000001</v>
      </c>
      <c r="P166" s="139">
        <f t="shared" si="171"/>
        <v>15653.750000000002</v>
      </c>
      <c r="Q166" s="139">
        <f t="shared" si="171"/>
        <v>24368.75</v>
      </c>
      <c r="R166" s="139">
        <f t="shared" si="171"/>
        <v>32621.749999999996</v>
      </c>
      <c r="S166" s="139">
        <f t="shared" si="171"/>
        <v>49395.5</v>
      </c>
      <c r="T166" s="139">
        <f t="shared" si="171"/>
        <v>12573.75</v>
      </c>
      <c r="U166" s="139">
        <f t="shared" si="171"/>
        <v>19442.5</v>
      </c>
      <c r="V166" s="139">
        <f t="shared" si="171"/>
        <v>27588.75</v>
      </c>
      <c r="W166" s="148">
        <f t="shared" si="165"/>
        <v>15935.500000000002</v>
      </c>
      <c r="X166" s="148">
        <f t="shared" si="165"/>
        <v>21573.999999999996</v>
      </c>
      <c r="Y166" s="148">
        <f t="shared" si="165"/>
        <v>27254.499999999996</v>
      </c>
      <c r="Z166" s="148">
        <f t="shared" si="165"/>
        <v>40159.00000000001</v>
      </c>
      <c r="AA166" s="148">
        <f t="shared" si="165"/>
        <v>13555.5</v>
      </c>
      <c r="AB166" s="148">
        <f t="shared" si="165"/>
        <v>17339.000000000004</v>
      </c>
      <c r="AC166" s="148">
        <f t="shared" si="165"/>
        <v>23541</v>
      </c>
      <c r="AD166" s="139">
        <f t="shared" si="171"/>
        <v>34965</v>
      </c>
      <c r="AE166" s="139">
        <f t="shared" si="171"/>
        <v>19110</v>
      </c>
      <c r="AF166" s="139">
        <f t="shared" si="171"/>
        <v>36865</v>
      </c>
      <c r="AG166" s="139">
        <f t="shared" si="171"/>
        <v>10075.100000000002</v>
      </c>
      <c r="AH166" s="139">
        <f t="shared" si="172"/>
        <v>17068.100000000002</v>
      </c>
      <c r="AI166" s="139">
        <f t="shared" si="172"/>
        <v>23917.600000000002</v>
      </c>
      <c r="AJ166" s="139">
        <f t="shared" si="172"/>
        <v>31428.6</v>
      </c>
      <c r="AK166" s="139">
        <f t="shared" si="172"/>
        <v>35184.100000000006</v>
      </c>
      <c r="AL166" s="139">
        <f t="shared" si="172"/>
        <v>9082.5</v>
      </c>
      <c r="AM166" s="139">
        <f t="shared" si="172"/>
        <v>18784.5</v>
      </c>
      <c r="AN166" s="139">
        <f t="shared" si="172"/>
        <v>22991.5</v>
      </c>
      <c r="AO166" s="139">
        <f t="shared" si="172"/>
        <v>27513.5</v>
      </c>
      <c r="AP166" s="139">
        <f t="shared" si="172"/>
        <v>34720.00000000001</v>
      </c>
      <c r="AQ166" s="139">
        <f t="shared" si="172"/>
        <v>15174.950000000003</v>
      </c>
      <c r="AR166" s="139">
        <f t="shared" si="172"/>
        <v>24257.449999999997</v>
      </c>
      <c r="AS166" s="139">
        <f t="shared" si="172"/>
        <v>32495.12</v>
      </c>
      <c r="AT166" s="139">
        <f t="shared" si="172"/>
        <v>49253.12</v>
      </c>
      <c r="AU166" s="148">
        <f t="shared" si="172"/>
        <v>15830.500000000002</v>
      </c>
      <c r="AV166" s="148">
        <f t="shared" si="172"/>
        <v>21468.999999999996</v>
      </c>
      <c r="AW166" s="148">
        <f t="shared" si="172"/>
        <v>27149.499999999996</v>
      </c>
      <c r="AX166" s="148">
        <f t="shared" si="172"/>
        <v>40054.00000000001</v>
      </c>
      <c r="AY166" s="139">
        <f t="shared" si="172"/>
        <v>18165</v>
      </c>
      <c r="AZ166" s="139">
        <f t="shared" si="172"/>
        <v>16353.75</v>
      </c>
      <c r="BA166" s="139">
        <f t="shared" si="172"/>
        <v>21521.5</v>
      </c>
      <c r="BB166" s="139">
        <f t="shared" si="173"/>
        <v>29625.75</v>
      </c>
      <c r="BC166" s="139">
        <f t="shared" si="173"/>
        <v>37955.75</v>
      </c>
      <c r="BD166" s="139">
        <f t="shared" si="173"/>
        <v>57303.75</v>
      </c>
      <c r="BE166" s="139">
        <f t="shared" si="173"/>
        <v>23943.750000000004</v>
      </c>
      <c r="BF166" s="139">
        <f t="shared" si="173"/>
        <v>23733.750000000004</v>
      </c>
      <c r="BG166" s="139">
        <f t="shared" si="173"/>
        <v>27014.75</v>
      </c>
      <c r="BH166" s="139">
        <f t="shared" si="173"/>
        <v>26290.25</v>
      </c>
      <c r="BI166" s="139">
        <f t="shared" si="173"/>
        <v>25917.5</v>
      </c>
      <c r="BJ166" s="139">
        <f t="shared" si="173"/>
        <v>24814.999999999996</v>
      </c>
      <c r="BK166" s="139">
        <f t="shared" si="142"/>
        <v>24174.5</v>
      </c>
      <c r="BL166" s="139">
        <f t="shared" si="142"/>
        <v>24983</v>
      </c>
      <c r="BM166" s="44">
        <f t="shared" si="147"/>
        <v>9082.5</v>
      </c>
      <c r="BN166" s="139">
        <f t="shared" si="143"/>
        <v>11996.25</v>
      </c>
      <c r="BO166" s="139">
        <f t="shared" si="148"/>
        <v>9187.5</v>
      </c>
      <c r="BP166" s="139">
        <f t="shared" si="149"/>
        <v>12573.75</v>
      </c>
      <c r="BQ166" s="139">
        <f t="shared" si="150"/>
        <v>19110</v>
      </c>
      <c r="BR166" s="139">
        <f t="shared" si="117"/>
        <v>10075.100000000002</v>
      </c>
      <c r="BS166" s="139">
        <f t="shared" si="151"/>
        <v>9082.5</v>
      </c>
      <c r="BT166" s="139">
        <f t="shared" si="152"/>
        <v>16353.75</v>
      </c>
      <c r="BU166" s="139">
        <f t="shared" si="153"/>
        <v>23733.750000000004</v>
      </c>
      <c r="BV166" s="139">
        <f t="shared" si="154"/>
        <v>24174.5</v>
      </c>
      <c r="BW166" s="175">
        <f t="shared" si="155"/>
        <v>13555.5</v>
      </c>
      <c r="BX166" s="161">
        <f t="shared" si="156"/>
        <v>15830.500000000002</v>
      </c>
      <c r="BY166" s="20">
        <f t="shared" si="157"/>
        <v>-9537.500000000004</v>
      </c>
      <c r="BZ166" s="13">
        <f t="shared" si="158"/>
        <v>-12346.250000000004</v>
      </c>
      <c r="CA166" s="13">
        <f t="shared" si="159"/>
        <v>-8960.000000000004</v>
      </c>
      <c r="CB166" s="13">
        <f t="shared" si="160"/>
        <v>-2423.7500000000036</v>
      </c>
      <c r="CC166" s="13">
        <f t="shared" si="161"/>
        <v>-11458.650000000001</v>
      </c>
      <c r="CD166" s="13">
        <f t="shared" si="162"/>
        <v>-12451.250000000004</v>
      </c>
      <c r="CE166" s="13">
        <f t="shared" si="118"/>
        <v>-5180.000000000004</v>
      </c>
      <c r="CF166" s="51">
        <v>2200</v>
      </c>
      <c r="CG166" s="13">
        <f t="shared" si="119"/>
        <v>2640.7499999999964</v>
      </c>
      <c r="CH166" s="170">
        <f t="shared" si="167"/>
        <v>-7978.250000000004</v>
      </c>
      <c r="CI166" s="164">
        <f t="shared" si="168"/>
        <v>-5703.250000000004</v>
      </c>
      <c r="CJ166" s="20">
        <f t="shared" si="144"/>
        <v>1921.1499999999978</v>
      </c>
      <c r="CK166" s="102">
        <f t="shared" si="145"/>
        <v>105</v>
      </c>
      <c r="CL166" s="102">
        <f t="shared" si="146"/>
        <v>3491.25</v>
      </c>
      <c r="CM166" s="170">
        <f t="shared" si="169"/>
        <v>-2275.000000000002</v>
      </c>
    </row>
    <row r="167" spans="1:91" ht="11.25">
      <c r="A167" s="253"/>
      <c r="C167" s="1">
        <v>745</v>
      </c>
      <c r="D167" s="34">
        <f>C167/config!$B$7</f>
        <v>248.33333333333334</v>
      </c>
      <c r="E167" s="139">
        <f t="shared" si="170"/>
        <v>12081.5625</v>
      </c>
      <c r="F167" s="139">
        <f t="shared" si="170"/>
        <v>17211.249999999996</v>
      </c>
      <c r="G167" s="139">
        <f t="shared" si="170"/>
        <v>24106.25</v>
      </c>
      <c r="H167" s="139">
        <f t="shared" si="170"/>
        <v>31662.75</v>
      </c>
      <c r="I167" s="139">
        <f t="shared" si="170"/>
        <v>35440.99999999999</v>
      </c>
      <c r="J167" s="139">
        <f t="shared" si="170"/>
        <v>34579.99999999999</v>
      </c>
      <c r="K167" s="139">
        <f t="shared" si="170"/>
        <v>9279.375</v>
      </c>
      <c r="L167" s="139">
        <f t="shared" si="170"/>
        <v>19026</v>
      </c>
      <c r="M167" s="139">
        <f t="shared" si="170"/>
        <v>23255.75</v>
      </c>
      <c r="N167" s="139">
        <f t="shared" si="170"/>
        <v>27800.5</v>
      </c>
      <c r="O167" s="139">
        <f t="shared" si="171"/>
        <v>35052.49999999999</v>
      </c>
      <c r="P167" s="139">
        <f t="shared" si="171"/>
        <v>15767.499999999998</v>
      </c>
      <c r="Q167" s="139">
        <f t="shared" si="171"/>
        <v>24535</v>
      </c>
      <c r="R167" s="139">
        <f t="shared" si="171"/>
        <v>32840.50000000001</v>
      </c>
      <c r="S167" s="139">
        <f t="shared" si="171"/>
        <v>49719.25</v>
      </c>
      <c r="T167" s="139">
        <f t="shared" si="171"/>
        <v>12665.625</v>
      </c>
      <c r="U167" s="139">
        <f t="shared" si="171"/>
        <v>19565</v>
      </c>
      <c r="V167" s="139">
        <f t="shared" si="171"/>
        <v>27772.5</v>
      </c>
      <c r="W167" s="148">
        <f t="shared" si="165"/>
        <v>16026.499999999998</v>
      </c>
      <c r="X167" s="148">
        <f t="shared" si="165"/>
        <v>21707.000000000004</v>
      </c>
      <c r="Y167" s="148">
        <f t="shared" si="165"/>
        <v>27429.500000000004</v>
      </c>
      <c r="Z167" s="148">
        <f t="shared" si="165"/>
        <v>40417.99999999999</v>
      </c>
      <c r="AA167" s="148">
        <f t="shared" si="165"/>
        <v>13629</v>
      </c>
      <c r="AB167" s="148">
        <f t="shared" si="165"/>
        <v>17436.999999999996</v>
      </c>
      <c r="AC167" s="148">
        <f t="shared" si="165"/>
        <v>23688</v>
      </c>
      <c r="AD167" s="139">
        <f t="shared" si="171"/>
        <v>35192.5</v>
      </c>
      <c r="AE167" s="139">
        <f t="shared" si="171"/>
        <v>19223.75</v>
      </c>
      <c r="AF167" s="139">
        <f t="shared" si="171"/>
        <v>37092.5</v>
      </c>
      <c r="AG167" s="139">
        <f t="shared" si="171"/>
        <v>10154.724999999997</v>
      </c>
      <c r="AH167" s="139">
        <f t="shared" si="172"/>
        <v>17181.85</v>
      </c>
      <c r="AI167" s="139">
        <f t="shared" si="172"/>
        <v>24076.85</v>
      </c>
      <c r="AJ167" s="139">
        <f t="shared" si="172"/>
        <v>31633.35</v>
      </c>
      <c r="AK167" s="139">
        <f t="shared" si="172"/>
        <v>35411.6</v>
      </c>
      <c r="AL167" s="139">
        <f t="shared" si="172"/>
        <v>9174.375</v>
      </c>
      <c r="AM167" s="139">
        <f t="shared" si="172"/>
        <v>18921</v>
      </c>
      <c r="AN167" s="139">
        <f t="shared" si="172"/>
        <v>23150.75</v>
      </c>
      <c r="AO167" s="139">
        <f t="shared" si="172"/>
        <v>27695.5</v>
      </c>
      <c r="AP167" s="139">
        <f t="shared" si="172"/>
        <v>34947.49999999999</v>
      </c>
      <c r="AQ167" s="139">
        <f t="shared" si="172"/>
        <v>15288.699999999997</v>
      </c>
      <c r="AR167" s="139">
        <f t="shared" si="172"/>
        <v>24423.7</v>
      </c>
      <c r="AS167" s="139">
        <f t="shared" si="172"/>
        <v>32713.87</v>
      </c>
      <c r="AT167" s="139">
        <f t="shared" si="172"/>
        <v>49576.87</v>
      </c>
      <c r="AU167" s="148">
        <f t="shared" si="172"/>
        <v>15921.499999999998</v>
      </c>
      <c r="AV167" s="148">
        <f t="shared" si="172"/>
        <v>21602.000000000004</v>
      </c>
      <c r="AW167" s="148">
        <f t="shared" si="172"/>
        <v>27324.500000000004</v>
      </c>
      <c r="AX167" s="148">
        <f t="shared" si="172"/>
        <v>40312.99999999999</v>
      </c>
      <c r="AY167" s="139">
        <f t="shared" si="172"/>
        <v>18165</v>
      </c>
      <c r="AZ167" s="139">
        <f t="shared" si="172"/>
        <v>16445.625</v>
      </c>
      <c r="BA167" s="139">
        <f t="shared" si="172"/>
        <v>21644</v>
      </c>
      <c r="BB167" s="139">
        <f t="shared" si="173"/>
        <v>29809.5</v>
      </c>
      <c r="BC167" s="139">
        <f t="shared" si="173"/>
        <v>38200.75</v>
      </c>
      <c r="BD167" s="139">
        <f t="shared" si="173"/>
        <v>57671.25</v>
      </c>
      <c r="BE167" s="139">
        <f t="shared" si="173"/>
        <v>24085.9375</v>
      </c>
      <c r="BF167" s="139">
        <f t="shared" si="173"/>
        <v>23875.9375</v>
      </c>
      <c r="BG167" s="139">
        <f t="shared" si="173"/>
        <v>27181</v>
      </c>
      <c r="BH167" s="139">
        <f t="shared" si="173"/>
        <v>26456.5</v>
      </c>
      <c r="BI167" s="139">
        <f t="shared" si="173"/>
        <v>26083.75</v>
      </c>
      <c r="BJ167" s="139">
        <f t="shared" si="173"/>
        <v>24981.250000000004</v>
      </c>
      <c r="BK167" s="139">
        <f t="shared" si="142"/>
        <v>24314.5</v>
      </c>
      <c r="BL167" s="139">
        <f t="shared" si="142"/>
        <v>25123</v>
      </c>
      <c r="BM167" s="44">
        <f t="shared" si="147"/>
        <v>9174.375</v>
      </c>
      <c r="BN167" s="139">
        <f t="shared" si="143"/>
        <v>12081.5625</v>
      </c>
      <c r="BO167" s="139">
        <f t="shared" si="148"/>
        <v>9279.375</v>
      </c>
      <c r="BP167" s="139">
        <f t="shared" si="149"/>
        <v>12665.625</v>
      </c>
      <c r="BQ167" s="139">
        <f t="shared" si="150"/>
        <v>19223.75</v>
      </c>
      <c r="BR167" s="139">
        <f t="shared" si="117"/>
        <v>10154.724999999997</v>
      </c>
      <c r="BS167" s="139">
        <f t="shared" si="151"/>
        <v>9174.375</v>
      </c>
      <c r="BT167" s="139">
        <f t="shared" si="152"/>
        <v>16445.625</v>
      </c>
      <c r="BU167" s="139">
        <f t="shared" si="153"/>
        <v>23875.9375</v>
      </c>
      <c r="BV167" s="139">
        <f t="shared" si="154"/>
        <v>24314.5</v>
      </c>
      <c r="BW167" s="175">
        <f t="shared" si="155"/>
        <v>13629</v>
      </c>
      <c r="BX167" s="161">
        <f t="shared" si="156"/>
        <v>15921.499999999998</v>
      </c>
      <c r="BY167" s="20">
        <f t="shared" si="157"/>
        <v>-9594.375</v>
      </c>
      <c r="BZ167" s="13">
        <f t="shared" si="158"/>
        <v>-12396.5625</v>
      </c>
      <c r="CA167" s="13">
        <f t="shared" si="159"/>
        <v>-9010.3125</v>
      </c>
      <c r="CB167" s="13">
        <f t="shared" si="160"/>
        <v>-2452.1875</v>
      </c>
      <c r="CC167" s="13">
        <f t="shared" si="161"/>
        <v>-11521.212500000003</v>
      </c>
      <c r="CD167" s="13">
        <f t="shared" si="162"/>
        <v>-12501.5625</v>
      </c>
      <c r="CE167" s="13">
        <f t="shared" si="118"/>
        <v>-5230.3125</v>
      </c>
      <c r="CF167" s="51">
        <v>2200</v>
      </c>
      <c r="CG167" s="13">
        <f t="shared" si="119"/>
        <v>2638.5625</v>
      </c>
      <c r="CH167" s="170">
        <f t="shared" si="167"/>
        <v>-8046.9375</v>
      </c>
      <c r="CI167" s="164">
        <f t="shared" si="168"/>
        <v>-5754.4375</v>
      </c>
      <c r="CJ167" s="20">
        <f t="shared" si="144"/>
        <v>1926.8375000000033</v>
      </c>
      <c r="CK167" s="102">
        <f t="shared" si="145"/>
        <v>105</v>
      </c>
      <c r="CL167" s="102">
        <f t="shared" si="146"/>
        <v>3491.25</v>
      </c>
      <c r="CM167" s="170">
        <f t="shared" si="169"/>
        <v>-2292.499999999998</v>
      </c>
    </row>
    <row r="168" spans="1:91" ht="11.25">
      <c r="A168" s="253"/>
      <c r="C168" s="1">
        <v>750</v>
      </c>
      <c r="D168" s="34">
        <f>C168/config!$B$7</f>
        <v>250</v>
      </c>
      <c r="E168" s="139">
        <f aca="true" t="shared" si="174" ref="E168:N178">k_zeikomi(k_total(k_tsuwabun($C168,$D168,0,E$12,E$13),E$7,E$6,E$9,E$14,E$10+E$11))</f>
        <v>12166.875</v>
      </c>
      <c r="F168" s="139">
        <f t="shared" si="174"/>
        <v>17325</v>
      </c>
      <c r="G168" s="139">
        <f t="shared" si="174"/>
        <v>24265.5</v>
      </c>
      <c r="H168" s="139">
        <f t="shared" si="174"/>
        <v>31867.5</v>
      </c>
      <c r="I168" s="139">
        <f t="shared" si="174"/>
        <v>35668.5</v>
      </c>
      <c r="J168" s="139">
        <f t="shared" si="174"/>
        <v>34807.5</v>
      </c>
      <c r="K168" s="139">
        <f t="shared" si="174"/>
        <v>9371.25</v>
      </c>
      <c r="L168" s="139">
        <f t="shared" si="174"/>
        <v>19162.5</v>
      </c>
      <c r="M168" s="139">
        <f t="shared" si="174"/>
        <v>23415</v>
      </c>
      <c r="N168" s="139">
        <f t="shared" si="174"/>
        <v>27982.5</v>
      </c>
      <c r="O168" s="139">
        <f aca="true" t="shared" si="175" ref="O168:AG178">k_zeikomi(k_total(k_tsuwabun($C168,$D168,0,O$12,O$13),O$7,O$6,O$9,O$14,O$10+O$11))</f>
        <v>35280</v>
      </c>
      <c r="P168" s="139">
        <f t="shared" si="175"/>
        <v>15881.25</v>
      </c>
      <c r="Q168" s="139">
        <f t="shared" si="175"/>
        <v>24701.25</v>
      </c>
      <c r="R168" s="139">
        <f t="shared" si="175"/>
        <v>33059.25</v>
      </c>
      <c r="S168" s="139">
        <f t="shared" si="175"/>
        <v>50043</v>
      </c>
      <c r="T168" s="139">
        <f t="shared" si="175"/>
        <v>12757.5</v>
      </c>
      <c r="U168" s="139">
        <f t="shared" si="175"/>
        <v>19687.5</v>
      </c>
      <c r="V168" s="139">
        <f t="shared" si="175"/>
        <v>27956.25</v>
      </c>
      <c r="W168" s="148">
        <f t="shared" si="165"/>
        <v>16117.5</v>
      </c>
      <c r="X168" s="148">
        <f t="shared" si="165"/>
        <v>21840</v>
      </c>
      <c r="Y168" s="148">
        <f t="shared" si="165"/>
        <v>27604.5</v>
      </c>
      <c r="Z168" s="148">
        <f t="shared" si="165"/>
        <v>40677</v>
      </c>
      <c r="AA168" s="148">
        <f t="shared" si="165"/>
        <v>13702.5</v>
      </c>
      <c r="AB168" s="148">
        <f t="shared" si="165"/>
        <v>17535</v>
      </c>
      <c r="AC168" s="148">
        <f t="shared" si="165"/>
        <v>23835</v>
      </c>
      <c r="AD168" s="139">
        <f t="shared" si="175"/>
        <v>35420</v>
      </c>
      <c r="AE168" s="139">
        <f t="shared" si="175"/>
        <v>19337.5</v>
      </c>
      <c r="AF168" s="139">
        <f t="shared" si="175"/>
        <v>37320</v>
      </c>
      <c r="AG168" s="139">
        <f t="shared" si="175"/>
        <v>10234.35</v>
      </c>
      <c r="AH168" s="139">
        <f aca="true" t="shared" si="176" ref="AH168:BA178">k_zeikomi(k_total(k_tsuwabun($C168,$D168,0,AH$12,AH$13),AH$7,AH$6,AH$9,AH$14,AH$10+AH$11))</f>
        <v>17295.6</v>
      </c>
      <c r="AI168" s="139">
        <f t="shared" si="176"/>
        <v>24236.1</v>
      </c>
      <c r="AJ168" s="139">
        <f t="shared" si="176"/>
        <v>31838.1</v>
      </c>
      <c r="AK168" s="139">
        <f t="shared" si="176"/>
        <v>35639.1</v>
      </c>
      <c r="AL168" s="139">
        <f t="shared" si="176"/>
        <v>9266.25</v>
      </c>
      <c r="AM168" s="139">
        <f t="shared" si="172"/>
        <v>19057.5</v>
      </c>
      <c r="AN168" s="139">
        <f t="shared" si="172"/>
        <v>23310</v>
      </c>
      <c r="AO168" s="139">
        <f t="shared" si="172"/>
        <v>27877.5</v>
      </c>
      <c r="AP168" s="139">
        <f t="shared" si="172"/>
        <v>35175</v>
      </c>
      <c r="AQ168" s="139">
        <f t="shared" si="172"/>
        <v>15402.45</v>
      </c>
      <c r="AR168" s="139">
        <f t="shared" si="172"/>
        <v>24589.95</v>
      </c>
      <c r="AS168" s="139">
        <f t="shared" si="172"/>
        <v>32932.62</v>
      </c>
      <c r="AT168" s="139">
        <f t="shared" si="172"/>
        <v>49900.62</v>
      </c>
      <c r="AU168" s="148">
        <f t="shared" si="172"/>
        <v>16012.5</v>
      </c>
      <c r="AV168" s="148">
        <f t="shared" si="172"/>
        <v>21735</v>
      </c>
      <c r="AW168" s="148">
        <f t="shared" si="172"/>
        <v>27499.5</v>
      </c>
      <c r="AX168" s="148">
        <f t="shared" si="172"/>
        <v>40572</v>
      </c>
      <c r="AY168" s="139">
        <f t="shared" si="172"/>
        <v>18165</v>
      </c>
      <c r="AZ168" s="139">
        <f t="shared" si="172"/>
        <v>16537.5</v>
      </c>
      <c r="BA168" s="139">
        <f t="shared" si="172"/>
        <v>21766.5</v>
      </c>
      <c r="BB168" s="139">
        <f t="shared" si="173"/>
        <v>29993.25</v>
      </c>
      <c r="BC168" s="139">
        <f t="shared" si="173"/>
        <v>38445.75</v>
      </c>
      <c r="BD168" s="139">
        <f t="shared" si="173"/>
        <v>58038.75</v>
      </c>
      <c r="BE168" s="139">
        <f t="shared" si="173"/>
        <v>24228.125</v>
      </c>
      <c r="BF168" s="139">
        <f t="shared" si="173"/>
        <v>24018.125</v>
      </c>
      <c r="BG168" s="139">
        <f t="shared" si="173"/>
        <v>27347.25</v>
      </c>
      <c r="BH168" s="139">
        <f t="shared" si="173"/>
        <v>26622.75</v>
      </c>
      <c r="BI168" s="139">
        <f t="shared" si="173"/>
        <v>26250</v>
      </c>
      <c r="BJ168" s="139">
        <f t="shared" si="173"/>
        <v>25147.5</v>
      </c>
      <c r="BK168" s="139">
        <f t="shared" si="142"/>
        <v>24454.5</v>
      </c>
      <c r="BL168" s="139">
        <f t="shared" si="142"/>
        <v>25263</v>
      </c>
      <c r="BM168" s="44">
        <f t="shared" si="147"/>
        <v>9266.25</v>
      </c>
      <c r="BN168" s="139">
        <f t="shared" si="143"/>
        <v>12166.875</v>
      </c>
      <c r="BO168" s="139">
        <f t="shared" si="148"/>
        <v>9371.25</v>
      </c>
      <c r="BP168" s="139">
        <f t="shared" si="149"/>
        <v>12757.5</v>
      </c>
      <c r="BQ168" s="139">
        <f t="shared" si="150"/>
        <v>19337.5</v>
      </c>
      <c r="BR168" s="139">
        <f aca="true" t="shared" si="177" ref="BR168:BR178">MIN($AG168:$AK168)</f>
        <v>10234.35</v>
      </c>
      <c r="BS168" s="139">
        <f t="shared" si="151"/>
        <v>9266.25</v>
      </c>
      <c r="BT168" s="139">
        <f t="shared" si="152"/>
        <v>16537.5</v>
      </c>
      <c r="BU168" s="139">
        <f t="shared" si="153"/>
        <v>24018.125</v>
      </c>
      <c r="BV168" s="139">
        <f t="shared" si="154"/>
        <v>24454.5</v>
      </c>
      <c r="BW168" s="175">
        <f t="shared" si="155"/>
        <v>13702.5</v>
      </c>
      <c r="BX168" s="161">
        <f t="shared" si="156"/>
        <v>16012.5</v>
      </c>
      <c r="BY168" s="20">
        <f t="shared" si="157"/>
        <v>-9651.25</v>
      </c>
      <c r="BZ168" s="13">
        <f t="shared" si="158"/>
        <v>-12446.875</v>
      </c>
      <c r="CA168" s="13">
        <f t="shared" si="159"/>
        <v>-9060.625</v>
      </c>
      <c r="CB168" s="13">
        <f t="shared" si="160"/>
        <v>-2480.625</v>
      </c>
      <c r="CC168" s="13">
        <f t="shared" si="161"/>
        <v>-11583.775</v>
      </c>
      <c r="CD168" s="13">
        <f t="shared" si="162"/>
        <v>-12551.875</v>
      </c>
      <c r="CE168" s="13">
        <f t="shared" si="118"/>
        <v>-5280.625</v>
      </c>
      <c r="CF168" s="51">
        <v>2200</v>
      </c>
      <c r="CG168" s="13">
        <f t="shared" si="119"/>
        <v>2636.375</v>
      </c>
      <c r="CH168" s="170">
        <f t="shared" si="167"/>
        <v>-8115.625</v>
      </c>
      <c r="CI168" s="164">
        <f t="shared" si="168"/>
        <v>-5805.625</v>
      </c>
      <c r="CJ168" s="20">
        <f t="shared" si="144"/>
        <v>1932.5249999999996</v>
      </c>
      <c r="CK168" s="102">
        <f t="shared" si="145"/>
        <v>105</v>
      </c>
      <c r="CL168" s="102">
        <f t="shared" si="146"/>
        <v>3491.25</v>
      </c>
      <c r="CM168" s="170">
        <f t="shared" si="169"/>
        <v>-2310</v>
      </c>
    </row>
    <row r="169" spans="1:91" ht="11.25">
      <c r="A169" s="253"/>
      <c r="C169" s="1">
        <v>755</v>
      </c>
      <c r="D169" s="34">
        <f>C169/config!$B$7</f>
        <v>251.66666666666666</v>
      </c>
      <c r="E169" s="139">
        <f t="shared" si="174"/>
        <v>12252.1875</v>
      </c>
      <c r="F169" s="139">
        <f t="shared" si="174"/>
        <v>17438.750000000004</v>
      </c>
      <c r="G169" s="139">
        <f t="shared" si="174"/>
        <v>24424.75</v>
      </c>
      <c r="H169" s="139">
        <f t="shared" si="174"/>
        <v>32072.25</v>
      </c>
      <c r="I169" s="139">
        <f t="shared" si="174"/>
        <v>35896.00000000001</v>
      </c>
      <c r="J169" s="139">
        <f t="shared" si="174"/>
        <v>35035.00000000001</v>
      </c>
      <c r="K169" s="139">
        <f t="shared" si="174"/>
        <v>9463.125</v>
      </c>
      <c r="L169" s="139">
        <f t="shared" si="174"/>
        <v>19299</v>
      </c>
      <c r="M169" s="139">
        <f t="shared" si="174"/>
        <v>23574.25</v>
      </c>
      <c r="N169" s="139">
        <f t="shared" si="174"/>
        <v>28164.5</v>
      </c>
      <c r="O169" s="139">
        <f t="shared" si="175"/>
        <v>35507.50000000001</v>
      </c>
      <c r="P169" s="139">
        <f t="shared" si="175"/>
        <v>15995.000000000002</v>
      </c>
      <c r="Q169" s="139">
        <f t="shared" si="175"/>
        <v>24867.5</v>
      </c>
      <c r="R169" s="139">
        <f t="shared" si="175"/>
        <v>33277.99999999999</v>
      </c>
      <c r="S169" s="139">
        <f t="shared" si="175"/>
        <v>50366.75</v>
      </c>
      <c r="T169" s="139">
        <f t="shared" si="175"/>
        <v>12849.375</v>
      </c>
      <c r="U169" s="139">
        <f t="shared" si="175"/>
        <v>19810</v>
      </c>
      <c r="V169" s="139">
        <f t="shared" si="175"/>
        <v>28140</v>
      </c>
      <c r="W169" s="148">
        <f t="shared" si="165"/>
        <v>16208.500000000002</v>
      </c>
      <c r="X169" s="148">
        <f t="shared" si="165"/>
        <v>21972.999999999996</v>
      </c>
      <c r="Y169" s="148">
        <f t="shared" si="165"/>
        <v>27779.499999999996</v>
      </c>
      <c r="Z169" s="148">
        <f t="shared" si="165"/>
        <v>40936.00000000001</v>
      </c>
      <c r="AA169" s="148">
        <f t="shared" si="165"/>
        <v>13776</v>
      </c>
      <c r="AB169" s="148">
        <f t="shared" si="165"/>
        <v>17633.000000000004</v>
      </c>
      <c r="AC169" s="148">
        <f t="shared" si="165"/>
        <v>23982</v>
      </c>
      <c r="AD169" s="139">
        <f t="shared" si="175"/>
        <v>35647.5</v>
      </c>
      <c r="AE169" s="139">
        <f t="shared" si="175"/>
        <v>19451.25</v>
      </c>
      <c r="AF169" s="139">
        <f t="shared" si="175"/>
        <v>37547.5</v>
      </c>
      <c r="AG169" s="139">
        <f t="shared" si="175"/>
        <v>10313.975000000002</v>
      </c>
      <c r="AH169" s="139">
        <f t="shared" si="176"/>
        <v>17409.350000000002</v>
      </c>
      <c r="AI169" s="139">
        <f t="shared" si="176"/>
        <v>24395.350000000002</v>
      </c>
      <c r="AJ169" s="139">
        <f t="shared" si="176"/>
        <v>32042.85</v>
      </c>
      <c r="AK169" s="139">
        <f t="shared" si="176"/>
        <v>35866.600000000006</v>
      </c>
      <c r="AL169" s="139">
        <f t="shared" si="176"/>
        <v>9358.125</v>
      </c>
      <c r="AM169" s="139">
        <f t="shared" si="172"/>
        <v>19194</v>
      </c>
      <c r="AN169" s="139">
        <f t="shared" si="172"/>
        <v>23469.25</v>
      </c>
      <c r="AO169" s="139">
        <f t="shared" si="172"/>
        <v>28059.5</v>
      </c>
      <c r="AP169" s="139">
        <f t="shared" si="172"/>
        <v>35402.50000000001</v>
      </c>
      <c r="AQ169" s="139">
        <f t="shared" si="172"/>
        <v>15516.200000000003</v>
      </c>
      <c r="AR169" s="139">
        <f t="shared" si="172"/>
        <v>24756.199999999997</v>
      </c>
      <c r="AS169" s="139">
        <f t="shared" si="172"/>
        <v>33151.369999999995</v>
      </c>
      <c r="AT169" s="139">
        <f t="shared" si="172"/>
        <v>50224.37</v>
      </c>
      <c r="AU169" s="148">
        <f t="shared" si="172"/>
        <v>16103.500000000002</v>
      </c>
      <c r="AV169" s="148">
        <f t="shared" si="172"/>
        <v>21867.999999999996</v>
      </c>
      <c r="AW169" s="148">
        <f t="shared" si="172"/>
        <v>27674.499999999996</v>
      </c>
      <c r="AX169" s="148">
        <f t="shared" si="172"/>
        <v>40831.00000000001</v>
      </c>
      <c r="AY169" s="139">
        <f t="shared" si="172"/>
        <v>18165</v>
      </c>
      <c r="AZ169" s="139">
        <f t="shared" si="172"/>
        <v>16629.375</v>
      </c>
      <c r="BA169" s="139">
        <f t="shared" si="172"/>
        <v>21889</v>
      </c>
      <c r="BB169" s="139">
        <f t="shared" si="173"/>
        <v>30177</v>
      </c>
      <c r="BC169" s="139">
        <f t="shared" si="173"/>
        <v>38690.75</v>
      </c>
      <c r="BD169" s="139">
        <f t="shared" si="173"/>
        <v>58406.25</v>
      </c>
      <c r="BE169" s="139">
        <f t="shared" si="173"/>
        <v>24370.312500000004</v>
      </c>
      <c r="BF169" s="139">
        <f t="shared" si="173"/>
        <v>24160.312500000004</v>
      </c>
      <c r="BG169" s="139">
        <f t="shared" si="173"/>
        <v>27513.5</v>
      </c>
      <c r="BH169" s="139">
        <f t="shared" si="173"/>
        <v>26789</v>
      </c>
      <c r="BI169" s="139">
        <f t="shared" si="173"/>
        <v>26416.25</v>
      </c>
      <c r="BJ169" s="139">
        <f t="shared" si="173"/>
        <v>25313.749999999996</v>
      </c>
      <c r="BK169" s="139">
        <f t="shared" si="142"/>
        <v>24594.5</v>
      </c>
      <c r="BL169" s="139">
        <f t="shared" si="142"/>
        <v>25403</v>
      </c>
      <c r="BM169" s="44">
        <f t="shared" si="147"/>
        <v>9358.125</v>
      </c>
      <c r="BN169" s="139">
        <f t="shared" si="143"/>
        <v>12252.1875</v>
      </c>
      <c r="BO169" s="139">
        <f t="shared" si="148"/>
        <v>9463.125</v>
      </c>
      <c r="BP169" s="139">
        <f t="shared" si="149"/>
        <v>12849.375</v>
      </c>
      <c r="BQ169" s="139">
        <f t="shared" si="150"/>
        <v>19451.25</v>
      </c>
      <c r="BR169" s="139">
        <f t="shared" si="177"/>
        <v>10313.975000000002</v>
      </c>
      <c r="BS169" s="139">
        <f t="shared" si="151"/>
        <v>9358.125</v>
      </c>
      <c r="BT169" s="139">
        <f t="shared" si="152"/>
        <v>16629.375</v>
      </c>
      <c r="BU169" s="139">
        <f t="shared" si="153"/>
        <v>24160.312500000004</v>
      </c>
      <c r="BV169" s="139">
        <f t="shared" si="154"/>
        <v>24594.5</v>
      </c>
      <c r="BW169" s="175">
        <f t="shared" si="155"/>
        <v>13776</v>
      </c>
      <c r="BX169" s="161">
        <f t="shared" si="156"/>
        <v>16103.500000000002</v>
      </c>
      <c r="BY169" s="20">
        <f t="shared" si="157"/>
        <v>-9708.125000000004</v>
      </c>
      <c r="BZ169" s="13">
        <f t="shared" si="158"/>
        <v>-12497.187500000004</v>
      </c>
      <c r="CA169" s="13">
        <f t="shared" si="159"/>
        <v>-9110.937500000004</v>
      </c>
      <c r="CB169" s="13">
        <f t="shared" si="160"/>
        <v>-2509.0625000000036</v>
      </c>
      <c r="CC169" s="13">
        <f t="shared" si="161"/>
        <v>-11646.337500000001</v>
      </c>
      <c r="CD169" s="13">
        <f t="shared" si="162"/>
        <v>-12602.187500000004</v>
      </c>
      <c r="CE169" s="13">
        <f t="shared" si="118"/>
        <v>-5330.937500000004</v>
      </c>
      <c r="CF169" s="51">
        <v>2200</v>
      </c>
      <c r="CG169" s="13">
        <f t="shared" si="119"/>
        <v>2634.1874999999964</v>
      </c>
      <c r="CH169" s="170">
        <f t="shared" si="167"/>
        <v>-8184.312500000004</v>
      </c>
      <c r="CI169" s="164">
        <f t="shared" si="168"/>
        <v>-5856.812500000004</v>
      </c>
      <c r="CJ169" s="20">
        <f t="shared" si="144"/>
        <v>1938.2124999999978</v>
      </c>
      <c r="CK169" s="102">
        <f t="shared" si="145"/>
        <v>105</v>
      </c>
      <c r="CL169" s="102">
        <f t="shared" si="146"/>
        <v>3491.25</v>
      </c>
      <c r="CM169" s="170">
        <f t="shared" si="169"/>
        <v>-2327.500000000002</v>
      </c>
    </row>
    <row r="170" spans="1:91" ht="11.25" customHeight="1">
      <c r="A170" s="253"/>
      <c r="C170" s="1">
        <v>760</v>
      </c>
      <c r="D170" s="34">
        <f>C170/config!$B$7</f>
        <v>253.33333333333334</v>
      </c>
      <c r="E170" s="139">
        <f t="shared" si="174"/>
        <v>12337.5</v>
      </c>
      <c r="F170" s="139">
        <f t="shared" si="174"/>
        <v>17552.5</v>
      </c>
      <c r="G170" s="139">
        <f t="shared" si="174"/>
        <v>24584</v>
      </c>
      <c r="H170" s="139">
        <f t="shared" si="174"/>
        <v>32277</v>
      </c>
      <c r="I170" s="139">
        <f t="shared" si="174"/>
        <v>36123.5</v>
      </c>
      <c r="J170" s="139">
        <f t="shared" si="174"/>
        <v>35262.5</v>
      </c>
      <c r="K170" s="139">
        <f t="shared" si="174"/>
        <v>9555</v>
      </c>
      <c r="L170" s="139">
        <f t="shared" si="174"/>
        <v>19435.5</v>
      </c>
      <c r="M170" s="139">
        <f t="shared" si="174"/>
        <v>23733.5</v>
      </c>
      <c r="N170" s="139">
        <f t="shared" si="174"/>
        <v>28346.5</v>
      </c>
      <c r="O170" s="139">
        <f t="shared" si="175"/>
        <v>35735</v>
      </c>
      <c r="P170" s="139">
        <f t="shared" si="175"/>
        <v>16108.750000000002</v>
      </c>
      <c r="Q170" s="139">
        <f t="shared" si="175"/>
        <v>25033.75</v>
      </c>
      <c r="R170" s="139">
        <f t="shared" si="175"/>
        <v>33496.75000000001</v>
      </c>
      <c r="S170" s="139">
        <f t="shared" si="175"/>
        <v>50690.5</v>
      </c>
      <c r="T170" s="139">
        <f t="shared" si="175"/>
        <v>12941.25</v>
      </c>
      <c r="U170" s="139">
        <f t="shared" si="175"/>
        <v>19932.5</v>
      </c>
      <c r="V170" s="139">
        <f t="shared" si="175"/>
        <v>28323.75</v>
      </c>
      <c r="W170" s="148">
        <f t="shared" si="165"/>
        <v>16299.500000000002</v>
      </c>
      <c r="X170" s="148">
        <f t="shared" si="165"/>
        <v>22106.000000000004</v>
      </c>
      <c r="Y170" s="148">
        <f t="shared" si="165"/>
        <v>27954.500000000004</v>
      </c>
      <c r="Z170" s="148">
        <f t="shared" si="165"/>
        <v>41194.99999999999</v>
      </c>
      <c r="AA170" s="148">
        <f t="shared" si="165"/>
        <v>13849.5</v>
      </c>
      <c r="AB170" s="148">
        <f t="shared" si="165"/>
        <v>17730.999999999996</v>
      </c>
      <c r="AC170" s="148">
        <f t="shared" si="165"/>
        <v>24129</v>
      </c>
      <c r="AD170" s="139">
        <f t="shared" si="175"/>
        <v>35875.00000000001</v>
      </c>
      <c r="AE170" s="139">
        <f t="shared" si="175"/>
        <v>19565.000000000004</v>
      </c>
      <c r="AF170" s="139">
        <f t="shared" si="175"/>
        <v>37775.00000000001</v>
      </c>
      <c r="AG170" s="139">
        <f t="shared" si="175"/>
        <v>10393.599999999997</v>
      </c>
      <c r="AH170" s="139">
        <f t="shared" si="176"/>
        <v>17523.100000000002</v>
      </c>
      <c r="AI170" s="139">
        <f t="shared" si="176"/>
        <v>24554.6</v>
      </c>
      <c r="AJ170" s="139">
        <f t="shared" si="176"/>
        <v>32247.6</v>
      </c>
      <c r="AK170" s="139">
        <f t="shared" si="176"/>
        <v>36094.100000000006</v>
      </c>
      <c r="AL170" s="139">
        <f t="shared" si="176"/>
        <v>9450</v>
      </c>
      <c r="AM170" s="139">
        <f t="shared" si="172"/>
        <v>19330.5</v>
      </c>
      <c r="AN170" s="139">
        <f t="shared" si="172"/>
        <v>23628.5</v>
      </c>
      <c r="AO170" s="139">
        <f t="shared" si="172"/>
        <v>28241.5</v>
      </c>
      <c r="AP170" s="139">
        <f t="shared" si="172"/>
        <v>35630</v>
      </c>
      <c r="AQ170" s="139">
        <f t="shared" si="172"/>
        <v>15629.95</v>
      </c>
      <c r="AR170" s="139">
        <f t="shared" si="172"/>
        <v>24922.45</v>
      </c>
      <c r="AS170" s="139">
        <f t="shared" si="172"/>
        <v>33370.12</v>
      </c>
      <c r="AT170" s="139">
        <f t="shared" si="172"/>
        <v>50548.12</v>
      </c>
      <c r="AU170" s="148">
        <f t="shared" si="172"/>
        <v>16194.500000000002</v>
      </c>
      <c r="AV170" s="148">
        <f t="shared" si="172"/>
        <v>22001.000000000004</v>
      </c>
      <c r="AW170" s="148">
        <f t="shared" si="172"/>
        <v>27849.500000000004</v>
      </c>
      <c r="AX170" s="148">
        <f t="shared" si="172"/>
        <v>41089.99999999999</v>
      </c>
      <c r="AY170" s="139">
        <f t="shared" si="172"/>
        <v>18165</v>
      </c>
      <c r="AZ170" s="139">
        <f t="shared" si="172"/>
        <v>16721.25</v>
      </c>
      <c r="BA170" s="139">
        <f t="shared" si="172"/>
        <v>22011.5</v>
      </c>
      <c r="BB170" s="139">
        <f t="shared" si="173"/>
        <v>30360.75</v>
      </c>
      <c r="BC170" s="139">
        <f t="shared" si="173"/>
        <v>38935.75</v>
      </c>
      <c r="BD170" s="139">
        <f t="shared" si="173"/>
        <v>58773.75</v>
      </c>
      <c r="BE170" s="139">
        <f t="shared" si="173"/>
        <v>24512.5</v>
      </c>
      <c r="BF170" s="139">
        <f t="shared" si="173"/>
        <v>24302.5</v>
      </c>
      <c r="BG170" s="139">
        <f t="shared" si="173"/>
        <v>27679.75</v>
      </c>
      <c r="BH170" s="139">
        <f t="shared" si="173"/>
        <v>26955.25</v>
      </c>
      <c r="BI170" s="139">
        <f t="shared" si="173"/>
        <v>26582.5</v>
      </c>
      <c r="BJ170" s="139">
        <f t="shared" si="173"/>
        <v>25480.000000000004</v>
      </c>
      <c r="BK170" s="139">
        <f t="shared" si="142"/>
        <v>24734.5</v>
      </c>
      <c r="BL170" s="139">
        <f t="shared" si="142"/>
        <v>25543</v>
      </c>
      <c r="BM170" s="44">
        <f t="shared" si="147"/>
        <v>9450</v>
      </c>
      <c r="BN170" s="139">
        <f t="shared" si="143"/>
        <v>12337.5</v>
      </c>
      <c r="BO170" s="139">
        <f t="shared" si="148"/>
        <v>9555</v>
      </c>
      <c r="BP170" s="139">
        <f t="shared" si="149"/>
        <v>12941.25</v>
      </c>
      <c r="BQ170" s="139">
        <f t="shared" si="150"/>
        <v>19565.000000000004</v>
      </c>
      <c r="BR170" s="139">
        <f t="shared" si="177"/>
        <v>10393.599999999997</v>
      </c>
      <c r="BS170" s="139">
        <f t="shared" si="151"/>
        <v>9450</v>
      </c>
      <c r="BT170" s="139">
        <f t="shared" si="152"/>
        <v>16721.25</v>
      </c>
      <c r="BU170" s="139">
        <f t="shared" si="153"/>
        <v>24302.5</v>
      </c>
      <c r="BV170" s="139">
        <f t="shared" si="154"/>
        <v>24734.5</v>
      </c>
      <c r="BW170" s="175">
        <f t="shared" si="155"/>
        <v>13849.5</v>
      </c>
      <c r="BX170" s="161">
        <f t="shared" si="156"/>
        <v>16194.500000000002</v>
      </c>
      <c r="BY170" s="20">
        <f t="shared" si="157"/>
        <v>-9765</v>
      </c>
      <c r="BZ170" s="13">
        <f t="shared" si="158"/>
        <v>-12547.5</v>
      </c>
      <c r="CA170" s="13">
        <f t="shared" si="159"/>
        <v>-9161.25</v>
      </c>
      <c r="CB170" s="13">
        <f t="shared" si="160"/>
        <v>-2537.4999999999964</v>
      </c>
      <c r="CC170" s="13">
        <f t="shared" si="161"/>
        <v>-11708.900000000003</v>
      </c>
      <c r="CD170" s="13">
        <f t="shared" si="162"/>
        <v>-12652.5</v>
      </c>
      <c r="CE170" s="13">
        <f aca="true" t="shared" si="178" ref="CE170:CE178">BT170+2200-$BU170</f>
        <v>-5381.25</v>
      </c>
      <c r="CF170" s="51">
        <v>2200</v>
      </c>
      <c r="CG170" s="13">
        <f aca="true" t="shared" si="179" ref="CG170:CG178">BV170+2200-$BU170</f>
        <v>2632</v>
      </c>
      <c r="CH170" s="170">
        <f t="shared" si="167"/>
        <v>-8253</v>
      </c>
      <c r="CI170" s="164">
        <f t="shared" si="168"/>
        <v>-5908</v>
      </c>
      <c r="CJ170" s="20">
        <f t="shared" si="144"/>
        <v>1943.9000000000033</v>
      </c>
      <c r="CK170" s="102">
        <f t="shared" si="145"/>
        <v>105</v>
      </c>
      <c r="CL170" s="102">
        <f t="shared" si="146"/>
        <v>3491.25</v>
      </c>
      <c r="CM170" s="170">
        <f t="shared" si="169"/>
        <v>-2345.000000000002</v>
      </c>
    </row>
    <row r="171" spans="1:91" ht="11.25">
      <c r="A171" s="253"/>
      <c r="C171" s="1">
        <v>765</v>
      </c>
      <c r="D171" s="34">
        <f>C171/config!$B$7</f>
        <v>255</v>
      </c>
      <c r="E171" s="139">
        <f t="shared" si="174"/>
        <v>12422.8125</v>
      </c>
      <c r="F171" s="139">
        <f t="shared" si="174"/>
        <v>17666.25</v>
      </c>
      <c r="G171" s="139">
        <f t="shared" si="174"/>
        <v>24743.25</v>
      </c>
      <c r="H171" s="139">
        <f t="shared" si="174"/>
        <v>32481.75</v>
      </c>
      <c r="I171" s="139">
        <f t="shared" si="174"/>
        <v>36351</v>
      </c>
      <c r="J171" s="139">
        <f t="shared" si="174"/>
        <v>35490</v>
      </c>
      <c r="K171" s="139">
        <f t="shared" si="174"/>
        <v>9646.875</v>
      </c>
      <c r="L171" s="139">
        <f t="shared" si="174"/>
        <v>19572</v>
      </c>
      <c r="M171" s="139">
        <f t="shared" si="174"/>
        <v>23892.75</v>
      </c>
      <c r="N171" s="139">
        <f t="shared" si="174"/>
        <v>28528.5</v>
      </c>
      <c r="O171" s="139">
        <f t="shared" si="175"/>
        <v>35962.5</v>
      </c>
      <c r="P171" s="139">
        <f t="shared" si="175"/>
        <v>16222.5</v>
      </c>
      <c r="Q171" s="139">
        <f t="shared" si="175"/>
        <v>25200</v>
      </c>
      <c r="R171" s="139">
        <f t="shared" si="175"/>
        <v>33715.5</v>
      </c>
      <c r="S171" s="139">
        <f t="shared" si="175"/>
        <v>51014.25</v>
      </c>
      <c r="T171" s="139">
        <f t="shared" si="175"/>
        <v>13033.125</v>
      </c>
      <c r="U171" s="139">
        <f t="shared" si="175"/>
        <v>20055</v>
      </c>
      <c r="V171" s="139">
        <f t="shared" si="175"/>
        <v>28507.5</v>
      </c>
      <c r="W171" s="148">
        <f t="shared" si="165"/>
        <v>16390.5</v>
      </c>
      <c r="X171" s="148">
        <f t="shared" si="165"/>
        <v>22239</v>
      </c>
      <c r="Y171" s="148">
        <f t="shared" si="165"/>
        <v>28129.5</v>
      </c>
      <c r="Z171" s="148">
        <f t="shared" si="165"/>
        <v>41454</v>
      </c>
      <c r="AA171" s="148">
        <f t="shared" si="165"/>
        <v>13923</v>
      </c>
      <c r="AB171" s="148">
        <f t="shared" si="165"/>
        <v>17829</v>
      </c>
      <c r="AC171" s="148">
        <f t="shared" si="165"/>
        <v>24276</v>
      </c>
      <c r="AD171" s="139">
        <f t="shared" si="175"/>
        <v>36102.5</v>
      </c>
      <c r="AE171" s="139">
        <f t="shared" si="175"/>
        <v>19678.75</v>
      </c>
      <c r="AF171" s="139">
        <f t="shared" si="175"/>
        <v>38002.5</v>
      </c>
      <c r="AG171" s="139">
        <f t="shared" si="175"/>
        <v>10473.225</v>
      </c>
      <c r="AH171" s="139">
        <f t="shared" si="176"/>
        <v>17636.85</v>
      </c>
      <c r="AI171" s="139">
        <f t="shared" si="176"/>
        <v>24713.85</v>
      </c>
      <c r="AJ171" s="139">
        <f t="shared" si="176"/>
        <v>32452.35</v>
      </c>
      <c r="AK171" s="139">
        <f t="shared" si="176"/>
        <v>36321.6</v>
      </c>
      <c r="AL171" s="139">
        <f t="shared" si="176"/>
        <v>9541.875</v>
      </c>
      <c r="AM171" s="139">
        <f t="shared" si="172"/>
        <v>19467</v>
      </c>
      <c r="AN171" s="139">
        <f t="shared" si="172"/>
        <v>23787.75</v>
      </c>
      <c r="AO171" s="139">
        <f t="shared" si="172"/>
        <v>28423.5</v>
      </c>
      <c r="AP171" s="139">
        <f t="shared" si="172"/>
        <v>35857.5</v>
      </c>
      <c r="AQ171" s="139">
        <f t="shared" si="172"/>
        <v>15743.7</v>
      </c>
      <c r="AR171" s="139">
        <f t="shared" si="172"/>
        <v>25088.7</v>
      </c>
      <c r="AS171" s="139">
        <f t="shared" si="172"/>
        <v>33588.87</v>
      </c>
      <c r="AT171" s="139">
        <f t="shared" si="172"/>
        <v>50871.87</v>
      </c>
      <c r="AU171" s="148">
        <f t="shared" si="172"/>
        <v>16285.5</v>
      </c>
      <c r="AV171" s="148">
        <f t="shared" si="172"/>
        <v>22134</v>
      </c>
      <c r="AW171" s="148">
        <f t="shared" si="172"/>
        <v>28024.5</v>
      </c>
      <c r="AX171" s="148">
        <f t="shared" si="172"/>
        <v>41349</v>
      </c>
      <c r="AY171" s="139">
        <f t="shared" si="172"/>
        <v>18165</v>
      </c>
      <c r="AZ171" s="139">
        <f t="shared" si="172"/>
        <v>16813.125</v>
      </c>
      <c r="BA171" s="139">
        <f t="shared" si="172"/>
        <v>22134</v>
      </c>
      <c r="BB171" s="139">
        <f t="shared" si="173"/>
        <v>30544.5</v>
      </c>
      <c r="BC171" s="139">
        <f t="shared" si="173"/>
        <v>39180.75</v>
      </c>
      <c r="BD171" s="139">
        <f t="shared" si="173"/>
        <v>59141.25</v>
      </c>
      <c r="BE171" s="139">
        <f t="shared" si="173"/>
        <v>24654.6875</v>
      </c>
      <c r="BF171" s="139">
        <f t="shared" si="173"/>
        <v>24444.6875</v>
      </c>
      <c r="BG171" s="139">
        <f t="shared" si="173"/>
        <v>27846</v>
      </c>
      <c r="BH171" s="139">
        <f t="shared" si="173"/>
        <v>27121.5</v>
      </c>
      <c r="BI171" s="139">
        <f t="shared" si="173"/>
        <v>26748.75</v>
      </c>
      <c r="BJ171" s="139">
        <f t="shared" si="173"/>
        <v>25646.25</v>
      </c>
      <c r="BK171" s="139">
        <f t="shared" si="142"/>
        <v>24874.5</v>
      </c>
      <c r="BL171" s="139">
        <f t="shared" si="142"/>
        <v>25683</v>
      </c>
      <c r="BM171" s="44">
        <f t="shared" si="147"/>
        <v>9541.875</v>
      </c>
      <c r="BN171" s="139">
        <f t="shared" si="143"/>
        <v>12422.8125</v>
      </c>
      <c r="BO171" s="139">
        <f t="shared" si="148"/>
        <v>9646.875</v>
      </c>
      <c r="BP171" s="139">
        <f t="shared" si="149"/>
        <v>13033.125</v>
      </c>
      <c r="BQ171" s="139">
        <f t="shared" si="150"/>
        <v>19678.75</v>
      </c>
      <c r="BR171" s="139">
        <f t="shared" si="177"/>
        <v>10473.225</v>
      </c>
      <c r="BS171" s="139">
        <f t="shared" si="151"/>
        <v>9541.875</v>
      </c>
      <c r="BT171" s="139">
        <f t="shared" si="152"/>
        <v>16813.125</v>
      </c>
      <c r="BU171" s="139">
        <f t="shared" si="153"/>
        <v>24444.6875</v>
      </c>
      <c r="BV171" s="139">
        <f t="shared" si="154"/>
        <v>24874.5</v>
      </c>
      <c r="BW171" s="175">
        <f t="shared" si="155"/>
        <v>13923</v>
      </c>
      <c r="BX171" s="161">
        <f t="shared" si="156"/>
        <v>16285.5</v>
      </c>
      <c r="BY171" s="20">
        <f t="shared" si="157"/>
        <v>-9821.875</v>
      </c>
      <c r="BZ171" s="13">
        <f t="shared" si="158"/>
        <v>-12597.8125</v>
      </c>
      <c r="CA171" s="13">
        <f t="shared" si="159"/>
        <v>-9211.5625</v>
      </c>
      <c r="CB171" s="13">
        <f t="shared" si="160"/>
        <v>-2565.9375</v>
      </c>
      <c r="CC171" s="13">
        <f t="shared" si="161"/>
        <v>-11771.4625</v>
      </c>
      <c r="CD171" s="13">
        <f t="shared" si="162"/>
        <v>-12702.8125</v>
      </c>
      <c r="CE171" s="13">
        <f t="shared" si="178"/>
        <v>-5431.5625</v>
      </c>
      <c r="CF171" s="51">
        <v>2200</v>
      </c>
      <c r="CG171" s="13">
        <f t="shared" si="179"/>
        <v>2629.8125</v>
      </c>
      <c r="CH171" s="170">
        <f t="shared" si="167"/>
        <v>-8321.6875</v>
      </c>
      <c r="CI171" s="164">
        <f t="shared" si="168"/>
        <v>-5959.1875</v>
      </c>
      <c r="CJ171" s="20">
        <f t="shared" si="144"/>
        <v>1949.5874999999996</v>
      </c>
      <c r="CK171" s="102">
        <f t="shared" si="145"/>
        <v>105</v>
      </c>
      <c r="CL171" s="102">
        <f t="shared" si="146"/>
        <v>3491.25</v>
      </c>
      <c r="CM171" s="170">
        <f t="shared" si="169"/>
        <v>-2362.5</v>
      </c>
    </row>
    <row r="172" spans="1:91" ht="11.25">
      <c r="A172" s="253"/>
      <c r="C172" s="1">
        <v>770</v>
      </c>
      <c r="D172" s="34">
        <f>C172/config!$B$7</f>
        <v>256.6666666666667</v>
      </c>
      <c r="E172" s="139">
        <f t="shared" si="174"/>
        <v>12508.125</v>
      </c>
      <c r="F172" s="139">
        <f t="shared" si="174"/>
        <v>17780</v>
      </c>
      <c r="G172" s="139">
        <f t="shared" si="174"/>
        <v>24902.5</v>
      </c>
      <c r="H172" s="139">
        <f t="shared" si="174"/>
        <v>32686.5</v>
      </c>
      <c r="I172" s="139">
        <f t="shared" si="174"/>
        <v>36578.5</v>
      </c>
      <c r="J172" s="139">
        <f t="shared" si="174"/>
        <v>35717.5</v>
      </c>
      <c r="K172" s="139">
        <f t="shared" si="174"/>
        <v>9738.75</v>
      </c>
      <c r="L172" s="139">
        <f t="shared" si="174"/>
        <v>19708.5</v>
      </c>
      <c r="M172" s="139">
        <f t="shared" si="174"/>
        <v>24052</v>
      </c>
      <c r="N172" s="139">
        <f t="shared" si="174"/>
        <v>28710.5</v>
      </c>
      <c r="O172" s="139">
        <f t="shared" si="175"/>
        <v>36190</v>
      </c>
      <c r="P172" s="139">
        <f t="shared" si="175"/>
        <v>16336.249999999998</v>
      </c>
      <c r="Q172" s="139">
        <f t="shared" si="175"/>
        <v>25366.25</v>
      </c>
      <c r="R172" s="139">
        <f t="shared" si="175"/>
        <v>33934.24999999999</v>
      </c>
      <c r="S172" s="139">
        <f t="shared" si="175"/>
        <v>51338</v>
      </c>
      <c r="T172" s="139">
        <f t="shared" si="175"/>
        <v>13125</v>
      </c>
      <c r="U172" s="139">
        <f t="shared" si="175"/>
        <v>20177.5</v>
      </c>
      <c r="V172" s="139">
        <f t="shared" si="175"/>
        <v>28691.25</v>
      </c>
      <c r="W172" s="148">
        <f t="shared" si="165"/>
        <v>16481.499999999996</v>
      </c>
      <c r="X172" s="148">
        <f t="shared" si="165"/>
        <v>22371.999999999996</v>
      </c>
      <c r="Y172" s="148">
        <f t="shared" si="165"/>
        <v>28304.499999999996</v>
      </c>
      <c r="Z172" s="148">
        <f t="shared" si="165"/>
        <v>41713.00000000001</v>
      </c>
      <c r="AA172" s="148">
        <f t="shared" si="165"/>
        <v>13996.5</v>
      </c>
      <c r="AB172" s="148">
        <f t="shared" si="165"/>
        <v>17927.000000000004</v>
      </c>
      <c r="AC172" s="148">
        <f t="shared" si="165"/>
        <v>24423</v>
      </c>
      <c r="AD172" s="139">
        <f t="shared" si="175"/>
        <v>36330</v>
      </c>
      <c r="AE172" s="139">
        <f t="shared" si="175"/>
        <v>19792.5</v>
      </c>
      <c r="AF172" s="139">
        <f t="shared" si="175"/>
        <v>38230</v>
      </c>
      <c r="AG172" s="139">
        <f t="shared" si="175"/>
        <v>10552.850000000002</v>
      </c>
      <c r="AH172" s="139">
        <f t="shared" si="176"/>
        <v>17750.6</v>
      </c>
      <c r="AI172" s="139">
        <f t="shared" si="176"/>
        <v>24873.100000000002</v>
      </c>
      <c r="AJ172" s="139">
        <f t="shared" si="176"/>
        <v>32657.1</v>
      </c>
      <c r="AK172" s="139">
        <f t="shared" si="176"/>
        <v>36549.1</v>
      </c>
      <c r="AL172" s="139">
        <f t="shared" si="176"/>
        <v>9633.75</v>
      </c>
      <c r="AM172" s="139">
        <f t="shared" si="172"/>
        <v>19603.5</v>
      </c>
      <c r="AN172" s="139">
        <f t="shared" si="172"/>
        <v>23947</v>
      </c>
      <c r="AO172" s="139">
        <f t="shared" si="172"/>
        <v>28605.5</v>
      </c>
      <c r="AP172" s="139">
        <f t="shared" si="172"/>
        <v>36085</v>
      </c>
      <c r="AQ172" s="139">
        <f t="shared" si="172"/>
        <v>15857.449999999999</v>
      </c>
      <c r="AR172" s="139">
        <f t="shared" si="172"/>
        <v>25254.949999999997</v>
      </c>
      <c r="AS172" s="139">
        <f t="shared" si="172"/>
        <v>33807.619999999995</v>
      </c>
      <c r="AT172" s="139">
        <f t="shared" si="172"/>
        <v>51195.62</v>
      </c>
      <c r="AU172" s="148">
        <f t="shared" si="172"/>
        <v>16376.499999999998</v>
      </c>
      <c r="AV172" s="148">
        <f t="shared" si="172"/>
        <v>22266.999999999996</v>
      </c>
      <c r="AW172" s="148">
        <f t="shared" si="172"/>
        <v>28199.499999999996</v>
      </c>
      <c r="AX172" s="148">
        <f t="shared" si="172"/>
        <v>41608.00000000001</v>
      </c>
      <c r="AY172" s="139">
        <f t="shared" si="172"/>
        <v>18165</v>
      </c>
      <c r="AZ172" s="139">
        <f t="shared" si="172"/>
        <v>16905</v>
      </c>
      <c r="BA172" s="139">
        <f t="shared" si="172"/>
        <v>22256.5</v>
      </c>
      <c r="BB172" s="139">
        <f t="shared" si="173"/>
        <v>30728.25</v>
      </c>
      <c r="BC172" s="139">
        <f t="shared" si="173"/>
        <v>39425.75</v>
      </c>
      <c r="BD172" s="139">
        <f t="shared" si="173"/>
        <v>59508.75</v>
      </c>
      <c r="BE172" s="139">
        <f t="shared" si="173"/>
        <v>24796.875000000004</v>
      </c>
      <c r="BF172" s="139">
        <f t="shared" si="173"/>
        <v>24586.875000000004</v>
      </c>
      <c r="BG172" s="139">
        <f t="shared" si="173"/>
        <v>28012.250000000004</v>
      </c>
      <c r="BH172" s="139">
        <f t="shared" si="173"/>
        <v>27287.750000000004</v>
      </c>
      <c r="BI172" s="139">
        <f t="shared" si="173"/>
        <v>26915.000000000004</v>
      </c>
      <c r="BJ172" s="139">
        <f t="shared" si="173"/>
        <v>25812.500000000004</v>
      </c>
      <c r="BK172" s="139">
        <f t="shared" si="142"/>
        <v>25014.5</v>
      </c>
      <c r="BL172" s="139">
        <f t="shared" si="142"/>
        <v>25823</v>
      </c>
      <c r="BM172" s="44">
        <f t="shared" si="147"/>
        <v>9633.75</v>
      </c>
      <c r="BN172" s="139">
        <f t="shared" si="143"/>
        <v>12508.125</v>
      </c>
      <c r="BO172" s="139">
        <f t="shared" si="148"/>
        <v>9738.75</v>
      </c>
      <c r="BP172" s="139">
        <f t="shared" si="149"/>
        <v>13125</v>
      </c>
      <c r="BQ172" s="139">
        <f t="shared" si="150"/>
        <v>19792.5</v>
      </c>
      <c r="BR172" s="139">
        <f t="shared" si="177"/>
        <v>10552.850000000002</v>
      </c>
      <c r="BS172" s="139">
        <f t="shared" si="151"/>
        <v>9633.75</v>
      </c>
      <c r="BT172" s="139">
        <f t="shared" si="152"/>
        <v>16905</v>
      </c>
      <c r="BU172" s="139">
        <f t="shared" si="153"/>
        <v>24586.875000000004</v>
      </c>
      <c r="BV172" s="139">
        <f t="shared" si="154"/>
        <v>25014.5</v>
      </c>
      <c r="BW172" s="175">
        <f t="shared" si="155"/>
        <v>13996.5</v>
      </c>
      <c r="BX172" s="161">
        <f t="shared" si="156"/>
        <v>16376.499999999998</v>
      </c>
      <c r="BY172" s="20">
        <f t="shared" si="157"/>
        <v>-9878.750000000004</v>
      </c>
      <c r="BZ172" s="13">
        <f t="shared" si="158"/>
        <v>-12648.125000000004</v>
      </c>
      <c r="CA172" s="13">
        <f t="shared" si="159"/>
        <v>-9261.875000000004</v>
      </c>
      <c r="CB172" s="13">
        <f t="shared" si="160"/>
        <v>-2594.3750000000036</v>
      </c>
      <c r="CC172" s="13">
        <f t="shared" si="161"/>
        <v>-11834.025000000001</v>
      </c>
      <c r="CD172" s="13">
        <f t="shared" si="162"/>
        <v>-12753.125000000004</v>
      </c>
      <c r="CE172" s="13">
        <f t="shared" si="178"/>
        <v>-5481.875000000004</v>
      </c>
      <c r="CF172" s="51">
        <v>2200</v>
      </c>
      <c r="CG172" s="13">
        <f t="shared" si="179"/>
        <v>2627.6249999999964</v>
      </c>
      <c r="CH172" s="170">
        <f t="shared" si="167"/>
        <v>-8390.375000000004</v>
      </c>
      <c r="CI172" s="164">
        <f t="shared" si="168"/>
        <v>-6010.375000000004</v>
      </c>
      <c r="CJ172" s="20">
        <f t="shared" si="144"/>
        <v>1955.2749999999978</v>
      </c>
      <c r="CK172" s="102">
        <f t="shared" si="145"/>
        <v>105</v>
      </c>
      <c r="CL172" s="102">
        <f t="shared" si="146"/>
        <v>3491.25</v>
      </c>
      <c r="CM172" s="170">
        <f t="shared" si="169"/>
        <v>-2379.999999999998</v>
      </c>
    </row>
    <row r="173" spans="1:91" ht="11.25">
      <c r="A173" s="253"/>
      <c r="C173" s="1">
        <v>775</v>
      </c>
      <c r="D173" s="34">
        <f>C173/config!$B$7</f>
        <v>258.3333333333333</v>
      </c>
      <c r="E173" s="139">
        <f t="shared" si="174"/>
        <v>12593.4375</v>
      </c>
      <c r="F173" s="139">
        <f t="shared" si="174"/>
        <v>17893.75</v>
      </c>
      <c r="G173" s="139">
        <f t="shared" si="174"/>
        <v>25061.75</v>
      </c>
      <c r="H173" s="139">
        <f t="shared" si="174"/>
        <v>32891.25</v>
      </c>
      <c r="I173" s="139">
        <f t="shared" si="174"/>
        <v>36806</v>
      </c>
      <c r="J173" s="139">
        <f t="shared" si="174"/>
        <v>35945</v>
      </c>
      <c r="K173" s="139">
        <f t="shared" si="174"/>
        <v>9830.625</v>
      </c>
      <c r="L173" s="139">
        <f t="shared" si="174"/>
        <v>19845</v>
      </c>
      <c r="M173" s="139">
        <f t="shared" si="174"/>
        <v>24211.25</v>
      </c>
      <c r="N173" s="139">
        <f t="shared" si="174"/>
        <v>28892.5</v>
      </c>
      <c r="O173" s="139">
        <f t="shared" si="175"/>
        <v>36417.5</v>
      </c>
      <c r="P173" s="139">
        <f t="shared" si="175"/>
        <v>16450</v>
      </c>
      <c r="Q173" s="139">
        <f t="shared" si="175"/>
        <v>25532.5</v>
      </c>
      <c r="R173" s="139">
        <f t="shared" si="175"/>
        <v>34153.00000000001</v>
      </c>
      <c r="S173" s="139">
        <f t="shared" si="175"/>
        <v>51661.75</v>
      </c>
      <c r="T173" s="139">
        <f t="shared" si="175"/>
        <v>13216.875</v>
      </c>
      <c r="U173" s="139">
        <f t="shared" si="175"/>
        <v>20300</v>
      </c>
      <c r="V173" s="139">
        <f t="shared" si="175"/>
        <v>28875</v>
      </c>
      <c r="W173" s="148">
        <f t="shared" si="165"/>
        <v>16572.500000000004</v>
      </c>
      <c r="X173" s="148">
        <f t="shared" si="165"/>
        <v>22505.000000000004</v>
      </c>
      <c r="Y173" s="148">
        <f t="shared" si="165"/>
        <v>28479.500000000004</v>
      </c>
      <c r="Z173" s="148">
        <f t="shared" si="165"/>
        <v>41971.99999999999</v>
      </c>
      <c r="AA173" s="148">
        <f t="shared" si="165"/>
        <v>14070</v>
      </c>
      <c r="AB173" s="148">
        <f t="shared" si="165"/>
        <v>18024.999999999996</v>
      </c>
      <c r="AC173" s="148">
        <f t="shared" si="165"/>
        <v>24570</v>
      </c>
      <c r="AD173" s="139">
        <f t="shared" si="175"/>
        <v>36557.50000000001</v>
      </c>
      <c r="AE173" s="139">
        <f t="shared" si="175"/>
        <v>19906.250000000004</v>
      </c>
      <c r="AF173" s="139">
        <f t="shared" si="175"/>
        <v>38457.50000000001</v>
      </c>
      <c r="AG173" s="139">
        <f t="shared" si="175"/>
        <v>10632.474999999997</v>
      </c>
      <c r="AH173" s="139">
        <f t="shared" si="176"/>
        <v>17864.350000000002</v>
      </c>
      <c r="AI173" s="139">
        <f t="shared" si="176"/>
        <v>25032.35</v>
      </c>
      <c r="AJ173" s="139">
        <f t="shared" si="176"/>
        <v>32861.85</v>
      </c>
      <c r="AK173" s="139">
        <f t="shared" si="176"/>
        <v>36776.600000000006</v>
      </c>
      <c r="AL173" s="139">
        <f t="shared" si="176"/>
        <v>9725.625</v>
      </c>
      <c r="AM173" s="139">
        <f t="shared" si="172"/>
        <v>19740</v>
      </c>
      <c r="AN173" s="139">
        <f t="shared" si="172"/>
        <v>24106.25</v>
      </c>
      <c r="AO173" s="139">
        <f t="shared" si="172"/>
        <v>28787.5</v>
      </c>
      <c r="AP173" s="139">
        <f t="shared" si="172"/>
        <v>36312.5</v>
      </c>
      <c r="AQ173" s="139">
        <f t="shared" si="172"/>
        <v>15971.2</v>
      </c>
      <c r="AR173" s="139">
        <f t="shared" si="172"/>
        <v>25421.2</v>
      </c>
      <c r="AS173" s="139">
        <f t="shared" si="172"/>
        <v>34026.37</v>
      </c>
      <c r="AT173" s="139">
        <f t="shared" si="172"/>
        <v>51519.37</v>
      </c>
      <c r="AU173" s="148">
        <f t="shared" si="172"/>
        <v>16467.500000000004</v>
      </c>
      <c r="AV173" s="148">
        <f t="shared" si="172"/>
        <v>22400.000000000004</v>
      </c>
      <c r="AW173" s="148">
        <f t="shared" si="172"/>
        <v>28374.500000000004</v>
      </c>
      <c r="AX173" s="148">
        <f t="shared" si="172"/>
        <v>41866.99999999999</v>
      </c>
      <c r="AY173" s="139">
        <f t="shared" si="172"/>
        <v>18165</v>
      </c>
      <c r="AZ173" s="139">
        <f t="shared" si="172"/>
        <v>16996.875</v>
      </c>
      <c r="BA173" s="139">
        <f t="shared" si="172"/>
        <v>22379</v>
      </c>
      <c r="BB173" s="139">
        <f t="shared" si="173"/>
        <v>30912</v>
      </c>
      <c r="BC173" s="139">
        <f t="shared" si="173"/>
        <v>39670.75</v>
      </c>
      <c r="BD173" s="139">
        <f t="shared" si="173"/>
        <v>59876.25</v>
      </c>
      <c r="BE173" s="139">
        <f t="shared" si="173"/>
        <v>24939.0625</v>
      </c>
      <c r="BF173" s="139">
        <f t="shared" si="173"/>
        <v>24729.0625</v>
      </c>
      <c r="BG173" s="139">
        <f t="shared" si="173"/>
        <v>28178.499999999996</v>
      </c>
      <c r="BH173" s="139">
        <f t="shared" si="173"/>
        <v>27453.999999999996</v>
      </c>
      <c r="BI173" s="139">
        <f t="shared" si="173"/>
        <v>27081.249999999996</v>
      </c>
      <c r="BJ173" s="139">
        <f t="shared" si="173"/>
        <v>25978.749999999996</v>
      </c>
      <c r="BK173" s="139">
        <f t="shared" si="142"/>
        <v>25154.5</v>
      </c>
      <c r="BL173" s="139">
        <f t="shared" si="142"/>
        <v>25963</v>
      </c>
      <c r="BM173" s="44">
        <f t="shared" si="147"/>
        <v>9725.625</v>
      </c>
      <c r="BN173" s="139">
        <f t="shared" si="143"/>
        <v>12593.4375</v>
      </c>
      <c r="BO173" s="139">
        <f t="shared" si="148"/>
        <v>9830.625</v>
      </c>
      <c r="BP173" s="139">
        <f t="shared" si="149"/>
        <v>13216.875</v>
      </c>
      <c r="BQ173" s="139">
        <f t="shared" si="150"/>
        <v>19906.250000000004</v>
      </c>
      <c r="BR173" s="139">
        <f t="shared" si="177"/>
        <v>10632.474999999997</v>
      </c>
      <c r="BS173" s="139">
        <f t="shared" si="151"/>
        <v>9725.625</v>
      </c>
      <c r="BT173" s="139">
        <f t="shared" si="152"/>
        <v>16996.875</v>
      </c>
      <c r="BU173" s="139">
        <f t="shared" si="153"/>
        <v>24729.0625</v>
      </c>
      <c r="BV173" s="139">
        <f t="shared" si="154"/>
        <v>25154.5</v>
      </c>
      <c r="BW173" s="175">
        <f t="shared" si="155"/>
        <v>14070</v>
      </c>
      <c r="BX173" s="161">
        <f t="shared" si="156"/>
        <v>16467.500000000004</v>
      </c>
      <c r="BY173" s="20">
        <f t="shared" si="157"/>
        <v>-9935.625</v>
      </c>
      <c r="BZ173" s="13">
        <f t="shared" si="158"/>
        <v>-12698.4375</v>
      </c>
      <c r="CA173" s="13">
        <f t="shared" si="159"/>
        <v>-9312.1875</v>
      </c>
      <c r="CB173" s="13">
        <f t="shared" si="160"/>
        <v>-2622.8124999999964</v>
      </c>
      <c r="CC173" s="13">
        <f t="shared" si="161"/>
        <v>-11896.587500000003</v>
      </c>
      <c r="CD173" s="13">
        <f t="shared" si="162"/>
        <v>-12803.4375</v>
      </c>
      <c r="CE173" s="13">
        <f t="shared" si="178"/>
        <v>-5532.1875</v>
      </c>
      <c r="CF173" s="51">
        <v>2200</v>
      </c>
      <c r="CG173" s="13">
        <f t="shared" si="179"/>
        <v>2625.4375</v>
      </c>
      <c r="CH173" s="170">
        <f t="shared" si="167"/>
        <v>-8459.0625</v>
      </c>
      <c r="CI173" s="164">
        <f t="shared" si="168"/>
        <v>-6061.562499999996</v>
      </c>
      <c r="CJ173" s="20">
        <f t="shared" si="144"/>
        <v>1960.9625000000033</v>
      </c>
      <c r="CK173" s="102">
        <f t="shared" si="145"/>
        <v>105</v>
      </c>
      <c r="CL173" s="102">
        <f t="shared" si="146"/>
        <v>3491.25</v>
      </c>
      <c r="CM173" s="170">
        <f t="shared" si="169"/>
        <v>-2397.5000000000036</v>
      </c>
    </row>
    <row r="174" spans="1:91" ht="11.25">
      <c r="A174" s="253"/>
      <c r="C174" s="1">
        <v>780</v>
      </c>
      <c r="D174" s="34">
        <f>C174/config!$B$7</f>
        <v>260</v>
      </c>
      <c r="E174" s="139">
        <f t="shared" si="174"/>
        <v>12678.75</v>
      </c>
      <c r="F174" s="139">
        <f t="shared" si="174"/>
        <v>18007.5</v>
      </c>
      <c r="G174" s="139">
        <f t="shared" si="174"/>
        <v>25221</v>
      </c>
      <c r="H174" s="139">
        <f t="shared" si="174"/>
        <v>33096</v>
      </c>
      <c r="I174" s="139">
        <f t="shared" si="174"/>
        <v>37033.5</v>
      </c>
      <c r="J174" s="139">
        <f t="shared" si="174"/>
        <v>36172.5</v>
      </c>
      <c r="K174" s="139">
        <f t="shared" si="174"/>
        <v>9922.5</v>
      </c>
      <c r="L174" s="139">
        <f t="shared" si="174"/>
        <v>19981.5</v>
      </c>
      <c r="M174" s="139">
        <f t="shared" si="174"/>
        <v>24370.5</v>
      </c>
      <c r="N174" s="139">
        <f t="shared" si="174"/>
        <v>29074.5</v>
      </c>
      <c r="O174" s="139">
        <f t="shared" si="175"/>
        <v>36645</v>
      </c>
      <c r="P174" s="139">
        <f t="shared" si="175"/>
        <v>16563.75</v>
      </c>
      <c r="Q174" s="139">
        <f t="shared" si="175"/>
        <v>25698.75</v>
      </c>
      <c r="R174" s="139">
        <f t="shared" si="175"/>
        <v>34371.75</v>
      </c>
      <c r="S174" s="139">
        <f t="shared" si="175"/>
        <v>51985.5</v>
      </c>
      <c r="T174" s="139">
        <f t="shared" si="175"/>
        <v>13308.75</v>
      </c>
      <c r="U174" s="139">
        <f t="shared" si="175"/>
        <v>20422.5</v>
      </c>
      <c r="V174" s="139">
        <f t="shared" si="175"/>
        <v>29058.75</v>
      </c>
      <c r="W174" s="148">
        <f t="shared" si="165"/>
        <v>16663.5</v>
      </c>
      <c r="X174" s="148">
        <f t="shared" si="165"/>
        <v>22638</v>
      </c>
      <c r="Y174" s="148">
        <f t="shared" si="165"/>
        <v>28654.5</v>
      </c>
      <c r="Z174" s="148">
        <f t="shared" si="165"/>
        <v>42231</v>
      </c>
      <c r="AA174" s="148">
        <f t="shared" si="165"/>
        <v>14143.5</v>
      </c>
      <c r="AB174" s="148">
        <f t="shared" si="165"/>
        <v>18123</v>
      </c>
      <c r="AC174" s="148">
        <f t="shared" si="165"/>
        <v>24717</v>
      </c>
      <c r="AD174" s="139">
        <f t="shared" si="175"/>
        <v>36785</v>
      </c>
      <c r="AE174" s="139">
        <f t="shared" si="175"/>
        <v>20020</v>
      </c>
      <c r="AF174" s="139">
        <f t="shared" si="175"/>
        <v>38685</v>
      </c>
      <c r="AG174" s="139">
        <f t="shared" si="175"/>
        <v>10712.1</v>
      </c>
      <c r="AH174" s="139">
        <f t="shared" si="176"/>
        <v>17978.1</v>
      </c>
      <c r="AI174" s="139">
        <f t="shared" si="176"/>
        <v>25191.6</v>
      </c>
      <c r="AJ174" s="139">
        <f t="shared" si="176"/>
        <v>33066.6</v>
      </c>
      <c r="AK174" s="139">
        <f t="shared" si="176"/>
        <v>37004.1</v>
      </c>
      <c r="AL174" s="139">
        <f t="shared" si="176"/>
        <v>9817.5</v>
      </c>
      <c r="AM174" s="139">
        <f t="shared" si="176"/>
        <v>19876.5</v>
      </c>
      <c r="AN174" s="139">
        <f t="shared" si="176"/>
        <v>24265.5</v>
      </c>
      <c r="AO174" s="139">
        <f t="shared" si="176"/>
        <v>28969.5</v>
      </c>
      <c r="AP174" s="139">
        <f t="shared" si="176"/>
        <v>36540</v>
      </c>
      <c r="AQ174" s="139">
        <f t="shared" si="176"/>
        <v>16084.95</v>
      </c>
      <c r="AR174" s="139">
        <f t="shared" si="176"/>
        <v>25587.45</v>
      </c>
      <c r="AS174" s="139">
        <f t="shared" si="176"/>
        <v>34245.12</v>
      </c>
      <c r="AT174" s="139">
        <f t="shared" si="176"/>
        <v>51843.12</v>
      </c>
      <c r="AU174" s="148">
        <f t="shared" si="176"/>
        <v>16558.5</v>
      </c>
      <c r="AV174" s="148">
        <f t="shared" si="176"/>
        <v>22533</v>
      </c>
      <c r="AW174" s="148">
        <f t="shared" si="176"/>
        <v>28549.5</v>
      </c>
      <c r="AX174" s="148">
        <f t="shared" si="176"/>
        <v>42126</v>
      </c>
      <c r="AY174" s="139">
        <f t="shared" si="176"/>
        <v>18165</v>
      </c>
      <c r="AZ174" s="139">
        <f t="shared" si="176"/>
        <v>17088.75</v>
      </c>
      <c r="BA174" s="139">
        <f t="shared" si="176"/>
        <v>22501.5</v>
      </c>
      <c r="BB174" s="139">
        <f t="shared" si="173"/>
        <v>31095.75</v>
      </c>
      <c r="BC174" s="139">
        <f t="shared" si="173"/>
        <v>39915.75</v>
      </c>
      <c r="BD174" s="139">
        <f t="shared" si="173"/>
        <v>60243.75</v>
      </c>
      <c r="BE174" s="139">
        <f t="shared" si="173"/>
        <v>25081.25</v>
      </c>
      <c r="BF174" s="139">
        <f t="shared" si="173"/>
        <v>24871.25</v>
      </c>
      <c r="BG174" s="139">
        <f t="shared" si="173"/>
        <v>28344.75</v>
      </c>
      <c r="BH174" s="139">
        <f t="shared" si="173"/>
        <v>27620.25</v>
      </c>
      <c r="BI174" s="139">
        <f t="shared" si="173"/>
        <v>27247.5</v>
      </c>
      <c r="BJ174" s="139">
        <f t="shared" si="173"/>
        <v>26145</v>
      </c>
      <c r="BK174" s="139">
        <f t="shared" si="142"/>
        <v>25294.5</v>
      </c>
      <c r="BL174" s="139">
        <f t="shared" si="142"/>
        <v>26103</v>
      </c>
      <c r="BM174" s="44">
        <f t="shared" si="147"/>
        <v>9817.5</v>
      </c>
      <c r="BN174" s="139">
        <f t="shared" si="143"/>
        <v>12678.75</v>
      </c>
      <c r="BO174" s="139">
        <f t="shared" si="148"/>
        <v>9922.5</v>
      </c>
      <c r="BP174" s="139">
        <f t="shared" si="149"/>
        <v>13308.75</v>
      </c>
      <c r="BQ174" s="139">
        <f t="shared" si="150"/>
        <v>20020</v>
      </c>
      <c r="BR174" s="139">
        <f t="shared" si="177"/>
        <v>10712.1</v>
      </c>
      <c r="BS174" s="139">
        <f t="shared" si="151"/>
        <v>9817.5</v>
      </c>
      <c r="BT174" s="139">
        <f t="shared" si="152"/>
        <v>17088.75</v>
      </c>
      <c r="BU174" s="139">
        <f t="shared" si="153"/>
        <v>24871.25</v>
      </c>
      <c r="BV174" s="139">
        <f t="shared" si="154"/>
        <v>25294.5</v>
      </c>
      <c r="BW174" s="175">
        <f t="shared" si="155"/>
        <v>14143.5</v>
      </c>
      <c r="BX174" s="161">
        <f t="shared" si="156"/>
        <v>16558.5</v>
      </c>
      <c r="BY174" s="20">
        <f t="shared" si="157"/>
        <v>-9992.5</v>
      </c>
      <c r="BZ174" s="13">
        <f t="shared" si="158"/>
        <v>-12748.75</v>
      </c>
      <c r="CA174" s="13">
        <f t="shared" si="159"/>
        <v>-9362.5</v>
      </c>
      <c r="CB174" s="13">
        <f t="shared" si="160"/>
        <v>-2651.25</v>
      </c>
      <c r="CC174" s="13">
        <f t="shared" si="161"/>
        <v>-11959.15</v>
      </c>
      <c r="CD174" s="13">
        <f t="shared" si="162"/>
        <v>-12853.75</v>
      </c>
      <c r="CE174" s="13">
        <f t="shared" si="178"/>
        <v>-5582.5</v>
      </c>
      <c r="CF174" s="51">
        <v>2200</v>
      </c>
      <c r="CG174" s="13">
        <f t="shared" si="179"/>
        <v>2623.25</v>
      </c>
      <c r="CH174" s="170">
        <f t="shared" si="167"/>
        <v>-8527.75</v>
      </c>
      <c r="CI174" s="164">
        <f t="shared" si="168"/>
        <v>-6112.75</v>
      </c>
      <c r="CJ174" s="20">
        <f t="shared" si="144"/>
        <v>1966.6499999999996</v>
      </c>
      <c r="CK174" s="102">
        <f t="shared" si="145"/>
        <v>105</v>
      </c>
      <c r="CL174" s="102">
        <f t="shared" si="146"/>
        <v>3491.25</v>
      </c>
      <c r="CM174" s="170">
        <f t="shared" si="169"/>
        <v>-2415</v>
      </c>
    </row>
    <row r="175" spans="1:91" ht="11.25">
      <c r="A175" s="253"/>
      <c r="C175" s="1">
        <v>785</v>
      </c>
      <c r="D175" s="34">
        <f>C175/config!$B$7</f>
        <v>261.6666666666667</v>
      </c>
      <c r="E175" s="139">
        <f t="shared" si="174"/>
        <v>12764.0625</v>
      </c>
      <c r="F175" s="139">
        <f t="shared" si="174"/>
        <v>18121.25</v>
      </c>
      <c r="G175" s="139">
        <f t="shared" si="174"/>
        <v>25380.25</v>
      </c>
      <c r="H175" s="139">
        <f t="shared" si="174"/>
        <v>33300.75</v>
      </c>
      <c r="I175" s="139">
        <f t="shared" si="174"/>
        <v>37261</v>
      </c>
      <c r="J175" s="139">
        <f t="shared" si="174"/>
        <v>36400</v>
      </c>
      <c r="K175" s="139">
        <f t="shared" si="174"/>
        <v>10014.375</v>
      </c>
      <c r="L175" s="139">
        <f t="shared" si="174"/>
        <v>20118</v>
      </c>
      <c r="M175" s="139">
        <f t="shared" si="174"/>
        <v>24529.75</v>
      </c>
      <c r="N175" s="139">
        <f t="shared" si="174"/>
        <v>29256.5</v>
      </c>
      <c r="O175" s="139">
        <f t="shared" si="175"/>
        <v>36872.5</v>
      </c>
      <c r="P175" s="139">
        <f t="shared" si="175"/>
        <v>16677.5</v>
      </c>
      <c r="Q175" s="139">
        <f t="shared" si="175"/>
        <v>25865</v>
      </c>
      <c r="R175" s="139">
        <f t="shared" si="175"/>
        <v>34590.49999999999</v>
      </c>
      <c r="S175" s="139">
        <f t="shared" si="175"/>
        <v>52309.25</v>
      </c>
      <c r="T175" s="139">
        <f t="shared" si="175"/>
        <v>13400.625</v>
      </c>
      <c r="U175" s="139">
        <f t="shared" si="175"/>
        <v>20545</v>
      </c>
      <c r="V175" s="139">
        <f t="shared" si="175"/>
        <v>29242.5</v>
      </c>
      <c r="W175" s="148">
        <f t="shared" si="165"/>
        <v>16754.499999999996</v>
      </c>
      <c r="X175" s="148">
        <f t="shared" si="165"/>
        <v>22770.999999999996</v>
      </c>
      <c r="Y175" s="148">
        <f t="shared" si="165"/>
        <v>28829.499999999996</v>
      </c>
      <c r="Z175" s="148">
        <f t="shared" si="165"/>
        <v>42490.00000000001</v>
      </c>
      <c r="AA175" s="148">
        <f t="shared" si="165"/>
        <v>14217</v>
      </c>
      <c r="AB175" s="148">
        <f t="shared" si="165"/>
        <v>18221.000000000004</v>
      </c>
      <c r="AC175" s="148">
        <f t="shared" si="165"/>
        <v>24864</v>
      </c>
      <c r="AD175" s="139">
        <f t="shared" si="175"/>
        <v>37012.5</v>
      </c>
      <c r="AE175" s="139">
        <f t="shared" si="175"/>
        <v>20133.75</v>
      </c>
      <c r="AF175" s="139">
        <f t="shared" si="175"/>
        <v>38912.5</v>
      </c>
      <c r="AG175" s="139">
        <f t="shared" si="175"/>
        <v>10791.725000000002</v>
      </c>
      <c r="AH175" s="139">
        <f t="shared" si="176"/>
        <v>18091.85</v>
      </c>
      <c r="AI175" s="139">
        <f t="shared" si="176"/>
        <v>25350.850000000002</v>
      </c>
      <c r="AJ175" s="139">
        <f t="shared" si="176"/>
        <v>33271.35</v>
      </c>
      <c r="AK175" s="139">
        <f t="shared" si="176"/>
        <v>37231.6</v>
      </c>
      <c r="AL175" s="139">
        <f t="shared" si="176"/>
        <v>9909.375</v>
      </c>
      <c r="AM175" s="139">
        <f t="shared" si="176"/>
        <v>20013</v>
      </c>
      <c r="AN175" s="139">
        <f t="shared" si="176"/>
        <v>24424.75</v>
      </c>
      <c r="AO175" s="139">
        <f t="shared" si="176"/>
        <v>29151.5</v>
      </c>
      <c r="AP175" s="139">
        <f t="shared" si="176"/>
        <v>36767.5</v>
      </c>
      <c r="AQ175" s="139">
        <f t="shared" si="176"/>
        <v>16198.699999999999</v>
      </c>
      <c r="AR175" s="139">
        <f t="shared" si="176"/>
        <v>25753.699999999997</v>
      </c>
      <c r="AS175" s="139">
        <f t="shared" si="176"/>
        <v>34463.869999999995</v>
      </c>
      <c r="AT175" s="139">
        <f t="shared" si="176"/>
        <v>52166.87</v>
      </c>
      <c r="AU175" s="148">
        <f t="shared" si="176"/>
        <v>16649.499999999996</v>
      </c>
      <c r="AV175" s="148">
        <f t="shared" si="176"/>
        <v>22665.999999999996</v>
      </c>
      <c r="AW175" s="148">
        <f t="shared" si="176"/>
        <v>28724.499999999996</v>
      </c>
      <c r="AX175" s="148">
        <f t="shared" si="176"/>
        <v>42385.00000000001</v>
      </c>
      <c r="AY175" s="139">
        <f t="shared" si="176"/>
        <v>18165</v>
      </c>
      <c r="AZ175" s="139">
        <f t="shared" si="176"/>
        <v>17180.625</v>
      </c>
      <c r="BA175" s="139">
        <f t="shared" si="176"/>
        <v>22624</v>
      </c>
      <c r="BB175" s="139">
        <f t="shared" si="173"/>
        <v>31279.5</v>
      </c>
      <c r="BC175" s="139">
        <f t="shared" si="173"/>
        <v>40160.75</v>
      </c>
      <c r="BD175" s="139">
        <f t="shared" si="173"/>
        <v>60611.25</v>
      </c>
      <c r="BE175" s="139">
        <f t="shared" si="173"/>
        <v>25223.437500000004</v>
      </c>
      <c r="BF175" s="139">
        <f t="shared" si="173"/>
        <v>25013.437500000004</v>
      </c>
      <c r="BG175" s="139">
        <f t="shared" si="173"/>
        <v>28511.000000000004</v>
      </c>
      <c r="BH175" s="139">
        <f t="shared" si="173"/>
        <v>27786.500000000004</v>
      </c>
      <c r="BI175" s="139">
        <f t="shared" si="173"/>
        <v>27413.750000000004</v>
      </c>
      <c r="BJ175" s="139">
        <f t="shared" si="173"/>
        <v>26311.250000000004</v>
      </c>
      <c r="BK175" s="139">
        <f t="shared" si="142"/>
        <v>25434.5</v>
      </c>
      <c r="BL175" s="139">
        <f t="shared" si="142"/>
        <v>26243</v>
      </c>
      <c r="BM175" s="44">
        <f t="shared" si="147"/>
        <v>9909.375</v>
      </c>
      <c r="BN175" s="139">
        <f t="shared" si="143"/>
        <v>12764.0625</v>
      </c>
      <c r="BO175" s="139">
        <f t="shared" si="148"/>
        <v>10014.375</v>
      </c>
      <c r="BP175" s="139">
        <f t="shared" si="149"/>
        <v>13400.625</v>
      </c>
      <c r="BQ175" s="139">
        <f t="shared" si="150"/>
        <v>20133.75</v>
      </c>
      <c r="BR175" s="139">
        <f t="shared" si="177"/>
        <v>10791.725000000002</v>
      </c>
      <c r="BS175" s="139">
        <f t="shared" si="151"/>
        <v>9909.375</v>
      </c>
      <c r="BT175" s="139">
        <f t="shared" si="152"/>
        <v>17180.625</v>
      </c>
      <c r="BU175" s="139">
        <f t="shared" si="153"/>
        <v>25013.437500000004</v>
      </c>
      <c r="BV175" s="139">
        <f t="shared" si="154"/>
        <v>25434.5</v>
      </c>
      <c r="BW175" s="175">
        <f t="shared" si="155"/>
        <v>14217</v>
      </c>
      <c r="BX175" s="161">
        <f t="shared" si="156"/>
        <v>16649.499999999996</v>
      </c>
      <c r="BY175" s="20">
        <f t="shared" si="157"/>
        <v>-10049.375000000004</v>
      </c>
      <c r="BZ175" s="13">
        <f t="shared" si="158"/>
        <v>-12799.062500000004</v>
      </c>
      <c r="CA175" s="13">
        <f t="shared" si="159"/>
        <v>-9412.812500000004</v>
      </c>
      <c r="CB175" s="13">
        <f t="shared" si="160"/>
        <v>-2679.6875000000036</v>
      </c>
      <c r="CC175" s="13">
        <f t="shared" si="161"/>
        <v>-12021.712500000001</v>
      </c>
      <c r="CD175" s="13">
        <f t="shared" si="162"/>
        <v>-12904.062500000004</v>
      </c>
      <c r="CE175" s="13">
        <f t="shared" si="178"/>
        <v>-5632.812500000004</v>
      </c>
      <c r="CF175" s="51">
        <v>2200</v>
      </c>
      <c r="CG175" s="13">
        <f t="shared" si="179"/>
        <v>2621.0624999999964</v>
      </c>
      <c r="CH175" s="170">
        <f t="shared" si="167"/>
        <v>-8596.437500000004</v>
      </c>
      <c r="CI175" s="164">
        <f t="shared" si="168"/>
        <v>-6163.937500000007</v>
      </c>
      <c r="CJ175" s="20">
        <f t="shared" si="144"/>
        <v>1972.3374999999978</v>
      </c>
      <c r="CK175" s="102">
        <f t="shared" si="145"/>
        <v>105</v>
      </c>
      <c r="CL175" s="102">
        <f t="shared" si="146"/>
        <v>3491.25</v>
      </c>
      <c r="CM175" s="170">
        <f t="shared" si="169"/>
        <v>-2432.4999999999964</v>
      </c>
    </row>
    <row r="176" spans="1:91" ht="11.25">
      <c r="A176" s="253"/>
      <c r="C176" s="1">
        <v>790</v>
      </c>
      <c r="D176" s="34">
        <f>C176/config!$B$7</f>
        <v>263.3333333333333</v>
      </c>
      <c r="E176" s="139">
        <f t="shared" si="174"/>
        <v>12849.375</v>
      </c>
      <c r="F176" s="139">
        <f t="shared" si="174"/>
        <v>18235</v>
      </c>
      <c r="G176" s="139">
        <f t="shared" si="174"/>
        <v>25539.5</v>
      </c>
      <c r="H176" s="139">
        <f t="shared" si="174"/>
        <v>33505.5</v>
      </c>
      <c r="I176" s="139">
        <f t="shared" si="174"/>
        <v>37488.5</v>
      </c>
      <c r="J176" s="139">
        <f t="shared" si="174"/>
        <v>36627.5</v>
      </c>
      <c r="K176" s="139">
        <f t="shared" si="174"/>
        <v>10106.25</v>
      </c>
      <c r="L176" s="139">
        <f t="shared" si="174"/>
        <v>20254.5</v>
      </c>
      <c r="M176" s="139">
        <f t="shared" si="174"/>
        <v>24689</v>
      </c>
      <c r="N176" s="139">
        <f t="shared" si="174"/>
        <v>29438.5</v>
      </c>
      <c r="O176" s="139">
        <f t="shared" si="175"/>
        <v>37100</v>
      </c>
      <c r="P176" s="139">
        <f t="shared" si="175"/>
        <v>16791.25</v>
      </c>
      <c r="Q176" s="139">
        <f t="shared" si="175"/>
        <v>26031.25</v>
      </c>
      <c r="R176" s="139">
        <f t="shared" si="175"/>
        <v>34809.25</v>
      </c>
      <c r="S176" s="139">
        <f t="shared" si="175"/>
        <v>52633</v>
      </c>
      <c r="T176" s="139">
        <f t="shared" si="175"/>
        <v>13492.5</v>
      </c>
      <c r="U176" s="139">
        <f t="shared" si="175"/>
        <v>20667.5</v>
      </c>
      <c r="V176" s="139">
        <f t="shared" si="175"/>
        <v>29426.25</v>
      </c>
      <c r="W176" s="148">
        <f t="shared" si="165"/>
        <v>16845.500000000004</v>
      </c>
      <c r="X176" s="148">
        <f t="shared" si="165"/>
        <v>22904.000000000004</v>
      </c>
      <c r="Y176" s="148">
        <f t="shared" si="165"/>
        <v>29004.5</v>
      </c>
      <c r="Z176" s="148">
        <f t="shared" si="165"/>
        <v>42748.99999999999</v>
      </c>
      <c r="AA176" s="148">
        <f t="shared" si="165"/>
        <v>14290.5</v>
      </c>
      <c r="AB176" s="148">
        <f t="shared" si="165"/>
        <v>18318.999999999996</v>
      </c>
      <c r="AC176" s="148">
        <f t="shared" si="165"/>
        <v>25011</v>
      </c>
      <c r="AD176" s="139">
        <f t="shared" si="175"/>
        <v>37240.00000000001</v>
      </c>
      <c r="AE176" s="139">
        <f t="shared" si="175"/>
        <v>20247.500000000004</v>
      </c>
      <c r="AF176" s="139">
        <f t="shared" si="175"/>
        <v>39140.00000000001</v>
      </c>
      <c r="AG176" s="139">
        <f t="shared" si="175"/>
        <v>10871.349999999997</v>
      </c>
      <c r="AH176" s="139">
        <f t="shared" si="176"/>
        <v>18205.600000000002</v>
      </c>
      <c r="AI176" s="139">
        <f t="shared" si="176"/>
        <v>25510.1</v>
      </c>
      <c r="AJ176" s="139">
        <f t="shared" si="176"/>
        <v>33476.1</v>
      </c>
      <c r="AK176" s="139">
        <f t="shared" si="176"/>
        <v>37459.100000000006</v>
      </c>
      <c r="AL176" s="139">
        <f t="shared" si="176"/>
        <v>10001.25</v>
      </c>
      <c r="AM176" s="139">
        <f t="shared" si="176"/>
        <v>20149.5</v>
      </c>
      <c r="AN176" s="139">
        <f t="shared" si="176"/>
        <v>24584</v>
      </c>
      <c r="AO176" s="139">
        <f t="shared" si="176"/>
        <v>29333.5</v>
      </c>
      <c r="AP176" s="139">
        <f t="shared" si="176"/>
        <v>36995</v>
      </c>
      <c r="AQ176" s="139">
        <f t="shared" si="176"/>
        <v>16312.45</v>
      </c>
      <c r="AR176" s="139">
        <f t="shared" si="176"/>
        <v>25919.95</v>
      </c>
      <c r="AS176" s="139">
        <f t="shared" si="176"/>
        <v>34682.62</v>
      </c>
      <c r="AT176" s="139">
        <f t="shared" si="176"/>
        <v>52490.62</v>
      </c>
      <c r="AU176" s="148">
        <f t="shared" si="176"/>
        <v>16740.500000000004</v>
      </c>
      <c r="AV176" s="148">
        <f t="shared" si="176"/>
        <v>22799.000000000004</v>
      </c>
      <c r="AW176" s="148">
        <f t="shared" si="176"/>
        <v>28899.5</v>
      </c>
      <c r="AX176" s="148">
        <f t="shared" si="176"/>
        <v>42643.99999999999</v>
      </c>
      <c r="AY176" s="139">
        <f t="shared" si="176"/>
        <v>18165</v>
      </c>
      <c r="AZ176" s="139">
        <f t="shared" si="176"/>
        <v>17272.5</v>
      </c>
      <c r="BA176" s="139">
        <f t="shared" si="176"/>
        <v>22746.5</v>
      </c>
      <c r="BB176" s="139">
        <f t="shared" si="173"/>
        <v>31463.25</v>
      </c>
      <c r="BC176" s="139">
        <f t="shared" si="173"/>
        <v>40405.75</v>
      </c>
      <c r="BD176" s="139">
        <f t="shared" si="173"/>
        <v>60978.75</v>
      </c>
      <c r="BE176" s="139">
        <f t="shared" si="173"/>
        <v>25365.625</v>
      </c>
      <c r="BF176" s="139">
        <f t="shared" si="173"/>
        <v>25155.625</v>
      </c>
      <c r="BG176" s="139">
        <f t="shared" si="173"/>
        <v>28677.249999999996</v>
      </c>
      <c r="BH176" s="139">
        <f t="shared" si="173"/>
        <v>27952.749999999996</v>
      </c>
      <c r="BI176" s="139">
        <f t="shared" si="173"/>
        <v>27579.999999999996</v>
      </c>
      <c r="BJ176" s="139">
        <f t="shared" si="173"/>
        <v>26477.499999999996</v>
      </c>
      <c r="BK176" s="139">
        <f t="shared" si="142"/>
        <v>25574.5</v>
      </c>
      <c r="BL176" s="139">
        <f t="shared" si="142"/>
        <v>26383</v>
      </c>
      <c r="BM176" s="44">
        <f>MIN($BN176:$BV176)</f>
        <v>10001.25</v>
      </c>
      <c r="BN176" s="139">
        <f t="shared" si="143"/>
        <v>12849.375</v>
      </c>
      <c r="BO176" s="139">
        <f t="shared" si="148"/>
        <v>10106.25</v>
      </c>
      <c r="BP176" s="139">
        <f t="shared" si="149"/>
        <v>13492.5</v>
      </c>
      <c r="BQ176" s="139">
        <f t="shared" si="150"/>
        <v>20247.500000000004</v>
      </c>
      <c r="BR176" s="139">
        <f t="shared" si="177"/>
        <v>10871.349999999997</v>
      </c>
      <c r="BS176" s="139">
        <f t="shared" si="151"/>
        <v>10001.25</v>
      </c>
      <c r="BT176" s="139">
        <f t="shared" si="152"/>
        <v>17272.5</v>
      </c>
      <c r="BU176" s="139">
        <f t="shared" si="153"/>
        <v>25155.625</v>
      </c>
      <c r="BV176" s="139">
        <f t="shared" si="154"/>
        <v>25574.5</v>
      </c>
      <c r="BW176" s="175">
        <f t="shared" si="155"/>
        <v>14290.5</v>
      </c>
      <c r="BX176" s="161">
        <f t="shared" si="156"/>
        <v>16740.500000000004</v>
      </c>
      <c r="BY176" s="20">
        <f t="shared" si="157"/>
        <v>-10106.25</v>
      </c>
      <c r="BZ176" s="13">
        <f t="shared" si="158"/>
        <v>-12849.375</v>
      </c>
      <c r="CA176" s="13">
        <f t="shared" si="159"/>
        <v>-9463.125</v>
      </c>
      <c r="CB176" s="13">
        <f t="shared" si="160"/>
        <v>-2708.1249999999964</v>
      </c>
      <c r="CC176" s="13">
        <f t="shared" si="161"/>
        <v>-12084.275000000003</v>
      </c>
      <c r="CD176" s="13">
        <f t="shared" si="162"/>
        <v>-12954.375</v>
      </c>
      <c r="CE176" s="13">
        <f t="shared" si="178"/>
        <v>-5683.125</v>
      </c>
      <c r="CF176" s="51">
        <v>2200</v>
      </c>
      <c r="CG176" s="13">
        <f t="shared" si="179"/>
        <v>2618.875</v>
      </c>
      <c r="CH176" s="170">
        <f t="shared" si="167"/>
        <v>-8665.125</v>
      </c>
      <c r="CI176" s="164">
        <f t="shared" si="168"/>
        <v>-6215.124999999996</v>
      </c>
      <c r="CJ176" s="20">
        <f t="shared" si="144"/>
        <v>1978.0250000000033</v>
      </c>
      <c r="CK176" s="102">
        <f t="shared" si="145"/>
        <v>105</v>
      </c>
      <c r="CL176" s="102">
        <f t="shared" si="146"/>
        <v>3491.25</v>
      </c>
      <c r="CM176" s="170">
        <f t="shared" si="169"/>
        <v>-2450.0000000000036</v>
      </c>
    </row>
    <row r="177" spans="1:91" ht="11.25">
      <c r="A177" s="253"/>
      <c r="C177" s="1">
        <v>795</v>
      </c>
      <c r="D177" s="34">
        <f>C177/config!$B$7</f>
        <v>265</v>
      </c>
      <c r="E177" s="139">
        <f t="shared" si="174"/>
        <v>12934.6875</v>
      </c>
      <c r="F177" s="139">
        <f t="shared" si="174"/>
        <v>18348.75</v>
      </c>
      <c r="G177" s="139">
        <f t="shared" si="174"/>
        <v>25698.75</v>
      </c>
      <c r="H177" s="139">
        <f t="shared" si="174"/>
        <v>33710.25</v>
      </c>
      <c r="I177" s="139">
        <f t="shared" si="174"/>
        <v>37716</v>
      </c>
      <c r="J177" s="139">
        <f t="shared" si="174"/>
        <v>36855</v>
      </c>
      <c r="K177" s="139">
        <f t="shared" si="174"/>
        <v>10198.125</v>
      </c>
      <c r="L177" s="139">
        <f t="shared" si="174"/>
        <v>20391</v>
      </c>
      <c r="M177" s="139">
        <f t="shared" si="174"/>
        <v>24848.25</v>
      </c>
      <c r="N177" s="139">
        <f t="shared" si="174"/>
        <v>29620.5</v>
      </c>
      <c r="O177" s="139">
        <f t="shared" si="175"/>
        <v>37327.5</v>
      </c>
      <c r="P177" s="139">
        <f t="shared" si="175"/>
        <v>16905</v>
      </c>
      <c r="Q177" s="139">
        <f t="shared" si="175"/>
        <v>26197.5</v>
      </c>
      <c r="R177" s="139">
        <f t="shared" si="175"/>
        <v>35028</v>
      </c>
      <c r="S177" s="139">
        <f t="shared" si="175"/>
        <v>52956.75</v>
      </c>
      <c r="T177" s="139">
        <f t="shared" si="175"/>
        <v>13584.375</v>
      </c>
      <c r="U177" s="139">
        <f t="shared" si="175"/>
        <v>20790</v>
      </c>
      <c r="V177" s="139">
        <f t="shared" si="175"/>
        <v>29610</v>
      </c>
      <c r="W177" s="148">
        <f t="shared" si="165"/>
        <v>16936.5</v>
      </c>
      <c r="X177" s="148">
        <f t="shared" si="165"/>
        <v>23037</v>
      </c>
      <c r="Y177" s="148">
        <f t="shared" si="165"/>
        <v>29179.5</v>
      </c>
      <c r="Z177" s="148">
        <f t="shared" si="165"/>
        <v>43008</v>
      </c>
      <c r="AA177" s="148">
        <f t="shared" si="165"/>
        <v>14364</v>
      </c>
      <c r="AB177" s="148">
        <f t="shared" si="165"/>
        <v>18417</v>
      </c>
      <c r="AC177" s="148">
        <f t="shared" si="165"/>
        <v>25158</v>
      </c>
      <c r="AD177" s="139">
        <f t="shared" si="175"/>
        <v>37467.5</v>
      </c>
      <c r="AE177" s="139">
        <f t="shared" si="175"/>
        <v>20361.25</v>
      </c>
      <c r="AF177" s="139">
        <f t="shared" si="175"/>
        <v>39367.5</v>
      </c>
      <c r="AG177" s="139">
        <f t="shared" si="175"/>
        <v>10950.975</v>
      </c>
      <c r="AH177" s="139">
        <f t="shared" si="176"/>
        <v>18319.35</v>
      </c>
      <c r="AI177" s="139">
        <f t="shared" si="176"/>
        <v>25669.35</v>
      </c>
      <c r="AJ177" s="139">
        <f t="shared" si="176"/>
        <v>33680.85</v>
      </c>
      <c r="AK177" s="139">
        <f t="shared" si="176"/>
        <v>37686.6</v>
      </c>
      <c r="AL177" s="139">
        <f t="shared" si="176"/>
        <v>10093.125</v>
      </c>
      <c r="AM177" s="139">
        <f t="shared" si="176"/>
        <v>20286</v>
      </c>
      <c r="AN177" s="139">
        <f t="shared" si="176"/>
        <v>24743.25</v>
      </c>
      <c r="AO177" s="139">
        <f t="shared" si="176"/>
        <v>29515.5</v>
      </c>
      <c r="AP177" s="139">
        <f t="shared" si="176"/>
        <v>37222.5</v>
      </c>
      <c r="AQ177" s="139">
        <f t="shared" si="176"/>
        <v>16426.2</v>
      </c>
      <c r="AR177" s="139">
        <f t="shared" si="176"/>
        <v>26086.2</v>
      </c>
      <c r="AS177" s="139">
        <f t="shared" si="176"/>
        <v>34901.37</v>
      </c>
      <c r="AT177" s="139">
        <f t="shared" si="176"/>
        <v>52814.37</v>
      </c>
      <c r="AU177" s="148">
        <f t="shared" si="176"/>
        <v>16831.5</v>
      </c>
      <c r="AV177" s="148">
        <f t="shared" si="176"/>
        <v>22932</v>
      </c>
      <c r="AW177" s="148">
        <f t="shared" si="176"/>
        <v>29074.5</v>
      </c>
      <c r="AX177" s="148">
        <f t="shared" si="176"/>
        <v>42903</v>
      </c>
      <c r="AY177" s="139">
        <f t="shared" si="176"/>
        <v>18165</v>
      </c>
      <c r="AZ177" s="139">
        <f t="shared" si="176"/>
        <v>17364.375</v>
      </c>
      <c r="BA177" s="139">
        <f t="shared" si="176"/>
        <v>22869</v>
      </c>
      <c r="BB177" s="139">
        <f t="shared" si="173"/>
        <v>31647</v>
      </c>
      <c r="BC177" s="139">
        <f t="shared" si="173"/>
        <v>40650.75</v>
      </c>
      <c r="BD177" s="139">
        <f t="shared" si="173"/>
        <v>61346.25</v>
      </c>
      <c r="BE177" s="139">
        <f t="shared" si="173"/>
        <v>25507.8125</v>
      </c>
      <c r="BF177" s="139">
        <f t="shared" si="173"/>
        <v>25297.8125</v>
      </c>
      <c r="BG177" s="139">
        <f t="shared" si="173"/>
        <v>28843.5</v>
      </c>
      <c r="BH177" s="139">
        <f t="shared" si="173"/>
        <v>28119</v>
      </c>
      <c r="BI177" s="139">
        <f t="shared" si="173"/>
        <v>27746.25</v>
      </c>
      <c r="BJ177" s="139">
        <f t="shared" si="173"/>
        <v>26643.75</v>
      </c>
      <c r="BK177" s="139">
        <f t="shared" si="142"/>
        <v>25714.5</v>
      </c>
      <c r="BL177" s="139">
        <f t="shared" si="142"/>
        <v>26523</v>
      </c>
      <c r="BM177" s="44">
        <f t="shared" si="147"/>
        <v>10093.125</v>
      </c>
      <c r="BN177" s="139">
        <f t="shared" si="143"/>
        <v>12934.6875</v>
      </c>
      <c r="BO177" s="139">
        <f t="shared" si="148"/>
        <v>10198.125</v>
      </c>
      <c r="BP177" s="139">
        <f t="shared" si="149"/>
        <v>13584.375</v>
      </c>
      <c r="BQ177" s="139">
        <f t="shared" si="150"/>
        <v>20361.25</v>
      </c>
      <c r="BR177" s="139">
        <f t="shared" si="177"/>
        <v>10950.975</v>
      </c>
      <c r="BS177" s="139">
        <f t="shared" si="151"/>
        <v>10093.125</v>
      </c>
      <c r="BT177" s="139">
        <f t="shared" si="152"/>
        <v>17364.375</v>
      </c>
      <c r="BU177" s="139">
        <f t="shared" si="153"/>
        <v>25297.8125</v>
      </c>
      <c r="BV177" s="139">
        <f t="shared" si="154"/>
        <v>25714.5</v>
      </c>
      <c r="BW177" s="175">
        <f t="shared" si="155"/>
        <v>14364</v>
      </c>
      <c r="BX177" s="161">
        <f t="shared" si="156"/>
        <v>16831.5</v>
      </c>
      <c r="BY177" s="20">
        <f t="shared" si="157"/>
        <v>-10163.125</v>
      </c>
      <c r="BZ177" s="13">
        <f t="shared" si="158"/>
        <v>-12899.6875</v>
      </c>
      <c r="CA177" s="13">
        <f t="shared" si="159"/>
        <v>-9513.4375</v>
      </c>
      <c r="CB177" s="13">
        <f t="shared" si="160"/>
        <v>-2736.5625</v>
      </c>
      <c r="CC177" s="13">
        <f t="shared" si="161"/>
        <v>-12146.8375</v>
      </c>
      <c r="CD177" s="13">
        <f t="shared" si="162"/>
        <v>-13004.6875</v>
      </c>
      <c r="CE177" s="13">
        <f t="shared" si="178"/>
        <v>-5733.4375</v>
      </c>
      <c r="CF177" s="51">
        <v>2200</v>
      </c>
      <c r="CG177" s="13">
        <f t="shared" si="179"/>
        <v>2616.6875</v>
      </c>
      <c r="CH177" s="170">
        <f t="shared" si="167"/>
        <v>-8733.8125</v>
      </c>
      <c r="CI177" s="164">
        <f t="shared" si="168"/>
        <v>-6266.3125</v>
      </c>
      <c r="CJ177" s="20">
        <f t="shared" si="144"/>
        <v>1983.7124999999996</v>
      </c>
      <c r="CK177" s="102">
        <f t="shared" si="145"/>
        <v>105</v>
      </c>
      <c r="CL177" s="102">
        <f t="shared" si="146"/>
        <v>3491.25</v>
      </c>
      <c r="CM177" s="170">
        <f t="shared" si="169"/>
        <v>-2467.5</v>
      </c>
    </row>
    <row r="178" spans="1:91" ht="11.25">
      <c r="A178" s="253"/>
      <c r="C178" s="1">
        <v>800</v>
      </c>
      <c r="D178" s="34">
        <f>C178/config!$B$7</f>
        <v>266.6666666666667</v>
      </c>
      <c r="E178" s="139">
        <f t="shared" si="174"/>
        <v>13020</v>
      </c>
      <c r="F178" s="139">
        <f t="shared" si="174"/>
        <v>18462.5</v>
      </c>
      <c r="G178" s="139">
        <f t="shared" si="174"/>
        <v>25858</v>
      </c>
      <c r="H178" s="139">
        <f t="shared" si="174"/>
        <v>33915</v>
      </c>
      <c r="I178" s="139">
        <f t="shared" si="174"/>
        <v>37943.5</v>
      </c>
      <c r="J178" s="139">
        <f t="shared" si="174"/>
        <v>37082.5</v>
      </c>
      <c r="K178" s="139">
        <f t="shared" si="174"/>
        <v>10290</v>
      </c>
      <c r="L178" s="139">
        <f t="shared" si="174"/>
        <v>20527.5</v>
      </c>
      <c r="M178" s="139">
        <f t="shared" si="174"/>
        <v>25007.5</v>
      </c>
      <c r="N178" s="139">
        <f t="shared" si="174"/>
        <v>29802.5</v>
      </c>
      <c r="O178" s="139">
        <f t="shared" si="175"/>
        <v>37555</v>
      </c>
      <c r="P178" s="139">
        <f t="shared" si="175"/>
        <v>17018.75</v>
      </c>
      <c r="Q178" s="139">
        <f t="shared" si="175"/>
        <v>26363.75</v>
      </c>
      <c r="R178" s="139">
        <f t="shared" si="175"/>
        <v>35246.75</v>
      </c>
      <c r="S178" s="139">
        <f t="shared" si="175"/>
        <v>53280.5</v>
      </c>
      <c r="T178" s="139">
        <f t="shared" si="175"/>
        <v>13676.25</v>
      </c>
      <c r="U178" s="139">
        <f t="shared" si="175"/>
        <v>20912.5</v>
      </c>
      <c r="V178" s="139">
        <f t="shared" si="175"/>
        <v>29793.75</v>
      </c>
      <c r="W178" s="148">
        <f t="shared" si="165"/>
        <v>17027.499999999996</v>
      </c>
      <c r="X178" s="148">
        <f t="shared" si="165"/>
        <v>23169.999999999996</v>
      </c>
      <c r="Y178" s="148">
        <f t="shared" si="165"/>
        <v>29354.5</v>
      </c>
      <c r="Z178" s="148">
        <f t="shared" si="165"/>
        <v>43267.00000000001</v>
      </c>
      <c r="AA178" s="148">
        <f t="shared" si="165"/>
        <v>14437.5</v>
      </c>
      <c r="AB178" s="148">
        <f t="shared" si="165"/>
        <v>18515.000000000004</v>
      </c>
      <c r="AC178" s="148">
        <f t="shared" si="165"/>
        <v>25305</v>
      </c>
      <c r="AD178" s="139">
        <f t="shared" si="175"/>
        <v>37695</v>
      </c>
      <c r="AE178" s="139">
        <f t="shared" si="175"/>
        <v>20475</v>
      </c>
      <c r="AF178" s="139">
        <f t="shared" si="175"/>
        <v>39595</v>
      </c>
      <c r="AG178" s="139">
        <f t="shared" si="175"/>
        <v>11030.600000000002</v>
      </c>
      <c r="AH178" s="139">
        <f t="shared" si="176"/>
        <v>18433.1</v>
      </c>
      <c r="AI178" s="139">
        <f t="shared" si="176"/>
        <v>25828.600000000002</v>
      </c>
      <c r="AJ178" s="139">
        <f t="shared" si="176"/>
        <v>33885.6</v>
      </c>
      <c r="AK178" s="139">
        <f t="shared" si="176"/>
        <v>37914.1</v>
      </c>
      <c r="AL178" s="139">
        <f t="shared" si="176"/>
        <v>10185</v>
      </c>
      <c r="AM178" s="139">
        <f t="shared" si="176"/>
        <v>20422.5</v>
      </c>
      <c r="AN178" s="139">
        <f t="shared" si="176"/>
        <v>24902.5</v>
      </c>
      <c r="AO178" s="139">
        <f t="shared" si="176"/>
        <v>29697.5</v>
      </c>
      <c r="AP178" s="139">
        <f t="shared" si="176"/>
        <v>37450</v>
      </c>
      <c r="AQ178" s="139">
        <f t="shared" si="176"/>
        <v>16539.949999999997</v>
      </c>
      <c r="AR178" s="139">
        <f t="shared" si="176"/>
        <v>26252.449999999997</v>
      </c>
      <c r="AS178" s="139">
        <f t="shared" si="176"/>
        <v>35120.12</v>
      </c>
      <c r="AT178" s="139">
        <f t="shared" si="176"/>
        <v>53138.12</v>
      </c>
      <c r="AU178" s="148">
        <f t="shared" si="176"/>
        <v>16922.499999999996</v>
      </c>
      <c r="AV178" s="148">
        <f t="shared" si="176"/>
        <v>23064.999999999996</v>
      </c>
      <c r="AW178" s="148">
        <f t="shared" si="176"/>
        <v>29249.5</v>
      </c>
      <c r="AX178" s="148">
        <f t="shared" si="176"/>
        <v>43162.00000000001</v>
      </c>
      <c r="AY178" s="139">
        <f t="shared" si="176"/>
        <v>18165</v>
      </c>
      <c r="AZ178" s="139">
        <f t="shared" si="176"/>
        <v>17456.25</v>
      </c>
      <c r="BA178" s="139">
        <f t="shared" si="176"/>
        <v>22991.5</v>
      </c>
      <c r="BB178" s="139">
        <f t="shared" si="173"/>
        <v>31830.75</v>
      </c>
      <c r="BC178" s="139">
        <f t="shared" si="173"/>
        <v>40895.75</v>
      </c>
      <c r="BD178" s="139">
        <f t="shared" si="173"/>
        <v>61713.75</v>
      </c>
      <c r="BE178" s="139">
        <f t="shared" si="173"/>
        <v>25650.000000000004</v>
      </c>
      <c r="BF178" s="139">
        <f t="shared" si="173"/>
        <v>25440.000000000004</v>
      </c>
      <c r="BG178" s="139">
        <f t="shared" si="173"/>
        <v>29009.750000000004</v>
      </c>
      <c r="BH178" s="139">
        <f t="shared" si="173"/>
        <v>28285.250000000004</v>
      </c>
      <c r="BI178" s="139">
        <f t="shared" si="173"/>
        <v>27912.500000000004</v>
      </c>
      <c r="BJ178" s="139">
        <f t="shared" si="173"/>
        <v>26810.000000000004</v>
      </c>
      <c r="BK178" s="139">
        <f t="shared" si="142"/>
        <v>25854.5</v>
      </c>
      <c r="BL178" s="139">
        <f t="shared" si="142"/>
        <v>26663</v>
      </c>
      <c r="BM178" s="44">
        <f t="shared" si="147"/>
        <v>10185</v>
      </c>
      <c r="BN178" s="139">
        <f t="shared" si="143"/>
        <v>13020</v>
      </c>
      <c r="BO178" s="139">
        <f t="shared" si="148"/>
        <v>10290</v>
      </c>
      <c r="BP178" s="139">
        <f t="shared" si="149"/>
        <v>13676.25</v>
      </c>
      <c r="BQ178" s="139">
        <f t="shared" si="150"/>
        <v>20475</v>
      </c>
      <c r="BR178" s="139">
        <f t="shared" si="177"/>
        <v>11030.600000000002</v>
      </c>
      <c r="BS178" s="139">
        <f t="shared" si="151"/>
        <v>10185</v>
      </c>
      <c r="BT178" s="139">
        <f t="shared" si="152"/>
        <v>17456.25</v>
      </c>
      <c r="BU178" s="139">
        <f t="shared" si="153"/>
        <v>25440.000000000004</v>
      </c>
      <c r="BV178" s="139">
        <f t="shared" si="154"/>
        <v>25854.5</v>
      </c>
      <c r="BW178" s="175">
        <f t="shared" si="155"/>
        <v>14437.5</v>
      </c>
      <c r="BX178" s="161">
        <f t="shared" si="156"/>
        <v>16922.499999999996</v>
      </c>
      <c r="BY178" s="20">
        <f t="shared" si="157"/>
        <v>-10220.000000000004</v>
      </c>
      <c r="BZ178" s="13">
        <f t="shared" si="158"/>
        <v>-12950.000000000004</v>
      </c>
      <c r="CA178" s="13">
        <f t="shared" si="159"/>
        <v>-9563.750000000004</v>
      </c>
      <c r="CB178" s="13">
        <f t="shared" si="160"/>
        <v>-2765.0000000000036</v>
      </c>
      <c r="CC178" s="13">
        <f t="shared" si="161"/>
        <v>-12209.400000000001</v>
      </c>
      <c r="CD178" s="13">
        <f t="shared" si="162"/>
        <v>-13055.000000000004</v>
      </c>
      <c r="CE178" s="13">
        <f t="shared" si="178"/>
        <v>-5783.750000000004</v>
      </c>
      <c r="CF178" s="51">
        <v>2200</v>
      </c>
      <c r="CG178" s="13">
        <f t="shared" si="179"/>
        <v>2614.4999999999964</v>
      </c>
      <c r="CH178" s="170">
        <f t="shared" si="167"/>
        <v>-8802.500000000004</v>
      </c>
      <c r="CI178" s="164">
        <f t="shared" si="168"/>
        <v>-6317.500000000007</v>
      </c>
      <c r="CJ178" s="20">
        <f t="shared" si="144"/>
        <v>1989.3999999999978</v>
      </c>
      <c r="CK178" s="102">
        <f t="shared" si="145"/>
        <v>105</v>
      </c>
      <c r="CL178" s="102">
        <f t="shared" si="146"/>
        <v>3491.25</v>
      </c>
      <c r="CM178" s="170">
        <f t="shared" si="169"/>
        <v>-2484.9999999999964</v>
      </c>
    </row>
    <row r="180" spans="4:91" s="105" customFormat="1" ht="86.25">
      <c r="D180" s="106"/>
      <c r="E180" s="107" t="str">
        <f aca="true" t="shared" si="180" ref="E180:CE180">E3</f>
        <v>タイプLL</v>
      </c>
      <c r="F180" s="107" t="str">
        <f t="shared" si="180"/>
        <v>タイプL</v>
      </c>
      <c r="G180" s="107" t="str">
        <f t="shared" si="180"/>
        <v>タイプM</v>
      </c>
      <c r="H180" s="107" t="str">
        <f t="shared" si="180"/>
        <v>タイプS</v>
      </c>
      <c r="I180" s="107" t="str">
        <f t="shared" si="180"/>
        <v>タイプSS</v>
      </c>
      <c r="J180" s="107" t="str">
        <f t="shared" si="180"/>
        <v>タイプリミット</v>
      </c>
      <c r="K180" s="108" t="str">
        <f t="shared" si="180"/>
        <v>WINプランLL</v>
      </c>
      <c r="L180" s="108" t="str">
        <f t="shared" si="180"/>
        <v>WINプランL</v>
      </c>
      <c r="M180" s="108" t="str">
        <f t="shared" si="180"/>
        <v>WINプランM</v>
      </c>
      <c r="N180" s="108" t="str">
        <f t="shared" si="180"/>
        <v>WINプランS</v>
      </c>
      <c r="O180" s="108" t="str">
        <f t="shared" si="180"/>
        <v>WINプランSS</v>
      </c>
      <c r="P180" s="107" t="str">
        <f t="shared" si="180"/>
        <v>コミコミOneビジネス</v>
      </c>
      <c r="Q180" s="107" t="str">
        <f t="shared" si="180"/>
        <v>コミコミOneスタンダード</v>
      </c>
      <c r="R180" s="107" t="str">
        <f t="shared" si="180"/>
        <v>コミコミOneエコノミー</v>
      </c>
      <c r="S180" s="107" t="str">
        <f t="shared" si="180"/>
        <v>コミコミOneライト</v>
      </c>
      <c r="T180" s="107" t="str">
        <f t="shared" si="180"/>
        <v>コミコミコールスーパー</v>
      </c>
      <c r="U180" s="107" t="str">
        <f t="shared" si="180"/>
        <v>コミコミコールジャンボ</v>
      </c>
      <c r="V180" s="107" t="str">
        <f t="shared" si="180"/>
        <v>コミコミコールL</v>
      </c>
      <c r="W180" s="150" t="str">
        <f aca="true" t="shared" si="181" ref="W180:AD180">W3</f>
        <v>コミコミOneビジネス</v>
      </c>
      <c r="X180" s="150" t="str">
        <f t="shared" si="181"/>
        <v>コミコミOneスタンダード</v>
      </c>
      <c r="Y180" s="150" t="str">
        <f t="shared" si="181"/>
        <v>コミコミOneエコノミー</v>
      </c>
      <c r="Z180" s="150" t="str">
        <f t="shared" si="181"/>
        <v>コミコミOneライト</v>
      </c>
      <c r="AA180" s="150" t="str">
        <f t="shared" si="181"/>
        <v>コミコミコールスーパー</v>
      </c>
      <c r="AB180" s="150" t="str">
        <f t="shared" si="181"/>
        <v>コミコミコールジャンボ</v>
      </c>
      <c r="AC180" s="150" t="str">
        <f t="shared" si="181"/>
        <v>コミコミコールL</v>
      </c>
      <c r="AD180" s="109" t="str">
        <f t="shared" si="181"/>
        <v>ホワイトプラン</v>
      </c>
      <c r="AE180" s="109" t="str">
        <f>AE3</f>
        <v>ダブルホワイト</v>
      </c>
      <c r="AF180" s="109" t="str">
        <f t="shared" si="180"/>
        <v>ゴールドプラン</v>
      </c>
      <c r="AG180" s="107" t="str">
        <f t="shared" si="180"/>
        <v>ブルー LL</v>
      </c>
      <c r="AH180" s="107" t="str">
        <f t="shared" si="180"/>
        <v>ブルー L</v>
      </c>
      <c r="AI180" s="107" t="str">
        <f t="shared" si="180"/>
        <v>ブルー M</v>
      </c>
      <c r="AJ180" s="107" t="str">
        <f t="shared" si="180"/>
        <v>ブルー S</v>
      </c>
      <c r="AK180" s="107" t="str">
        <f t="shared" si="180"/>
        <v>ブルー SS</v>
      </c>
      <c r="AL180" s="108" t="str">
        <f t="shared" si="180"/>
        <v>オレンジ(W) LL</v>
      </c>
      <c r="AM180" s="108" t="str">
        <f t="shared" si="180"/>
        <v>オレンジ(W) L</v>
      </c>
      <c r="AN180" s="108" t="str">
        <f t="shared" si="180"/>
        <v>オレンジ(W) M</v>
      </c>
      <c r="AO180" s="108" t="str">
        <f t="shared" si="180"/>
        <v>オレンジ(W) S</v>
      </c>
      <c r="AP180" s="108" t="str">
        <f t="shared" si="180"/>
        <v>オレンジ(W) SS</v>
      </c>
      <c r="AQ180" s="107" t="str">
        <f t="shared" si="180"/>
        <v>オレンジ(X) ビジネス</v>
      </c>
      <c r="AR180" s="107" t="str">
        <f t="shared" si="180"/>
        <v>オレンジ(X) スタンダード</v>
      </c>
      <c r="AS180" s="107" t="str">
        <f t="shared" si="180"/>
        <v>オレンジ(X) エコノミー</v>
      </c>
      <c r="AT180" s="107" t="str">
        <f t="shared" si="180"/>
        <v>オレンジ(X) ライト</v>
      </c>
      <c r="AU180" s="150" t="str">
        <f>AU3</f>
        <v>オレンジ(X) ビジネス</v>
      </c>
      <c r="AV180" s="150" t="str">
        <f>AV3</f>
        <v>オレンジ(X) スタンダード</v>
      </c>
      <c r="AW180" s="150" t="str">
        <f>AW3</f>
        <v>オレンジ(X) エコノミー</v>
      </c>
      <c r="AX180" s="150" t="str">
        <f>AX3</f>
        <v>オレンジ(X) ライト</v>
      </c>
      <c r="AY180" s="110" t="str">
        <f t="shared" si="180"/>
        <v>バリューパックプレミア</v>
      </c>
      <c r="AZ180" s="110" t="str">
        <f t="shared" si="180"/>
        <v>バリューパックプラチナ</v>
      </c>
      <c r="BA180" s="110" t="str">
        <f t="shared" si="180"/>
        <v>バリューパックゴールド</v>
      </c>
      <c r="BB180" s="110" t="str">
        <f t="shared" si="180"/>
        <v>バリューパックシルバー</v>
      </c>
      <c r="BC180" s="110" t="str">
        <f t="shared" si="180"/>
        <v>バリューパック</v>
      </c>
      <c r="BD180" s="110" t="str">
        <f t="shared" si="180"/>
        <v>ライトコールパック</v>
      </c>
      <c r="BE180" s="107" t="str">
        <f t="shared" si="180"/>
        <v>ウィルコム定額プラン</v>
      </c>
      <c r="BF180" s="107" t="str">
        <f t="shared" si="180"/>
        <v>定額プランお得パック</v>
      </c>
      <c r="BG180" s="111" t="str">
        <f t="shared" si="180"/>
        <v>標準コース</v>
      </c>
      <c r="BH180" s="111" t="str">
        <f t="shared" si="180"/>
        <v>スーパーパックS</v>
      </c>
      <c r="BI180" s="111" t="str">
        <f t="shared" si="180"/>
        <v>スーパーパックL</v>
      </c>
      <c r="BJ180" s="111" t="str">
        <f t="shared" si="180"/>
        <v>スーパーパックLL</v>
      </c>
      <c r="BK180" s="107" t="str">
        <f t="shared" si="180"/>
        <v>パケコミネット</v>
      </c>
      <c r="BL180" s="107" t="str">
        <f t="shared" si="180"/>
        <v>つなぎ放題</v>
      </c>
      <c r="BM180" s="112"/>
      <c r="BN180" s="113" t="str">
        <f t="shared" si="180"/>
        <v>新料金最適</v>
      </c>
      <c r="BO180" s="107" t="str">
        <f t="shared" si="180"/>
        <v>WIN最適</v>
      </c>
      <c r="BP180" s="107" t="str">
        <f t="shared" si="180"/>
        <v>1X最適</v>
      </c>
      <c r="BQ180" s="107" t="str">
        <f t="shared" si="180"/>
        <v>ホワイト/ゴールド最適</v>
      </c>
      <c r="BR180" s="107" t="str">
        <f t="shared" si="180"/>
        <v>ブルー最適</v>
      </c>
      <c r="BS180" s="107" t="str">
        <f t="shared" si="180"/>
        <v>オレンジ最適</v>
      </c>
      <c r="BT180" s="107" t="str">
        <f t="shared" si="180"/>
        <v>Voda統一プラン最適</v>
      </c>
      <c r="BU180" s="107" t="str">
        <f t="shared" si="180"/>
        <v>定額プラン最適</v>
      </c>
      <c r="BV180" s="107" t="str">
        <f t="shared" si="180"/>
        <v>非定額プラン最適</v>
      </c>
      <c r="BW180" s="177"/>
      <c r="BX180" s="159"/>
      <c r="BY180" s="113" t="str">
        <f t="shared" si="180"/>
        <v>新料金併用</v>
      </c>
      <c r="BZ180" s="108" t="str">
        <f t="shared" si="180"/>
        <v>WIN併用</v>
      </c>
      <c r="CA180" s="107" t="str">
        <f t="shared" si="180"/>
        <v>1X併用</v>
      </c>
      <c r="CB180" s="109" t="str">
        <f t="shared" si="180"/>
        <v>ホワイト/ゴールド併用</v>
      </c>
      <c r="CC180" s="107" t="str">
        <f t="shared" si="180"/>
        <v>ブルー併用</v>
      </c>
      <c r="CD180" s="107" t="str">
        <f t="shared" si="180"/>
        <v>オレンジ併用</v>
      </c>
      <c r="CE180" s="110" t="str">
        <f t="shared" si="180"/>
        <v>Voda統一プラン併用</v>
      </c>
      <c r="CF180" s="114" t="str">
        <f aca="true" t="shared" si="182" ref="CF180:CM180">CF3</f>
        <v>定額プラン併用</v>
      </c>
      <c r="CG180" s="107" t="str">
        <f t="shared" si="182"/>
        <v>非定額プラン併用</v>
      </c>
      <c r="CH180" s="172" t="str">
        <f t="shared" si="182"/>
        <v>1X併用</v>
      </c>
      <c r="CI180" s="150" t="str">
        <f t="shared" si="182"/>
        <v>オレンジ(X)併用</v>
      </c>
      <c r="CJ180" s="113" t="str">
        <f t="shared" si="182"/>
        <v>新料金 - ブルー</v>
      </c>
      <c r="CK180" s="108" t="str">
        <f t="shared" si="182"/>
        <v>WIN - オレンジ</v>
      </c>
      <c r="CL180" s="107" t="str">
        <f t="shared" si="182"/>
        <v>1X - オレンジ</v>
      </c>
      <c r="CM180" s="172" t="str">
        <f t="shared" si="182"/>
        <v>1X - オレンジ(X)</v>
      </c>
    </row>
  </sheetData>
  <sheetProtection sheet="1" objects="1" scenarios="1"/>
  <mergeCells count="4">
    <mergeCell ref="A18:A178"/>
    <mergeCell ref="BM1:BX1"/>
    <mergeCell ref="CJ1:CM1"/>
    <mergeCell ref="BY1:CI1"/>
  </mergeCells>
  <conditionalFormatting sqref="BN16:BV16 AY16:BL16 AY18:BL178 E16:V16 E18:V178 BN18:BV178 AD18:AT178 AD16:AT16">
    <cfRule type="cellIs" priority="1" dxfId="1" operator="lessThanOrEqual" stopIfTrue="1">
      <formula>$BM16</formula>
    </cfRule>
    <cfRule type="cellIs" priority="2" dxfId="2" operator="lessThanOrEqual" stopIfTrue="1">
      <formula>$BM16+500</formula>
    </cfRule>
    <cfRule type="cellIs" priority="3" dxfId="3" operator="lessThanOrEqual" stopIfTrue="1">
      <formula>$BM16+1000</formula>
    </cfRule>
  </conditionalFormatting>
  <conditionalFormatting sqref="AU18:AX178">
    <cfRule type="cellIs" priority="4" dxfId="4" operator="lessThanOrEqual" stopIfTrue="1">
      <formula>$BM18</formula>
    </cfRule>
    <cfRule type="cellIs" priority="5" dxfId="2" operator="lessThanOrEqual" stopIfTrue="1">
      <formula>$BM18+500</formula>
    </cfRule>
    <cfRule type="cellIs" priority="6" dxfId="3" operator="lessThanOrEqual" stopIfTrue="1">
      <formula>$BM18+1000</formula>
    </cfRule>
  </conditionalFormatting>
  <conditionalFormatting sqref="W16:AC16 BW16:BX16 AU16:AX16 BW18:BX178 W18:AC178">
    <cfRule type="cellIs" priority="7" dxfId="5" operator="lessThanOrEqual" stopIfTrue="1">
      <formula>$BM16</formula>
    </cfRule>
    <cfRule type="cellIs" priority="8" dxfId="2" operator="lessThanOrEqual" stopIfTrue="1">
      <formula>$BM16+500</formula>
    </cfRule>
    <cfRule type="cellIs" priority="9" dxfId="3" operator="lessThanOrEqual" stopIfTrue="1">
      <formula>$BM16+1000</formula>
    </cfRule>
  </conditionalFormatting>
  <conditionalFormatting sqref="CJ16:CM16 CJ18:CM178">
    <cfRule type="cellIs" priority="10" dxfId="2" operator="greaterThan" stopIfTrue="1">
      <formula>1000</formula>
    </cfRule>
    <cfRule type="cellIs" priority="11" dxfId="3" operator="greaterThan" stopIfTrue="1">
      <formula>500</formula>
    </cfRule>
  </conditionalFormatting>
  <conditionalFormatting sqref="E14:BL14">
    <cfRule type="cellIs" priority="12" dxfId="6" operator="greaterThan" stopIfTrue="1">
      <formula>0</formula>
    </cfRule>
  </conditionalFormatting>
  <printOptions/>
  <pageMargins left="0.75" right="0.75" top="1" bottom="1" header="0.512" footer="0.512"/>
  <pageSetup horizontalDpi="300" verticalDpi="300" orientation="portrait" paperSize="9" r:id="rId4"/>
  <ignoredErrors>
    <ignoredError sqref="BO11:BO13 BP11:BP12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 sheet="1" objects="1" scenarios="1"/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yamanakako</Manager>
  <Company>phs/willcom sogo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yamanakako</dc:creator>
  <cp:keywords/>
  <dc:description/>
  <cp:lastModifiedBy>Secret</cp:lastModifiedBy>
  <dcterms:created xsi:type="dcterms:W3CDTF">2006-11-04T05:21:33Z</dcterms:created>
  <dcterms:modified xsi:type="dcterms:W3CDTF">2007-07-25T22:36:57Z</dcterms:modified>
  <cp:category/>
  <cp:version/>
  <cp:contentType/>
  <cp:contentStatus/>
</cp:coreProperties>
</file>