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15" windowWidth="10020" windowHeight="8775" activeTab="2"/>
  </bookViews>
  <sheets>
    <sheet name="能力値" sheetId="1" r:id="rId1"/>
    <sheet name="戦闘データ" sheetId="2" r:id="rId2"/>
    <sheet name="戦闘データ (騎乗時" sheetId="3" r:id="rId3"/>
  </sheets>
  <definedNames/>
  <calcPr fullCalcOnLoad="1"/>
</workbook>
</file>

<file path=xl/sharedStrings.xml><?xml version="1.0" encoding="utf-8"?>
<sst xmlns="http://schemas.openxmlformats.org/spreadsheetml/2006/main" count="297" uniqueCount="79">
  <si>
    <t>FE TRPG</t>
  </si>
  <si>
    <t>キャラ名</t>
  </si>
  <si>
    <t>一般判定値</t>
  </si>
  <si>
    <t>感覚</t>
  </si>
  <si>
    <t>精神</t>
  </si>
  <si>
    <t>交渉</t>
  </si>
  <si>
    <t>３つの合計</t>
  </si>
  <si>
    <t>スキルＰ上限</t>
  </si>
  <si>
    <t>初期能力値</t>
  </si>
  <si>
    <t>成長値</t>
  </si>
  <si>
    <t>最終値</t>
  </si>
  <si>
    <t>スキル</t>
  </si>
  <si>
    <t>スキルＰ</t>
  </si>
  <si>
    <t>スキルＰ残り</t>
  </si>
  <si>
    <t>ＨＰ</t>
  </si>
  <si>
    <t>力</t>
  </si>
  <si>
    <t>魔力</t>
  </si>
  <si>
    <t>技</t>
  </si>
  <si>
    <t>速さ</t>
  </si>
  <si>
    <t>幸運</t>
  </si>
  <si>
    <t>守備</t>
  </si>
  <si>
    <t>魔防</t>
  </si>
  <si>
    <t>体格</t>
  </si>
  <si>
    <t>移動</t>
  </si>
  <si>
    <t>所持金</t>
  </si>
  <si>
    <t>修正値</t>
  </si>
  <si>
    <t>限度額</t>
  </si>
  <si>
    <t>装備</t>
  </si>
  <si>
    <t>種別</t>
  </si>
  <si>
    <t>武器</t>
  </si>
  <si>
    <t>重量</t>
  </si>
  <si>
    <t>効果</t>
  </si>
  <si>
    <t>鎧</t>
  </si>
  <si>
    <t>盾</t>
  </si>
  <si>
    <t>種類</t>
  </si>
  <si>
    <t>使用武器</t>
  </si>
  <si>
    <t>威力</t>
  </si>
  <si>
    <t>Ｄ６</t>
  </si>
  <si>
    <t>＋</t>
  </si>
  <si>
    <t>武器修正</t>
  </si>
  <si>
    <t>能力</t>
  </si>
  <si>
    <t>最終威力</t>
  </si>
  <si>
    <t>命中</t>
  </si>
  <si>
    <t>命中補正</t>
  </si>
  <si>
    <t>最終命中</t>
  </si>
  <si>
    <t>攻速</t>
  </si>
  <si>
    <t>回避率</t>
  </si>
  <si>
    <t>魔法</t>
  </si>
  <si>
    <t>名前</t>
  </si>
  <si>
    <t>必修</t>
  </si>
  <si>
    <t>必殺</t>
  </si>
  <si>
    <t>杖</t>
  </si>
  <si>
    <t>回復量</t>
  </si>
  <si>
    <t>回避修正合計</t>
  </si>
  <si>
    <t>LV</t>
  </si>
  <si>
    <t>EXP</t>
  </si>
  <si>
    <t>維持費</t>
  </si>
  <si>
    <t>個数</t>
  </si>
  <si>
    <t>回数</t>
  </si>
  <si>
    <t>効果</t>
  </si>
  <si>
    <t>消耗品</t>
  </si>
  <si>
    <t>所持金修正</t>
  </si>
  <si>
    <t>維持費残り</t>
  </si>
  <si>
    <t>スキルＰ修正</t>
  </si>
  <si>
    <t>最大ＨＰ</t>
  </si>
  <si>
    <t>現在ＨＰ</t>
  </si>
  <si>
    <t>最大耐久</t>
  </si>
  <si>
    <t>耐久</t>
  </si>
  <si>
    <t>クラス</t>
  </si>
  <si>
    <t>兵種</t>
  </si>
  <si>
    <t>備考</t>
  </si>
  <si>
    <t>性別</t>
  </si>
  <si>
    <t>年齢</t>
  </si>
  <si>
    <t>騎馬・竜変化値</t>
  </si>
  <si>
    <t>騎乗・竜変化時</t>
  </si>
  <si>
    <t>ローブ</t>
  </si>
  <si>
    <t>鋼の剣</t>
  </si>
  <si>
    <t>剣</t>
  </si>
  <si>
    <t>バックラー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</si>
</sst>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  <font>
      <sz val="6"/>
      <color rgb="FF000000"/>
      <name val="ＭＳ Ｐゴシック"/>
      <family val="3"/>
    </font>
    <font>
      <sz val="8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4" tint="0.7999799847602844"/>
      </left>
      <right style="thin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21" borderId="15" xfId="0" applyFill="1" applyBorder="1" applyAlignment="1">
      <alignment horizontal="left" vertical="center"/>
    </xf>
    <xf numFmtId="0" fontId="0" fillId="14" borderId="11" xfId="0" applyFill="1" applyBorder="1" applyAlignment="1">
      <alignment vertical="center"/>
    </xf>
    <xf numFmtId="0" fontId="0" fillId="14" borderId="14" xfId="0" applyFill="1" applyBorder="1" applyAlignment="1">
      <alignment vertical="center"/>
    </xf>
    <xf numFmtId="0" fontId="0" fillId="14" borderId="15" xfId="0" applyFill="1" applyBorder="1" applyAlignment="1">
      <alignment horizontal="left" vertical="center"/>
    </xf>
    <xf numFmtId="0" fontId="0" fillId="16" borderId="10" xfId="0" applyFill="1" applyBorder="1" applyAlignment="1">
      <alignment vertical="center"/>
    </xf>
    <xf numFmtId="0" fontId="0" fillId="21" borderId="19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34" borderId="11" xfId="0" applyFill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4" borderId="19" xfId="0" applyFill="1" applyBorder="1" applyAlignment="1">
      <alignment vertical="center"/>
    </xf>
    <xf numFmtId="0" fontId="4" fillId="14" borderId="19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">
      <selection activeCell="C2" sqref="C2"/>
    </sheetView>
  </sheetViews>
  <sheetFormatPr defaultColWidth="9.00390625" defaultRowHeight="13.5"/>
  <cols>
    <col min="1" max="9" width="9.00390625" style="0" customWidth="1"/>
    <col min="10" max="10" width="15.625" style="0" customWidth="1"/>
    <col min="11" max="11" width="14.125" style="0" customWidth="1"/>
    <col min="12" max="12" width="4.875" style="0" bestFit="1" customWidth="1"/>
  </cols>
  <sheetData>
    <row r="1" spans="1:6" ht="13.5">
      <c r="A1" t="s">
        <v>0</v>
      </c>
      <c r="C1" s="23" t="s">
        <v>1</v>
      </c>
      <c r="D1" s="64"/>
      <c r="E1" s="64"/>
      <c r="F1" s="64"/>
    </row>
    <row r="2" spans="3:6" ht="13.5">
      <c r="C2" s="47" t="s">
        <v>71</v>
      </c>
      <c r="D2" s="48"/>
      <c r="E2" s="47" t="s">
        <v>72</v>
      </c>
      <c r="F2" s="47"/>
    </row>
    <row r="3" spans="3:6" ht="13.5">
      <c r="C3" s="46" t="s">
        <v>68</v>
      </c>
      <c r="D3" s="48"/>
      <c r="E3" s="46" t="s">
        <v>69</v>
      </c>
      <c r="F3" s="48"/>
    </row>
    <row r="4" ht="13.5">
      <c r="B4" s="20" t="s">
        <v>2</v>
      </c>
    </row>
    <row r="5" spans="2:7" ht="13.5">
      <c r="B5" s="1" t="s">
        <v>3</v>
      </c>
      <c r="C5" s="1"/>
      <c r="D5" s="1" t="s">
        <v>4</v>
      </c>
      <c r="E5" s="1"/>
      <c r="F5" s="1" t="s">
        <v>5</v>
      </c>
      <c r="G5" s="1"/>
    </row>
    <row r="6" spans="2:7" ht="13.5">
      <c r="B6" s="17" t="s">
        <v>6</v>
      </c>
      <c r="C6" s="17">
        <f>C5+E5+G5</f>
        <v>0</v>
      </c>
      <c r="D6" s="17"/>
      <c r="E6" s="17"/>
      <c r="F6" s="1"/>
      <c r="G6" s="1"/>
    </row>
    <row r="7" spans="2:5" ht="13.5">
      <c r="B7" s="23" t="s">
        <v>54</v>
      </c>
      <c r="C7" s="23"/>
      <c r="D7" s="23" t="s">
        <v>55</v>
      </c>
      <c r="E7" s="23"/>
    </row>
    <row r="8" spans="10:15" ht="13.5">
      <c r="J8" s="20"/>
      <c r="M8" s="2" t="s">
        <v>7</v>
      </c>
      <c r="N8" s="5">
        <f>7+(C7*3)+O9</f>
        <v>7</v>
      </c>
      <c r="O8" s="40" t="s">
        <v>63</v>
      </c>
    </row>
    <row r="9" spans="2:15" ht="13.5">
      <c r="B9" s="3" t="s">
        <v>8</v>
      </c>
      <c r="D9" t="s">
        <v>9</v>
      </c>
      <c r="F9" t="s">
        <v>10</v>
      </c>
      <c r="H9" s="20" t="s">
        <v>74</v>
      </c>
      <c r="I9" t="s">
        <v>9</v>
      </c>
      <c r="J9" s="51"/>
      <c r="K9" s="16" t="s">
        <v>11</v>
      </c>
      <c r="L9" s="4" t="s">
        <v>12</v>
      </c>
      <c r="M9" s="2" t="s">
        <v>13</v>
      </c>
      <c r="N9" s="5">
        <f>N8-SUM(L10:L26)</f>
        <v>7</v>
      </c>
      <c r="O9" s="29"/>
    </row>
    <row r="10" spans="2:18" ht="13.5">
      <c r="B10" s="1" t="s">
        <v>14</v>
      </c>
      <c r="C10" s="1"/>
      <c r="D10" s="1"/>
      <c r="F10" s="49" t="s">
        <v>14</v>
      </c>
      <c r="G10" s="49">
        <f>C10*2+(C23*2)</f>
        <v>0</v>
      </c>
      <c r="H10" s="49">
        <f>G10+C35</f>
        <v>0</v>
      </c>
      <c r="I10" s="49">
        <f>D10+D23</f>
        <v>0</v>
      </c>
      <c r="J10" s="52"/>
      <c r="K10" s="16"/>
      <c r="L10" s="1"/>
      <c r="M10" s="65"/>
      <c r="N10" s="65"/>
      <c r="O10" s="66"/>
      <c r="P10" s="65"/>
      <c r="Q10" s="65"/>
      <c r="R10" s="65"/>
    </row>
    <row r="11" spans="2:18" ht="13.5">
      <c r="B11" s="1" t="s">
        <v>15</v>
      </c>
      <c r="C11" s="1">
        <v>3</v>
      </c>
      <c r="D11" s="1"/>
      <c r="F11" s="49" t="s">
        <v>15</v>
      </c>
      <c r="G11" s="49">
        <f aca="true" t="shared" si="0" ref="G11:G18">C11+C24</f>
        <v>3</v>
      </c>
      <c r="H11" s="49">
        <f>G11+C36</f>
        <v>8</v>
      </c>
      <c r="I11" s="49">
        <f aca="true" t="shared" si="1" ref="I11:I18">D11+D24</f>
        <v>0</v>
      </c>
      <c r="J11" s="52"/>
      <c r="K11" s="16"/>
      <c r="L11" s="1"/>
      <c r="M11" s="65"/>
      <c r="N11" s="65"/>
      <c r="O11" s="65"/>
      <c r="P11" s="65"/>
      <c r="Q11" s="65"/>
      <c r="R11" s="65"/>
    </row>
    <row r="12" spans="2:18" ht="13.5">
      <c r="B12" s="1" t="s">
        <v>16</v>
      </c>
      <c r="C12" s="1">
        <v>3</v>
      </c>
      <c r="D12" s="1"/>
      <c r="F12" s="49" t="s">
        <v>16</v>
      </c>
      <c r="G12" s="49">
        <f t="shared" si="0"/>
        <v>3</v>
      </c>
      <c r="H12" s="49">
        <f aca="true" t="shared" si="2" ref="H12:H19">G12+C37</f>
        <v>8</v>
      </c>
      <c r="I12" s="49">
        <f t="shared" si="1"/>
        <v>0</v>
      </c>
      <c r="J12" s="52"/>
      <c r="K12" s="16"/>
      <c r="L12" s="1"/>
      <c r="M12" s="65"/>
      <c r="N12" s="65"/>
      <c r="O12" s="65"/>
      <c r="P12" s="65"/>
      <c r="Q12" s="65"/>
      <c r="R12" s="65"/>
    </row>
    <row r="13" spans="2:18" ht="13.5">
      <c r="B13" s="1" t="s">
        <v>17</v>
      </c>
      <c r="C13" s="1">
        <v>3</v>
      </c>
      <c r="D13" s="1"/>
      <c r="F13" s="49" t="s">
        <v>17</v>
      </c>
      <c r="G13" s="49">
        <f t="shared" si="0"/>
        <v>3</v>
      </c>
      <c r="H13" s="49">
        <f t="shared" si="2"/>
        <v>8</v>
      </c>
      <c r="I13" s="49">
        <f t="shared" si="1"/>
        <v>0</v>
      </c>
      <c r="J13" s="52"/>
      <c r="K13" s="16"/>
      <c r="L13" s="1"/>
      <c r="M13" s="65"/>
      <c r="N13" s="65"/>
      <c r="O13" s="65"/>
      <c r="P13" s="65"/>
      <c r="Q13" s="65"/>
      <c r="R13" s="65"/>
    </row>
    <row r="14" spans="2:18" ht="13.5">
      <c r="B14" s="1" t="s">
        <v>18</v>
      </c>
      <c r="C14" s="1">
        <v>3</v>
      </c>
      <c r="D14" s="1"/>
      <c r="F14" s="49" t="s">
        <v>18</v>
      </c>
      <c r="G14" s="49">
        <f t="shared" si="0"/>
        <v>3</v>
      </c>
      <c r="H14" s="49">
        <f t="shared" si="2"/>
        <v>8</v>
      </c>
      <c r="I14" s="49">
        <f t="shared" si="1"/>
        <v>0</v>
      </c>
      <c r="J14" s="52"/>
      <c r="K14" s="16"/>
      <c r="L14" s="1"/>
      <c r="M14" s="65"/>
      <c r="N14" s="65"/>
      <c r="O14" s="65"/>
      <c r="P14" s="65"/>
      <c r="Q14" s="65"/>
      <c r="R14" s="65"/>
    </row>
    <row r="15" spans="2:18" ht="13.5">
      <c r="B15" s="1" t="s">
        <v>19</v>
      </c>
      <c r="C15" s="1">
        <v>3</v>
      </c>
      <c r="D15" s="1"/>
      <c r="F15" s="49" t="s">
        <v>19</v>
      </c>
      <c r="G15" s="49">
        <f t="shared" si="0"/>
        <v>3</v>
      </c>
      <c r="H15" s="49">
        <f t="shared" si="2"/>
        <v>8</v>
      </c>
      <c r="I15" s="49">
        <f t="shared" si="1"/>
        <v>0</v>
      </c>
      <c r="J15" s="52"/>
      <c r="K15" s="16"/>
      <c r="L15" s="1"/>
      <c r="M15" s="65"/>
      <c r="N15" s="65"/>
      <c r="O15" s="65"/>
      <c r="P15" s="65"/>
      <c r="Q15" s="65"/>
      <c r="R15" s="65"/>
    </row>
    <row r="16" spans="2:18" ht="13.5">
      <c r="B16" s="1" t="s">
        <v>20</v>
      </c>
      <c r="C16" s="1">
        <v>3</v>
      </c>
      <c r="D16" s="1"/>
      <c r="F16" s="49" t="s">
        <v>20</v>
      </c>
      <c r="G16" s="49">
        <f t="shared" si="0"/>
        <v>3</v>
      </c>
      <c r="H16" s="49">
        <f t="shared" si="2"/>
        <v>8</v>
      </c>
      <c r="I16" s="49">
        <f t="shared" si="1"/>
        <v>0</v>
      </c>
      <c r="J16" s="52"/>
      <c r="K16" s="16"/>
      <c r="L16" s="1"/>
      <c r="M16" s="65"/>
      <c r="N16" s="65"/>
      <c r="O16" s="65"/>
      <c r="P16" s="65"/>
      <c r="Q16" s="65"/>
      <c r="R16" s="65"/>
    </row>
    <row r="17" spans="2:18" ht="13.5">
      <c r="B17" s="1" t="s">
        <v>21</v>
      </c>
      <c r="C17" s="1">
        <v>3</v>
      </c>
      <c r="D17" s="1"/>
      <c r="F17" s="49" t="s">
        <v>21</v>
      </c>
      <c r="G17" s="49">
        <f t="shared" si="0"/>
        <v>3</v>
      </c>
      <c r="H17" s="49">
        <f t="shared" si="2"/>
        <v>8</v>
      </c>
      <c r="I17" s="50">
        <f t="shared" si="1"/>
        <v>0</v>
      </c>
      <c r="J17" s="52"/>
      <c r="K17" s="16"/>
      <c r="L17" s="1"/>
      <c r="M17" s="65"/>
      <c r="N17" s="65"/>
      <c r="O17" s="65"/>
      <c r="P17" s="65"/>
      <c r="Q17" s="65"/>
      <c r="R17" s="65"/>
    </row>
    <row r="18" spans="2:18" ht="13.5">
      <c r="B18" s="1" t="s">
        <v>22</v>
      </c>
      <c r="C18" s="1">
        <v>3</v>
      </c>
      <c r="D18" s="1"/>
      <c r="F18" s="49" t="s">
        <v>22</v>
      </c>
      <c r="G18" s="49">
        <f t="shared" si="0"/>
        <v>3</v>
      </c>
      <c r="H18" s="49">
        <f t="shared" si="2"/>
        <v>8</v>
      </c>
      <c r="I18" s="49">
        <f t="shared" si="1"/>
        <v>0</v>
      </c>
      <c r="J18" s="52"/>
      <c r="K18" s="16"/>
      <c r="L18" s="1"/>
      <c r="M18" s="65"/>
      <c r="N18" s="65"/>
      <c r="O18" s="65"/>
      <c r="P18" s="65"/>
      <c r="Q18" s="65"/>
      <c r="R18" s="65"/>
    </row>
    <row r="19" spans="2:18" ht="13.5">
      <c r="B19" s="1" t="s">
        <v>23</v>
      </c>
      <c r="C19" s="1">
        <v>3</v>
      </c>
      <c r="D19" s="1"/>
      <c r="F19" s="49" t="s">
        <v>23</v>
      </c>
      <c r="G19" s="49">
        <f>C19+ROUNDDOWN(C32/2,0)</f>
        <v>3</v>
      </c>
      <c r="H19" s="49">
        <f t="shared" si="2"/>
        <v>3</v>
      </c>
      <c r="I19" s="49">
        <f>D19+ROUNDDOWN(D32/4,0)</f>
        <v>0</v>
      </c>
      <c r="J19" s="52"/>
      <c r="K19" s="16"/>
      <c r="L19" s="1"/>
      <c r="M19" s="65"/>
      <c r="N19" s="65"/>
      <c r="O19" s="65"/>
      <c r="P19" s="65"/>
      <c r="Q19" s="65"/>
      <c r="R19" s="65"/>
    </row>
    <row r="20" spans="10:18" ht="13.5">
      <c r="J20" s="51"/>
      <c r="K20" s="16"/>
      <c r="L20" s="1"/>
      <c r="M20" s="65"/>
      <c r="N20" s="65"/>
      <c r="O20" s="65"/>
      <c r="P20" s="65"/>
      <c r="Q20" s="65"/>
      <c r="R20" s="65"/>
    </row>
    <row r="21" spans="6:18" ht="13.5">
      <c r="F21" s="1" t="s">
        <v>24</v>
      </c>
      <c r="G21" s="5">
        <f>4000+(C7*1000)+H22</f>
        <v>4000</v>
      </c>
      <c r="H21" s="40" t="s">
        <v>61</v>
      </c>
      <c r="J21" s="53"/>
      <c r="K21" s="16"/>
      <c r="L21" s="1"/>
      <c r="M21" s="65"/>
      <c r="N21" s="65"/>
      <c r="O21" s="65"/>
      <c r="P21" s="65"/>
      <c r="Q21" s="65"/>
      <c r="R21" s="65"/>
    </row>
    <row r="22" spans="2:18" ht="13.5">
      <c r="B22" t="s">
        <v>25</v>
      </c>
      <c r="D22" t="s">
        <v>9</v>
      </c>
      <c r="F22" s="1" t="s">
        <v>26</v>
      </c>
      <c r="G22" s="5">
        <f>G21</f>
        <v>4000</v>
      </c>
      <c r="H22" s="29"/>
      <c r="J22" s="53"/>
      <c r="K22" s="16"/>
      <c r="L22" s="1"/>
      <c r="M22" s="65"/>
      <c r="N22" s="65"/>
      <c r="O22" s="65"/>
      <c r="P22" s="65"/>
      <c r="Q22" s="65"/>
      <c r="R22" s="65"/>
    </row>
    <row r="23" spans="2:18" ht="13.5">
      <c r="B23" s="1" t="s">
        <v>14</v>
      </c>
      <c r="C23" s="1"/>
      <c r="D23" s="1"/>
      <c r="J23" s="20"/>
      <c r="K23" s="1"/>
      <c r="L23" s="1"/>
      <c r="M23" s="65"/>
      <c r="N23" s="65"/>
      <c r="O23" s="65"/>
      <c r="P23" s="65"/>
      <c r="Q23" s="65"/>
      <c r="R23" s="65"/>
    </row>
    <row r="24" spans="2:18" ht="13.5">
      <c r="B24" s="1" t="s">
        <v>15</v>
      </c>
      <c r="C24" s="1"/>
      <c r="D24" s="1"/>
      <c r="F24" s="40" t="s">
        <v>62</v>
      </c>
      <c r="G24" s="23">
        <f>G21-(SUM(G29:G36)+SUM(F42:F47)+G38+G40)</f>
        <v>4000</v>
      </c>
      <c r="J24" s="20"/>
      <c r="K24" s="1"/>
      <c r="L24" s="1"/>
      <c r="M24" s="65"/>
      <c r="N24" s="65"/>
      <c r="O24" s="65"/>
      <c r="P24" s="65"/>
      <c r="Q24" s="65"/>
      <c r="R24" s="65"/>
    </row>
    <row r="25" spans="2:18" ht="13.5">
      <c r="B25" s="1" t="s">
        <v>16</v>
      </c>
      <c r="C25" s="1"/>
      <c r="D25" s="1"/>
      <c r="J25" s="20"/>
      <c r="K25" s="1"/>
      <c r="L25" s="1"/>
      <c r="M25" s="65"/>
      <c r="N25" s="65"/>
      <c r="O25" s="65"/>
      <c r="P25" s="65"/>
      <c r="Q25" s="65"/>
      <c r="R25" s="65"/>
    </row>
    <row r="26" spans="2:18" ht="13.5">
      <c r="B26" s="1" t="s">
        <v>17</v>
      </c>
      <c r="C26" s="1"/>
      <c r="D26" s="1"/>
      <c r="J26" s="20"/>
      <c r="K26" s="1"/>
      <c r="L26" s="1"/>
      <c r="M26" s="65"/>
      <c r="N26" s="65"/>
      <c r="O26" s="65"/>
      <c r="P26" s="65"/>
      <c r="Q26" s="65"/>
      <c r="R26" s="65"/>
    </row>
    <row r="27" spans="2:6" ht="13.5">
      <c r="B27" s="1" t="s">
        <v>18</v>
      </c>
      <c r="C27" s="1"/>
      <c r="D27" s="1"/>
      <c r="F27" t="s">
        <v>27</v>
      </c>
    </row>
    <row r="28" spans="2:9" ht="13.5">
      <c r="B28" s="1" t="s">
        <v>19</v>
      </c>
      <c r="C28" s="1"/>
      <c r="D28" s="5"/>
      <c r="E28" s="1" t="s">
        <v>28</v>
      </c>
      <c r="F28" s="1" t="s">
        <v>29</v>
      </c>
      <c r="G28" s="1" t="s">
        <v>56</v>
      </c>
      <c r="H28" s="1" t="s">
        <v>58</v>
      </c>
      <c r="I28" s="6" t="s">
        <v>31</v>
      </c>
    </row>
    <row r="29" spans="2:10" ht="13.5">
      <c r="B29" s="1" t="s">
        <v>20</v>
      </c>
      <c r="C29" s="1"/>
      <c r="D29" s="5"/>
      <c r="E29" s="2"/>
      <c r="F29" s="2"/>
      <c r="G29" s="2"/>
      <c r="H29" s="7"/>
      <c r="I29" s="65"/>
      <c r="J29" s="65"/>
    </row>
    <row r="30" spans="2:10" ht="13.5">
      <c r="B30" s="1" t="s">
        <v>21</v>
      </c>
      <c r="C30" s="1"/>
      <c r="D30" s="5"/>
      <c r="E30" s="2"/>
      <c r="F30" s="2"/>
      <c r="G30" s="2"/>
      <c r="H30" s="7"/>
      <c r="I30" s="65"/>
      <c r="J30" s="65"/>
    </row>
    <row r="31" spans="2:10" ht="13.5">
      <c r="B31" s="1" t="s">
        <v>22</v>
      </c>
      <c r="C31" s="1"/>
      <c r="D31" s="5"/>
      <c r="E31" s="2"/>
      <c r="F31" s="2"/>
      <c r="G31" s="2"/>
      <c r="H31" s="7"/>
      <c r="I31" s="65"/>
      <c r="J31" s="65"/>
    </row>
    <row r="32" spans="2:10" ht="13.5">
      <c r="B32" s="1" t="s">
        <v>23</v>
      </c>
      <c r="C32" s="1"/>
      <c r="D32" s="5"/>
      <c r="E32" s="2"/>
      <c r="F32" s="2"/>
      <c r="G32" s="2"/>
      <c r="H32" s="7"/>
      <c r="I32" s="65"/>
      <c r="J32" s="65"/>
    </row>
    <row r="33" spans="4:10" ht="13.5">
      <c r="D33">
        <f>SUM(D23:D32)</f>
        <v>0</v>
      </c>
      <c r="E33" s="2"/>
      <c r="F33" s="2"/>
      <c r="G33" s="2"/>
      <c r="H33" s="7"/>
      <c r="I33" s="65"/>
      <c r="J33" s="65"/>
    </row>
    <row r="34" spans="2:10" ht="13.5">
      <c r="B34" s="3" t="s">
        <v>73</v>
      </c>
      <c r="E34" s="2"/>
      <c r="F34" s="2"/>
      <c r="G34" s="2"/>
      <c r="H34" s="7"/>
      <c r="I34" s="65"/>
      <c r="J34" s="65"/>
    </row>
    <row r="35" spans="2:10" ht="13.5">
      <c r="B35" s="1" t="s">
        <v>14</v>
      </c>
      <c r="C35" s="1"/>
      <c r="E35" s="2"/>
      <c r="F35" s="2"/>
      <c r="G35" s="2"/>
      <c r="H35" s="7"/>
      <c r="I35" s="65"/>
      <c r="J35" s="65"/>
    </row>
    <row r="36" spans="2:10" ht="13.5">
      <c r="B36" s="1" t="s">
        <v>15</v>
      </c>
      <c r="C36" s="1">
        <v>5</v>
      </c>
      <c r="E36" s="2"/>
      <c r="F36" s="2"/>
      <c r="G36" s="2"/>
      <c r="H36" s="65"/>
      <c r="I36" s="65"/>
      <c r="J36" s="65"/>
    </row>
    <row r="37" spans="2:8" ht="13.5">
      <c r="B37" s="1" t="s">
        <v>16</v>
      </c>
      <c r="C37" s="1">
        <v>5</v>
      </c>
      <c r="F37" s="1" t="s">
        <v>32</v>
      </c>
      <c r="G37" s="1" t="s">
        <v>56</v>
      </c>
      <c r="H37" s="8" t="s">
        <v>31</v>
      </c>
    </row>
    <row r="38" spans="2:10" ht="13.5">
      <c r="B38" s="1" t="s">
        <v>17</v>
      </c>
      <c r="C38" s="1">
        <v>5</v>
      </c>
      <c r="F38" s="1"/>
      <c r="G38" s="1"/>
      <c r="H38" s="65"/>
      <c r="I38" s="65"/>
      <c r="J38" s="65"/>
    </row>
    <row r="39" spans="2:8" ht="13.5">
      <c r="B39" s="1" t="s">
        <v>18</v>
      </c>
      <c r="C39" s="1">
        <v>5</v>
      </c>
      <c r="F39" s="1" t="s">
        <v>33</v>
      </c>
      <c r="G39" s="1" t="s">
        <v>56</v>
      </c>
      <c r="H39" s="8" t="s">
        <v>31</v>
      </c>
    </row>
    <row r="40" spans="2:10" ht="13.5">
      <c r="B40" s="1" t="s">
        <v>19</v>
      </c>
      <c r="C40" s="1">
        <v>5</v>
      </c>
      <c r="F40" s="17"/>
      <c r="G40" s="9"/>
      <c r="H40" s="65"/>
      <c r="I40" s="65"/>
      <c r="J40" s="65"/>
    </row>
    <row r="41" spans="2:8" ht="13.5">
      <c r="B41" s="1" t="s">
        <v>20</v>
      </c>
      <c r="C41" s="1">
        <v>5</v>
      </c>
      <c r="E41" s="23" t="s">
        <v>60</v>
      </c>
      <c r="F41" s="23" t="s">
        <v>56</v>
      </c>
      <c r="G41" s="47" t="s">
        <v>57</v>
      </c>
      <c r="H41" s="20" t="s">
        <v>59</v>
      </c>
    </row>
    <row r="42" spans="2:10" ht="13.5">
      <c r="B42" s="1" t="s">
        <v>21</v>
      </c>
      <c r="C42" s="1">
        <v>5</v>
      </c>
      <c r="E42" s="48"/>
      <c r="F42" s="23"/>
      <c r="G42" s="28"/>
      <c r="H42" s="67"/>
      <c r="I42" s="68"/>
      <c r="J42" s="69"/>
    </row>
    <row r="43" spans="2:10" ht="13.5">
      <c r="B43" s="1" t="s">
        <v>22</v>
      </c>
      <c r="C43" s="1">
        <v>5</v>
      </c>
      <c r="E43" s="23"/>
      <c r="F43" s="23"/>
      <c r="G43" s="28"/>
      <c r="H43" s="67"/>
      <c r="I43" s="68"/>
      <c r="J43" s="69"/>
    </row>
    <row r="44" spans="2:10" ht="13.5">
      <c r="B44" s="1" t="s">
        <v>23</v>
      </c>
      <c r="C44" s="1"/>
      <c r="E44" s="23"/>
      <c r="F44" s="23"/>
      <c r="G44" s="28"/>
      <c r="H44" s="67"/>
      <c r="I44" s="68"/>
      <c r="J44" s="69"/>
    </row>
    <row r="45" spans="5:10" ht="13.5">
      <c r="E45" s="23"/>
      <c r="F45" s="23"/>
      <c r="G45" s="28"/>
      <c r="H45" s="67"/>
      <c r="I45" s="68"/>
      <c r="J45" s="69"/>
    </row>
    <row r="46" spans="5:10" ht="13.5">
      <c r="E46" s="23"/>
      <c r="F46" s="23"/>
      <c r="G46" s="28"/>
      <c r="H46" s="67"/>
      <c r="I46" s="68"/>
      <c r="J46" s="69"/>
    </row>
    <row r="47" spans="5:10" ht="13.5">
      <c r="E47" s="23"/>
      <c r="F47" s="23"/>
      <c r="G47" s="23"/>
      <c r="H47" s="67"/>
      <c r="I47" s="68"/>
      <c r="J47" s="69"/>
    </row>
    <row r="48" ht="13.5">
      <c r="B48" s="46" t="s">
        <v>70</v>
      </c>
    </row>
    <row r="49" spans="2:13" ht="13.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2:13" ht="13.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</row>
    <row r="51" spans="2:13" ht="13.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</row>
    <row r="52" spans="2:13" ht="13.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</row>
    <row r="53" spans="2:13" ht="13.5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</row>
    <row r="54" spans="2:13" ht="13.5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</row>
    <row r="55" spans="2:13" ht="13.5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</row>
  </sheetData>
  <sheetProtection/>
  <mergeCells count="35">
    <mergeCell ref="H46:J46"/>
    <mergeCell ref="H47:J47"/>
    <mergeCell ref="I35:J35"/>
    <mergeCell ref="H36:J36"/>
    <mergeCell ref="H38:J38"/>
    <mergeCell ref="H40:J40"/>
    <mergeCell ref="H42:J42"/>
    <mergeCell ref="I32:J32"/>
    <mergeCell ref="I33:J33"/>
    <mergeCell ref="I34:J34"/>
    <mergeCell ref="H43:J43"/>
    <mergeCell ref="H44:J44"/>
    <mergeCell ref="H45:J45"/>
    <mergeCell ref="M24:R24"/>
    <mergeCell ref="M25:R25"/>
    <mergeCell ref="M26:R26"/>
    <mergeCell ref="I29:J29"/>
    <mergeCell ref="I30:J30"/>
    <mergeCell ref="I31:J31"/>
    <mergeCell ref="M18:R18"/>
    <mergeCell ref="M19:R19"/>
    <mergeCell ref="M20:R20"/>
    <mergeCell ref="M21:R21"/>
    <mergeCell ref="M22:R22"/>
    <mergeCell ref="M23:R23"/>
    <mergeCell ref="B49:M55"/>
    <mergeCell ref="D1:F1"/>
    <mergeCell ref="M10:R10"/>
    <mergeCell ref="M11:R11"/>
    <mergeCell ref="M12:R12"/>
    <mergeCell ref="M13:R13"/>
    <mergeCell ref="M14:R14"/>
    <mergeCell ref="M15:R15"/>
    <mergeCell ref="M16:R16"/>
    <mergeCell ref="M17:R17"/>
  </mergeCells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X28"/>
  <sheetViews>
    <sheetView zoomScalePageLayoutView="0" workbookViewId="0" topLeftCell="A1">
      <selection activeCell="I21" sqref="I21:J21"/>
    </sheetView>
  </sheetViews>
  <sheetFormatPr defaultColWidth="9.00390625" defaultRowHeight="13.5"/>
  <cols>
    <col min="1" max="3" width="9.00390625" style="0" customWidth="1"/>
    <col min="4" max="4" width="14.75390625" style="0" customWidth="1"/>
    <col min="5" max="5" width="2.625" style="0" customWidth="1"/>
    <col min="6" max="6" width="4.50390625" style="0" customWidth="1"/>
    <col min="7" max="7" width="3.00390625" style="0" customWidth="1"/>
    <col min="8" max="8" width="3.125" style="0" customWidth="1"/>
    <col min="9" max="9" width="2.375" style="0" customWidth="1"/>
    <col min="10" max="10" width="3.375" style="0" customWidth="1"/>
    <col min="11" max="11" width="3.625" style="0" customWidth="1"/>
    <col min="12" max="12" width="3.25390625" style="0" customWidth="1"/>
    <col min="13" max="13" width="2.25390625" style="0" customWidth="1"/>
    <col min="14" max="14" width="2.875" style="0" customWidth="1"/>
    <col min="15" max="15" width="5.125" style="0" customWidth="1"/>
    <col min="16" max="16" width="3.50390625" style="0" customWidth="1"/>
    <col min="17" max="17" width="4.75390625" style="0" customWidth="1"/>
    <col min="18" max="18" width="3.875" style="0" customWidth="1"/>
    <col min="19" max="20" width="4.00390625" style="0" customWidth="1"/>
    <col min="21" max="21" width="4.375" style="0" customWidth="1"/>
    <col min="22" max="22" width="5.25390625" style="0" customWidth="1"/>
    <col min="23" max="24" width="5.875" style="0" customWidth="1"/>
  </cols>
  <sheetData>
    <row r="5" spans="2:24" ht="13.5">
      <c r="B5" t="s">
        <v>29</v>
      </c>
      <c r="C5" s="1" t="s">
        <v>34</v>
      </c>
      <c r="D5" s="1" t="s">
        <v>35</v>
      </c>
      <c r="E5" s="10" t="s">
        <v>36</v>
      </c>
      <c r="F5" s="11" t="s">
        <v>37</v>
      </c>
      <c r="G5" s="11" t="s">
        <v>38</v>
      </c>
      <c r="H5" s="12" t="s">
        <v>39</v>
      </c>
      <c r="I5" s="11" t="s">
        <v>38</v>
      </c>
      <c r="J5" s="11" t="s">
        <v>40</v>
      </c>
      <c r="K5" s="70" t="s">
        <v>41</v>
      </c>
      <c r="L5" s="70"/>
      <c r="M5" s="70"/>
      <c r="N5" s="70"/>
      <c r="O5" s="13" t="s">
        <v>42</v>
      </c>
      <c r="P5" s="13" t="s">
        <v>43</v>
      </c>
      <c r="Q5" s="14" t="s">
        <v>44</v>
      </c>
      <c r="R5" s="15" t="s">
        <v>30</v>
      </c>
      <c r="S5" s="22" t="s">
        <v>49</v>
      </c>
      <c r="T5" s="22" t="s">
        <v>50</v>
      </c>
      <c r="U5" s="21" t="s">
        <v>45</v>
      </c>
      <c r="V5" s="13" t="s">
        <v>46</v>
      </c>
      <c r="W5" s="43"/>
      <c r="X5" s="43"/>
    </row>
    <row r="6" spans="3:22" ht="13.5">
      <c r="C6" s="1" t="s">
        <v>77</v>
      </c>
      <c r="D6" s="1" t="s">
        <v>76</v>
      </c>
      <c r="E6" s="5"/>
      <c r="F6" s="11" t="s">
        <v>37</v>
      </c>
      <c r="G6" s="11" t="s">
        <v>38</v>
      </c>
      <c r="H6" s="11"/>
      <c r="I6" s="11" t="s">
        <v>38</v>
      </c>
      <c r="J6" s="11">
        <f>'能力値'!G11</f>
        <v>3</v>
      </c>
      <c r="K6" s="30">
        <f>E6</f>
        <v>0</v>
      </c>
      <c r="L6" s="31" t="s">
        <v>37</v>
      </c>
      <c r="M6" s="31" t="s">
        <v>38</v>
      </c>
      <c r="N6" s="32">
        <f>H6+J6</f>
        <v>3</v>
      </c>
      <c r="O6" s="1"/>
      <c r="P6" s="1"/>
      <c r="Q6" s="36">
        <f>O6+P6+('能力値'!G13*4)+'能力値'!G15</f>
        <v>15</v>
      </c>
      <c r="R6" s="5"/>
      <c r="S6" s="23"/>
      <c r="T6" s="37">
        <f>'能力値'!G13+'戦闘データ'!S6</f>
        <v>3</v>
      </c>
      <c r="U6" s="38">
        <f>'能力値'!G14-IF(R6+E21+E23-'能力値'!G18&lt;0,0,R6+E21+E23-'能力値'!G18)</f>
        <v>3</v>
      </c>
      <c r="V6" s="39">
        <f>('能力値'!G14-IF(R6+E21+E23-'能力値'!G18&lt;0,0,R6+E21+E23-'能力値'!G18))*4+'能力値'!G15+K21</f>
        <v>50</v>
      </c>
    </row>
    <row r="7" spans="3:22" ht="13.5">
      <c r="C7" s="1"/>
      <c r="D7" s="1"/>
      <c r="E7" s="5"/>
      <c r="F7" s="11" t="s">
        <v>37</v>
      </c>
      <c r="G7" s="11" t="s">
        <v>38</v>
      </c>
      <c r="H7" s="11"/>
      <c r="I7" s="11" t="s">
        <v>38</v>
      </c>
      <c r="J7" s="11">
        <f>'能力値'!G11</f>
        <v>3</v>
      </c>
      <c r="K7" s="30">
        <f>E7</f>
        <v>0</v>
      </c>
      <c r="L7" s="31" t="s">
        <v>37</v>
      </c>
      <c r="M7" s="31" t="s">
        <v>38</v>
      </c>
      <c r="N7" s="32">
        <f>H7+J7</f>
        <v>3</v>
      </c>
      <c r="O7" s="1"/>
      <c r="P7" s="1"/>
      <c r="Q7" s="36">
        <f>O7+P7+('能力値'!G13*4)+'能力値'!G15</f>
        <v>15</v>
      </c>
      <c r="R7" s="5"/>
      <c r="S7" s="23"/>
      <c r="T7" s="37">
        <f>'能力値'!G13+'戦闘データ'!S7</f>
        <v>3</v>
      </c>
      <c r="U7" s="38">
        <f>'能力値'!G14-IF(R7+E21+E23-'能力値'!G18&lt;0,0,R7+E21+E23-'能力値'!G18)</f>
        <v>3</v>
      </c>
      <c r="V7" s="39">
        <f>('能力値'!G14-IF(R7+E21+E23-'能力値'!G18&lt;0,0,R7+E21+E23-'能力値'!G18))*4+'能力値'!G15+K21</f>
        <v>50</v>
      </c>
    </row>
    <row r="8" spans="3:22" ht="13.5">
      <c r="C8" s="1"/>
      <c r="D8" s="1"/>
      <c r="E8" s="5"/>
      <c r="F8" s="11" t="s">
        <v>37</v>
      </c>
      <c r="G8" s="11" t="s">
        <v>38</v>
      </c>
      <c r="H8" s="11"/>
      <c r="I8" s="11" t="s">
        <v>38</v>
      </c>
      <c r="J8" s="11">
        <f>'能力値'!G11</f>
        <v>3</v>
      </c>
      <c r="K8" s="30">
        <f>E8</f>
        <v>0</v>
      </c>
      <c r="L8" s="31" t="s">
        <v>37</v>
      </c>
      <c r="M8" s="31" t="s">
        <v>38</v>
      </c>
      <c r="N8" s="32">
        <f>H8+J8</f>
        <v>3</v>
      </c>
      <c r="O8" s="1"/>
      <c r="P8" s="1"/>
      <c r="Q8" s="36">
        <f>O8+P8+('能力値'!G13*4)+'能力値'!G15</f>
        <v>15</v>
      </c>
      <c r="R8" s="5"/>
      <c r="S8" s="23"/>
      <c r="T8" s="37">
        <f>'能力値'!G13+'戦闘データ'!S8</f>
        <v>3</v>
      </c>
      <c r="U8" s="38">
        <f>'能力値'!G14-IF(R8+E21+E23-'能力値'!G18&lt;0,0,R8+E21+E23-'能力値'!G18)</f>
        <v>3</v>
      </c>
      <c r="V8" s="39">
        <f>('能力値'!G14-IF(R8+E21+E23-'能力値'!G18&lt;0,0,R8+E21+E23-'能力値'!G18))*4+'能力値'!G15+K21</f>
        <v>50</v>
      </c>
    </row>
    <row r="9" spans="3:22" ht="13.5">
      <c r="C9" s="1"/>
      <c r="D9" s="1"/>
      <c r="E9" s="5"/>
      <c r="F9" s="11" t="s">
        <v>37</v>
      </c>
      <c r="G9" s="11" t="s">
        <v>38</v>
      </c>
      <c r="H9" s="11"/>
      <c r="I9" s="11" t="s">
        <v>38</v>
      </c>
      <c r="J9" s="11">
        <f>'能力値'!G11</f>
        <v>3</v>
      </c>
      <c r="K9" s="30">
        <f>E9</f>
        <v>0</v>
      </c>
      <c r="L9" s="31" t="s">
        <v>37</v>
      </c>
      <c r="M9" s="31" t="s">
        <v>38</v>
      </c>
      <c r="N9" s="32">
        <f>H9+J9</f>
        <v>3</v>
      </c>
      <c r="O9" s="1"/>
      <c r="P9" s="1"/>
      <c r="Q9" s="36">
        <f>O9+P9+('能力値'!G13*4)+'能力値'!G15</f>
        <v>15</v>
      </c>
      <c r="R9" s="5"/>
      <c r="S9" s="23"/>
      <c r="T9" s="37">
        <f>'能力値'!G13+'戦闘データ'!S9</f>
        <v>3</v>
      </c>
      <c r="U9" s="38">
        <f>'能力値'!G14-IF(R9+E21+E23-'能力値'!G18&lt;0,0,R9+E21+E23-'能力値'!G18)</f>
        <v>3</v>
      </c>
      <c r="V9" s="39">
        <f>('能力値'!G14-IF(R9+E21+E23-'能力値'!G18&lt;0,0,R9+E21+E23-'能力値'!G18))*4+'能力値'!G15+K21</f>
        <v>50</v>
      </c>
    </row>
    <row r="10" spans="2:22" ht="13.5">
      <c r="B10" t="s">
        <v>47</v>
      </c>
      <c r="C10" s="1" t="s">
        <v>34</v>
      </c>
      <c r="D10" s="1" t="s">
        <v>35</v>
      </c>
      <c r="E10" t="s">
        <v>36</v>
      </c>
      <c r="K10" s="70" t="s">
        <v>41</v>
      </c>
      <c r="L10" s="70"/>
      <c r="M10" s="70"/>
      <c r="N10" s="70"/>
      <c r="U10" s="1"/>
      <c r="V10" s="1"/>
    </row>
    <row r="11" spans="3:22" ht="13.5">
      <c r="C11" s="1"/>
      <c r="D11" s="1"/>
      <c r="E11" s="5"/>
      <c r="F11" s="11" t="s">
        <v>37</v>
      </c>
      <c r="G11" s="11" t="s">
        <v>38</v>
      </c>
      <c r="H11" s="11"/>
      <c r="I11" s="11" t="s">
        <v>38</v>
      </c>
      <c r="J11" s="16">
        <f>'能力値'!G12</f>
        <v>3</v>
      </c>
      <c r="K11" s="30">
        <f>E11</f>
        <v>0</v>
      </c>
      <c r="L11" s="31" t="s">
        <v>37</v>
      </c>
      <c r="M11" s="31" t="s">
        <v>38</v>
      </c>
      <c r="N11" s="32">
        <f>H11+J11</f>
        <v>3</v>
      </c>
      <c r="O11" s="1"/>
      <c r="P11" s="1"/>
      <c r="Q11" s="36">
        <f>O11+P11+('能力値'!G13*4)+'能力値'!G15</f>
        <v>15</v>
      </c>
      <c r="R11" s="5"/>
      <c r="S11" s="23"/>
      <c r="T11" s="37">
        <f>'能力値'!G13+'戦闘データ'!S11</f>
        <v>3</v>
      </c>
      <c r="U11" s="38">
        <f>'能力値'!G14-IF(R11+E21+E23-'能力値'!G18&lt;0,0,R11+E21+E23-'能力値'!G18)</f>
        <v>3</v>
      </c>
      <c r="V11" s="39">
        <f>('能力値'!G14-IF(R11+E21+E23-'能力値'!G18&lt;0,0,R11+E21+E23-'能力値'!G18))*4+'能力値'!G15+K21</f>
        <v>50</v>
      </c>
    </row>
    <row r="12" spans="3:22" ht="13.5">
      <c r="C12" s="1"/>
      <c r="D12" s="1"/>
      <c r="E12" s="5"/>
      <c r="F12" s="11" t="s">
        <v>37</v>
      </c>
      <c r="G12" s="11" t="s">
        <v>38</v>
      </c>
      <c r="H12" s="11"/>
      <c r="I12" s="11" t="s">
        <v>38</v>
      </c>
      <c r="J12" s="16">
        <f>'能力値'!G12</f>
        <v>3</v>
      </c>
      <c r="K12" s="30">
        <f>E12</f>
        <v>0</v>
      </c>
      <c r="L12" s="31" t="s">
        <v>37</v>
      </c>
      <c r="M12" s="31" t="s">
        <v>38</v>
      </c>
      <c r="N12" s="32">
        <f>H12+J12</f>
        <v>3</v>
      </c>
      <c r="O12" s="1"/>
      <c r="P12" s="1"/>
      <c r="Q12" s="36">
        <f>O12+P12+('能力値'!G13*4)+'能力値'!G15</f>
        <v>15</v>
      </c>
      <c r="R12" s="5"/>
      <c r="S12" s="23"/>
      <c r="T12" s="37">
        <f>'能力値'!G13+'戦闘データ'!S12</f>
        <v>3</v>
      </c>
      <c r="U12" s="38">
        <f>'能力値'!G14-IF(R12+E21+E23-'能力値'!G18&lt;0,0,R12+E21+E23-'能力値'!G18)</f>
        <v>3</v>
      </c>
      <c r="V12" s="39">
        <f>('能力値'!G14-IF(R12+E21+E23-'能力値'!G18&lt;0,0,R12+E21+E23-'能力値'!G18))*4+'能力値'!G15+K21</f>
        <v>50</v>
      </c>
    </row>
    <row r="13" spans="3:22" ht="13.5">
      <c r="C13" s="1"/>
      <c r="D13" s="1"/>
      <c r="E13" s="5"/>
      <c r="F13" s="11" t="s">
        <v>37</v>
      </c>
      <c r="G13" s="11" t="s">
        <v>38</v>
      </c>
      <c r="H13" s="11"/>
      <c r="I13" s="11" t="s">
        <v>38</v>
      </c>
      <c r="J13" s="16">
        <f>'能力値'!G12</f>
        <v>3</v>
      </c>
      <c r="K13" s="30">
        <f>E13</f>
        <v>0</v>
      </c>
      <c r="L13" s="31" t="s">
        <v>37</v>
      </c>
      <c r="M13" s="31" t="s">
        <v>38</v>
      </c>
      <c r="N13" s="32">
        <f>H13+J13</f>
        <v>3</v>
      </c>
      <c r="O13" s="1"/>
      <c r="P13" s="1"/>
      <c r="Q13" s="36">
        <f>O13+P13+('能力値'!G13*4)+'能力値'!G15</f>
        <v>15</v>
      </c>
      <c r="R13" s="5"/>
      <c r="S13" s="23"/>
      <c r="T13" s="37">
        <f>'能力値'!G13+'戦闘データ'!S13</f>
        <v>3</v>
      </c>
      <c r="U13" s="38">
        <f>'能力値'!G14-IF(R13+E21+E23-'能力値'!G18&lt;0,0,R13+E21+E23-'能力値'!G18)</f>
        <v>3</v>
      </c>
      <c r="V13" s="39">
        <f>('能力値'!G14-IF(R13+E21+E23-'能力値'!G18&lt;0,0,R13+E21+E23-'能力値'!G18))*4+'能力値'!G15+K21</f>
        <v>50</v>
      </c>
    </row>
    <row r="14" spans="3:22" ht="13.5">
      <c r="C14" s="17"/>
      <c r="D14" s="17"/>
      <c r="E14" s="9"/>
      <c r="F14" s="18" t="s">
        <v>37</v>
      </c>
      <c r="G14" s="18" t="s">
        <v>38</v>
      </c>
      <c r="H14" s="18"/>
      <c r="I14" s="18" t="s">
        <v>38</v>
      </c>
      <c r="J14" s="19">
        <f>'能力値'!G12</f>
        <v>3</v>
      </c>
      <c r="K14" s="30">
        <f>E14</f>
        <v>0</v>
      </c>
      <c r="L14" s="31" t="s">
        <v>37</v>
      </c>
      <c r="M14" s="31" t="s">
        <v>38</v>
      </c>
      <c r="N14" s="32">
        <f>H14+J14</f>
        <v>3</v>
      </c>
      <c r="O14" s="1"/>
      <c r="P14" s="1"/>
      <c r="Q14" s="36">
        <f>O14+P14+('能力値'!G13*4)+'能力値'!G15</f>
        <v>15</v>
      </c>
      <c r="R14" s="5"/>
      <c r="S14" s="23"/>
      <c r="T14" s="37">
        <f>'能力値'!G13+'戦闘データ'!S14</f>
        <v>3</v>
      </c>
      <c r="U14" s="38">
        <f>'能力値'!G14-IF(R14+E21+E23-'能力値'!G18&lt;0,0,R14+E21+E23-'能力値'!G18)</f>
        <v>3</v>
      </c>
      <c r="V14" s="39">
        <f>('能力値'!G14-IF(R14+E21+E23-'能力値'!G18&lt;0,0,R14+E21+E23-'能力値'!G18))*4+'能力値'!G15+K21</f>
        <v>50</v>
      </c>
    </row>
    <row r="15" spans="2:24" ht="13.5">
      <c r="B15" s="20" t="s">
        <v>51</v>
      </c>
      <c r="C15" s="1" t="s">
        <v>34</v>
      </c>
      <c r="D15" s="1" t="s">
        <v>35</v>
      </c>
      <c r="E15" s="20" t="s">
        <v>52</v>
      </c>
      <c r="F15" s="20"/>
      <c r="G15" s="20"/>
      <c r="H15" s="20"/>
      <c r="I15" s="20"/>
      <c r="J15" s="20"/>
      <c r="K15" s="70" t="s">
        <v>41</v>
      </c>
      <c r="L15" s="70"/>
      <c r="M15" s="70"/>
      <c r="N15" s="70"/>
      <c r="O15" s="20"/>
      <c r="P15" s="20"/>
      <c r="Q15" s="20"/>
      <c r="R15" s="20"/>
      <c r="S15" s="20"/>
      <c r="T15" s="20"/>
      <c r="U15" s="1"/>
      <c r="V15" s="5"/>
      <c r="W15" s="45" t="s">
        <v>67</v>
      </c>
      <c r="X15" s="45" t="s">
        <v>66</v>
      </c>
    </row>
    <row r="16" spans="2:24" ht="13.5">
      <c r="B16" s="20"/>
      <c r="C16" s="1"/>
      <c r="D16" s="1"/>
      <c r="E16" s="5"/>
      <c r="F16" s="11" t="s">
        <v>37</v>
      </c>
      <c r="G16" s="11" t="s">
        <v>38</v>
      </c>
      <c r="H16" s="11"/>
      <c r="I16" s="11" t="s">
        <v>38</v>
      </c>
      <c r="J16" s="16">
        <f>J11</f>
        <v>3</v>
      </c>
      <c r="K16" s="33">
        <f>E16</f>
        <v>0</v>
      </c>
      <c r="L16" s="34" t="s">
        <v>37</v>
      </c>
      <c r="M16" s="34" t="s">
        <v>38</v>
      </c>
      <c r="N16" s="35">
        <f>H16+J16</f>
        <v>3</v>
      </c>
      <c r="O16" s="1"/>
      <c r="P16" s="1"/>
      <c r="Q16" s="36">
        <f>O16+P16+('能力値'!G13*4)</f>
        <v>12</v>
      </c>
      <c r="R16" s="5"/>
      <c r="S16" s="23"/>
      <c r="T16" s="37">
        <f>'能力値'!G13+'戦闘データ'!S16</f>
        <v>3</v>
      </c>
      <c r="U16" s="38">
        <f>'能力値'!G14-IF(R16+E21+E23-'能力値'!G18&lt;0,0,R16+E21+E23-'能力値'!G18)</f>
        <v>3</v>
      </c>
      <c r="V16" s="44">
        <f>('能力値'!G14-IF(R16+E21+E23-'能力値'!G18&lt;0,0,R16+E21+E23-'能力値'!G18))*4+'能力値'!G15+K21</f>
        <v>50</v>
      </c>
      <c r="W16" s="42"/>
      <c r="X16" s="42"/>
    </row>
    <row r="17" spans="2:24" ht="13.5">
      <c r="B17" s="20"/>
      <c r="C17" s="1"/>
      <c r="D17" s="1"/>
      <c r="E17" s="5"/>
      <c r="F17" s="11" t="s">
        <v>37</v>
      </c>
      <c r="G17" s="11" t="s">
        <v>38</v>
      </c>
      <c r="H17" s="11"/>
      <c r="I17" s="11" t="s">
        <v>38</v>
      </c>
      <c r="J17" s="16">
        <f>J12</f>
        <v>3</v>
      </c>
      <c r="K17" s="33">
        <f>E17</f>
        <v>0</v>
      </c>
      <c r="L17" s="34" t="s">
        <v>37</v>
      </c>
      <c r="M17" s="34" t="s">
        <v>38</v>
      </c>
      <c r="N17" s="35">
        <f>H17+J17</f>
        <v>3</v>
      </c>
      <c r="O17" s="1"/>
      <c r="P17" s="1"/>
      <c r="Q17" s="36">
        <f>O17+P17+('能力値'!G13*4)</f>
        <v>12</v>
      </c>
      <c r="R17" s="5"/>
      <c r="S17" s="23"/>
      <c r="T17" s="37">
        <f>'能力値'!G13+'戦闘データ'!S17</f>
        <v>3</v>
      </c>
      <c r="U17" s="38">
        <f>'能力値'!G14-IF(R17+E21+E23-'能力値'!G18&lt;0,0,R17+E21+E23-'能力値'!G18)</f>
        <v>3</v>
      </c>
      <c r="V17" s="44">
        <f>('能力値'!G14-IF(R17+E21+E23-'能力値'!G18&lt;0,0,R17+E21+E23-'能力値'!G18))*4+'能力値'!G15+K21</f>
        <v>50</v>
      </c>
      <c r="W17" s="42"/>
      <c r="X17" s="42"/>
    </row>
    <row r="18" spans="2:24" ht="13.5">
      <c r="B18" s="20"/>
      <c r="C18" s="17"/>
      <c r="D18" s="17"/>
      <c r="E18" s="9"/>
      <c r="F18" s="18" t="s">
        <v>37</v>
      </c>
      <c r="G18" s="18" t="s">
        <v>38</v>
      </c>
      <c r="H18" s="18"/>
      <c r="I18" s="18" t="s">
        <v>38</v>
      </c>
      <c r="J18" s="16">
        <f>J13</f>
        <v>3</v>
      </c>
      <c r="K18" s="33">
        <f>E18</f>
        <v>0</v>
      </c>
      <c r="L18" s="34" t="s">
        <v>37</v>
      </c>
      <c r="M18" s="34" t="s">
        <v>38</v>
      </c>
      <c r="N18" s="35">
        <f>H18+J18</f>
        <v>3</v>
      </c>
      <c r="O18" s="1"/>
      <c r="P18" s="1"/>
      <c r="Q18" s="36">
        <f>O18+P18+('能力値'!G13*4)</f>
        <v>12</v>
      </c>
      <c r="R18" s="5"/>
      <c r="S18" s="23"/>
      <c r="T18" s="37">
        <f>'能力値'!G13+'戦闘データ'!S18</f>
        <v>3</v>
      </c>
      <c r="U18" s="38">
        <f>'能力値'!G14-IF(R18+E21+E23-'能力値'!G18&lt;0,0,R18+E21+E23-'能力値'!G18)</f>
        <v>3</v>
      </c>
      <c r="V18" s="44">
        <f>('能力値'!G14-IF(R18+E21+E23-'能力値'!G18&lt;0,0,R18+E21+E23-'能力値'!G18))*4+'能力値'!G15+K21</f>
        <v>50</v>
      </c>
      <c r="W18" s="42"/>
      <c r="X18" s="42"/>
    </row>
    <row r="19" spans="2:24" ht="13.5">
      <c r="B19" s="20"/>
      <c r="C19" s="24"/>
      <c r="D19" s="25"/>
      <c r="E19" s="26"/>
      <c r="F19" s="27" t="s">
        <v>37</v>
      </c>
      <c r="G19" s="27" t="s">
        <v>38</v>
      </c>
      <c r="H19" s="27"/>
      <c r="I19" s="27" t="s">
        <v>38</v>
      </c>
      <c r="J19" s="16">
        <f>J14</f>
        <v>3</v>
      </c>
      <c r="K19" s="34">
        <f>E19</f>
        <v>0</v>
      </c>
      <c r="L19" s="34" t="s">
        <v>37</v>
      </c>
      <c r="M19" s="34" t="s">
        <v>38</v>
      </c>
      <c r="N19" s="35">
        <f>H19+J19</f>
        <v>3</v>
      </c>
      <c r="O19" s="1"/>
      <c r="P19" s="1"/>
      <c r="Q19" s="36">
        <f>O19+P19+('能力値'!G13*4)</f>
        <v>12</v>
      </c>
      <c r="R19" s="5"/>
      <c r="S19" s="23"/>
      <c r="T19" s="37">
        <f>'能力値'!G13+'戦闘データ'!S19</f>
        <v>3</v>
      </c>
      <c r="U19" s="38">
        <f>'能力値'!G14-IF(R19+E21+E23-'能力値'!G18&lt;0,0,R19+E21+E23-'能力値'!G18)</f>
        <v>3</v>
      </c>
      <c r="V19" s="44">
        <f>('能力値'!G14-IF(R19+E21+E23-'能力値'!G18&lt;0,0,R19+E21+E23-'能力値'!G18))*4+'能力値'!G15+K21</f>
        <v>50</v>
      </c>
      <c r="W19" s="42"/>
      <c r="X19" s="42"/>
    </row>
    <row r="20" spans="2:12" ht="13.5">
      <c r="B20" s="1" t="s">
        <v>32</v>
      </c>
      <c r="C20" s="72" t="s">
        <v>48</v>
      </c>
      <c r="D20" s="72"/>
      <c r="E20" s="70" t="s">
        <v>30</v>
      </c>
      <c r="F20" s="70"/>
      <c r="G20" s="70" t="s">
        <v>20</v>
      </c>
      <c r="H20" s="70"/>
      <c r="I20" s="70" t="s">
        <v>21</v>
      </c>
      <c r="J20" s="70"/>
      <c r="K20" s="71" t="s">
        <v>53</v>
      </c>
      <c r="L20" s="71"/>
    </row>
    <row r="21" spans="2:12" ht="13.5">
      <c r="B21" s="1"/>
      <c r="C21" s="65" t="s">
        <v>75</v>
      </c>
      <c r="D21" s="65"/>
      <c r="E21" s="65">
        <v>0</v>
      </c>
      <c r="F21" s="65"/>
      <c r="G21" s="65"/>
      <c r="H21" s="65"/>
      <c r="I21" s="65">
        <v>2</v>
      </c>
      <c r="J21" s="65"/>
      <c r="K21" s="65">
        <v>35</v>
      </c>
      <c r="L21" s="65"/>
    </row>
    <row r="22" spans="2:10" ht="13.5">
      <c r="B22" s="1" t="s">
        <v>33</v>
      </c>
      <c r="C22" s="72" t="s">
        <v>48</v>
      </c>
      <c r="D22" s="72"/>
      <c r="E22" s="65"/>
      <c r="F22" s="65"/>
      <c r="G22" s="65"/>
      <c r="H22" s="65"/>
      <c r="I22" s="65"/>
      <c r="J22" s="65"/>
    </row>
    <row r="23" spans="2:10" ht="13.5">
      <c r="B23" s="1"/>
      <c r="C23" s="65" t="s">
        <v>78</v>
      </c>
      <c r="D23" s="65"/>
      <c r="E23" s="65">
        <v>1</v>
      </c>
      <c r="F23" s="65"/>
      <c r="G23" s="65"/>
      <c r="H23" s="65"/>
      <c r="I23" s="73"/>
      <c r="J23" s="73"/>
    </row>
    <row r="24" spans="2:10" ht="13.5">
      <c r="B24" t="s">
        <v>10</v>
      </c>
      <c r="G24" s="74">
        <f>G21+G23+'能力値'!G16</f>
        <v>3</v>
      </c>
      <c r="H24" s="75"/>
      <c r="I24" s="76">
        <f>'能力値'!G17+'戦闘データ'!I21+'戦闘データ'!I23</f>
        <v>5</v>
      </c>
      <c r="J24" s="76"/>
    </row>
    <row r="27" spans="2:3" ht="13.5">
      <c r="B27" s="41" t="s">
        <v>64</v>
      </c>
      <c r="C27" s="41">
        <f>'能力値'!G10</f>
        <v>0</v>
      </c>
    </row>
    <row r="28" spans="2:3" ht="13.5">
      <c r="B28" s="41" t="s">
        <v>65</v>
      </c>
      <c r="C28" s="41"/>
    </row>
  </sheetData>
  <sheetProtection/>
  <mergeCells count="23">
    <mergeCell ref="G24:H24"/>
    <mergeCell ref="C21:D21"/>
    <mergeCell ref="E21:F21"/>
    <mergeCell ref="G21:H21"/>
    <mergeCell ref="I21:J21"/>
    <mergeCell ref="I24:J24"/>
    <mergeCell ref="C22:D22"/>
    <mergeCell ref="K5:N5"/>
    <mergeCell ref="C20:D20"/>
    <mergeCell ref="E20:F20"/>
    <mergeCell ref="G20:H20"/>
    <mergeCell ref="I20:J20"/>
    <mergeCell ref="I23:J23"/>
    <mergeCell ref="K10:N10"/>
    <mergeCell ref="E22:F22"/>
    <mergeCell ref="G22:H22"/>
    <mergeCell ref="I22:J22"/>
    <mergeCell ref="K15:N15"/>
    <mergeCell ref="K20:L20"/>
    <mergeCell ref="K21:L21"/>
    <mergeCell ref="C23:D23"/>
    <mergeCell ref="E23:F23"/>
    <mergeCell ref="G23:H23"/>
  </mergeCells>
  <printOptions/>
  <pageMargins left="0.7000000000000001" right="0.7000000000000001" top="0.75" bottom="0.75" header="0.30000000000000004" footer="0.300000000000000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X28"/>
  <sheetViews>
    <sheetView tabSelected="1" zoomScalePageLayoutView="0" workbookViewId="0" topLeftCell="A1">
      <selection activeCell="I22" sqref="I22:J22"/>
    </sheetView>
  </sheetViews>
  <sheetFormatPr defaultColWidth="9.00390625" defaultRowHeight="13.5"/>
  <cols>
    <col min="1" max="3" width="9.00390625" style="20" customWidth="1"/>
    <col min="4" max="4" width="14.75390625" style="20" customWidth="1"/>
    <col min="5" max="5" width="2.625" style="20" customWidth="1"/>
    <col min="6" max="6" width="4.50390625" style="20" customWidth="1"/>
    <col min="7" max="7" width="3.00390625" style="20" customWidth="1"/>
    <col min="8" max="8" width="3.125" style="20" customWidth="1"/>
    <col min="9" max="9" width="2.375" style="20" customWidth="1"/>
    <col min="10" max="10" width="3.375" style="20" customWidth="1"/>
    <col min="11" max="11" width="3.625" style="20" customWidth="1"/>
    <col min="12" max="12" width="3.25390625" style="20" customWidth="1"/>
    <col min="13" max="13" width="2.25390625" style="20" customWidth="1"/>
    <col min="14" max="14" width="2.875" style="20" customWidth="1"/>
    <col min="15" max="15" width="5.125" style="20" customWidth="1"/>
    <col min="16" max="16" width="3.50390625" style="20" customWidth="1"/>
    <col min="17" max="17" width="4.75390625" style="20" customWidth="1"/>
    <col min="18" max="18" width="3.875" style="20" customWidth="1"/>
    <col min="19" max="20" width="4.00390625" style="20" customWidth="1"/>
    <col min="21" max="21" width="4.375" style="20" customWidth="1"/>
    <col min="22" max="22" width="5.25390625" style="20" customWidth="1"/>
    <col min="23" max="24" width="5.875" style="20" customWidth="1"/>
    <col min="25" max="16384" width="9.00390625" style="20" customWidth="1"/>
  </cols>
  <sheetData>
    <row r="5" spans="2:24" ht="13.5">
      <c r="B5" s="20" t="s">
        <v>29</v>
      </c>
      <c r="C5" s="1" t="s">
        <v>34</v>
      </c>
      <c r="D5" s="1" t="s">
        <v>35</v>
      </c>
      <c r="E5" s="10" t="s">
        <v>36</v>
      </c>
      <c r="F5" s="11" t="s">
        <v>37</v>
      </c>
      <c r="G5" s="11" t="s">
        <v>38</v>
      </c>
      <c r="H5" s="12" t="s">
        <v>39</v>
      </c>
      <c r="I5" s="11" t="s">
        <v>38</v>
      </c>
      <c r="J5" s="11" t="s">
        <v>40</v>
      </c>
      <c r="K5" s="70" t="s">
        <v>41</v>
      </c>
      <c r="L5" s="70"/>
      <c r="M5" s="70"/>
      <c r="N5" s="70"/>
      <c r="O5" s="13" t="s">
        <v>42</v>
      </c>
      <c r="P5" s="13" t="s">
        <v>43</v>
      </c>
      <c r="Q5" s="14" t="s">
        <v>44</v>
      </c>
      <c r="R5" s="15" t="s">
        <v>30</v>
      </c>
      <c r="S5" s="22" t="s">
        <v>49</v>
      </c>
      <c r="T5" s="22" t="s">
        <v>50</v>
      </c>
      <c r="U5" s="21" t="s">
        <v>45</v>
      </c>
      <c r="V5" s="13" t="s">
        <v>46</v>
      </c>
      <c r="W5" s="43"/>
      <c r="X5" s="43"/>
    </row>
    <row r="6" spans="3:22" ht="13.5">
      <c r="C6" s="1" t="s">
        <v>77</v>
      </c>
      <c r="D6" s="1" t="s">
        <v>76</v>
      </c>
      <c r="E6" s="5"/>
      <c r="F6" s="11" t="s">
        <v>37</v>
      </c>
      <c r="G6" s="11" t="s">
        <v>38</v>
      </c>
      <c r="H6" s="11"/>
      <c r="I6" s="11" t="s">
        <v>38</v>
      </c>
      <c r="J6" s="11">
        <f>'能力値'!H11</f>
        <v>8</v>
      </c>
      <c r="K6" s="30">
        <f>E6</f>
        <v>0</v>
      </c>
      <c r="L6" s="31" t="s">
        <v>37</v>
      </c>
      <c r="M6" s="31" t="s">
        <v>38</v>
      </c>
      <c r="N6" s="32">
        <f>H6+J6</f>
        <v>8</v>
      </c>
      <c r="O6" s="1"/>
      <c r="P6" s="1"/>
      <c r="Q6" s="36">
        <f>O6+P6+('能力値'!G13*4)+'能力値'!G15</f>
        <v>15</v>
      </c>
      <c r="R6" s="5"/>
      <c r="S6" s="54"/>
      <c r="T6" s="37">
        <f>'能力値'!H13+'戦闘データ (騎乗時'!S6</f>
        <v>8</v>
      </c>
      <c r="U6" s="38">
        <f>'能力値'!H14-IF(R6+E21+E23-'能力値'!H18&lt;0,0,R6+E21+E23-'能力値'!H18)</f>
        <v>8</v>
      </c>
      <c r="V6" s="39">
        <f>('能力値'!H14-IF(R6+E21+E23-'能力値'!H18&lt;0,0,R6+E21+E23-'能力値'!H18))*4+'能力値'!H15+K21</f>
        <v>75</v>
      </c>
    </row>
    <row r="7" spans="3:22" ht="13.5">
      <c r="C7" s="1"/>
      <c r="D7" s="1"/>
      <c r="E7" s="5"/>
      <c r="F7" s="11" t="s">
        <v>37</v>
      </c>
      <c r="G7" s="11" t="s">
        <v>38</v>
      </c>
      <c r="H7" s="11"/>
      <c r="I7" s="11" t="s">
        <v>38</v>
      </c>
      <c r="J7" s="11">
        <f>'能力値'!H11</f>
        <v>8</v>
      </c>
      <c r="K7" s="30">
        <f>E7</f>
        <v>0</v>
      </c>
      <c r="L7" s="31" t="s">
        <v>37</v>
      </c>
      <c r="M7" s="31" t="s">
        <v>38</v>
      </c>
      <c r="N7" s="32">
        <f>H7+J7</f>
        <v>8</v>
      </c>
      <c r="O7" s="1"/>
      <c r="P7" s="1"/>
      <c r="Q7" s="36">
        <f>O7+P7+('能力値'!G13*4)+'能力値'!G15</f>
        <v>15</v>
      </c>
      <c r="R7" s="5"/>
      <c r="S7" s="54"/>
      <c r="T7" s="37">
        <f>'能力値'!H13+'戦闘データ (騎乗時'!S7</f>
        <v>8</v>
      </c>
      <c r="U7" s="38">
        <f>'能力値'!H14-IF(R7+E21+E23-'能力値'!H18&lt;0,0,R7+E21+E23-'能力値'!H18)</f>
        <v>8</v>
      </c>
      <c r="V7" s="39">
        <f>('能力値'!H14-IF(R7+E21+E23-'能力値'!H18&lt;0,0,R7+E21+E23-'能力値'!H18))*4+'能力値'!H15+K21</f>
        <v>75</v>
      </c>
    </row>
    <row r="8" spans="3:22" ht="13.5">
      <c r="C8" s="1"/>
      <c r="D8" s="1"/>
      <c r="E8" s="5"/>
      <c r="F8" s="11" t="s">
        <v>37</v>
      </c>
      <c r="G8" s="11" t="s">
        <v>38</v>
      </c>
      <c r="H8" s="11"/>
      <c r="I8" s="11" t="s">
        <v>38</v>
      </c>
      <c r="J8" s="11">
        <f>'能力値'!H11</f>
        <v>8</v>
      </c>
      <c r="K8" s="30">
        <f>E8</f>
        <v>0</v>
      </c>
      <c r="L8" s="31" t="s">
        <v>37</v>
      </c>
      <c r="M8" s="31" t="s">
        <v>38</v>
      </c>
      <c r="N8" s="32">
        <f>H8+J8</f>
        <v>8</v>
      </c>
      <c r="O8" s="1"/>
      <c r="P8" s="1"/>
      <c r="Q8" s="36">
        <f>O8+P8+('能力値'!G13*4)+'能力値'!G15</f>
        <v>15</v>
      </c>
      <c r="R8" s="5"/>
      <c r="S8" s="54"/>
      <c r="T8" s="37">
        <f>'能力値'!H13+'戦闘データ (騎乗時'!S8</f>
        <v>8</v>
      </c>
      <c r="U8" s="38">
        <f>'能力値'!H14-IF(R8+E21+E23-'能力値'!H18&lt;0,0,R8+E21+E23-'能力値'!H18)</f>
        <v>8</v>
      </c>
      <c r="V8" s="39">
        <f>('能力値'!H14-IF(R8+E21+E23-'能力値'!H18&lt;0,0,R8+E21+E23-'能力値'!H18))*4+'能力値'!H15+K21</f>
        <v>75</v>
      </c>
    </row>
    <row r="9" spans="3:22" ht="13.5">
      <c r="C9" s="1"/>
      <c r="D9" s="1"/>
      <c r="E9" s="5"/>
      <c r="F9" s="11" t="s">
        <v>37</v>
      </c>
      <c r="G9" s="11" t="s">
        <v>38</v>
      </c>
      <c r="H9" s="11"/>
      <c r="I9" s="11" t="s">
        <v>38</v>
      </c>
      <c r="J9" s="11">
        <f>'能力値'!H11</f>
        <v>8</v>
      </c>
      <c r="K9" s="30">
        <f>E9</f>
        <v>0</v>
      </c>
      <c r="L9" s="31" t="s">
        <v>37</v>
      </c>
      <c r="M9" s="31" t="s">
        <v>38</v>
      </c>
      <c r="N9" s="32">
        <f>H9+J9</f>
        <v>8</v>
      </c>
      <c r="O9" s="1"/>
      <c r="P9" s="1"/>
      <c r="Q9" s="36">
        <f>O9+P9+('能力値'!G13*4)+'能力値'!G15</f>
        <v>15</v>
      </c>
      <c r="R9" s="5"/>
      <c r="S9" s="54"/>
      <c r="T9" s="37">
        <f>'能力値'!H13+'戦闘データ (騎乗時'!S9</f>
        <v>8</v>
      </c>
      <c r="U9" s="38">
        <f>'能力値'!H14-IF(R9+E21+E23-'能力値'!H18&lt;0,0,R9+E21+E23-'能力値'!H18)</f>
        <v>8</v>
      </c>
      <c r="V9" s="39">
        <f>('能力値'!H14-IF(R9+E21+E23-'能力値'!H18&lt;0,0,R9+E21+E23-'能力値'!H18))*4+'能力値'!H15+K21</f>
        <v>75</v>
      </c>
    </row>
    <row r="10" spans="2:22" ht="13.5">
      <c r="B10" s="20" t="s">
        <v>47</v>
      </c>
      <c r="C10" s="1" t="s">
        <v>34</v>
      </c>
      <c r="D10" s="1" t="s">
        <v>35</v>
      </c>
      <c r="E10" s="20" t="s">
        <v>36</v>
      </c>
      <c r="K10" s="70" t="s">
        <v>41</v>
      </c>
      <c r="L10" s="70"/>
      <c r="M10" s="70"/>
      <c r="N10" s="70"/>
      <c r="U10" s="1"/>
      <c r="V10" s="1"/>
    </row>
    <row r="11" spans="3:22" ht="13.5">
      <c r="C11" s="1"/>
      <c r="D11" s="1"/>
      <c r="E11" s="5"/>
      <c r="F11" s="11" t="s">
        <v>37</v>
      </c>
      <c r="G11" s="11" t="s">
        <v>38</v>
      </c>
      <c r="H11" s="11"/>
      <c r="I11" s="11" t="s">
        <v>38</v>
      </c>
      <c r="J11" s="16">
        <f>'能力値'!H12</f>
        <v>8</v>
      </c>
      <c r="K11" s="30">
        <f>E11</f>
        <v>0</v>
      </c>
      <c r="L11" s="31" t="s">
        <v>37</v>
      </c>
      <c r="M11" s="31" t="s">
        <v>38</v>
      </c>
      <c r="N11" s="32">
        <f>H11+J11</f>
        <v>8</v>
      </c>
      <c r="O11" s="1"/>
      <c r="P11" s="1"/>
      <c r="Q11" s="36">
        <f>O11+P11+('能力値'!G13*4)+'能力値'!G15</f>
        <v>15</v>
      </c>
      <c r="R11" s="5"/>
      <c r="S11" s="54"/>
      <c r="T11" s="37">
        <f>'能力値'!H13+'戦闘データ (騎乗時'!S11</f>
        <v>8</v>
      </c>
      <c r="U11" s="38">
        <f>'能力値'!H14-IF(R11+E21+E23-'能力値'!H18&lt;0,0,R11+E21+E23-'能力値'!H18)</f>
        <v>8</v>
      </c>
      <c r="V11" s="39">
        <f>('能力値'!H14-IF(R11+E21+E23-'能力値'!H18&lt;0,0,R11+E21+E23-'能力値'!H18))*4+'能力値'!G15+K21</f>
        <v>70</v>
      </c>
    </row>
    <row r="12" spans="3:22" ht="13.5">
      <c r="C12" s="1"/>
      <c r="D12" s="1"/>
      <c r="E12" s="5"/>
      <c r="F12" s="11" t="s">
        <v>37</v>
      </c>
      <c r="G12" s="11" t="s">
        <v>38</v>
      </c>
      <c r="H12" s="11"/>
      <c r="I12" s="11" t="s">
        <v>38</v>
      </c>
      <c r="J12" s="16">
        <f>'能力値'!H12</f>
        <v>8</v>
      </c>
      <c r="K12" s="30">
        <f>E12</f>
        <v>0</v>
      </c>
      <c r="L12" s="31" t="s">
        <v>37</v>
      </c>
      <c r="M12" s="31" t="s">
        <v>38</v>
      </c>
      <c r="N12" s="32">
        <f>H12+J12</f>
        <v>8</v>
      </c>
      <c r="O12" s="1"/>
      <c r="P12" s="1"/>
      <c r="Q12" s="36">
        <f>O12+P12+('能力値'!G13*4)+'能力値'!G15</f>
        <v>15</v>
      </c>
      <c r="R12" s="5"/>
      <c r="S12" s="54"/>
      <c r="T12" s="37">
        <f>'能力値'!H13+'戦闘データ (騎乗時'!S12</f>
        <v>8</v>
      </c>
      <c r="U12" s="38">
        <f>'能力値'!H14-IF(R12+E21+E23-'能力値'!H18&lt;0,0,R12+E21+E23-'能力値'!H18)</f>
        <v>8</v>
      </c>
      <c r="V12" s="39">
        <f>('能力値'!H14-IF(R12+E21+E23-'能力値'!H18&lt;0,0,R12+E21+E23-'能力値'!H18))*4+'能力値'!G15+K21</f>
        <v>70</v>
      </c>
    </row>
    <row r="13" spans="3:22" ht="13.5">
      <c r="C13" s="1"/>
      <c r="D13" s="1"/>
      <c r="E13" s="5"/>
      <c r="F13" s="11" t="s">
        <v>37</v>
      </c>
      <c r="G13" s="11" t="s">
        <v>38</v>
      </c>
      <c r="H13" s="11"/>
      <c r="I13" s="11" t="s">
        <v>38</v>
      </c>
      <c r="J13" s="16">
        <f>'能力値'!H12</f>
        <v>8</v>
      </c>
      <c r="K13" s="30">
        <f>E13</f>
        <v>0</v>
      </c>
      <c r="L13" s="31" t="s">
        <v>37</v>
      </c>
      <c r="M13" s="31" t="s">
        <v>38</v>
      </c>
      <c r="N13" s="32">
        <f>H13+J13</f>
        <v>8</v>
      </c>
      <c r="O13" s="1"/>
      <c r="P13" s="1"/>
      <c r="Q13" s="36">
        <f>O13+P13+('能力値'!G13*4)+'能力値'!G15</f>
        <v>15</v>
      </c>
      <c r="R13" s="5"/>
      <c r="S13" s="54"/>
      <c r="T13" s="37">
        <f>'能力値'!H13+'戦闘データ (騎乗時'!S13</f>
        <v>8</v>
      </c>
      <c r="U13" s="38">
        <f>'能力値'!H14-IF(R13+E21+E23-'能力値'!H18&lt;0,0,R13+E21+E23-'能力値'!H18)</f>
        <v>8</v>
      </c>
      <c r="V13" s="39">
        <f>('能力値'!H14-IF(R13+E21+E23-'能力値'!H18&lt;0,0,R13+E21+E23-'能力値'!H18))*4+'能力値'!G15+K21</f>
        <v>70</v>
      </c>
    </row>
    <row r="14" spans="3:22" ht="13.5">
      <c r="C14" s="17"/>
      <c r="D14" s="17"/>
      <c r="E14" s="9"/>
      <c r="F14" s="18" t="s">
        <v>37</v>
      </c>
      <c r="G14" s="18" t="s">
        <v>38</v>
      </c>
      <c r="H14" s="18"/>
      <c r="I14" s="18" t="s">
        <v>38</v>
      </c>
      <c r="J14" s="19">
        <f>'能力値'!H12</f>
        <v>8</v>
      </c>
      <c r="K14" s="30">
        <f>E14</f>
        <v>0</v>
      </c>
      <c r="L14" s="31" t="s">
        <v>37</v>
      </c>
      <c r="M14" s="31" t="s">
        <v>38</v>
      </c>
      <c r="N14" s="32">
        <f>H14+J14</f>
        <v>8</v>
      </c>
      <c r="O14" s="1"/>
      <c r="P14" s="1"/>
      <c r="Q14" s="36">
        <f>O14+P14+('能力値'!G13*4)+'能力値'!G15</f>
        <v>15</v>
      </c>
      <c r="R14" s="5"/>
      <c r="S14" s="54"/>
      <c r="T14" s="37">
        <f>'能力値'!H13+'戦闘データ (騎乗時'!S14</f>
        <v>8</v>
      </c>
      <c r="U14" s="38">
        <f>'能力値'!H14-IF(R14+E21+E23-'能力値'!H18&lt;0,0,R14+E21+E23-'能力値'!H18)</f>
        <v>8</v>
      </c>
      <c r="V14" s="39">
        <f>('能力値'!H14-IF(R14+E21+E23-'能力値'!H18&lt;0,0,R14+E21+E23-'能力値'!H18))*4+'能力値'!G15+K21</f>
        <v>70</v>
      </c>
    </row>
    <row r="15" spans="2:24" ht="13.5">
      <c r="B15" s="20" t="s">
        <v>51</v>
      </c>
      <c r="C15" s="1" t="s">
        <v>34</v>
      </c>
      <c r="D15" s="1" t="s">
        <v>35</v>
      </c>
      <c r="E15" s="20" t="s">
        <v>52</v>
      </c>
      <c r="K15" s="70" t="s">
        <v>41</v>
      </c>
      <c r="L15" s="70"/>
      <c r="M15" s="70"/>
      <c r="N15" s="70"/>
      <c r="U15" s="1"/>
      <c r="V15" s="5"/>
      <c r="W15" s="45" t="s">
        <v>67</v>
      </c>
      <c r="X15" s="45" t="s">
        <v>66</v>
      </c>
    </row>
    <row r="16" spans="3:24" ht="13.5">
      <c r="C16" s="1"/>
      <c r="D16" s="1"/>
      <c r="E16" s="5"/>
      <c r="F16" s="11" t="s">
        <v>37</v>
      </c>
      <c r="G16" s="11" t="s">
        <v>38</v>
      </c>
      <c r="H16" s="11"/>
      <c r="I16" s="11" t="s">
        <v>38</v>
      </c>
      <c r="J16" s="16">
        <f>J11</f>
        <v>8</v>
      </c>
      <c r="K16" s="33">
        <f>E16</f>
        <v>0</v>
      </c>
      <c r="L16" s="34" t="s">
        <v>37</v>
      </c>
      <c r="M16" s="34" t="s">
        <v>38</v>
      </c>
      <c r="N16" s="35">
        <f>H16+J16</f>
        <v>8</v>
      </c>
      <c r="O16" s="1"/>
      <c r="P16" s="1"/>
      <c r="Q16" s="36">
        <f>O16+P16+('能力値'!G13*4)</f>
        <v>12</v>
      </c>
      <c r="R16" s="5"/>
      <c r="S16" s="54"/>
      <c r="T16" s="37">
        <f>'能力値'!H13+'戦闘データ (騎乗時'!S16</f>
        <v>8</v>
      </c>
      <c r="U16" s="38">
        <f>'能力値'!H14-IF(R16+E21+E23-'能力値'!H18&lt;0,0,R16+E21+E23-'能力値'!H18)</f>
        <v>8</v>
      </c>
      <c r="V16" s="44">
        <f>('能力値'!H14-IF(R16+E21+E23-'能力値'!H18&lt;0,0,R16+E21+E23-'能力値'!H18))*4+'能力値'!G15+K21</f>
        <v>70</v>
      </c>
      <c r="W16" s="54"/>
      <c r="X16" s="54"/>
    </row>
    <row r="17" spans="3:24" ht="13.5">
      <c r="C17" s="1"/>
      <c r="D17" s="1"/>
      <c r="E17" s="5"/>
      <c r="F17" s="11" t="s">
        <v>37</v>
      </c>
      <c r="G17" s="11" t="s">
        <v>38</v>
      </c>
      <c r="H17" s="11"/>
      <c r="I17" s="11" t="s">
        <v>38</v>
      </c>
      <c r="J17" s="16">
        <f>J12</f>
        <v>8</v>
      </c>
      <c r="K17" s="33">
        <f>E17</f>
        <v>0</v>
      </c>
      <c r="L17" s="34" t="s">
        <v>37</v>
      </c>
      <c r="M17" s="34" t="s">
        <v>38</v>
      </c>
      <c r="N17" s="35">
        <f>H17+J17</f>
        <v>8</v>
      </c>
      <c r="O17" s="1"/>
      <c r="P17" s="1"/>
      <c r="Q17" s="36">
        <f>O17+P17+('能力値'!G13*4)</f>
        <v>12</v>
      </c>
      <c r="R17" s="5"/>
      <c r="S17" s="54"/>
      <c r="T17" s="37">
        <f>'能力値'!H13+'戦闘データ (騎乗時'!S17</f>
        <v>8</v>
      </c>
      <c r="U17" s="38">
        <f>'能力値'!H14-IF(R17+E21+E23-'能力値'!H18&lt;0,0,R17+E21+E23-'能力値'!H18)</f>
        <v>8</v>
      </c>
      <c r="V17" s="44">
        <f>('能力値'!H14-IF(R17+E21+E23-'能力値'!H18&lt;0,0,R17+E21+E23-'能力値'!H18))*4+'能力値'!G15+K21</f>
        <v>70</v>
      </c>
      <c r="W17" s="54"/>
      <c r="X17" s="54"/>
    </row>
    <row r="18" spans="3:24" ht="13.5">
      <c r="C18" s="17"/>
      <c r="D18" s="17"/>
      <c r="E18" s="9"/>
      <c r="F18" s="18" t="s">
        <v>37</v>
      </c>
      <c r="G18" s="18" t="s">
        <v>38</v>
      </c>
      <c r="H18" s="18"/>
      <c r="I18" s="18" t="s">
        <v>38</v>
      </c>
      <c r="J18" s="16">
        <f>J13</f>
        <v>8</v>
      </c>
      <c r="K18" s="33">
        <f>E18</f>
        <v>0</v>
      </c>
      <c r="L18" s="34" t="s">
        <v>37</v>
      </c>
      <c r="M18" s="34" t="s">
        <v>38</v>
      </c>
      <c r="N18" s="35">
        <f>H18+J18</f>
        <v>8</v>
      </c>
      <c r="O18" s="1"/>
      <c r="P18" s="1"/>
      <c r="Q18" s="36">
        <f>O18+P18+('能力値'!G13*4)</f>
        <v>12</v>
      </c>
      <c r="R18" s="5"/>
      <c r="S18" s="54"/>
      <c r="T18" s="37">
        <f>'能力値'!H13+'戦闘データ (騎乗時'!S18</f>
        <v>8</v>
      </c>
      <c r="U18" s="38">
        <f>'能力値'!H14-IF(R18+E21+E23-'能力値'!H18&lt;0,0,R18+E21+E23-'能力値'!H18)</f>
        <v>8</v>
      </c>
      <c r="V18" s="44">
        <f>('能力値'!H14-IF(R18+E21+E23-'能力値'!H18&lt;0,0,R18+E21+E23-'能力値'!H18))*4+'能力値'!G15+K21</f>
        <v>70</v>
      </c>
      <c r="W18" s="54"/>
      <c r="X18" s="54"/>
    </row>
    <row r="19" spans="3:24" ht="13.5">
      <c r="C19" s="24"/>
      <c r="D19" s="25"/>
      <c r="E19" s="26"/>
      <c r="F19" s="27" t="s">
        <v>37</v>
      </c>
      <c r="G19" s="27" t="s">
        <v>38</v>
      </c>
      <c r="H19" s="27"/>
      <c r="I19" s="27" t="s">
        <v>38</v>
      </c>
      <c r="J19" s="16">
        <f>J14</f>
        <v>8</v>
      </c>
      <c r="K19" s="34">
        <f>E19</f>
        <v>0</v>
      </c>
      <c r="L19" s="34" t="s">
        <v>37</v>
      </c>
      <c r="M19" s="34" t="s">
        <v>38</v>
      </c>
      <c r="N19" s="35">
        <f>H19+J19</f>
        <v>8</v>
      </c>
      <c r="O19" s="1"/>
      <c r="P19" s="1"/>
      <c r="Q19" s="36">
        <f>O19+P19+('能力値'!G13*4)</f>
        <v>12</v>
      </c>
      <c r="R19" s="5"/>
      <c r="S19" s="54"/>
      <c r="T19" s="37">
        <f>'能力値'!H13+'戦闘データ (騎乗時'!S19</f>
        <v>8</v>
      </c>
      <c r="U19" s="38">
        <f>'能力値'!H14-IF(R19+E21+E23-'能力値'!H18&lt;0,0,R19+E21+E23-'能力値'!H18)</f>
        <v>8</v>
      </c>
      <c r="V19" s="44">
        <f>('能力値'!H14-IF(R19+E21+E23-'能力値'!H18&lt;0,0,R19+E21+E23-'能力値'!H18))*4+'能力値'!G15+K21</f>
        <v>70</v>
      </c>
      <c r="W19" s="54"/>
      <c r="X19" s="54"/>
    </row>
    <row r="20" spans="2:12" ht="13.5">
      <c r="B20" s="1" t="s">
        <v>32</v>
      </c>
      <c r="C20" s="72" t="s">
        <v>48</v>
      </c>
      <c r="D20" s="72"/>
      <c r="E20" s="70" t="s">
        <v>30</v>
      </c>
      <c r="F20" s="70"/>
      <c r="G20" s="70" t="s">
        <v>20</v>
      </c>
      <c r="H20" s="70"/>
      <c r="I20" s="70" t="s">
        <v>21</v>
      </c>
      <c r="J20" s="70"/>
      <c r="K20" s="71" t="s">
        <v>53</v>
      </c>
      <c r="L20" s="71"/>
    </row>
    <row r="21" spans="2:12" ht="13.5">
      <c r="B21" s="1"/>
      <c r="C21" s="65" t="s">
        <v>75</v>
      </c>
      <c r="D21" s="65"/>
      <c r="E21" s="65">
        <v>0</v>
      </c>
      <c r="F21" s="65"/>
      <c r="G21" s="65"/>
      <c r="H21" s="65"/>
      <c r="I21" s="65">
        <v>2</v>
      </c>
      <c r="J21" s="65"/>
      <c r="K21" s="65">
        <v>35</v>
      </c>
      <c r="L21" s="65"/>
    </row>
    <row r="22" spans="2:10" ht="13.5">
      <c r="B22" s="1" t="s">
        <v>33</v>
      </c>
      <c r="C22" s="72" t="s">
        <v>48</v>
      </c>
      <c r="D22" s="72"/>
      <c r="E22" s="65"/>
      <c r="F22" s="65"/>
      <c r="G22" s="65"/>
      <c r="H22" s="65"/>
      <c r="I22" s="65"/>
      <c r="J22" s="65"/>
    </row>
    <row r="23" spans="2:10" ht="13.5">
      <c r="B23" s="1"/>
      <c r="C23" s="65" t="s">
        <v>78</v>
      </c>
      <c r="D23" s="65"/>
      <c r="E23" s="65">
        <v>1</v>
      </c>
      <c r="F23" s="65"/>
      <c r="G23" s="65"/>
      <c r="H23" s="65"/>
      <c r="I23" s="73"/>
      <c r="J23" s="73"/>
    </row>
    <row r="24" spans="2:10" ht="13.5">
      <c r="B24" s="20" t="s">
        <v>10</v>
      </c>
      <c r="G24" s="74">
        <f>G21+G23+'能力値'!H16</f>
        <v>8</v>
      </c>
      <c r="H24" s="75"/>
      <c r="I24" s="76">
        <f>'能力値'!H17+'戦闘データ (騎乗時'!I21+'戦闘データ (騎乗時'!I23</f>
        <v>10</v>
      </c>
      <c r="J24" s="76"/>
    </row>
    <row r="27" spans="2:3" ht="13.5">
      <c r="B27" s="54" t="s">
        <v>64</v>
      </c>
      <c r="C27" s="54">
        <f>'能力値'!G10</f>
        <v>0</v>
      </c>
    </row>
    <row r="28" spans="2:3" ht="13.5">
      <c r="B28" s="54" t="s">
        <v>65</v>
      </c>
      <c r="C28" s="54"/>
    </row>
  </sheetData>
  <sheetProtection/>
  <mergeCells count="23">
    <mergeCell ref="K5:N5"/>
    <mergeCell ref="K10:N10"/>
    <mergeCell ref="K15:N1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C23:D23"/>
    <mergeCell ref="E23:F23"/>
    <mergeCell ref="G23:H23"/>
    <mergeCell ref="I23:J23"/>
    <mergeCell ref="G24:H24"/>
    <mergeCell ref="I24:J24"/>
  </mergeCells>
  <printOptions/>
  <pageMargins left="0.7000000000000001" right="0.7000000000000001" top="0.75" bottom="0.75" header="0.30000000000000004" footer="0.300000000000000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けぃ</dc:creator>
  <cp:keywords/>
  <dc:description>バージョン0.3</dc:description>
  <cp:lastModifiedBy>USER</cp:lastModifiedBy>
  <dcterms:created xsi:type="dcterms:W3CDTF">2012-03-30T09:38:59Z</dcterms:created>
  <dcterms:modified xsi:type="dcterms:W3CDTF">2012-05-30T01:20:20Z</dcterms:modified>
  <cp:category/>
  <cp:version/>
  <cp:contentType/>
  <cp:contentStatus/>
</cp:coreProperties>
</file>