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unsup\Documents\T\DD\"/>
    </mc:Choice>
  </mc:AlternateContent>
  <xr:revisionPtr revIDLastSave="0" documentId="13_ncr:1_{2228BFB6-D1E5-46AC-9387-3DF63873E7DF}" xr6:coauthVersionLast="41" xr6:coauthVersionMax="41" xr10:uidLastSave="{00000000-0000-0000-0000-000000000000}"/>
  <bookViews>
    <workbookView xWindow="-108" yWindow="-108" windowWidth="23256" windowHeight="14016" activeTab="1" xr2:uid="{00000000-000D-0000-FFFF-FFFF00000000}"/>
  </bookViews>
  <sheets>
    <sheet name="CS" sheetId="2" r:id="rId1"/>
    <sheet name="VL用" sheetId="3" r:id="rId2"/>
  </sheets>
  <definedNames>
    <definedName name="CL">CS!$S$10</definedName>
    <definedName name="SL">CS!$AE$17</definedName>
    <definedName name="アクセA">CS!$BJ$6</definedName>
    <definedName name="アクセB">CS!$BJ$8</definedName>
    <definedName name="アクセC">CS!$BJ$10</definedName>
    <definedName name="キメラA">CS!$N$10</definedName>
    <definedName name="キメラB">CS!$N$11</definedName>
    <definedName name="クラスA">CS!$I$12</definedName>
    <definedName name="クラスB">CS!$P$12</definedName>
    <definedName name="種族名">CS!$I$10</definedName>
    <definedName name="武器名">CS!$V$16</definedName>
    <definedName name="防具名">CS!$BJ$4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93" i="3" l="1"/>
  <c r="BQ26" i="2" l="1"/>
  <c r="BE26" i="2"/>
  <c r="AS11" i="3"/>
  <c r="AS10" i="3"/>
  <c r="AS9" i="3"/>
  <c r="AS8" i="3"/>
  <c r="AS7" i="3"/>
  <c r="AS6" i="3"/>
  <c r="AS5" i="3"/>
  <c r="AS4" i="3"/>
  <c r="AS3" i="3"/>
  <c r="AS2" i="3"/>
  <c r="AA94" i="3"/>
  <c r="BH240" i="3"/>
  <c r="AW240" i="3"/>
  <c r="AV239" i="3"/>
  <c r="AV238" i="3"/>
  <c r="AV236" i="3"/>
  <c r="AV235" i="3"/>
  <c r="BC234" i="3"/>
  <c r="BB234" i="3"/>
  <c r="AZ234" i="3"/>
  <c r="AV234" i="3"/>
  <c r="AV233" i="3"/>
  <c r="BI232" i="3"/>
  <c r="BH232" i="3"/>
  <c r="BD232" i="3"/>
  <c r="BC232" i="3"/>
  <c r="AV232" i="3"/>
  <c r="BE231" i="3"/>
  <c r="AV231" i="3"/>
  <c r="AV230" i="3"/>
  <c r="BA229" i="3"/>
  <c r="AZ229" i="3"/>
  <c r="AV229" i="3"/>
  <c r="BI228" i="3"/>
  <c r="BH228" i="3"/>
  <c r="AV228" i="3"/>
  <c r="AV227" i="3"/>
  <c r="BI226" i="3"/>
  <c r="BH226" i="3"/>
  <c r="AV226" i="3"/>
  <c r="BG225" i="3"/>
  <c r="BF225" i="3"/>
  <c r="BD225" i="3"/>
  <c r="BB225" i="3"/>
  <c r="AV225" i="3"/>
  <c r="BI224" i="3"/>
  <c r="BH224" i="3"/>
  <c r="AV224" i="3"/>
  <c r="AV223" i="3"/>
  <c r="AV222" i="3"/>
  <c r="AV221" i="3"/>
  <c r="AV220" i="3"/>
  <c r="AV219" i="3"/>
  <c r="BH218" i="3"/>
  <c r="BE218" i="3"/>
  <c r="BB218" i="3"/>
  <c r="AV218" i="3"/>
  <c r="BA217" i="3"/>
  <c r="AZ217" i="3"/>
  <c r="AV217" i="3"/>
  <c r="BI216" i="3"/>
  <c r="AV216" i="3"/>
  <c r="G9" i="3" l="1"/>
  <c r="AB23" i="3" l="1"/>
  <c r="AB22" i="3"/>
  <c r="AB21" i="3" l="1"/>
  <c r="G21" i="3" l="1"/>
  <c r="AA85" i="3" l="1"/>
  <c r="AB5" i="3" l="1"/>
  <c r="BE19" i="2" l="1"/>
  <c r="I35" i="2" l="1"/>
  <c r="AA58" i="3"/>
  <c r="I41" i="2" l="1"/>
  <c r="AA81" i="3" l="1"/>
  <c r="AB19" i="3" l="1"/>
  <c r="G19" i="3"/>
  <c r="L54" i="2" l="1"/>
  <c r="L53" i="2"/>
  <c r="L52" i="2"/>
  <c r="L51" i="2"/>
  <c r="L50" i="2"/>
  <c r="L49" i="2"/>
  <c r="L48" i="2"/>
  <c r="L47" i="2"/>
  <c r="AA77" i="3" l="1"/>
  <c r="AA74" i="3" l="1"/>
  <c r="AA73" i="3"/>
  <c r="AB24" i="3" l="1"/>
  <c r="AB17" i="3" l="1"/>
  <c r="AB16" i="3" l="1"/>
  <c r="BW22" i="2" l="1"/>
  <c r="G15" i="3" l="1"/>
  <c r="AB15" i="3" l="1"/>
  <c r="G3" i="3" l="1"/>
  <c r="G24" i="3" s="1"/>
  <c r="G6" i="3"/>
  <c r="G11" i="3"/>
  <c r="G12" i="3"/>
  <c r="AA71" i="3" l="1"/>
  <c r="AA69" i="3"/>
  <c r="AA66" i="3"/>
  <c r="AA65" i="3"/>
  <c r="AA64" i="3"/>
  <c r="AA61" i="3"/>
  <c r="AA60" i="3"/>
  <c r="AA59" i="3"/>
  <c r="AA56" i="3"/>
  <c r="AA55" i="3"/>
  <c r="AB13" i="3"/>
  <c r="AB7" i="3"/>
  <c r="L25" i="2" l="1"/>
  <c r="AY30" i="2" l="1"/>
  <c r="I45" i="2" l="1"/>
  <c r="I43" i="2"/>
  <c r="I25" i="2"/>
  <c r="I27" i="2"/>
  <c r="I54" i="2" l="1"/>
  <c r="I53" i="2"/>
  <c r="I52" i="2"/>
  <c r="I50" i="2"/>
  <c r="I51" i="2"/>
  <c r="I49" i="2"/>
  <c r="I48" i="2"/>
  <c r="I47" i="2"/>
  <c r="I46" i="2"/>
  <c r="O31" i="2"/>
  <c r="V46" i="2" l="1"/>
  <c r="V47" i="2"/>
  <c r="V48" i="2"/>
  <c r="V49" i="2"/>
  <c r="V50" i="2"/>
  <c r="V51" i="2"/>
  <c r="V52" i="2"/>
  <c r="V53" i="2"/>
  <c r="V54" i="2"/>
  <c r="V45" i="2"/>
  <c r="T46" i="2"/>
  <c r="T47" i="2"/>
  <c r="T48" i="2"/>
  <c r="T49" i="2"/>
  <c r="T50" i="2"/>
  <c r="T51" i="2"/>
  <c r="T52" i="2"/>
  <c r="T53" i="2"/>
  <c r="T54" i="2"/>
  <c r="T45" i="2"/>
  <c r="R45" i="2"/>
  <c r="V27" i="2"/>
  <c r="V29" i="2"/>
  <c r="V31" i="2"/>
  <c r="V33" i="2"/>
  <c r="V35" i="2"/>
  <c r="V37" i="2"/>
  <c r="V39" i="2"/>
  <c r="V41" i="2"/>
  <c r="V43" i="2"/>
  <c r="V25" i="2"/>
  <c r="T25" i="2"/>
  <c r="T27" i="2"/>
  <c r="T29" i="2"/>
  <c r="T31" i="2"/>
  <c r="T33" i="2"/>
  <c r="T35" i="2"/>
  <c r="T37" i="2"/>
  <c r="T39" i="2"/>
  <c r="T41" i="2"/>
  <c r="T43" i="2"/>
  <c r="R25" i="2"/>
  <c r="R54" i="2"/>
  <c r="R53" i="2"/>
  <c r="R52" i="2"/>
  <c r="R51" i="2"/>
  <c r="R50" i="2"/>
  <c r="R49" i="2"/>
  <c r="R48" i="2"/>
  <c r="R47" i="2"/>
  <c r="R46" i="2"/>
  <c r="R43" i="2"/>
  <c r="R27" i="2"/>
  <c r="R29" i="2"/>
  <c r="R31" i="2"/>
  <c r="R33" i="2"/>
  <c r="R35" i="2"/>
  <c r="R37" i="2"/>
  <c r="R39" i="2"/>
  <c r="R41" i="2"/>
  <c r="O25" i="2"/>
  <c r="O46" i="2"/>
  <c r="O47" i="2"/>
  <c r="O48" i="2"/>
  <c r="O49" i="2"/>
  <c r="O50" i="2"/>
  <c r="O51" i="2"/>
  <c r="O52" i="2"/>
  <c r="O53" i="2"/>
  <c r="O54" i="2"/>
  <c r="O45" i="2"/>
  <c r="O43" i="2"/>
  <c r="O27" i="2"/>
  <c r="O29" i="2"/>
  <c r="O33" i="2"/>
  <c r="O35" i="2"/>
  <c r="O37" i="2"/>
  <c r="O39" i="2"/>
  <c r="O41" i="2"/>
  <c r="L46" i="2"/>
  <c r="L45" i="2"/>
  <c r="L27" i="2"/>
  <c r="L29" i="2"/>
  <c r="L31" i="2"/>
  <c r="L33" i="2"/>
  <c r="L35" i="2"/>
  <c r="L39" i="2"/>
  <c r="L41" i="2"/>
  <c r="L43" i="2"/>
  <c r="AJ18" i="2" l="1"/>
  <c r="AC18" i="2"/>
  <c r="V18" i="2"/>
  <c r="AJ16" i="2"/>
  <c r="AW50" i="3"/>
  <c r="I29" i="2"/>
  <c r="I31" i="2"/>
  <c r="I33" i="2"/>
  <c r="I37" i="2"/>
  <c r="I39" i="2"/>
  <c r="DF50" i="3" l="1"/>
  <c r="DE50" i="3"/>
  <c r="DD50" i="3"/>
  <c r="DC50" i="3"/>
  <c r="DB50" i="3"/>
  <c r="DA50" i="3"/>
  <c r="CZ50" i="3"/>
  <c r="CY50" i="3"/>
  <c r="CX50" i="3"/>
  <c r="CW50" i="3"/>
  <c r="CV50" i="3"/>
  <c r="CU50" i="3"/>
  <c r="CT50" i="3"/>
  <c r="CS50" i="3"/>
  <c r="CR50" i="3"/>
  <c r="CQ50" i="3"/>
  <c r="CP50" i="3"/>
  <c r="CO50" i="3"/>
  <c r="CN50" i="3"/>
  <c r="CM50" i="3"/>
  <c r="CK50" i="3"/>
  <c r="CK51" i="3" s="1"/>
  <c r="CJ50" i="3"/>
  <c r="CJ51" i="3" s="1"/>
  <c r="CI50" i="3"/>
  <c r="CI51" i="3" s="1"/>
  <c r="CH50" i="3"/>
  <c r="CH51" i="3" s="1"/>
  <c r="CG50" i="3"/>
  <c r="CG51" i="3" s="1"/>
  <c r="CF50" i="3"/>
  <c r="CF51" i="3" s="1"/>
  <c r="CE50" i="3"/>
  <c r="CE51" i="3" s="1"/>
  <c r="CD50" i="3"/>
  <c r="CD51" i="3" s="1"/>
  <c r="CC50" i="3"/>
  <c r="CC51" i="3" s="1"/>
  <c r="CB50" i="3"/>
  <c r="CB51" i="3" s="1"/>
  <c r="CA50" i="3"/>
  <c r="CA51" i="3" s="1"/>
  <c r="BZ50" i="3"/>
  <c r="BZ51" i="3" s="1"/>
  <c r="BY50" i="3"/>
  <c r="BY51" i="3" s="1"/>
  <c r="BX50" i="3"/>
  <c r="BX51" i="3" s="1"/>
  <c r="BW50" i="3"/>
  <c r="BW51" i="3" s="1"/>
  <c r="BV50" i="3"/>
  <c r="BV51" i="3" s="1"/>
  <c r="BU50" i="3"/>
  <c r="BU51" i="3" s="1"/>
  <c r="BT50" i="3"/>
  <c r="BT51" i="3" s="1"/>
  <c r="BS50" i="3"/>
  <c r="BS51" i="3" s="1"/>
  <c r="BR50" i="3"/>
  <c r="BR51" i="3" s="1"/>
  <c r="BP50" i="3"/>
  <c r="BP51" i="3" s="1"/>
  <c r="BO50" i="3"/>
  <c r="BO51" i="3" s="1"/>
  <c r="BN50" i="3"/>
  <c r="BN51" i="3" s="1"/>
  <c r="BM50" i="3"/>
  <c r="BM51" i="3" s="1"/>
  <c r="BL50" i="3"/>
  <c r="BL51" i="3" s="1"/>
  <c r="BK50" i="3"/>
  <c r="BK51" i="3" s="1"/>
  <c r="BJ50" i="3"/>
  <c r="BJ51" i="3" s="1"/>
  <c r="BI50" i="3"/>
  <c r="BI51" i="3" s="1"/>
  <c r="BH50" i="3"/>
  <c r="BH51" i="3" s="1"/>
  <c r="BG50" i="3"/>
  <c r="BG51" i="3" s="1"/>
  <c r="BF50" i="3"/>
  <c r="BF51" i="3" s="1"/>
  <c r="BE50" i="3"/>
  <c r="BE51" i="3" s="1"/>
  <c r="BD50" i="3"/>
  <c r="BD51" i="3" s="1"/>
  <c r="BC50" i="3"/>
  <c r="BC51" i="3" s="1"/>
  <c r="BB50" i="3"/>
  <c r="BB51" i="3" s="1"/>
  <c r="BA50" i="3"/>
  <c r="BA51" i="3" s="1"/>
  <c r="AZ50" i="3"/>
  <c r="AZ51" i="3" s="1"/>
  <c r="AY50" i="3"/>
  <c r="AY51" i="3" s="1"/>
  <c r="AX50" i="3"/>
  <c r="AX51" i="3" s="1"/>
  <c r="AW51" i="3"/>
  <c r="AU50" i="3"/>
  <c r="AU51" i="3" s="1"/>
  <c r="AT50" i="3"/>
  <c r="AT51" i="3" s="1"/>
  <c r="AS50" i="3"/>
  <c r="AS51" i="3" s="1"/>
  <c r="AR50" i="3"/>
  <c r="AR51" i="3" s="1"/>
  <c r="AQ50" i="3"/>
  <c r="AQ51" i="3" s="1"/>
  <c r="AP50" i="3"/>
  <c r="AP51" i="3" s="1"/>
  <c r="AO50" i="3"/>
  <c r="AO51" i="3" s="1"/>
  <c r="AN50" i="3"/>
  <c r="AN51" i="3" s="1"/>
  <c r="AM50" i="3"/>
  <c r="AM51" i="3" s="1"/>
  <c r="AL50" i="3"/>
  <c r="AL51" i="3" s="1"/>
  <c r="AK50" i="3"/>
  <c r="AK51" i="3" s="1"/>
  <c r="AJ50" i="3"/>
  <c r="AJ51" i="3" s="1"/>
  <c r="AI50" i="3"/>
  <c r="AI51" i="3" s="1"/>
  <c r="AH50" i="3"/>
  <c r="AH51" i="3" s="1"/>
  <c r="AG50" i="3"/>
  <c r="AG51" i="3" s="1"/>
  <c r="AF50" i="3"/>
  <c r="AF51" i="3" s="1"/>
  <c r="AE50" i="3"/>
  <c r="AE51" i="3" s="1"/>
  <c r="AD50" i="3"/>
  <c r="AD51" i="3" s="1"/>
  <c r="AC50" i="3"/>
  <c r="AC51" i="3" s="1"/>
  <c r="AB50" i="3"/>
  <c r="AB51" i="3" s="1"/>
  <c r="N50" i="3"/>
  <c r="N51" i="3" s="1"/>
  <c r="M50" i="3"/>
  <c r="R50" i="3"/>
  <c r="F46" i="2" s="1"/>
  <c r="L50" i="3"/>
  <c r="CO51" i="3" l="1"/>
  <c r="CW51" i="3"/>
  <c r="DA51" i="3"/>
  <c r="DE51" i="3"/>
  <c r="CP51" i="3"/>
  <c r="CT51" i="3"/>
  <c r="CX51" i="3"/>
  <c r="DB51" i="3"/>
  <c r="DF51" i="3"/>
  <c r="CM51" i="3"/>
  <c r="CQ51" i="3"/>
  <c r="CU51" i="3"/>
  <c r="CY51" i="3"/>
  <c r="DC51" i="3"/>
  <c r="CN51" i="3"/>
  <c r="CR51" i="3"/>
  <c r="CV51" i="3"/>
  <c r="CZ51" i="3"/>
  <c r="DD51" i="3"/>
  <c r="CS51" i="3"/>
  <c r="C24" i="3"/>
  <c r="C25" i="3" s="1"/>
  <c r="D24" i="3"/>
  <c r="D25" i="3" s="1"/>
  <c r="E24" i="3"/>
  <c r="E25" i="3" s="1"/>
  <c r="F24" i="3"/>
  <c r="F25" i="3" s="1"/>
  <c r="B24" i="3"/>
  <c r="B25" i="3" s="1"/>
  <c r="G25" i="3"/>
  <c r="AQ26" i="2" s="1"/>
  <c r="HG50" i="3" l="1"/>
  <c r="HG51" i="3" s="1"/>
  <c r="HF50" i="3"/>
  <c r="HF51" i="3" s="1"/>
  <c r="HE50" i="3"/>
  <c r="HE51" i="3" s="1"/>
  <c r="HD50" i="3"/>
  <c r="HD51" i="3" s="1"/>
  <c r="HC50" i="3"/>
  <c r="HC51" i="3" s="1"/>
  <c r="HB50" i="3"/>
  <c r="HB51" i="3" s="1"/>
  <c r="HA50" i="3"/>
  <c r="HA51" i="3" s="1"/>
  <c r="GZ50" i="3"/>
  <c r="GZ51" i="3" s="1"/>
  <c r="GY50" i="3"/>
  <c r="GY51" i="3" s="1"/>
  <c r="GX50" i="3"/>
  <c r="GX51" i="3" s="1"/>
  <c r="GW50" i="3"/>
  <c r="GW51" i="3" s="1"/>
  <c r="GV50" i="3"/>
  <c r="GV51" i="3" s="1"/>
  <c r="F41" i="2" s="1"/>
  <c r="AI41" i="2" s="1"/>
  <c r="AA87" i="3" s="1"/>
  <c r="GU50" i="3"/>
  <c r="GU51" i="3" s="1"/>
  <c r="F39" i="2" s="1"/>
  <c r="GT50" i="3"/>
  <c r="GT51" i="3" s="1"/>
  <c r="F37" i="2" s="1"/>
  <c r="GS50" i="3"/>
  <c r="GS51" i="3" s="1"/>
  <c r="F35" i="2" s="1"/>
  <c r="GR50" i="3"/>
  <c r="GR51" i="3" s="1"/>
  <c r="GQ50" i="3"/>
  <c r="GQ51" i="3" s="1"/>
  <c r="GP50" i="3"/>
  <c r="GP51" i="3" s="1"/>
  <c r="GO50" i="3"/>
  <c r="GO51" i="3" s="1"/>
  <c r="GN50" i="3"/>
  <c r="GN51" i="3" s="1"/>
  <c r="GL50" i="3"/>
  <c r="GL51" i="3" s="1"/>
  <c r="GK50" i="3"/>
  <c r="GK51" i="3" s="1"/>
  <c r="GJ50" i="3"/>
  <c r="GJ51" i="3" s="1"/>
  <c r="GI50" i="3"/>
  <c r="GI51" i="3" s="1"/>
  <c r="GH50" i="3"/>
  <c r="GH51" i="3" s="1"/>
  <c r="GG50" i="3"/>
  <c r="GG51" i="3" s="1"/>
  <c r="GF50" i="3"/>
  <c r="GF51" i="3" s="1"/>
  <c r="GE50" i="3"/>
  <c r="GE51" i="3" s="1"/>
  <c r="GD50" i="3"/>
  <c r="GD51" i="3" s="1"/>
  <c r="GC50" i="3"/>
  <c r="GC51" i="3" s="1"/>
  <c r="GB50" i="3"/>
  <c r="GB51" i="3" s="1"/>
  <c r="GA50" i="3"/>
  <c r="GA51" i="3" s="1"/>
  <c r="FZ50" i="3"/>
  <c r="FZ51" i="3" s="1"/>
  <c r="FY50" i="3"/>
  <c r="FY51" i="3" s="1"/>
  <c r="FX50" i="3"/>
  <c r="FX51" i="3" s="1"/>
  <c r="FW50" i="3"/>
  <c r="FW51" i="3" s="1"/>
  <c r="FV50" i="3"/>
  <c r="FV51" i="3" s="1"/>
  <c r="FU50" i="3"/>
  <c r="FU51" i="3" s="1"/>
  <c r="FT50" i="3"/>
  <c r="FT51" i="3" s="1"/>
  <c r="FS50" i="3"/>
  <c r="FS51" i="3" s="1"/>
  <c r="FQ50" i="3"/>
  <c r="FQ51" i="3" s="1"/>
  <c r="FP50" i="3"/>
  <c r="FP51" i="3" s="1"/>
  <c r="FO50" i="3"/>
  <c r="FO51" i="3" s="1"/>
  <c r="FN50" i="3"/>
  <c r="FN51" i="3" s="1"/>
  <c r="FM50" i="3"/>
  <c r="FM51" i="3" s="1"/>
  <c r="FL50" i="3"/>
  <c r="FL51" i="3" s="1"/>
  <c r="FK50" i="3"/>
  <c r="FK51" i="3" s="1"/>
  <c r="FJ50" i="3"/>
  <c r="FJ51" i="3" s="1"/>
  <c r="FI50" i="3"/>
  <c r="FI51" i="3" s="1"/>
  <c r="FH50" i="3"/>
  <c r="FH51" i="3" s="1"/>
  <c r="FG50" i="3"/>
  <c r="FG51" i="3" s="1"/>
  <c r="FF50" i="3"/>
  <c r="FF51" i="3" s="1"/>
  <c r="FE50" i="3"/>
  <c r="FE51" i="3" s="1"/>
  <c r="FD50" i="3"/>
  <c r="FD51" i="3" s="1"/>
  <c r="FC50" i="3"/>
  <c r="FC51" i="3" s="1"/>
  <c r="FB50" i="3"/>
  <c r="FB51" i="3" s="1"/>
  <c r="FA50" i="3"/>
  <c r="FA51" i="3" s="1"/>
  <c r="EZ50" i="3"/>
  <c r="EZ51" i="3" s="1"/>
  <c r="EY50" i="3"/>
  <c r="EY51" i="3" s="1"/>
  <c r="EX50" i="3"/>
  <c r="EX51" i="3" s="1"/>
  <c r="EV50" i="3"/>
  <c r="EV51" i="3" s="1"/>
  <c r="EU50" i="3"/>
  <c r="EU51" i="3" s="1"/>
  <c r="ET50" i="3"/>
  <c r="ET51" i="3" s="1"/>
  <c r="ES50" i="3"/>
  <c r="ES51" i="3" s="1"/>
  <c r="ER50" i="3"/>
  <c r="ER51" i="3" s="1"/>
  <c r="EQ50" i="3"/>
  <c r="EQ51" i="3" s="1"/>
  <c r="EP50" i="3"/>
  <c r="EP51" i="3" s="1"/>
  <c r="EO50" i="3"/>
  <c r="EO51" i="3" s="1"/>
  <c r="EN50" i="3"/>
  <c r="EN51" i="3" s="1"/>
  <c r="EM50" i="3"/>
  <c r="EM51" i="3" s="1"/>
  <c r="EL50" i="3"/>
  <c r="EL51" i="3" s="1"/>
  <c r="EK50" i="3"/>
  <c r="EK51" i="3" s="1"/>
  <c r="EJ50" i="3"/>
  <c r="EJ51" i="3" s="1"/>
  <c r="EI50" i="3"/>
  <c r="EI51" i="3" s="1"/>
  <c r="EH50" i="3"/>
  <c r="EH51" i="3" s="1"/>
  <c r="EG50" i="3"/>
  <c r="EG51" i="3" s="1"/>
  <c r="EF50" i="3"/>
  <c r="EF51" i="3" s="1"/>
  <c r="EE50" i="3"/>
  <c r="EE51" i="3" s="1"/>
  <c r="ED50" i="3"/>
  <c r="ED51" i="3" s="1"/>
  <c r="EC50" i="3"/>
  <c r="EC51" i="3" s="1"/>
  <c r="EA50" i="3"/>
  <c r="EA51" i="3" s="1"/>
  <c r="DZ50" i="3"/>
  <c r="DZ51" i="3" s="1"/>
  <c r="DY50" i="3"/>
  <c r="DY51" i="3" s="1"/>
  <c r="DX50" i="3"/>
  <c r="DX51" i="3" s="1"/>
  <c r="DW50" i="3"/>
  <c r="DW51" i="3" s="1"/>
  <c r="DV50" i="3"/>
  <c r="DV51" i="3" s="1"/>
  <c r="DU50" i="3"/>
  <c r="DU51" i="3" s="1"/>
  <c r="DT50" i="3"/>
  <c r="DT51" i="3" s="1"/>
  <c r="DS50" i="3"/>
  <c r="DS51" i="3" s="1"/>
  <c r="DR50" i="3"/>
  <c r="DR51" i="3" s="1"/>
  <c r="DQ50" i="3"/>
  <c r="DQ51" i="3" s="1"/>
  <c r="DP50" i="3"/>
  <c r="DP51" i="3" s="1"/>
  <c r="DO50" i="3"/>
  <c r="DO51" i="3" s="1"/>
  <c r="DN50" i="3"/>
  <c r="DN51" i="3" s="1"/>
  <c r="DM50" i="3"/>
  <c r="DM51" i="3" s="1"/>
  <c r="DL50" i="3"/>
  <c r="DL51" i="3" s="1"/>
  <c r="DK50" i="3"/>
  <c r="DK51" i="3" s="1"/>
  <c r="DJ50" i="3"/>
  <c r="DJ51" i="3" s="1"/>
  <c r="DI50" i="3"/>
  <c r="DI51" i="3" s="1"/>
  <c r="DH50" i="3"/>
  <c r="DH51" i="3" s="1"/>
  <c r="Z50" i="3"/>
  <c r="F54" i="2" s="1"/>
  <c r="Y50" i="3"/>
  <c r="F53" i="2" s="1"/>
  <c r="X50" i="3"/>
  <c r="F52" i="2" s="1"/>
  <c r="W50" i="3"/>
  <c r="F51" i="2" s="1"/>
  <c r="V50" i="3"/>
  <c r="F50" i="2" s="1"/>
  <c r="U50" i="3"/>
  <c r="F49" i="2" s="1"/>
  <c r="T50" i="3"/>
  <c r="F48" i="2" s="1"/>
  <c r="S50" i="3"/>
  <c r="F47" i="2" s="1"/>
  <c r="Q50" i="3"/>
  <c r="F45" i="2" s="1"/>
  <c r="P50" i="3"/>
  <c r="O50" i="3"/>
  <c r="K50" i="3"/>
  <c r="J50" i="3"/>
  <c r="I50" i="3"/>
  <c r="H50" i="3"/>
  <c r="G50" i="3"/>
  <c r="F33" i="2" l="1"/>
  <c r="F27" i="2"/>
  <c r="F43" i="2"/>
  <c r="F25" i="2"/>
  <c r="F29" i="2"/>
  <c r="AI29" i="2" s="1"/>
  <c r="F31" i="2"/>
  <c r="T51" i="3"/>
  <c r="X51" i="3"/>
  <c r="G51" i="3"/>
  <c r="S51" i="3" s="1"/>
  <c r="Z51" i="3"/>
  <c r="R51" i="3"/>
  <c r="Q51" i="3"/>
  <c r="P51" i="3"/>
  <c r="O51" i="3"/>
  <c r="M51" i="3"/>
  <c r="Y51" i="3" s="1"/>
  <c r="L51" i="3"/>
  <c r="I51" i="3"/>
  <c r="U51" i="3" s="1"/>
  <c r="J51" i="3"/>
  <c r="V51" i="3" s="1"/>
  <c r="K51" i="3"/>
  <c r="W51" i="3" s="1"/>
  <c r="H51" i="3"/>
  <c r="AI35" i="2" l="1"/>
  <c r="BM30" i="2" l="1"/>
  <c r="BJ30" i="2"/>
  <c r="BR30" i="2" l="1"/>
  <c r="BO30" i="2"/>
  <c r="BH30" i="2"/>
  <c r="BF30" i="2"/>
  <c r="BC30" i="2"/>
  <c r="BA30" i="2"/>
  <c r="AR30" i="2"/>
  <c r="B17" i="2" l="1"/>
  <c r="AI25" i="2"/>
  <c r="E17" i="2"/>
  <c r="AI54" i="2"/>
  <c r="AI46" i="2"/>
  <c r="AI47" i="2"/>
  <c r="AI48" i="2"/>
  <c r="AI49" i="2"/>
  <c r="AI50" i="2"/>
  <c r="AI51" i="2"/>
  <c r="AI52" i="2"/>
  <c r="AI53" i="2"/>
  <c r="AI45" i="2"/>
  <c r="AI43" i="2"/>
  <c r="AI27" i="2"/>
  <c r="AI31" i="2"/>
  <c r="AI33" i="2"/>
  <c r="AI39" i="2"/>
  <c r="AV237" i="3" s="1"/>
  <c r="L37" i="2" l="1"/>
  <c r="AI37" i="2" s="1"/>
  <c r="N17" i="2"/>
  <c r="K17" i="2"/>
  <c r="H17" i="2"/>
</calcChain>
</file>

<file path=xl/sharedStrings.xml><?xml version="1.0" encoding="utf-8"?>
<sst xmlns="http://schemas.openxmlformats.org/spreadsheetml/2006/main" count="2059" uniqueCount="824">
  <si>
    <t>闇</t>
    <rPh sb="0" eb="1">
      <t>ヤミ</t>
    </rPh>
    <phoneticPr fontId="1"/>
  </si>
  <si>
    <t>光</t>
    <rPh sb="0" eb="1">
      <t>ヒカリ</t>
    </rPh>
    <phoneticPr fontId="1"/>
  </si>
  <si>
    <t>土</t>
    <rPh sb="0" eb="1">
      <t>ツチ</t>
    </rPh>
    <phoneticPr fontId="1"/>
  </si>
  <si>
    <t>風</t>
    <rPh sb="0" eb="1">
      <t>カゼ</t>
    </rPh>
    <phoneticPr fontId="1"/>
  </si>
  <si>
    <t>雷</t>
    <rPh sb="0" eb="1">
      <t>カミナリ</t>
    </rPh>
    <phoneticPr fontId="1"/>
  </si>
  <si>
    <t>水</t>
    <rPh sb="0" eb="1">
      <t>ミズ</t>
    </rPh>
    <phoneticPr fontId="1"/>
  </si>
  <si>
    <t>氷</t>
    <rPh sb="0" eb="1">
      <t>コオリ</t>
    </rPh>
    <phoneticPr fontId="1"/>
  </si>
  <si>
    <t>炎</t>
    <rPh sb="0" eb="1">
      <t>ホノオ</t>
    </rPh>
    <phoneticPr fontId="1"/>
  </si>
  <si>
    <t>遠</t>
    <rPh sb="0" eb="1">
      <t>トオ</t>
    </rPh>
    <phoneticPr fontId="1"/>
  </si>
  <si>
    <t>近</t>
    <rPh sb="0" eb="1">
      <t>チカ</t>
    </rPh>
    <phoneticPr fontId="1"/>
  </si>
  <si>
    <t>耐性</t>
    <rPh sb="0" eb="2">
      <t>タイセイ</t>
    </rPh>
    <phoneticPr fontId="1"/>
  </si>
  <si>
    <t>精神</t>
    <rPh sb="0" eb="2">
      <t>セイシン</t>
    </rPh>
    <phoneticPr fontId="1"/>
  </si>
  <si>
    <t>耐久</t>
    <rPh sb="0" eb="2">
      <t>タイキュウ</t>
    </rPh>
    <phoneticPr fontId="1"/>
  </si>
  <si>
    <t>魔攻</t>
    <rPh sb="0" eb="1">
      <t>マ</t>
    </rPh>
    <rPh sb="1" eb="2">
      <t>コウ</t>
    </rPh>
    <phoneticPr fontId="1"/>
  </si>
  <si>
    <t>物攻</t>
    <rPh sb="0" eb="1">
      <t>ブツ</t>
    </rPh>
    <rPh sb="1" eb="2">
      <t>コウ</t>
    </rPh>
    <phoneticPr fontId="1"/>
  </si>
  <si>
    <t>敏捷</t>
    <rPh sb="0" eb="2">
      <t>ビンショウ</t>
    </rPh>
    <phoneticPr fontId="1"/>
  </si>
  <si>
    <t>抵抗</t>
    <rPh sb="0" eb="2">
      <t>テイコウ</t>
    </rPh>
    <phoneticPr fontId="1"/>
  </si>
  <si>
    <t>魔術</t>
    <rPh sb="0" eb="2">
      <t>マジュツ</t>
    </rPh>
    <phoneticPr fontId="1"/>
  </si>
  <si>
    <t>自</t>
    <rPh sb="0" eb="1">
      <t>ジ</t>
    </rPh>
    <phoneticPr fontId="1"/>
  </si>
  <si>
    <t>回避</t>
    <rPh sb="0" eb="2">
      <t>カイヒ</t>
    </rPh>
    <phoneticPr fontId="1"/>
  </si>
  <si>
    <t>効果</t>
    <rPh sb="0" eb="2">
      <t>コウカ</t>
    </rPh>
    <phoneticPr fontId="1"/>
  </si>
  <si>
    <t>コスト</t>
    <phoneticPr fontId="1"/>
  </si>
  <si>
    <t>代償</t>
    <rPh sb="0" eb="2">
      <t>ダイショウ</t>
    </rPh>
    <phoneticPr fontId="1"/>
  </si>
  <si>
    <t>判定値</t>
    <rPh sb="0" eb="2">
      <t>ハンテイ</t>
    </rPh>
    <rPh sb="2" eb="3">
      <t>チ</t>
    </rPh>
    <phoneticPr fontId="1"/>
  </si>
  <si>
    <t>射程</t>
    <rPh sb="0" eb="2">
      <t>シャテイ</t>
    </rPh>
    <phoneticPr fontId="1"/>
  </si>
  <si>
    <t>対象</t>
    <rPh sb="0" eb="2">
      <t>タイショウ</t>
    </rPh>
    <phoneticPr fontId="1"/>
  </si>
  <si>
    <t>ﾀｲﾐﾝｸﾞ</t>
    <phoneticPr fontId="1"/>
  </si>
  <si>
    <t>種別</t>
    <rPh sb="0" eb="2">
      <t>シュベツ</t>
    </rPh>
    <phoneticPr fontId="1"/>
  </si>
  <si>
    <t>SL</t>
    <phoneticPr fontId="1"/>
  </si>
  <si>
    <t>名称</t>
    <rPh sb="0" eb="2">
      <t>メイショウ</t>
    </rPh>
    <phoneticPr fontId="1"/>
  </si>
  <si>
    <t>射撃</t>
    <rPh sb="0" eb="2">
      <t>シャゲキ</t>
    </rPh>
    <phoneticPr fontId="1"/>
  </si>
  <si>
    <t>近接</t>
    <rPh sb="0" eb="2">
      <t>キンセツ</t>
    </rPh>
    <phoneticPr fontId="1"/>
  </si>
  <si>
    <t>C</t>
    <phoneticPr fontId="1"/>
  </si>
  <si>
    <t>B</t>
    <phoneticPr fontId="1"/>
  </si>
  <si>
    <t>A</t>
    <phoneticPr fontId="1"/>
  </si>
  <si>
    <t>Bonus</t>
    <phoneticPr fontId="1"/>
  </si>
  <si>
    <t>Total status</t>
    <phoneticPr fontId="1"/>
  </si>
  <si>
    <t>他修正</t>
    <rPh sb="0" eb="1">
      <t>ホカ</t>
    </rPh>
    <rPh sb="1" eb="3">
      <t>シュウセイ</t>
    </rPh>
    <phoneticPr fontId="1"/>
  </si>
  <si>
    <t>ｱｸｾｻﾘｰ</t>
    <phoneticPr fontId="1"/>
  </si>
  <si>
    <t>防具</t>
    <rPh sb="0" eb="2">
      <t>ボウグ</t>
    </rPh>
    <phoneticPr fontId="1"/>
  </si>
  <si>
    <t>武器</t>
    <rPh sb="0" eb="2">
      <t>ブキ</t>
    </rPh>
    <phoneticPr fontId="1"/>
  </si>
  <si>
    <t>ｸﾗｽ</t>
    <phoneticPr fontId="1"/>
  </si>
  <si>
    <t>種族</t>
    <rPh sb="0" eb="2">
      <t>シュゾク</t>
    </rPh>
    <phoneticPr fontId="1"/>
  </si>
  <si>
    <t>Status               　　                     　</t>
    <phoneticPr fontId="1"/>
  </si>
  <si>
    <t>ND</t>
    <phoneticPr fontId="1"/>
  </si>
  <si>
    <t>移動ｺｽﾄ</t>
    <rPh sb="0" eb="2">
      <t>イドウ</t>
    </rPh>
    <phoneticPr fontId="1"/>
  </si>
  <si>
    <t>属性</t>
    <rPh sb="0" eb="2">
      <t>ゾクセイ</t>
    </rPh>
    <phoneticPr fontId="1"/>
  </si>
  <si>
    <t>コスト</t>
    <phoneticPr fontId="1"/>
  </si>
  <si>
    <t>調査F値</t>
    <rPh sb="0" eb="2">
      <t>チョウサ</t>
    </rPh>
    <rPh sb="3" eb="4">
      <t>チ</t>
    </rPh>
    <phoneticPr fontId="1"/>
  </si>
  <si>
    <t>調査C値</t>
    <rPh sb="0" eb="2">
      <t>チョウサ</t>
    </rPh>
    <rPh sb="3" eb="4">
      <t>チ</t>
    </rPh>
    <phoneticPr fontId="1"/>
  </si>
  <si>
    <t>幸運</t>
    <rPh sb="0" eb="2">
      <t>コウウン</t>
    </rPh>
    <phoneticPr fontId="1"/>
  </si>
  <si>
    <t>知識</t>
    <rPh sb="0" eb="2">
      <t>チシキ</t>
    </rPh>
    <phoneticPr fontId="1"/>
  </si>
  <si>
    <t>反射</t>
    <rPh sb="0" eb="2">
      <t>ハンシャ</t>
    </rPh>
    <phoneticPr fontId="1"/>
  </si>
  <si>
    <t>集中</t>
    <rPh sb="0" eb="2">
      <t>シュウチュウ</t>
    </rPh>
    <phoneticPr fontId="1"/>
  </si>
  <si>
    <t>肉体</t>
    <rPh sb="0" eb="2">
      <t>ニクタイ</t>
    </rPh>
    <phoneticPr fontId="1"/>
  </si>
  <si>
    <t>回避F値</t>
    <rPh sb="0" eb="2">
      <t>カイヒ</t>
    </rPh>
    <rPh sb="3" eb="4">
      <t>チ</t>
    </rPh>
    <phoneticPr fontId="1"/>
  </si>
  <si>
    <t>回避C値</t>
    <rPh sb="0" eb="2">
      <t>カイヒ</t>
    </rPh>
    <rPh sb="3" eb="4">
      <t>チ</t>
    </rPh>
    <phoneticPr fontId="1"/>
  </si>
  <si>
    <t>武器性能</t>
    <rPh sb="0" eb="2">
      <t>ブキ</t>
    </rPh>
    <rPh sb="2" eb="4">
      <t>セイノウ</t>
    </rPh>
    <phoneticPr fontId="1"/>
  </si>
  <si>
    <t>基本能力値</t>
    <rPh sb="0" eb="2">
      <t>キホン</t>
    </rPh>
    <rPh sb="2" eb="5">
      <t>ノウリョクチ</t>
    </rPh>
    <phoneticPr fontId="1"/>
  </si>
  <si>
    <t>命中F値</t>
    <rPh sb="0" eb="2">
      <t>メイチュウ</t>
    </rPh>
    <rPh sb="3" eb="4">
      <t>チ</t>
    </rPh>
    <phoneticPr fontId="1"/>
  </si>
  <si>
    <t>命中C値</t>
    <rPh sb="0" eb="2">
      <t>メイチュウ</t>
    </rPh>
    <rPh sb="3" eb="4">
      <t>チ</t>
    </rPh>
    <phoneticPr fontId="1"/>
  </si>
  <si>
    <t>Complexion</t>
    <phoneticPr fontId="1"/>
  </si>
  <si>
    <t>kg</t>
    <phoneticPr fontId="1"/>
  </si>
  <si>
    <t>Weight</t>
    <phoneticPr fontId="1"/>
  </si>
  <si>
    <t>/</t>
    <phoneticPr fontId="1"/>
  </si>
  <si>
    <t>Class</t>
    <phoneticPr fontId="1"/>
  </si>
  <si>
    <t>Other Data</t>
    <phoneticPr fontId="1"/>
  </si>
  <si>
    <t>Color</t>
    <phoneticPr fontId="1"/>
  </si>
  <si>
    <t>アクセC</t>
    <phoneticPr fontId="1"/>
  </si>
  <si>
    <t>Eye</t>
    <phoneticPr fontId="1"/>
  </si>
  <si>
    <t>cm</t>
    <phoneticPr fontId="1"/>
  </si>
  <si>
    <t>Height</t>
    <phoneticPr fontId="1"/>
  </si>
  <si>
    <t>CL</t>
    <phoneticPr fontId="1"/>
  </si>
  <si>
    <t>Species</t>
    <phoneticPr fontId="1"/>
  </si>
  <si>
    <t>アクセB</t>
    <phoneticPr fontId="1"/>
  </si>
  <si>
    <t>宝物</t>
    <rPh sb="0" eb="2">
      <t>タカラモノ</t>
    </rPh>
    <phoneticPr fontId="1"/>
  </si>
  <si>
    <t>Hair</t>
    <phoneticPr fontId="1"/>
  </si>
  <si>
    <t>Age</t>
    <phoneticPr fontId="1"/>
  </si>
  <si>
    <t>アクセA</t>
    <phoneticPr fontId="1"/>
  </si>
  <si>
    <t>職業</t>
    <rPh sb="0" eb="2">
      <t>ショクギョウ</t>
    </rPh>
    <phoneticPr fontId="1"/>
  </si>
  <si>
    <t>Experience Points</t>
    <phoneticPr fontId="1"/>
  </si>
  <si>
    <t>理由</t>
    <rPh sb="0" eb="2">
      <t>リユウ</t>
    </rPh>
    <phoneticPr fontId="1"/>
  </si>
  <si>
    <t>Player's name</t>
    <phoneticPr fontId="1"/>
  </si>
  <si>
    <t>Character's name</t>
    <phoneticPr fontId="1"/>
  </si>
  <si>
    <t>Illust</t>
    <phoneticPr fontId="1"/>
  </si>
  <si>
    <t>Equipment's name</t>
    <phoneticPr fontId="1"/>
  </si>
  <si>
    <t>Lifepath</t>
    <phoneticPr fontId="1"/>
  </si>
  <si>
    <t>種族名</t>
    <rPh sb="0" eb="2">
      <t>シュゾク</t>
    </rPh>
    <rPh sb="2" eb="3">
      <t>メイ</t>
    </rPh>
    <phoneticPr fontId="1"/>
  </si>
  <si>
    <t>人間</t>
    <rPh sb="0" eb="2">
      <t>ニンゲン</t>
    </rPh>
    <phoneticPr fontId="1"/>
  </si>
  <si>
    <t>天使</t>
    <rPh sb="0" eb="2">
      <t>テンシ</t>
    </rPh>
    <phoneticPr fontId="1"/>
  </si>
  <si>
    <t>悪魔</t>
    <rPh sb="0" eb="2">
      <t>アクマ</t>
    </rPh>
    <phoneticPr fontId="1"/>
  </si>
  <si>
    <t>妖精</t>
    <rPh sb="0" eb="2">
      <t>ヨウセイ</t>
    </rPh>
    <phoneticPr fontId="1"/>
  </si>
  <si>
    <t>鳥人</t>
    <rPh sb="0" eb="2">
      <t>チョウジン</t>
    </rPh>
    <phoneticPr fontId="1"/>
  </si>
  <si>
    <t>竜人</t>
    <rPh sb="0" eb="1">
      <t>リュウ</t>
    </rPh>
    <rPh sb="1" eb="2">
      <t>ヒト</t>
    </rPh>
    <phoneticPr fontId="1"/>
  </si>
  <si>
    <t>獣人</t>
    <rPh sb="0" eb="2">
      <t>ジュウジン</t>
    </rPh>
    <phoneticPr fontId="1"/>
  </si>
  <si>
    <t>吸血鬼</t>
    <rPh sb="0" eb="3">
      <t>キュウケツキ</t>
    </rPh>
    <phoneticPr fontId="1"/>
  </si>
  <si>
    <t>死神</t>
    <rPh sb="0" eb="2">
      <t>シニガミ</t>
    </rPh>
    <phoneticPr fontId="1"/>
  </si>
  <si>
    <t>偽人</t>
    <rPh sb="0" eb="1">
      <t>ギ</t>
    </rPh>
    <rPh sb="1" eb="2">
      <t>ジン</t>
    </rPh>
    <phoneticPr fontId="1"/>
  </si>
  <si>
    <t>魔法人形</t>
    <rPh sb="0" eb="2">
      <t>マホウ</t>
    </rPh>
    <rPh sb="2" eb="4">
      <t>ニンギョウ</t>
    </rPh>
    <phoneticPr fontId="1"/>
  </si>
  <si>
    <t>近</t>
    <rPh sb="0" eb="1">
      <t>キン</t>
    </rPh>
    <phoneticPr fontId="1"/>
  </si>
  <si>
    <t>竜人</t>
    <rPh sb="0" eb="1">
      <t>リュウ</t>
    </rPh>
    <rPh sb="1" eb="2">
      <t>ジン</t>
    </rPh>
    <phoneticPr fontId="1"/>
  </si>
  <si>
    <t>能力値</t>
    <rPh sb="0" eb="3">
      <t>ノウリョクチ</t>
    </rPh>
    <phoneticPr fontId="1"/>
  </si>
  <si>
    <t>ｸﾗｽ名</t>
    <rPh sb="3" eb="4">
      <t>メイ</t>
    </rPh>
    <phoneticPr fontId="1"/>
  </si>
  <si>
    <t>FS</t>
    <phoneticPr fontId="1"/>
  </si>
  <si>
    <t>FC</t>
    <phoneticPr fontId="1"/>
  </si>
  <si>
    <t>AS</t>
    <phoneticPr fontId="1"/>
  </si>
  <si>
    <t>WR</t>
    <phoneticPr fontId="1"/>
  </si>
  <si>
    <t>BS</t>
    <phoneticPr fontId="1"/>
  </si>
  <si>
    <t>VC</t>
    <phoneticPr fontId="1"/>
  </si>
  <si>
    <t>TE</t>
    <phoneticPr fontId="1"/>
  </si>
  <si>
    <t>TM</t>
    <phoneticPr fontId="1"/>
  </si>
  <si>
    <t>EE</t>
    <phoneticPr fontId="1"/>
  </si>
  <si>
    <t>AB</t>
    <phoneticPr fontId="1"/>
  </si>
  <si>
    <t>PD</t>
    <phoneticPr fontId="1"/>
  </si>
  <si>
    <t>BC</t>
    <phoneticPr fontId="1"/>
  </si>
  <si>
    <t>AG</t>
    <phoneticPr fontId="1"/>
  </si>
  <si>
    <t>近</t>
  </si>
  <si>
    <t>遠</t>
  </si>
  <si>
    <t>炎</t>
  </si>
  <si>
    <t>氷</t>
  </si>
  <si>
    <t>水</t>
  </si>
  <si>
    <t>雷</t>
  </si>
  <si>
    <t>風</t>
  </si>
  <si>
    <t>土</t>
  </si>
  <si>
    <t>光</t>
  </si>
  <si>
    <t>闇</t>
  </si>
  <si>
    <t>武器名</t>
    <rPh sb="0" eb="2">
      <t>ブキ</t>
    </rPh>
    <rPh sb="2" eb="3">
      <t>メイ</t>
    </rPh>
    <phoneticPr fontId="1"/>
  </si>
  <si>
    <t>素手</t>
    <rPh sb="0" eb="2">
      <t>スデ</t>
    </rPh>
    <phoneticPr fontId="1"/>
  </si>
  <si>
    <t>レイピア</t>
    <phoneticPr fontId="1"/>
  </si>
  <si>
    <t>スタンダードソード</t>
    <phoneticPr fontId="1"/>
  </si>
  <si>
    <t>鋼鉄剣 -玉鋼-</t>
    <rPh sb="0" eb="2">
      <t>コウテツ</t>
    </rPh>
    <rPh sb="2" eb="3">
      <t>ケン</t>
    </rPh>
    <rPh sb="5" eb="7">
      <t>タマハガネ</t>
    </rPh>
    <phoneticPr fontId="1"/>
  </si>
  <si>
    <t>ブレードシールド</t>
    <phoneticPr fontId="1"/>
  </si>
  <si>
    <t>マジックシールド</t>
    <phoneticPr fontId="1"/>
  </si>
  <si>
    <t>パワードナックル</t>
    <phoneticPr fontId="1"/>
  </si>
  <si>
    <t>紫電</t>
    <rPh sb="0" eb="2">
      <t>シデン</t>
    </rPh>
    <phoneticPr fontId="1"/>
  </si>
  <si>
    <t>ウィンドブーメラン</t>
    <phoneticPr fontId="1"/>
  </si>
  <si>
    <t>ドラゴンズブレード</t>
    <phoneticPr fontId="1"/>
  </si>
  <si>
    <t>所持品</t>
    <rPh sb="0" eb="2">
      <t>ショジ</t>
    </rPh>
    <rPh sb="2" eb="3">
      <t>ヒン</t>
    </rPh>
    <phoneticPr fontId="1"/>
  </si>
  <si>
    <t>0-1</t>
    <phoneticPr fontId="1"/>
  </si>
  <si>
    <t>0-2</t>
    <phoneticPr fontId="1"/>
  </si>
  <si>
    <t>高周波ブレード</t>
    <rPh sb="0" eb="3">
      <t>コウシュウハ</t>
    </rPh>
    <phoneticPr fontId="1"/>
  </si>
  <si>
    <t>ｺｽﾄ</t>
    <phoneticPr fontId="1"/>
  </si>
  <si>
    <t>種族特典</t>
    <rPh sb="0" eb="2">
      <t>シュゾク</t>
    </rPh>
    <rPh sb="2" eb="4">
      <t>トクテン</t>
    </rPh>
    <phoneticPr fontId="1"/>
  </si>
  <si>
    <t>種別：魔のスキルのバステ無効 &amp; 通常攻撃のコスト-1</t>
    <rPh sb="0" eb="2">
      <t>シュベツ</t>
    </rPh>
    <rPh sb="3" eb="4">
      <t>マ</t>
    </rPh>
    <rPh sb="12" eb="14">
      <t>ムコウ</t>
    </rPh>
    <rPh sb="17" eb="19">
      <t>ツウジョウ</t>
    </rPh>
    <rPh sb="19" eb="21">
      <t>コウゲキ</t>
    </rPh>
    <phoneticPr fontId="1"/>
  </si>
  <si>
    <t>サブアクションで、サブアクションのスキルを2つ使用できる。</t>
    <rPh sb="23" eb="25">
      <t>シヨウ</t>
    </rPh>
    <phoneticPr fontId="1"/>
  </si>
  <si>
    <t>人間以外のキメラ不可。</t>
    <rPh sb="0" eb="2">
      <t>ニンゲン</t>
    </rPh>
    <rPh sb="2" eb="4">
      <t>イガイ</t>
    </rPh>
    <rPh sb="8" eb="10">
      <t>フカ</t>
    </rPh>
    <phoneticPr fontId="1"/>
  </si>
  <si>
    <t>近接攻撃の回避の達成値+2 &amp; 反射判定と回避判定のC値-1 F値3固定。</t>
    <rPh sb="0" eb="2">
      <t>キンセツ</t>
    </rPh>
    <rPh sb="2" eb="4">
      <t>コウゲキ</t>
    </rPh>
    <rPh sb="5" eb="7">
      <t>カイヒ</t>
    </rPh>
    <rPh sb="8" eb="10">
      <t>タッセイ</t>
    </rPh>
    <rPh sb="10" eb="11">
      <t>チ</t>
    </rPh>
    <rPh sb="16" eb="18">
      <t>ハンシャ</t>
    </rPh>
    <rPh sb="18" eb="20">
      <t>ハンテイ</t>
    </rPh>
    <rPh sb="21" eb="23">
      <t>カイヒ</t>
    </rPh>
    <rPh sb="23" eb="25">
      <t>ハンテイ</t>
    </rPh>
    <rPh sb="27" eb="28">
      <t>チ</t>
    </rPh>
    <rPh sb="32" eb="33">
      <t>チ</t>
    </rPh>
    <rPh sb="34" eb="36">
      <t>コテイ</t>
    </rPh>
    <phoneticPr fontId="1"/>
  </si>
  <si>
    <t>クラス特典</t>
    <rPh sb="3" eb="5">
      <t>トクテン</t>
    </rPh>
    <phoneticPr fontId="1"/>
  </si>
  <si>
    <t>「サブアクション」と「オートスキル」の代償-1MP (下限値：1MP)</t>
    <rPh sb="19" eb="21">
      <t>ダイショウ</t>
    </rPh>
    <rPh sb="27" eb="30">
      <t>カゲンチ</t>
    </rPh>
    <phoneticPr fontId="1"/>
  </si>
  <si>
    <t>アイテムコスト-１ &amp; バステを1D6を振って6が出たら無効にする。</t>
    <rPh sb="20" eb="21">
      <t>フ</t>
    </rPh>
    <rPh sb="25" eb="26">
      <t>デ</t>
    </rPh>
    <rPh sb="28" eb="30">
      <t>ムコウ</t>
    </rPh>
    <phoneticPr fontId="1"/>
  </si>
  <si>
    <t>クラス特典A</t>
    <rPh sb="3" eb="5">
      <t>トクテン</t>
    </rPh>
    <phoneticPr fontId="1"/>
  </si>
  <si>
    <t>クラス特典B</t>
    <rPh sb="3" eb="5">
      <t>トクテン</t>
    </rPh>
    <phoneticPr fontId="1"/>
  </si>
  <si>
    <t>キメラ忌</t>
    <rPh sb="3" eb="4">
      <t>イミ</t>
    </rPh>
    <phoneticPr fontId="1"/>
  </si>
  <si>
    <t>キメラ祝</t>
    <rPh sb="3" eb="4">
      <t>シュク</t>
    </rPh>
    <phoneticPr fontId="1"/>
  </si>
  <si>
    <t>自動取得</t>
    <rPh sb="0" eb="2">
      <t>ジドウ</t>
    </rPh>
    <rPh sb="2" eb="4">
      <t>シュトク</t>
    </rPh>
    <phoneticPr fontId="1"/>
  </si>
  <si>
    <t>名称</t>
    <rPh sb="0" eb="2">
      <t>メイショウ</t>
    </rPh>
    <phoneticPr fontId="1"/>
  </si>
  <si>
    <t>SL</t>
    <phoneticPr fontId="1"/>
  </si>
  <si>
    <t>種別</t>
    <rPh sb="0" eb="2">
      <t>シュベツ</t>
    </rPh>
    <phoneticPr fontId="1"/>
  </si>
  <si>
    <t>コスト</t>
    <phoneticPr fontId="1"/>
  </si>
  <si>
    <t>ﾀｲﾐﾝｸﾞ</t>
    <phoneticPr fontId="1"/>
  </si>
  <si>
    <t>対象</t>
    <rPh sb="0" eb="2">
      <t>タイショウ</t>
    </rPh>
    <phoneticPr fontId="1"/>
  </si>
  <si>
    <t>射程</t>
    <rPh sb="0" eb="2">
      <t>シャテイ</t>
    </rPh>
    <phoneticPr fontId="1"/>
  </si>
  <si>
    <t>判定値</t>
    <rPh sb="0" eb="2">
      <t>ハンテイ</t>
    </rPh>
    <rPh sb="2" eb="3">
      <t>チ</t>
    </rPh>
    <phoneticPr fontId="1"/>
  </si>
  <si>
    <t>代償</t>
    <rPh sb="0" eb="2">
      <t>ダイショウ</t>
    </rPh>
    <phoneticPr fontId="1"/>
  </si>
  <si>
    <t>起死回生</t>
    <rPh sb="0" eb="4">
      <t>キシカイセイ</t>
    </rPh>
    <phoneticPr fontId="1"/>
  </si>
  <si>
    <t>祝福</t>
    <rPh sb="0" eb="2">
      <t>シュクフク</t>
    </rPh>
    <phoneticPr fontId="1"/>
  </si>
  <si>
    <t>増幅する苦痛</t>
    <rPh sb="0" eb="2">
      <t>ゾウフク</t>
    </rPh>
    <rPh sb="4" eb="6">
      <t>クツウ</t>
    </rPh>
    <phoneticPr fontId="1"/>
  </si>
  <si>
    <t>ソニックムーブ</t>
    <phoneticPr fontId="1"/>
  </si>
  <si>
    <t>マナシールド</t>
    <phoneticPr fontId="1"/>
  </si>
  <si>
    <t>ドラゴンフォース</t>
    <phoneticPr fontId="1"/>
  </si>
  <si>
    <t>ワイルドラッシュ</t>
    <phoneticPr fontId="1"/>
  </si>
  <si>
    <t>鮮血の一撃</t>
    <rPh sb="0" eb="2">
      <t>センケツ</t>
    </rPh>
    <rPh sb="3" eb="5">
      <t>イチゲキ</t>
    </rPh>
    <phoneticPr fontId="1"/>
  </si>
  <si>
    <t>真姿解放</t>
    <rPh sb="0" eb="1">
      <t>シン</t>
    </rPh>
    <rPh sb="1" eb="2">
      <t>スガタ</t>
    </rPh>
    <rPh sb="2" eb="4">
      <t>カイホウ</t>
    </rPh>
    <phoneticPr fontId="1"/>
  </si>
  <si>
    <t>エナジーバースト</t>
    <phoneticPr fontId="1"/>
  </si>
  <si>
    <t>死神の鎌</t>
    <rPh sb="0" eb="2">
      <t>シニガミ</t>
    </rPh>
    <rPh sb="3" eb="4">
      <t>カマ</t>
    </rPh>
    <phoneticPr fontId="1"/>
  </si>
  <si>
    <t>忌み嫌われし存在</t>
    <rPh sb="0" eb="1">
      <t>イ</t>
    </rPh>
    <rPh sb="2" eb="3">
      <t>キラ</t>
    </rPh>
    <rPh sb="6" eb="8">
      <t>ソンザイ</t>
    </rPh>
    <phoneticPr fontId="1"/>
  </si>
  <si>
    <t>祝福されし存在</t>
    <rPh sb="0" eb="2">
      <t>シュクフク</t>
    </rPh>
    <rPh sb="5" eb="7">
      <t>ソンザイ</t>
    </rPh>
    <phoneticPr fontId="1"/>
  </si>
  <si>
    <t>★</t>
    <phoneticPr fontId="1"/>
  </si>
  <si>
    <t>自</t>
  </si>
  <si>
    <t>自</t>
    <rPh sb="0" eb="1">
      <t>ジ</t>
    </rPh>
    <phoneticPr fontId="1"/>
  </si>
  <si>
    <t>★</t>
    <phoneticPr fontId="1"/>
  </si>
  <si>
    <t>ｵｰﾄ</t>
    <phoneticPr fontId="1"/>
  </si>
  <si>
    <t>なし</t>
  </si>
  <si>
    <t>なし</t>
    <phoneticPr fontId="1"/>
  </si>
  <si>
    <t>自動</t>
    <rPh sb="0" eb="2">
      <t>ジドウ</t>
    </rPh>
    <phoneticPr fontId="1"/>
  </si>
  <si>
    <t>6BP</t>
    <phoneticPr fontId="1"/>
  </si>
  <si>
    <t>[単]</t>
    <rPh sb="1" eb="2">
      <t>タン</t>
    </rPh>
    <phoneticPr fontId="1"/>
  </si>
  <si>
    <t>0-5</t>
    <phoneticPr fontId="1"/>
  </si>
  <si>
    <t>2BP</t>
    <phoneticPr fontId="1"/>
  </si>
  <si>
    <t>単</t>
    <rPh sb="0" eb="1">
      <t>タン</t>
    </rPh>
    <phoneticPr fontId="1"/>
  </si>
  <si>
    <t>0-4</t>
    <phoneticPr fontId="1"/>
  </si>
  <si>
    <t>7BP</t>
    <phoneticPr fontId="1"/>
  </si>
  <si>
    <t>敵(対象)が受けたダメージの半分(↓)を他の敵全てに与える。</t>
    <rPh sb="0" eb="1">
      <t>テキ</t>
    </rPh>
    <rPh sb="2" eb="4">
      <t>タイショウ</t>
    </rPh>
    <rPh sb="6" eb="7">
      <t>ウ</t>
    </rPh>
    <rPh sb="14" eb="16">
      <t>ハンブン</t>
    </rPh>
    <rPh sb="20" eb="21">
      <t>ホカ</t>
    </rPh>
    <rPh sb="22" eb="23">
      <t>テキ</t>
    </rPh>
    <rPh sb="23" eb="24">
      <t>スベ</t>
    </rPh>
    <rPh sb="26" eb="27">
      <t>アタ</t>
    </rPh>
    <phoneticPr fontId="1"/>
  </si>
  <si>
    <t>ｻﾌﾞ</t>
    <phoneticPr fontId="1"/>
  </si>
  <si>
    <t>N体</t>
    <rPh sb="1" eb="2">
      <t>タイ</t>
    </rPh>
    <phoneticPr fontId="1"/>
  </si>
  <si>
    <t>NBP</t>
    <phoneticPr fontId="1"/>
  </si>
  <si>
    <t>0-2</t>
    <phoneticPr fontId="1"/>
  </si>
  <si>
    <t>3BP</t>
    <phoneticPr fontId="1"/>
  </si>
  <si>
    <t>ｶｳﾝﾄ開始時に使用。即座に行動手番を迎える。</t>
    <rPh sb="4" eb="6">
      <t>カイシ</t>
    </rPh>
    <rPh sb="6" eb="7">
      <t>ジ</t>
    </rPh>
    <rPh sb="8" eb="10">
      <t>シヨウ</t>
    </rPh>
    <rPh sb="11" eb="13">
      <t>ソクザ</t>
    </rPh>
    <rPh sb="14" eb="16">
      <t>コウドウ</t>
    </rPh>
    <rPh sb="16" eb="18">
      <t>テバン</t>
    </rPh>
    <rPh sb="19" eb="20">
      <t>ムカ</t>
    </rPh>
    <phoneticPr fontId="1"/>
  </si>
  <si>
    <t>ｽﾀｰﾄ</t>
    <phoneticPr fontId="1"/>
  </si>
  <si>
    <t>ﾀﾞﾒﾛ</t>
    <phoneticPr fontId="1"/>
  </si>
  <si>
    <t>3BP</t>
    <phoneticPr fontId="1"/>
  </si>
  <si>
    <t>ダメージロールで振るダイスの目を全て最大値にする。</t>
    <rPh sb="8" eb="9">
      <t>フ</t>
    </rPh>
    <rPh sb="14" eb="15">
      <t>メ</t>
    </rPh>
    <rPh sb="16" eb="17">
      <t>スベ</t>
    </rPh>
    <rPh sb="18" eb="21">
      <t>サイダイチ</t>
    </rPh>
    <phoneticPr fontId="1"/>
  </si>
  <si>
    <t>いつでも使用可。あなたは[解放状態]となる。</t>
    <rPh sb="4" eb="6">
      <t>シヨウ</t>
    </rPh>
    <rPh sb="6" eb="7">
      <t>カ</t>
    </rPh>
    <rPh sb="13" eb="15">
      <t>カイホウ</t>
    </rPh>
    <rPh sb="15" eb="17">
      <t>ジョウタイ</t>
    </rPh>
    <phoneticPr fontId="1"/>
  </si>
  <si>
    <t>5BP</t>
    <phoneticPr fontId="1"/>
  </si>
  <si>
    <t>常時</t>
    <rPh sb="0" eb="2">
      <t>ジョウジ</t>
    </rPh>
    <phoneticPr fontId="1"/>
  </si>
  <si>
    <t>常時</t>
    <phoneticPr fontId="1"/>
  </si>
  <si>
    <t>行動手番後使用。追加ﾒｲﾝを得て攻撃を行う。そのときのｺｽﾄに-5する。</t>
    <rPh sb="0" eb="2">
      <t>コウドウ</t>
    </rPh>
    <rPh sb="2" eb="4">
      <t>テバン</t>
    </rPh>
    <rPh sb="4" eb="5">
      <t>ゴ</t>
    </rPh>
    <rPh sb="5" eb="7">
      <t>シヨウ</t>
    </rPh>
    <rPh sb="8" eb="10">
      <t>ツイカ</t>
    </rPh>
    <rPh sb="14" eb="15">
      <t>エ</t>
    </rPh>
    <rPh sb="16" eb="18">
      <t>コウゲキ</t>
    </rPh>
    <rPh sb="19" eb="20">
      <t>オコナ</t>
    </rPh>
    <phoneticPr fontId="1"/>
  </si>
  <si>
    <t>C開始時に使用。次判定達成値+10 与D+[物攻or魔攻] C終了後HP0。</t>
    <rPh sb="1" eb="3">
      <t>カイシ</t>
    </rPh>
    <rPh sb="3" eb="4">
      <t>ジ</t>
    </rPh>
    <rPh sb="5" eb="7">
      <t>シヨウ</t>
    </rPh>
    <rPh sb="8" eb="9">
      <t>ツギ</t>
    </rPh>
    <rPh sb="9" eb="11">
      <t>ハンテイ</t>
    </rPh>
    <rPh sb="11" eb="13">
      <t>タッセイ</t>
    </rPh>
    <rPh sb="13" eb="14">
      <t>チ</t>
    </rPh>
    <rPh sb="18" eb="19">
      <t>アタ</t>
    </rPh>
    <rPh sb="22" eb="23">
      <t>ブツ</t>
    </rPh>
    <rPh sb="23" eb="24">
      <t>コウ</t>
    </rPh>
    <rPh sb="26" eb="27">
      <t>マ</t>
    </rPh>
    <rPh sb="27" eb="28">
      <t>コウ</t>
    </rPh>
    <rPh sb="31" eb="33">
      <t>シュウリョウ</t>
    </rPh>
    <rPh sb="33" eb="34">
      <t>ゴ</t>
    </rPh>
    <phoneticPr fontId="1"/>
  </si>
  <si>
    <t>ｶｳﾝﾄ開始時に使用。対象のスキル使用回数を1回回復する。</t>
    <rPh sb="4" eb="6">
      <t>カイシ</t>
    </rPh>
    <rPh sb="6" eb="7">
      <t>ジ</t>
    </rPh>
    <rPh sb="8" eb="10">
      <t>シヨウ</t>
    </rPh>
    <rPh sb="11" eb="13">
      <t>タイショウ</t>
    </rPh>
    <rPh sb="17" eb="19">
      <t>シヨウ</t>
    </rPh>
    <rPh sb="19" eb="21">
      <t>カイスウ</t>
    </rPh>
    <rPh sb="23" eb="24">
      <t>カイ</t>
    </rPh>
    <rPh sb="24" eb="26">
      <t>カイフク</t>
    </rPh>
    <phoneticPr fontId="1"/>
  </si>
  <si>
    <t>ｵｰﾄ</t>
    <phoneticPr fontId="1"/>
  </si>
  <si>
    <t>EB</t>
    <phoneticPr fontId="1"/>
  </si>
  <si>
    <t>OK</t>
    <phoneticPr fontId="1"/>
  </si>
  <si>
    <t>WT</t>
    <phoneticPr fontId="1"/>
  </si>
  <si>
    <t>YM</t>
    <phoneticPr fontId="1"/>
  </si>
  <si>
    <t>TD</t>
    <phoneticPr fontId="1"/>
  </si>
  <si>
    <t>神格</t>
    <rPh sb="0" eb="2">
      <t>シンカク</t>
    </rPh>
    <phoneticPr fontId="1"/>
  </si>
  <si>
    <t>攻撃でﾀﾞﾒｰｼﾞを受けた時、与えた対象に「BS：怯み(1)」付与。</t>
    <rPh sb="0" eb="2">
      <t>コウゲキ</t>
    </rPh>
    <rPh sb="10" eb="11">
      <t>ウ</t>
    </rPh>
    <rPh sb="13" eb="14">
      <t>トキ</t>
    </rPh>
    <rPh sb="15" eb="16">
      <t>アタ</t>
    </rPh>
    <rPh sb="18" eb="20">
      <t>タイショウ</t>
    </rPh>
    <rPh sb="25" eb="26">
      <t>ヒル</t>
    </rPh>
    <rPh sb="31" eb="33">
      <t>フヨ</t>
    </rPh>
    <phoneticPr fontId="1"/>
  </si>
  <si>
    <t>Paranormal Power</t>
    <phoneticPr fontId="1"/>
  </si>
  <si>
    <t>ｽﾀｰﾄ</t>
    <phoneticPr fontId="1"/>
  </si>
  <si>
    <t>自</t>
    <rPh sb="0" eb="1">
      <t>ジ</t>
    </rPh>
    <phoneticPr fontId="1"/>
  </si>
  <si>
    <t>なし</t>
    <phoneticPr fontId="1"/>
  </si>
  <si>
    <t>自動</t>
    <rPh sb="0" eb="2">
      <t>ジドウ</t>
    </rPh>
    <phoneticPr fontId="1"/>
  </si>
  <si>
    <t>回避判定のC値-1(下限値16)</t>
    <rPh sb="0" eb="2">
      <t>カイヒ</t>
    </rPh>
    <rPh sb="2" eb="4">
      <t>ハンテイ</t>
    </rPh>
    <rPh sb="6" eb="7">
      <t>チ</t>
    </rPh>
    <rPh sb="10" eb="13">
      <t>カゲンチ</t>
    </rPh>
    <phoneticPr fontId="1"/>
  </si>
  <si>
    <t>常時C値-1(下限値16) &amp; 集中判定を1度振り直せる。</t>
    <rPh sb="0" eb="2">
      <t>ジョウジ</t>
    </rPh>
    <rPh sb="3" eb="4">
      <t>チ</t>
    </rPh>
    <rPh sb="7" eb="10">
      <t>カゲンチ</t>
    </rPh>
    <rPh sb="16" eb="18">
      <t>シュウチュウ</t>
    </rPh>
    <rPh sb="18" eb="20">
      <t>ハンテイ</t>
    </rPh>
    <rPh sb="22" eb="23">
      <t>ド</t>
    </rPh>
    <rPh sb="23" eb="24">
      <t>フ</t>
    </rPh>
    <rPh sb="25" eb="26">
      <t>ナオ</t>
    </rPh>
    <phoneticPr fontId="1"/>
  </si>
  <si>
    <t>1BP</t>
    <phoneticPr fontId="1"/>
  </si>
  <si>
    <t>妖怪</t>
    <rPh sb="0" eb="2">
      <t>ヨウカイ</t>
    </rPh>
    <phoneticPr fontId="1"/>
  </si>
  <si>
    <t>判定の1,2の目1つを3にする。感情の強度の合計値-1。</t>
    <rPh sb="0" eb="2">
      <t>ハンテイ</t>
    </rPh>
    <rPh sb="7" eb="8">
      <t>メ</t>
    </rPh>
    <rPh sb="16" eb="18">
      <t>カンジョウ</t>
    </rPh>
    <rPh sb="19" eb="21">
      <t>キョウド</t>
    </rPh>
    <rPh sb="22" eb="25">
      <t>ゴウケイチ</t>
    </rPh>
    <phoneticPr fontId="1"/>
  </si>
  <si>
    <t>妖力波</t>
    <rPh sb="0" eb="2">
      <t>ヨウリョク</t>
    </rPh>
    <rPh sb="2" eb="3">
      <t>ナミ</t>
    </rPh>
    <phoneticPr fontId="1"/>
  </si>
  <si>
    <t>ｵｰﾄ</t>
    <phoneticPr fontId="1"/>
  </si>
  <si>
    <t>0-4</t>
    <phoneticPr fontId="1"/>
  </si>
  <si>
    <t>判定の低い方の出目を1にする。その後振り直しなど不可。</t>
    <rPh sb="0" eb="2">
      <t>ハンテイ</t>
    </rPh>
    <rPh sb="3" eb="4">
      <t>ヒク</t>
    </rPh>
    <rPh sb="5" eb="6">
      <t>ホウ</t>
    </rPh>
    <rPh sb="7" eb="9">
      <t>デメ</t>
    </rPh>
    <rPh sb="17" eb="18">
      <t>ゴ</t>
    </rPh>
    <rPh sb="18" eb="19">
      <t>フ</t>
    </rPh>
    <rPh sb="20" eb="21">
      <t>ナオ</t>
    </rPh>
    <rPh sb="24" eb="26">
      <t>フカ</t>
    </rPh>
    <phoneticPr fontId="1"/>
  </si>
  <si>
    <t>9mm拳銃</t>
    <rPh sb="3" eb="5">
      <t>ケンジュウ</t>
    </rPh>
    <phoneticPr fontId="1"/>
  </si>
  <si>
    <t>ハードボウ</t>
    <phoneticPr fontId="1"/>
  </si>
  <si>
    <t>マグナム</t>
    <phoneticPr fontId="1"/>
  </si>
  <si>
    <t>ハードボウ弐式</t>
    <rPh sb="5" eb="7">
      <t>ニシキ</t>
    </rPh>
    <phoneticPr fontId="1"/>
  </si>
  <si>
    <t>エッジヨーヨー</t>
    <phoneticPr fontId="1"/>
  </si>
  <si>
    <t>マジック砲 -MC2-</t>
    <rPh sb="4" eb="5">
      <t>ホウ</t>
    </rPh>
    <phoneticPr fontId="1"/>
  </si>
  <si>
    <t>Mスーパーボール</t>
    <phoneticPr fontId="1"/>
  </si>
  <si>
    <t>魔法手裏剣</t>
    <rPh sb="0" eb="2">
      <t>マホウ</t>
    </rPh>
    <rPh sb="2" eb="5">
      <t>シュリケン</t>
    </rPh>
    <phoneticPr fontId="1"/>
  </si>
  <si>
    <t>小型電磁砲</t>
    <rPh sb="0" eb="2">
      <t>コガタ</t>
    </rPh>
    <rPh sb="2" eb="4">
      <t>デンジ</t>
    </rPh>
    <rPh sb="4" eb="5">
      <t>ホウ</t>
    </rPh>
    <phoneticPr fontId="1"/>
  </si>
  <si>
    <t>SMG</t>
    <phoneticPr fontId="1"/>
  </si>
  <si>
    <t>レーザーガン.prot</t>
    <phoneticPr fontId="1"/>
  </si>
  <si>
    <t>ロケットランチャー</t>
    <phoneticPr fontId="1"/>
  </si>
  <si>
    <t>2-4</t>
    <phoneticPr fontId="1"/>
  </si>
  <si>
    <t>3-4</t>
    <phoneticPr fontId="1"/>
  </si>
  <si>
    <t>(3)→6</t>
    <phoneticPr fontId="1"/>
  </si>
  <si>
    <t>0-3</t>
    <phoneticPr fontId="1"/>
  </si>
  <si>
    <t>2-3</t>
    <phoneticPr fontId="1"/>
  </si>
  <si>
    <t>遠</t>
    <rPh sb="0" eb="1">
      <t>エン</t>
    </rPh>
    <phoneticPr fontId="1"/>
  </si>
  <si>
    <t>スタッフ</t>
    <phoneticPr fontId="1"/>
  </si>
  <si>
    <t>マジカルワンド</t>
    <phoneticPr fontId="1"/>
  </si>
  <si>
    <t>ファイアロッド</t>
    <phoneticPr fontId="1"/>
  </si>
  <si>
    <t>フリーズロッド</t>
    <phoneticPr fontId="1"/>
  </si>
  <si>
    <t>祝福の杖</t>
    <rPh sb="0" eb="2">
      <t>シュクフク</t>
    </rPh>
    <rPh sb="3" eb="4">
      <t>ツエ</t>
    </rPh>
    <phoneticPr fontId="1"/>
  </si>
  <si>
    <t>ガードロッド</t>
    <phoneticPr fontId="1"/>
  </si>
  <si>
    <t>魔法</t>
  </si>
  <si>
    <t>魔法</t>
    <rPh sb="0" eb="2">
      <t>マホウ</t>
    </rPh>
    <phoneticPr fontId="1"/>
  </si>
  <si>
    <t>(2)→8</t>
    <phoneticPr fontId="1"/>
  </si>
  <si>
    <t>(4)→6</t>
    <phoneticPr fontId="1"/>
  </si>
  <si>
    <t>アンプリファー</t>
    <phoneticPr fontId="1"/>
  </si>
  <si>
    <t>天雷杖</t>
    <rPh sb="0" eb="1">
      <t>テン</t>
    </rPh>
    <rPh sb="1" eb="2">
      <t>ライ</t>
    </rPh>
    <rPh sb="2" eb="3">
      <t>ツエ</t>
    </rPh>
    <phoneticPr fontId="1"/>
  </si>
  <si>
    <t>WPリング</t>
    <phoneticPr fontId="1"/>
  </si>
  <si>
    <t>スターティンクル</t>
    <phoneticPr fontId="1"/>
  </si>
  <si>
    <t>アーススタッフ</t>
    <phoneticPr fontId="1"/>
  </si>
  <si>
    <t>ディープロッド</t>
    <phoneticPr fontId="1"/>
  </si>
  <si>
    <t>3-3</t>
    <phoneticPr fontId="1"/>
  </si>
  <si>
    <t>(3)→9</t>
    <phoneticPr fontId="1"/>
  </si>
  <si>
    <t>(4)→8</t>
    <phoneticPr fontId="1"/>
  </si>
  <si>
    <t>灼炎剣 -焔-</t>
    <rPh sb="0" eb="1">
      <t>シャク</t>
    </rPh>
    <rPh sb="1" eb="2">
      <t>ホノオ</t>
    </rPh>
    <rPh sb="2" eb="3">
      <t>ケン</t>
    </rPh>
    <rPh sb="5" eb="6">
      <t>ホムラ</t>
    </rPh>
    <phoneticPr fontId="1"/>
  </si>
  <si>
    <t>風魔槍 -鎌鼬-</t>
    <rPh sb="0" eb="1">
      <t>カゼ</t>
    </rPh>
    <rPh sb="1" eb="2">
      <t>マ</t>
    </rPh>
    <rPh sb="2" eb="3">
      <t>ヤリ</t>
    </rPh>
    <rPh sb="5" eb="7">
      <t>カマイタチ</t>
    </rPh>
    <phoneticPr fontId="1"/>
  </si>
  <si>
    <t>電流警棒</t>
    <rPh sb="0" eb="2">
      <t>デンリュウ</t>
    </rPh>
    <rPh sb="2" eb="4">
      <t>ケイボウ</t>
    </rPh>
    <phoneticPr fontId="1"/>
  </si>
  <si>
    <t>隕鉄拳</t>
    <rPh sb="0" eb="2">
      <t>インテツ</t>
    </rPh>
    <rPh sb="2" eb="3">
      <t>ケン</t>
    </rPh>
    <phoneticPr fontId="1"/>
  </si>
  <si>
    <t>0-1</t>
  </si>
  <si>
    <t>(2)→7</t>
    <phoneticPr fontId="1"/>
  </si>
  <si>
    <t>(3)→7</t>
    <phoneticPr fontId="1"/>
  </si>
  <si>
    <t>人工エリクシル</t>
    <rPh sb="0" eb="2">
      <t>ジンコウ</t>
    </rPh>
    <phoneticPr fontId="1"/>
  </si>
  <si>
    <t>陰陽符</t>
    <rPh sb="0" eb="2">
      <t>インヨウ</t>
    </rPh>
    <rPh sb="2" eb="3">
      <t>フ</t>
    </rPh>
    <phoneticPr fontId="1"/>
  </si>
  <si>
    <t>1-4</t>
    <phoneticPr fontId="1"/>
  </si>
  <si>
    <t>※</t>
    <phoneticPr fontId="1"/>
  </si>
  <si>
    <t>(3)→8</t>
    <phoneticPr fontId="1"/>
  </si>
  <si>
    <t>防具名</t>
    <rPh sb="0" eb="2">
      <t>ボウグ</t>
    </rPh>
    <rPh sb="2" eb="3">
      <t>メイ</t>
    </rPh>
    <phoneticPr fontId="1"/>
  </si>
  <si>
    <t>一般服</t>
    <rPh sb="0" eb="2">
      <t>イッパン</t>
    </rPh>
    <rPh sb="2" eb="3">
      <t>フク</t>
    </rPh>
    <phoneticPr fontId="1"/>
  </si>
  <si>
    <t>防寒具</t>
    <rPh sb="0" eb="2">
      <t>ボウカン</t>
    </rPh>
    <rPh sb="2" eb="3">
      <t>グ</t>
    </rPh>
    <phoneticPr fontId="1"/>
  </si>
  <si>
    <t>プレートコート</t>
    <phoneticPr fontId="1"/>
  </si>
  <si>
    <t>アイアンメイル</t>
    <phoneticPr fontId="1"/>
  </si>
  <si>
    <t>ウィンドクロス</t>
    <phoneticPr fontId="1"/>
  </si>
  <si>
    <t>ハードメイル</t>
    <phoneticPr fontId="1"/>
  </si>
  <si>
    <t>マジックインバネス</t>
    <phoneticPr fontId="1"/>
  </si>
  <si>
    <t>防弾チョッキ</t>
    <rPh sb="0" eb="2">
      <t>ボウダン</t>
    </rPh>
    <phoneticPr fontId="1"/>
  </si>
  <si>
    <t>カーボンスーツ</t>
    <phoneticPr fontId="1"/>
  </si>
  <si>
    <t>シノビスーツ</t>
    <phoneticPr fontId="1"/>
  </si>
  <si>
    <t>マジックプロテクター</t>
    <phoneticPr fontId="1"/>
  </si>
  <si>
    <t>エナジーシャツ</t>
    <phoneticPr fontId="1"/>
  </si>
  <si>
    <t>ドラゴンアーマー</t>
    <phoneticPr fontId="1"/>
  </si>
  <si>
    <t>パワードスーツ</t>
    <phoneticPr fontId="1"/>
  </si>
  <si>
    <t>チェインフード</t>
    <phoneticPr fontId="1"/>
  </si>
  <si>
    <t>ハーフアーマー</t>
    <phoneticPr fontId="1"/>
  </si>
  <si>
    <t>スペルローブ</t>
    <phoneticPr fontId="1"/>
  </si>
  <si>
    <t>リングメイル</t>
    <phoneticPr fontId="1"/>
  </si>
  <si>
    <t>フェアリーローブ</t>
    <phoneticPr fontId="1"/>
  </si>
  <si>
    <t>ヘヴィメイル</t>
    <phoneticPr fontId="1"/>
  </si>
  <si>
    <t>マジカルコート</t>
    <phoneticPr fontId="1"/>
  </si>
  <si>
    <t>ラバーメイル</t>
    <phoneticPr fontId="1"/>
  </si>
  <si>
    <t>バトルフォーム</t>
    <phoneticPr fontId="1"/>
  </si>
  <si>
    <t>カモフラージュセット</t>
    <phoneticPr fontId="1"/>
  </si>
  <si>
    <t>ワイバーンコート</t>
    <phoneticPr fontId="1"/>
  </si>
  <si>
    <t>ホワイトナイトコート</t>
    <phoneticPr fontId="1"/>
  </si>
  <si>
    <t>ブラックヴェーラー</t>
    <phoneticPr fontId="1"/>
  </si>
  <si>
    <t>ウェイブメイル</t>
    <phoneticPr fontId="1"/>
  </si>
  <si>
    <t>アクセサリ名</t>
    <rPh sb="5" eb="6">
      <t>メイ</t>
    </rPh>
    <phoneticPr fontId="1"/>
  </si>
  <si>
    <t>水晶の指輪</t>
    <rPh sb="0" eb="2">
      <t>スイショウ</t>
    </rPh>
    <rPh sb="3" eb="5">
      <t>ユビワ</t>
    </rPh>
    <phoneticPr fontId="1"/>
  </si>
  <si>
    <t>青銅の小手</t>
    <rPh sb="0" eb="2">
      <t>セイドウ</t>
    </rPh>
    <rPh sb="3" eb="5">
      <t>コテ</t>
    </rPh>
    <phoneticPr fontId="1"/>
  </si>
  <si>
    <t>聖印シール</t>
    <rPh sb="0" eb="1">
      <t>セイ</t>
    </rPh>
    <rPh sb="1" eb="2">
      <t>イン</t>
    </rPh>
    <phoneticPr fontId="1"/>
  </si>
  <si>
    <t>防塵ゴーグル</t>
    <rPh sb="0" eb="2">
      <t>ボウジン</t>
    </rPh>
    <phoneticPr fontId="1"/>
  </si>
  <si>
    <t>防災頭巾</t>
    <rPh sb="0" eb="2">
      <t>ボウサイ</t>
    </rPh>
    <rPh sb="2" eb="4">
      <t>ズキン</t>
    </rPh>
    <phoneticPr fontId="1"/>
  </si>
  <si>
    <t>手袋カイロ</t>
    <rPh sb="0" eb="2">
      <t>テブクロ</t>
    </rPh>
    <phoneticPr fontId="1"/>
  </si>
  <si>
    <t>ニーサポーター</t>
    <phoneticPr fontId="1"/>
  </si>
  <si>
    <t>サングラス</t>
    <phoneticPr fontId="1"/>
  </si>
  <si>
    <t>ミニ避雷針</t>
    <rPh sb="2" eb="5">
      <t>ヒライシン</t>
    </rPh>
    <phoneticPr fontId="1"/>
  </si>
  <si>
    <t>エアーケープ</t>
    <phoneticPr fontId="1"/>
  </si>
  <si>
    <t>ブラッドストーン</t>
    <phoneticPr fontId="1"/>
  </si>
  <si>
    <t>カーネリアン</t>
    <phoneticPr fontId="1"/>
  </si>
  <si>
    <t>ソーダライト</t>
    <phoneticPr fontId="1"/>
  </si>
  <si>
    <t>アマゾナイト</t>
    <phoneticPr fontId="1"/>
  </si>
  <si>
    <t>レッドメノウ</t>
    <phoneticPr fontId="1"/>
  </si>
  <si>
    <t>カイヤナイト</t>
    <phoneticPr fontId="1"/>
  </si>
  <si>
    <t>フェザーブーツ</t>
    <phoneticPr fontId="1"/>
  </si>
  <si>
    <t>スプリングブーツ</t>
    <phoneticPr fontId="1"/>
  </si>
  <si>
    <t>マグマーナ</t>
    <phoneticPr fontId="1"/>
  </si>
  <si>
    <t>ブリザリア</t>
    <phoneticPr fontId="1"/>
  </si>
  <si>
    <t>ウェーブリス</t>
    <phoneticPr fontId="1"/>
  </si>
  <si>
    <t>スパーキー</t>
    <phoneticPr fontId="1"/>
  </si>
  <si>
    <t>ストムルム</t>
    <phoneticPr fontId="1"/>
  </si>
  <si>
    <t>シャイネア</t>
    <phoneticPr fontId="1"/>
  </si>
  <si>
    <t>シェイドゥム</t>
    <phoneticPr fontId="1"/>
  </si>
  <si>
    <t>重力石</t>
    <rPh sb="0" eb="2">
      <t>ジュウリョク</t>
    </rPh>
    <rPh sb="2" eb="3">
      <t>イシ</t>
    </rPh>
    <phoneticPr fontId="1"/>
  </si>
  <si>
    <t>ポインター</t>
    <phoneticPr fontId="1"/>
  </si>
  <si>
    <t>マッドネスト</t>
    <phoneticPr fontId="1"/>
  </si>
  <si>
    <t>バトルメガネ</t>
    <phoneticPr fontId="1"/>
  </si>
  <si>
    <t>高等魔術書</t>
    <rPh sb="0" eb="2">
      <t>コウトウ</t>
    </rPh>
    <rPh sb="2" eb="4">
      <t>マジュツ</t>
    </rPh>
    <rPh sb="4" eb="5">
      <t>ショ</t>
    </rPh>
    <phoneticPr fontId="1"/>
  </si>
  <si>
    <t>ディバインピース</t>
    <phoneticPr fontId="1"/>
  </si>
  <si>
    <t>ダイスストラップ</t>
    <phoneticPr fontId="1"/>
  </si>
  <si>
    <t>陰陽イヤリング</t>
    <rPh sb="0" eb="2">
      <t>インヨウ</t>
    </rPh>
    <phoneticPr fontId="1"/>
  </si>
  <si>
    <t>ゴムヘルメット</t>
    <phoneticPr fontId="1"/>
  </si>
  <si>
    <t>オリヴァイン</t>
    <phoneticPr fontId="1"/>
  </si>
  <si>
    <t>四葉ストラップ</t>
    <rPh sb="0" eb="2">
      <t>ヨツバ</t>
    </rPh>
    <phoneticPr fontId="1"/>
  </si>
  <si>
    <t>クリアチョーカー</t>
    <phoneticPr fontId="1"/>
  </si>
  <si>
    <t>インカローズ</t>
    <phoneticPr fontId="1"/>
  </si>
  <si>
    <t>レピドライト</t>
    <phoneticPr fontId="1"/>
  </si>
  <si>
    <t>アイアングローブ</t>
    <phoneticPr fontId="1"/>
  </si>
  <si>
    <t>アイアンヘルム</t>
    <phoneticPr fontId="1"/>
  </si>
  <si>
    <t>アイアンシューズ</t>
    <phoneticPr fontId="1"/>
  </si>
  <si>
    <t>フェザーハット</t>
    <phoneticPr fontId="1"/>
  </si>
  <si>
    <t>パワーベルト</t>
    <phoneticPr fontId="1"/>
  </si>
  <si>
    <t>マジックジュエル</t>
    <phoneticPr fontId="1"/>
  </si>
  <si>
    <t>暗黒の呪石</t>
    <rPh sb="0" eb="2">
      <t>アンコク</t>
    </rPh>
    <rPh sb="3" eb="4">
      <t>ジュ</t>
    </rPh>
    <rPh sb="4" eb="5">
      <t>セキ</t>
    </rPh>
    <phoneticPr fontId="1"/>
  </si>
  <si>
    <t>光翼の指輪</t>
    <rPh sb="0" eb="1">
      <t>コウ</t>
    </rPh>
    <rPh sb="1" eb="2">
      <t>ヨク</t>
    </rPh>
    <rPh sb="3" eb="5">
      <t>ユビワ</t>
    </rPh>
    <phoneticPr fontId="1"/>
  </si>
  <si>
    <t>ヴォルテックス</t>
    <phoneticPr fontId="1"/>
  </si>
  <si>
    <t>スカイヘルム</t>
    <phoneticPr fontId="1"/>
  </si>
  <si>
    <t>スカイグローブ</t>
    <phoneticPr fontId="1"/>
  </si>
  <si>
    <t>スカイブーツ</t>
    <phoneticPr fontId="1"/>
  </si>
  <si>
    <t>フェアリーガード</t>
    <phoneticPr fontId="1"/>
  </si>
  <si>
    <t>レッドアンバー</t>
    <phoneticPr fontId="1"/>
  </si>
  <si>
    <t>オニキス</t>
    <phoneticPr fontId="1"/>
  </si>
  <si>
    <t>タンザナイト</t>
    <phoneticPr fontId="1"/>
  </si>
  <si>
    <t>八卦ブレスレット</t>
    <rPh sb="0" eb="2">
      <t>ハッケ</t>
    </rPh>
    <phoneticPr fontId="1"/>
  </si>
  <si>
    <t>タロットストラップ</t>
    <phoneticPr fontId="1"/>
  </si>
  <si>
    <t>不吉な呪符</t>
    <rPh sb="0" eb="2">
      <t>フキツ</t>
    </rPh>
    <rPh sb="3" eb="5">
      <t>ジュフ</t>
    </rPh>
    <phoneticPr fontId="1"/>
  </si>
  <si>
    <t>ローラーシューズ</t>
    <phoneticPr fontId="1"/>
  </si>
  <si>
    <t>アームブースター</t>
    <phoneticPr fontId="1"/>
  </si>
  <si>
    <t>ロックコンタクト</t>
    <phoneticPr fontId="1"/>
  </si>
  <si>
    <t>フロートギア</t>
    <phoneticPr fontId="1"/>
  </si>
  <si>
    <t>ペンタグラム</t>
    <phoneticPr fontId="1"/>
  </si>
  <si>
    <t>アンチマジック</t>
    <phoneticPr fontId="1"/>
  </si>
  <si>
    <t>タングステンヘルム</t>
    <phoneticPr fontId="1"/>
  </si>
  <si>
    <t>太陽の首輪</t>
    <rPh sb="0" eb="2">
      <t>タイヨウ</t>
    </rPh>
    <rPh sb="3" eb="5">
      <t>クビワ</t>
    </rPh>
    <phoneticPr fontId="1"/>
  </si>
  <si>
    <t>満月の首輪</t>
    <rPh sb="0" eb="2">
      <t>マンゲツ</t>
    </rPh>
    <rPh sb="3" eb="5">
      <t>クビワ</t>
    </rPh>
    <phoneticPr fontId="1"/>
  </si>
  <si>
    <t>流星の首輪</t>
    <rPh sb="0" eb="2">
      <t>リュウセイ</t>
    </rPh>
    <rPh sb="3" eb="5">
      <t>クビワ</t>
    </rPh>
    <phoneticPr fontId="1"/>
  </si>
  <si>
    <t>竜王の指輪</t>
    <rPh sb="0" eb="2">
      <t>リュウオウ</t>
    </rPh>
    <rPh sb="3" eb="5">
      <t>ユビワ</t>
    </rPh>
    <phoneticPr fontId="1"/>
  </si>
  <si>
    <t>大魔女の指輪</t>
    <rPh sb="0" eb="1">
      <t>ダイ</t>
    </rPh>
    <rPh sb="1" eb="3">
      <t>マジョ</t>
    </rPh>
    <rPh sb="4" eb="6">
      <t>ユビワ</t>
    </rPh>
    <phoneticPr fontId="1"/>
  </si>
  <si>
    <t>混沌の呪印</t>
    <rPh sb="0" eb="2">
      <t>コントン</t>
    </rPh>
    <rPh sb="3" eb="5">
      <t>ジュイン</t>
    </rPh>
    <phoneticPr fontId="1"/>
  </si>
  <si>
    <t>ヘキサグラム</t>
    <phoneticPr fontId="1"/>
  </si>
  <si>
    <t>レインボーガード</t>
    <phoneticPr fontId="1"/>
  </si>
  <si>
    <t>デビルグローブ</t>
    <phoneticPr fontId="1"/>
  </si>
  <si>
    <t>大いなる加護印</t>
    <rPh sb="0" eb="1">
      <t>オオ</t>
    </rPh>
    <rPh sb="4" eb="6">
      <t>カゴ</t>
    </rPh>
    <rPh sb="6" eb="7">
      <t>イン</t>
    </rPh>
    <phoneticPr fontId="1"/>
  </si>
  <si>
    <t>高性能ZPC</t>
    <rPh sb="0" eb="3">
      <t>コウセイノウ</t>
    </rPh>
    <phoneticPr fontId="1"/>
  </si>
  <si>
    <t>聖なる光輪</t>
    <rPh sb="0" eb="1">
      <t>セイ</t>
    </rPh>
    <rPh sb="3" eb="5">
      <t>コウリン</t>
    </rPh>
    <phoneticPr fontId="1"/>
  </si>
  <si>
    <t>漆黒のグローブ</t>
    <rPh sb="0" eb="2">
      <t>シッコク</t>
    </rPh>
    <phoneticPr fontId="1"/>
  </si>
  <si>
    <t>フェアリーバングル</t>
    <phoneticPr fontId="1"/>
  </si>
  <si>
    <t>ソニックフェザー</t>
    <phoneticPr fontId="1"/>
  </si>
  <si>
    <t>先祖の竜爪</t>
    <rPh sb="0" eb="2">
      <t>センゾ</t>
    </rPh>
    <rPh sb="3" eb="4">
      <t>リュウ</t>
    </rPh>
    <rPh sb="4" eb="5">
      <t>ツメ</t>
    </rPh>
    <phoneticPr fontId="1"/>
  </si>
  <si>
    <t>スピアピアス</t>
    <phoneticPr fontId="1"/>
  </si>
  <si>
    <t>紅の宝玉</t>
    <rPh sb="0" eb="1">
      <t>クレナイ</t>
    </rPh>
    <rPh sb="2" eb="4">
      <t>ホウギョク</t>
    </rPh>
    <phoneticPr fontId="1"/>
  </si>
  <si>
    <t>真なる証</t>
    <rPh sb="0" eb="1">
      <t>シン</t>
    </rPh>
    <rPh sb="3" eb="4">
      <t>アカシ</t>
    </rPh>
    <phoneticPr fontId="1"/>
  </si>
  <si>
    <t>人造装甲</t>
    <rPh sb="0" eb="2">
      <t>ジンゾウ</t>
    </rPh>
    <rPh sb="2" eb="4">
      <t>ソウコウ</t>
    </rPh>
    <phoneticPr fontId="1"/>
  </si>
  <si>
    <t>デスサイズウェイト</t>
    <phoneticPr fontId="1"/>
  </si>
  <si>
    <t>神聖神器</t>
    <rPh sb="0" eb="2">
      <t>シンセイ</t>
    </rPh>
    <rPh sb="2" eb="4">
      <t>ジンギ</t>
    </rPh>
    <phoneticPr fontId="1"/>
  </si>
  <si>
    <t>妖懐石</t>
    <rPh sb="0" eb="1">
      <t>ヨウ</t>
    </rPh>
    <rPh sb="1" eb="2">
      <t>フトコロ</t>
    </rPh>
    <rPh sb="2" eb="3">
      <t>イシ</t>
    </rPh>
    <phoneticPr fontId="1"/>
  </si>
  <si>
    <t>--------アクセ2--------</t>
    <phoneticPr fontId="1"/>
  </si>
  <si>
    <t>--------アクセ3--------</t>
    <phoneticPr fontId="1"/>
  </si>
  <si>
    <t>--------アクセ4--------</t>
    <phoneticPr fontId="1"/>
  </si>
  <si>
    <t>--------限定アクセ--------</t>
    <rPh sb="8" eb="10">
      <t>ゲンテイ</t>
    </rPh>
    <phoneticPr fontId="1"/>
  </si>
  <si>
    <t>--------限定--------</t>
    <rPh sb="8" eb="10">
      <t>ゲンテイ</t>
    </rPh>
    <phoneticPr fontId="1"/>
  </si>
  <si>
    <t>--------アクセ1--------</t>
    <phoneticPr fontId="1"/>
  </si>
  <si>
    <t xml:space="preserve">Skill            </t>
    <phoneticPr fontId="1"/>
  </si>
  <si>
    <t>現在のSL合計/SL合計上限</t>
    <rPh sb="0" eb="2">
      <t>ゲンザイ</t>
    </rPh>
    <rPh sb="5" eb="7">
      <t>ゴウケイ</t>
    </rPh>
    <rPh sb="10" eb="12">
      <t>ゴウケイ</t>
    </rPh>
    <rPh sb="12" eb="14">
      <t>ジョウゲン</t>
    </rPh>
    <phoneticPr fontId="1"/>
  </si>
  <si>
    <t>ND</t>
    <phoneticPr fontId="1"/>
  </si>
  <si>
    <t>所持金→</t>
    <rPh sb="0" eb="3">
      <t>ショジキン</t>
    </rPh>
    <phoneticPr fontId="1"/>
  </si>
  <si>
    <t>金額</t>
    <rPh sb="0" eb="2">
      <t>キンガク</t>
    </rPh>
    <phoneticPr fontId="1"/>
  </si>
  <si>
    <t>消費額</t>
    <rPh sb="0" eb="2">
      <t>ショウヒ</t>
    </rPh>
    <rPh sb="2" eb="3">
      <t>キンガク</t>
    </rPh>
    <phoneticPr fontId="1"/>
  </si>
  <si>
    <t>常時F値+3 &amp; 「BS：KB(X)」を70%で無効。</t>
    <rPh sb="0" eb="2">
      <t>ジョウジ</t>
    </rPh>
    <rPh sb="3" eb="4">
      <t>チ</t>
    </rPh>
    <rPh sb="24" eb="26">
      <t>ムコウ</t>
    </rPh>
    <phoneticPr fontId="1"/>
  </si>
  <si>
    <t>花姫</t>
    <rPh sb="0" eb="1">
      <t>ハナ</t>
    </rPh>
    <rPh sb="1" eb="2">
      <t>ヒメ</t>
    </rPh>
    <phoneticPr fontId="1"/>
  </si>
  <si>
    <t>フルブルーム</t>
    <phoneticPr fontId="1"/>
  </si>
  <si>
    <t>★</t>
    <phoneticPr fontId="1"/>
  </si>
  <si>
    <t>ｵｰﾄ</t>
    <phoneticPr fontId="1"/>
  </si>
  <si>
    <t>なし</t>
    <phoneticPr fontId="1"/>
  </si>
  <si>
    <t>2BP</t>
    <phoneticPr fontId="1"/>
  </si>
  <si>
    <t>Fアリスバンド</t>
    <phoneticPr fontId="1"/>
  </si>
  <si>
    <t>虫人</t>
    <rPh sb="0" eb="1">
      <t>ムシ</t>
    </rPh>
    <rPh sb="1" eb="2">
      <t>ヒト</t>
    </rPh>
    <phoneticPr fontId="1"/>
  </si>
  <si>
    <t xml:space="preserve">DでHP0になる場合、HPを1にする。1/Sce &amp; 「BS：花毒」を60%で無効 </t>
    <rPh sb="8" eb="10">
      <t>バアイ</t>
    </rPh>
    <rPh sb="31" eb="32">
      <t>ハナ</t>
    </rPh>
    <rPh sb="32" eb="33">
      <t>ドク</t>
    </rPh>
    <rPh sb="39" eb="41">
      <t>ムコウ</t>
    </rPh>
    <phoneticPr fontId="1"/>
  </si>
  <si>
    <t>タクタイルムーブ</t>
    <phoneticPr fontId="1"/>
  </si>
  <si>
    <t>2BP</t>
    <phoneticPr fontId="1"/>
  </si>
  <si>
    <t>複眼ゴーグル</t>
    <rPh sb="0" eb="2">
      <t>フクガン</t>
    </rPh>
    <phoneticPr fontId="1"/>
  </si>
  <si>
    <t>SL</t>
    <phoneticPr fontId="1"/>
  </si>
  <si>
    <t>無</t>
    <rPh sb="0" eb="1">
      <t>ム</t>
    </rPh>
    <phoneticPr fontId="1"/>
  </si>
  <si>
    <t>炎水風土</t>
    <rPh sb="0" eb="1">
      <t>ホノオ</t>
    </rPh>
    <rPh sb="1" eb="2">
      <t>ミズ</t>
    </rPh>
    <rPh sb="2" eb="3">
      <t>カゼ</t>
    </rPh>
    <rPh sb="3" eb="4">
      <t>ツチ</t>
    </rPh>
    <phoneticPr fontId="1"/>
  </si>
  <si>
    <t>雷水晶の剣</t>
    <rPh sb="0" eb="1">
      <t>カミナリ</t>
    </rPh>
    <rPh sb="1" eb="3">
      <t>スイショウ</t>
    </rPh>
    <rPh sb="4" eb="5">
      <t>ケン</t>
    </rPh>
    <phoneticPr fontId="1"/>
  </si>
  <si>
    <t>戦乙女</t>
    <rPh sb="0" eb="1">
      <t>イクサ</t>
    </rPh>
    <rPh sb="1" eb="3">
      <t>オトメ</t>
    </rPh>
    <phoneticPr fontId="1"/>
  </si>
  <si>
    <t>トゥルーフェイス</t>
    <phoneticPr fontId="1"/>
  </si>
  <si>
    <t>★</t>
    <phoneticPr fontId="1"/>
  </si>
  <si>
    <t>ｵｰﾄ</t>
    <phoneticPr fontId="1"/>
  </si>
  <si>
    <t>なし</t>
    <phoneticPr fontId="1"/>
  </si>
  <si>
    <t>4BP</t>
    <phoneticPr fontId="1"/>
  </si>
  <si>
    <t>ルーンマスク</t>
    <phoneticPr fontId="1"/>
  </si>
  <si>
    <t>全てのｽｷﾙ代償-1MP。(下限値：3MP) 感情の個数-1</t>
    <rPh sb="0" eb="1">
      <t>スベ</t>
    </rPh>
    <rPh sb="6" eb="8">
      <t>ダイショウ</t>
    </rPh>
    <rPh sb="14" eb="17">
      <t>カゲンチ</t>
    </rPh>
    <rPh sb="23" eb="25">
      <t>カンジョウ</t>
    </rPh>
    <rPh sb="26" eb="28">
      <t>コスウ</t>
    </rPh>
    <phoneticPr fontId="1"/>
  </si>
  <si>
    <t>感情強度合計値+3。常時感情ロールの出目+1。</t>
    <rPh sb="0" eb="2">
      <t>カンジョウ</t>
    </rPh>
    <rPh sb="2" eb="4">
      <t>キョウド</t>
    </rPh>
    <rPh sb="4" eb="7">
      <t>ゴウケイチ</t>
    </rPh>
    <rPh sb="10" eb="12">
      <t>ジョウジ</t>
    </rPh>
    <rPh sb="12" eb="14">
      <t>カンジョウ</t>
    </rPh>
    <rPh sb="18" eb="20">
      <t>デメ</t>
    </rPh>
    <phoneticPr fontId="1"/>
  </si>
  <si>
    <t>CR</t>
    <phoneticPr fontId="1"/>
  </si>
  <si>
    <t>MV</t>
    <phoneticPr fontId="1"/>
  </si>
  <si>
    <t>TA</t>
    <phoneticPr fontId="1"/>
  </si>
  <si>
    <t>ｻﾌﾞｱｸｼｮﾝでｱｲﾃﾑを使用した場合でも、ｻﾌﾞｱｸｼｮﾝのｽｷﾙ使用可。</t>
    <rPh sb="14" eb="16">
      <t>シヨウ</t>
    </rPh>
    <rPh sb="18" eb="20">
      <t>バアイ</t>
    </rPh>
    <rPh sb="35" eb="37">
      <t>シヨウ</t>
    </rPh>
    <rPh sb="37" eb="38">
      <t>カ</t>
    </rPh>
    <phoneticPr fontId="1"/>
  </si>
  <si>
    <t>LS</t>
    <phoneticPr fontId="1"/>
  </si>
  <si>
    <t>自身の攻撃前に1D10を振り、出目が3か4なら攻撃対象の全耐性0。</t>
    <rPh sb="0" eb="2">
      <t>ジシン</t>
    </rPh>
    <rPh sb="3" eb="5">
      <t>コウゲキ</t>
    </rPh>
    <rPh sb="5" eb="6">
      <t>マエ</t>
    </rPh>
    <rPh sb="12" eb="13">
      <t>フ</t>
    </rPh>
    <rPh sb="15" eb="16">
      <t>デ</t>
    </rPh>
    <rPh sb="16" eb="17">
      <t>メ</t>
    </rPh>
    <rPh sb="23" eb="25">
      <t>コウゲキ</t>
    </rPh>
    <rPh sb="25" eb="27">
      <t>タイショウ</t>
    </rPh>
    <rPh sb="28" eb="29">
      <t>ゼン</t>
    </rPh>
    <rPh sb="29" eb="31">
      <t>タイセイ</t>
    </rPh>
    <phoneticPr fontId="1"/>
  </si>
  <si>
    <t>BR</t>
    <phoneticPr fontId="1"/>
  </si>
  <si>
    <t>攻撃を回避したとき、【MP】を1D6点回復する。</t>
    <rPh sb="0" eb="2">
      <t>コウゲキ</t>
    </rPh>
    <rPh sb="3" eb="5">
      <t>カイヒ</t>
    </rPh>
    <rPh sb="18" eb="19">
      <t>テン</t>
    </rPh>
    <rPh sb="19" eb="21">
      <t>カイフク</t>
    </rPh>
    <phoneticPr fontId="1"/>
  </si>
  <si>
    <t>半魚人</t>
    <rPh sb="0" eb="1">
      <t>ハン</t>
    </rPh>
    <rPh sb="1" eb="2">
      <t>ギョ</t>
    </rPh>
    <rPh sb="2" eb="3">
      <t>ジン</t>
    </rPh>
    <phoneticPr fontId="1"/>
  </si>
  <si>
    <t>ﾀﾞﾒｰｼﾞﾛｰﾙで5MP支払って〈水〉に変更できる。 &amp; 全てのｽｷﾙ代償+1MP</t>
    <rPh sb="13" eb="15">
      <t>シハラ</t>
    </rPh>
    <rPh sb="18" eb="19">
      <t>ミズ</t>
    </rPh>
    <rPh sb="21" eb="23">
      <t>ヘンコウ</t>
    </rPh>
    <rPh sb="30" eb="31">
      <t>スベ</t>
    </rPh>
    <rPh sb="36" eb="38">
      <t>ダイショウ</t>
    </rPh>
    <phoneticPr fontId="1"/>
  </si>
  <si>
    <t>フリーズバインド</t>
    <phoneticPr fontId="1"/>
  </si>
  <si>
    <t>★</t>
    <phoneticPr fontId="1"/>
  </si>
  <si>
    <t>ｵｰﾄ</t>
    <phoneticPr fontId="1"/>
  </si>
  <si>
    <t>なし</t>
    <phoneticPr fontId="1"/>
  </si>
  <si>
    <t>1BP</t>
    <phoneticPr fontId="1"/>
  </si>
  <si>
    <t>攻撃宣言時に使用。命中C値-2 達成値+1し、回避判定振り直し不可。</t>
    <rPh sb="0" eb="2">
      <t>コウゲキ</t>
    </rPh>
    <rPh sb="2" eb="4">
      <t>センゲン</t>
    </rPh>
    <rPh sb="4" eb="5">
      <t>ジ</t>
    </rPh>
    <rPh sb="6" eb="8">
      <t>シヨウ</t>
    </rPh>
    <rPh sb="9" eb="11">
      <t>メイチュウ</t>
    </rPh>
    <rPh sb="12" eb="13">
      <t>チ</t>
    </rPh>
    <rPh sb="16" eb="18">
      <t>タッセイ</t>
    </rPh>
    <rPh sb="18" eb="19">
      <t>チ</t>
    </rPh>
    <rPh sb="23" eb="25">
      <t>カイヒ</t>
    </rPh>
    <rPh sb="25" eb="27">
      <t>ハンテイ</t>
    </rPh>
    <rPh sb="27" eb="28">
      <t>フ</t>
    </rPh>
    <rPh sb="29" eb="30">
      <t>ナオ</t>
    </rPh>
    <rPh sb="31" eb="33">
      <t>フカ</t>
    </rPh>
    <phoneticPr fontId="1"/>
  </si>
  <si>
    <t>レーザーガン改</t>
    <rPh sb="6" eb="7">
      <t>カイ</t>
    </rPh>
    <phoneticPr fontId="1"/>
  </si>
  <si>
    <t>忍術大全</t>
    <rPh sb="0" eb="2">
      <t>ニンジュツ</t>
    </rPh>
    <rPh sb="2" eb="4">
      <t>タイゼン</t>
    </rPh>
    <phoneticPr fontId="1"/>
  </si>
  <si>
    <t>アクアリング</t>
    <phoneticPr fontId="1"/>
  </si>
  <si>
    <t>「BS：麻痺」無効。 1セッションに1回判定を振り直しできる。</t>
    <rPh sb="4" eb="6">
      <t>マヒ</t>
    </rPh>
    <rPh sb="7" eb="9">
      <t>ムコウ</t>
    </rPh>
    <rPh sb="19" eb="20">
      <t>カイ</t>
    </rPh>
    <rPh sb="20" eb="22">
      <t>ハンテイ</t>
    </rPh>
    <rPh sb="23" eb="24">
      <t>フ</t>
    </rPh>
    <rPh sb="25" eb="26">
      <t>ナオ</t>
    </rPh>
    <phoneticPr fontId="1"/>
  </si>
  <si>
    <t>魔道士</t>
    <rPh sb="0" eb="2">
      <t>マドウ</t>
    </rPh>
    <rPh sb="2" eb="3">
      <t>シ</t>
    </rPh>
    <phoneticPr fontId="1"/>
  </si>
  <si>
    <t>予備魔力開放</t>
    <rPh sb="0" eb="2">
      <t>ヨビ</t>
    </rPh>
    <rPh sb="2" eb="4">
      <t>マリョク</t>
    </rPh>
    <rPh sb="4" eb="6">
      <t>カイホウ</t>
    </rPh>
    <phoneticPr fontId="1"/>
  </si>
  <si>
    <t>★</t>
    <phoneticPr fontId="1"/>
  </si>
  <si>
    <t>ｵｰﾄ</t>
    <phoneticPr fontId="1"/>
  </si>
  <si>
    <t>なし</t>
    <phoneticPr fontId="1"/>
  </si>
  <si>
    <t>NBP</t>
    <phoneticPr fontId="1"/>
  </si>
  <si>
    <t>マジカルハット</t>
    <phoneticPr fontId="1"/>
  </si>
  <si>
    <t>SN</t>
    <phoneticPr fontId="1"/>
  </si>
  <si>
    <t>CP</t>
    <phoneticPr fontId="1"/>
  </si>
  <si>
    <t>20の倍数ｶｳﾝﾄ終了時、あなたのいるﾏｽに「ﾄﾞｰﾙ」を1体配置する。</t>
    <rPh sb="3" eb="5">
      <t>バイスウ</t>
    </rPh>
    <rPh sb="9" eb="12">
      <t>シュウリョウジ</t>
    </rPh>
    <rPh sb="30" eb="31">
      <t>タイ</t>
    </rPh>
    <rPh sb="31" eb="33">
      <t>ハイチ</t>
    </rPh>
    <phoneticPr fontId="1"/>
  </si>
  <si>
    <t>SA</t>
    <phoneticPr fontId="1"/>
  </si>
  <si>
    <t>人形強化の書</t>
    <rPh sb="0" eb="2">
      <t>ニンギョウ</t>
    </rPh>
    <rPh sb="2" eb="4">
      <t>キョウカ</t>
    </rPh>
    <rPh sb="5" eb="6">
      <t>ショ</t>
    </rPh>
    <phoneticPr fontId="1"/>
  </si>
  <si>
    <t>FM</t>
    <phoneticPr fontId="1"/>
  </si>
  <si>
    <t>5の倍数ｶｳﾝﾄ開始時、4MP ｺｽﾄ0で[ﾊﾞﾘｱ状態]の付与,解除可能。</t>
    <rPh sb="2" eb="4">
      <t>バイスウ</t>
    </rPh>
    <rPh sb="8" eb="10">
      <t>カイシ</t>
    </rPh>
    <rPh sb="10" eb="11">
      <t>ジ</t>
    </rPh>
    <rPh sb="26" eb="28">
      <t>ジョウタイ</t>
    </rPh>
    <rPh sb="30" eb="32">
      <t>フヨ</t>
    </rPh>
    <rPh sb="33" eb="35">
      <t>カイジョ</t>
    </rPh>
    <rPh sb="35" eb="37">
      <t>カノウ</t>
    </rPh>
    <phoneticPr fontId="1"/>
  </si>
  <si>
    <t>4BP</t>
    <phoneticPr fontId="1"/>
  </si>
  <si>
    <t>35Cの間、武器を「死神の鎌」に変更。</t>
    <rPh sb="4" eb="5">
      <t>アイダ</t>
    </rPh>
    <rPh sb="6" eb="8">
      <t>ブキ</t>
    </rPh>
    <rPh sb="10" eb="12">
      <t>シニガミ</t>
    </rPh>
    <rPh sb="13" eb="14">
      <t>カマ</t>
    </rPh>
    <rPh sb="16" eb="18">
      <t>ヘンコウ</t>
    </rPh>
    <phoneticPr fontId="1"/>
  </si>
  <si>
    <t>BD</t>
    <phoneticPr fontId="1"/>
  </si>
  <si>
    <t>幻獣が存在する間、判定のC値-1、F値+3。(C値下限16 F値上限9)</t>
    <rPh sb="0" eb="1">
      <t>ゲン</t>
    </rPh>
    <rPh sb="1" eb="2">
      <t>ジュウ</t>
    </rPh>
    <rPh sb="3" eb="5">
      <t>ソンザイ</t>
    </rPh>
    <rPh sb="7" eb="8">
      <t>アイダ</t>
    </rPh>
    <rPh sb="9" eb="11">
      <t>ハンテイ</t>
    </rPh>
    <rPh sb="13" eb="14">
      <t>チ</t>
    </rPh>
    <rPh sb="18" eb="19">
      <t>チ</t>
    </rPh>
    <rPh sb="24" eb="25">
      <t>チ</t>
    </rPh>
    <rPh sb="25" eb="27">
      <t>カゲン</t>
    </rPh>
    <rPh sb="31" eb="32">
      <t>チ</t>
    </rPh>
    <rPh sb="32" eb="34">
      <t>ジョウゲン</t>
    </rPh>
    <phoneticPr fontId="1"/>
  </si>
  <si>
    <t>ER</t>
    <phoneticPr fontId="1"/>
  </si>
  <si>
    <r>
      <t>P</t>
    </r>
    <r>
      <rPr>
        <b/>
        <sz val="11"/>
        <color theme="1"/>
        <rFont val="ＭＳ Ｐゴシック"/>
        <family val="3"/>
        <charset val="128"/>
        <scheme val="minor"/>
      </rPr>
      <t>P</t>
    </r>
    <phoneticPr fontId="1"/>
  </si>
  <si>
    <t>「BS：怯み(X)」のXに-1(下限値：1) 「BS：毒(X)」無効。</t>
    <rPh sb="4" eb="5">
      <t>ヒル</t>
    </rPh>
    <rPh sb="16" eb="18">
      <t>カゲン</t>
    </rPh>
    <rPh sb="18" eb="19">
      <t>チ</t>
    </rPh>
    <rPh sb="27" eb="28">
      <t>ドク</t>
    </rPh>
    <rPh sb="32" eb="34">
      <t>ムコウ</t>
    </rPh>
    <phoneticPr fontId="1"/>
  </si>
  <si>
    <t>禁じられた書物</t>
    <rPh sb="0" eb="1">
      <t>キン</t>
    </rPh>
    <rPh sb="5" eb="7">
      <t>ショモツ</t>
    </rPh>
    <phoneticPr fontId="1"/>
  </si>
  <si>
    <t>宵闇の氷槍</t>
    <rPh sb="0" eb="2">
      <t>ヨイヤミ</t>
    </rPh>
    <rPh sb="3" eb="4">
      <t>コオリ</t>
    </rPh>
    <rPh sb="4" eb="5">
      <t>ヤリ</t>
    </rPh>
    <phoneticPr fontId="1"/>
  </si>
  <si>
    <t>氷闇</t>
    <rPh sb="0" eb="1">
      <t>コオリ</t>
    </rPh>
    <rPh sb="1" eb="2">
      <t>ヤミ</t>
    </rPh>
    <phoneticPr fontId="1"/>
  </si>
  <si>
    <t>判定直後ダイス目を両方9にする。対抗判定のC値が20固定。 戦闘外では-2BP。</t>
    <rPh sb="0" eb="2">
      <t>ハンテイ</t>
    </rPh>
    <rPh sb="2" eb="4">
      <t>チョクゴ</t>
    </rPh>
    <rPh sb="7" eb="8">
      <t>メ</t>
    </rPh>
    <rPh sb="9" eb="11">
      <t>リョウホウ</t>
    </rPh>
    <rPh sb="16" eb="18">
      <t>タイコウ</t>
    </rPh>
    <rPh sb="18" eb="20">
      <t>ハンテイ</t>
    </rPh>
    <rPh sb="22" eb="23">
      <t>チ</t>
    </rPh>
    <rPh sb="26" eb="28">
      <t>コテイ</t>
    </rPh>
    <rPh sb="30" eb="32">
      <t>セントウ</t>
    </rPh>
    <rPh sb="32" eb="33">
      <t>ガイ</t>
    </rPh>
    <phoneticPr fontId="1"/>
  </si>
  <si>
    <t>「ﾒｲﾝｱｸｼｮﾝ」の代償-1MP(下限：1) 「ｽﾀｰﾄ」のｺｽﾄ-1(下限:2)</t>
    <rPh sb="11" eb="13">
      <t>ダイショウ</t>
    </rPh>
    <rPh sb="18" eb="20">
      <t>カゲン</t>
    </rPh>
    <rPh sb="37" eb="39">
      <t>カゲン</t>
    </rPh>
    <phoneticPr fontId="1"/>
  </si>
  <si>
    <t>バスタードソード</t>
    <phoneticPr fontId="1"/>
  </si>
  <si>
    <t>ヘヴィアックス</t>
    <phoneticPr fontId="1"/>
  </si>
  <si>
    <t>ショートソード</t>
    <phoneticPr fontId="1"/>
  </si>
  <si>
    <t>アイアンシックル</t>
    <phoneticPr fontId="1"/>
  </si>
  <si>
    <t>--------近接2--------</t>
    <rPh sb="8" eb="10">
      <t>キンセツ</t>
    </rPh>
    <phoneticPr fontId="1"/>
  </si>
  <si>
    <t>ロングソード</t>
    <phoneticPr fontId="1"/>
  </si>
  <si>
    <t>鉄槌</t>
    <rPh sb="0" eb="2">
      <t>テッツイ</t>
    </rPh>
    <phoneticPr fontId="1"/>
  </si>
  <si>
    <t>マン・ゴーシュ</t>
    <phoneticPr fontId="1"/>
  </si>
  <si>
    <t>業物：凍河</t>
    <rPh sb="0" eb="2">
      <t>ワザモノ</t>
    </rPh>
    <rPh sb="3" eb="4">
      <t>コオ</t>
    </rPh>
    <rPh sb="4" eb="5">
      <t>カワ</t>
    </rPh>
    <phoneticPr fontId="1"/>
  </si>
  <si>
    <t>業物：漆黒</t>
    <rPh sb="0" eb="2">
      <t>ワザモノ</t>
    </rPh>
    <rPh sb="3" eb="5">
      <t>シッコク</t>
    </rPh>
    <phoneticPr fontId="1"/>
  </si>
  <si>
    <t>アゾット剣</t>
    <rPh sb="4" eb="5">
      <t>ケン</t>
    </rPh>
    <phoneticPr fontId="1"/>
  </si>
  <si>
    <t>スターセイバー</t>
    <phoneticPr fontId="1"/>
  </si>
  <si>
    <t>フレアアックス</t>
    <phoneticPr fontId="1"/>
  </si>
  <si>
    <t>大業物：皆中</t>
    <rPh sb="0" eb="1">
      <t>オオ</t>
    </rPh>
    <rPh sb="1" eb="3">
      <t>ワザモノ</t>
    </rPh>
    <rPh sb="4" eb="5">
      <t>ミナ</t>
    </rPh>
    <rPh sb="5" eb="6">
      <t>ナカ</t>
    </rPh>
    <phoneticPr fontId="1"/>
  </si>
  <si>
    <t>--------射撃2--------</t>
    <rPh sb="8" eb="10">
      <t>シャゲキ</t>
    </rPh>
    <phoneticPr fontId="1"/>
  </si>
  <si>
    <t>スローイングダガー</t>
    <phoneticPr fontId="1"/>
  </si>
  <si>
    <t>スリングショット</t>
    <phoneticPr fontId="1"/>
  </si>
  <si>
    <t>散弾銃</t>
    <rPh sb="0" eb="3">
      <t>サンダンジュウ</t>
    </rPh>
    <phoneticPr fontId="1"/>
  </si>
  <si>
    <t>チャクラム</t>
    <phoneticPr fontId="1"/>
  </si>
  <si>
    <t>ワイヤースタンガン</t>
    <phoneticPr fontId="1"/>
  </si>
  <si>
    <t>飛苦無</t>
    <rPh sb="0" eb="1">
      <t>トビ</t>
    </rPh>
    <rPh sb="1" eb="2">
      <t>ク</t>
    </rPh>
    <rPh sb="2" eb="3">
      <t>ナ</t>
    </rPh>
    <phoneticPr fontId="1"/>
  </si>
  <si>
    <t>四方手裏剣</t>
    <rPh sb="0" eb="2">
      <t>シホウ</t>
    </rPh>
    <rPh sb="2" eb="5">
      <t>シュリケン</t>
    </rPh>
    <phoneticPr fontId="1"/>
  </si>
  <si>
    <t>マジック砲 -MC5-</t>
    <rPh sb="4" eb="5">
      <t>ホウ</t>
    </rPh>
    <phoneticPr fontId="1"/>
  </si>
  <si>
    <t>ハイドロガン</t>
    <phoneticPr fontId="1"/>
  </si>
  <si>
    <t>スナイパーライフル</t>
    <phoneticPr fontId="1"/>
  </si>
  <si>
    <t>対物ライフル</t>
    <rPh sb="0" eb="2">
      <t>タイブツ</t>
    </rPh>
    <phoneticPr fontId="1"/>
  </si>
  <si>
    <t>火炎放射器</t>
    <rPh sb="0" eb="2">
      <t>カエン</t>
    </rPh>
    <rPh sb="2" eb="5">
      <t>ホウシャキ</t>
    </rPh>
    <phoneticPr fontId="1"/>
  </si>
  <si>
    <t>--------魔法2--------</t>
    <rPh sb="8" eb="10">
      <t>マホウ</t>
    </rPh>
    <phoneticPr fontId="1"/>
  </si>
  <si>
    <t>マジックグローブ</t>
    <phoneticPr fontId="1"/>
  </si>
  <si>
    <t>スペルオーブ</t>
    <phoneticPr fontId="1"/>
  </si>
  <si>
    <t>サンダーロッド</t>
    <phoneticPr fontId="1"/>
  </si>
  <si>
    <t>ウェイブロッド</t>
    <phoneticPr fontId="1"/>
  </si>
  <si>
    <t>ホーリーワンド</t>
    <phoneticPr fontId="1"/>
  </si>
  <si>
    <t>イービルワンド</t>
    <phoneticPr fontId="1"/>
  </si>
  <si>
    <t>ジュエルスタッフ</t>
    <phoneticPr fontId="1"/>
  </si>
  <si>
    <t>氷華杖</t>
    <rPh sb="0" eb="1">
      <t>コオリ</t>
    </rPh>
    <rPh sb="1" eb="2">
      <t>ハナ</t>
    </rPh>
    <rPh sb="2" eb="3">
      <t>ツエ</t>
    </rPh>
    <phoneticPr fontId="1"/>
  </si>
  <si>
    <t>魔法剣</t>
    <rPh sb="0" eb="2">
      <t>マホウ</t>
    </rPh>
    <rPh sb="2" eb="3">
      <t>ケン</t>
    </rPh>
    <phoneticPr fontId="1"/>
  </si>
  <si>
    <t>ディバインロッド</t>
    <phoneticPr fontId="1"/>
  </si>
  <si>
    <t>クリスタルロッド</t>
    <phoneticPr fontId="1"/>
  </si>
  <si>
    <t>エクリプスデイ</t>
    <phoneticPr fontId="1"/>
  </si>
  <si>
    <t>(3)→11</t>
    <phoneticPr fontId="1"/>
  </si>
  <si>
    <t>(2)→11</t>
    <phoneticPr fontId="1"/>
  </si>
  <si>
    <t>(4)→9</t>
    <phoneticPr fontId="1"/>
  </si>
  <si>
    <t>(5)→9</t>
    <phoneticPr fontId="1"/>
  </si>
  <si>
    <t>(4)→10</t>
    <phoneticPr fontId="1"/>
  </si>
  <si>
    <t>--------ｸﾗｽ限定ｱｸｾ--------</t>
    <rPh sb="11" eb="13">
      <t>ゲンテイ</t>
    </rPh>
    <phoneticPr fontId="1"/>
  </si>
  <si>
    <t>ファイアローズ</t>
    <phoneticPr fontId="1"/>
  </si>
  <si>
    <t>スノークリスタル</t>
    <phoneticPr fontId="1"/>
  </si>
  <si>
    <t>アルカナカード</t>
    <phoneticPr fontId="1"/>
  </si>
  <si>
    <t>ブラッディリング</t>
    <phoneticPr fontId="1"/>
  </si>
  <si>
    <t>ブラックピアス</t>
    <phoneticPr fontId="1"/>
  </si>
  <si>
    <t>ロンバスリング</t>
    <phoneticPr fontId="1"/>
  </si>
  <si>
    <t>トリックキット</t>
    <phoneticPr fontId="1"/>
  </si>
  <si>
    <t>プラズマコード</t>
    <phoneticPr fontId="1"/>
  </si>
  <si>
    <t>アトミックウォッチ</t>
    <phoneticPr fontId="1"/>
  </si>
  <si>
    <t>リーダーズバッジ</t>
    <phoneticPr fontId="1"/>
  </si>
  <si>
    <t>パルスセンサー</t>
    <phoneticPr fontId="1"/>
  </si>
  <si>
    <t>アルカナクラスタ</t>
    <phoneticPr fontId="1"/>
  </si>
  <si>
    <t>ヴィジョナルフィスト</t>
    <phoneticPr fontId="1"/>
  </si>
  <si>
    <t>レインボーオーブ</t>
    <phoneticPr fontId="1"/>
  </si>
  <si>
    <t>アクアシールド</t>
    <phoneticPr fontId="1"/>
  </si>
  <si>
    <t>ドーマンセーマン</t>
    <phoneticPr fontId="1"/>
  </si>
  <si>
    <t>クロックガジェット</t>
    <phoneticPr fontId="1"/>
  </si>
  <si>
    <t>カオスシール</t>
    <phoneticPr fontId="1"/>
  </si>
  <si>
    <t>パニックマーク</t>
    <phoneticPr fontId="1"/>
  </si>
  <si>
    <t>パラフェルナリア</t>
    <phoneticPr fontId="1"/>
  </si>
  <si>
    <t>レーザーサイト</t>
    <phoneticPr fontId="1"/>
  </si>
  <si>
    <t>ニンジャブーツ</t>
    <phoneticPr fontId="1"/>
  </si>
  <si>
    <t>パートナードール</t>
    <phoneticPr fontId="1"/>
  </si>
  <si>
    <t>イマジナリィボウ</t>
    <phoneticPr fontId="1"/>
  </si>
  <si>
    <t>禁断の栞</t>
    <rPh sb="0" eb="2">
      <t>キンダン</t>
    </rPh>
    <rPh sb="3" eb="4">
      <t>シオリ</t>
    </rPh>
    <phoneticPr fontId="1"/>
  </si>
  <si>
    <t>マジックバリアー</t>
    <phoneticPr fontId="1"/>
  </si>
  <si>
    <t>アイドロンセーバー</t>
    <phoneticPr fontId="1"/>
  </si>
  <si>
    <t>エターナルリーフ</t>
    <phoneticPr fontId="1"/>
  </si>
  <si>
    <t>パワーゲイナー</t>
    <phoneticPr fontId="1"/>
  </si>
  <si>
    <t>タイフーンリスト</t>
    <phoneticPr fontId="1"/>
  </si>
  <si>
    <t>12Cまでﾀﾞﾒｰｼﾞ受けない。 命中C値+1&amp;回避C値-1(下限値16)</t>
    <phoneticPr fontId="1"/>
  </si>
  <si>
    <t>付喪神</t>
    <rPh sb="0" eb="3">
      <t>ツクモガミ</t>
    </rPh>
    <phoneticPr fontId="1"/>
  </si>
  <si>
    <t>ｶｳﾝﾄ開始時に任意ﾏｽ配置可能 1/Sce &amp; 単体攻撃ｽｷﾙの命中C値-2</t>
    <rPh sb="4" eb="6">
      <t>カイシ</t>
    </rPh>
    <rPh sb="6" eb="7">
      <t>ジ</t>
    </rPh>
    <rPh sb="8" eb="10">
      <t>ニンイ</t>
    </rPh>
    <rPh sb="12" eb="14">
      <t>ハイチ</t>
    </rPh>
    <rPh sb="14" eb="16">
      <t>カノウ</t>
    </rPh>
    <rPh sb="25" eb="27">
      <t>タンタイ</t>
    </rPh>
    <rPh sb="27" eb="29">
      <t>コウゲキ</t>
    </rPh>
    <rPh sb="33" eb="35">
      <t>メイチュウ</t>
    </rPh>
    <rPh sb="36" eb="37">
      <t>チ</t>
    </rPh>
    <phoneticPr fontId="1"/>
  </si>
  <si>
    <t>九十九神力</t>
    <rPh sb="0" eb="3">
      <t>ツクモ</t>
    </rPh>
    <rPh sb="3" eb="4">
      <t>カミ</t>
    </rPh>
    <rPh sb="4" eb="5">
      <t>チカラ</t>
    </rPh>
    <phoneticPr fontId="1"/>
  </si>
  <si>
    <r>
      <t>7</t>
    </r>
    <r>
      <rPr>
        <sz val="10"/>
        <color theme="1"/>
        <rFont val="ＭＳ Ｐゴシック"/>
        <family val="3"/>
        <charset val="128"/>
        <scheme val="minor"/>
      </rPr>
      <t>BP</t>
    </r>
    <phoneticPr fontId="1"/>
  </si>
  <si>
    <r>
      <t>H</t>
    </r>
    <r>
      <rPr>
        <sz val="10"/>
        <color theme="1"/>
        <rFont val="ＭＳ Ｐゴシック"/>
        <family val="3"/>
        <charset val="128"/>
        <scheme val="minor"/>
      </rPr>
      <t>Pが0になる瞬間に使用可能。HP全回復して、BS全解除。</t>
    </r>
    <rPh sb="7" eb="9">
      <t>シュンカン</t>
    </rPh>
    <rPh sb="10" eb="12">
      <t>シヨウ</t>
    </rPh>
    <rPh sb="12" eb="14">
      <t>カノウ</t>
    </rPh>
    <rPh sb="17" eb="18">
      <t>ゼン</t>
    </rPh>
    <rPh sb="18" eb="20">
      <t>カイフク</t>
    </rPh>
    <rPh sb="25" eb="28">
      <t>ゼンカイジョ</t>
    </rPh>
    <phoneticPr fontId="1"/>
  </si>
  <si>
    <t>付喪根付</t>
    <rPh sb="0" eb="1">
      <t>ツキ</t>
    </rPh>
    <rPh sb="1" eb="2">
      <t>モ</t>
    </rPh>
    <rPh sb="2" eb="4">
      <t>ネツケ</t>
    </rPh>
    <phoneticPr fontId="1"/>
  </si>
  <si>
    <t>付喪武器</t>
    <rPh sb="0" eb="1">
      <t>ツキ</t>
    </rPh>
    <rPh sb="1" eb="2">
      <t>モ</t>
    </rPh>
    <rPh sb="2" eb="4">
      <t>ブキ</t>
    </rPh>
    <phoneticPr fontId="1"/>
  </si>
  <si>
    <r>
      <t>A</t>
    </r>
    <r>
      <rPr>
        <b/>
        <sz val="11"/>
        <color theme="1"/>
        <rFont val="ＭＳ Ｐゴシック"/>
        <family val="3"/>
        <charset val="128"/>
        <scheme val="minor"/>
      </rPr>
      <t>W</t>
    </r>
    <phoneticPr fontId="1"/>
  </si>
  <si>
    <r>
      <t>W</t>
    </r>
    <r>
      <rPr>
        <b/>
        <sz val="11"/>
        <color theme="1"/>
        <rFont val="ＭＳ Ｐゴシック"/>
        <family val="3"/>
        <charset val="128"/>
        <scheme val="minor"/>
      </rPr>
      <t>P</t>
    </r>
    <phoneticPr fontId="1"/>
  </si>
  <si>
    <t>現在のカウントが偶数の場合、全判定の達成値+1</t>
    <rPh sb="0" eb="2">
      <t>ゲンザイ</t>
    </rPh>
    <rPh sb="8" eb="10">
      <t>グウスウ</t>
    </rPh>
    <rPh sb="11" eb="13">
      <t>バアイ</t>
    </rPh>
    <rPh sb="14" eb="15">
      <t>ゼン</t>
    </rPh>
    <rPh sb="15" eb="17">
      <t>ハンテイ</t>
    </rPh>
    <rPh sb="18" eb="20">
      <t>タッセイ</t>
    </rPh>
    <rPh sb="20" eb="21">
      <t>チ</t>
    </rPh>
    <phoneticPr fontId="1"/>
  </si>
  <si>
    <r>
      <t>I</t>
    </r>
    <r>
      <rPr>
        <b/>
        <sz val="11"/>
        <color theme="1"/>
        <rFont val="ＭＳ Ｐゴシック"/>
        <family val="3"/>
        <charset val="128"/>
        <scheme val="minor"/>
      </rPr>
      <t>A</t>
    </r>
    <phoneticPr fontId="1"/>
  </si>
  <si>
    <r>
      <t>V</t>
    </r>
    <r>
      <rPr>
        <b/>
        <sz val="11"/>
        <color theme="1"/>
        <rFont val="ＭＳ Ｐゴシック"/>
        <family val="3"/>
        <charset val="128"/>
        <scheme val="minor"/>
      </rPr>
      <t>M</t>
    </r>
    <phoneticPr fontId="1"/>
  </si>
  <si>
    <t>「種別：回」のｽｷﾙ効果で自身のHPが回復したとき、1ﾏｽ移動可能</t>
    <rPh sb="1" eb="3">
      <t>シュベツ</t>
    </rPh>
    <rPh sb="4" eb="5">
      <t>カイ</t>
    </rPh>
    <rPh sb="10" eb="12">
      <t>コウカ</t>
    </rPh>
    <rPh sb="13" eb="15">
      <t>ジシン</t>
    </rPh>
    <rPh sb="19" eb="21">
      <t>カイフク</t>
    </rPh>
    <rPh sb="29" eb="31">
      <t>イドウ</t>
    </rPh>
    <rPh sb="31" eb="33">
      <t>カノウ</t>
    </rPh>
    <phoneticPr fontId="1"/>
  </si>
  <si>
    <r>
      <t>S</t>
    </r>
    <r>
      <rPr>
        <b/>
        <sz val="11"/>
        <color theme="1"/>
        <rFont val="ＭＳ Ｐゴシック"/>
        <family val="3"/>
        <charset val="128"/>
        <scheme val="minor"/>
      </rPr>
      <t>F</t>
    </r>
    <phoneticPr fontId="1"/>
  </si>
  <si>
    <t>1ｾｯｼｮﾝ1回、あなたへのBS付与を無効にする。</t>
    <rPh sb="7" eb="8">
      <t>カイ</t>
    </rPh>
    <rPh sb="16" eb="18">
      <t>フヨ</t>
    </rPh>
    <rPh sb="19" eb="21">
      <t>ムコウ</t>
    </rPh>
    <phoneticPr fontId="1"/>
  </si>
  <si>
    <t>DP</t>
    <phoneticPr fontId="1"/>
  </si>
  <si>
    <t>1戦闘1回、判定達成値に+15する。その後、「BS：眠り」となる。</t>
    <rPh sb="1" eb="3">
      <t>セントウ</t>
    </rPh>
    <rPh sb="4" eb="5">
      <t>カイ</t>
    </rPh>
    <rPh sb="6" eb="8">
      <t>ハンテイ</t>
    </rPh>
    <rPh sb="8" eb="10">
      <t>タッセイ</t>
    </rPh>
    <rPh sb="10" eb="11">
      <t>チ</t>
    </rPh>
    <rPh sb="20" eb="21">
      <t>ゴ</t>
    </rPh>
    <rPh sb="26" eb="27">
      <t>ネム</t>
    </rPh>
    <phoneticPr fontId="1"/>
  </si>
  <si>
    <t>アイスサーベル</t>
    <phoneticPr fontId="1"/>
  </si>
  <si>
    <t>アシッドウィップ</t>
    <phoneticPr fontId="1"/>
  </si>
  <si>
    <t>ミステリーハンマー</t>
    <phoneticPr fontId="1"/>
  </si>
  <si>
    <t>パワーグローブ</t>
    <phoneticPr fontId="1"/>
  </si>
  <si>
    <t>ライダーランス</t>
    <phoneticPr fontId="1"/>
  </si>
  <si>
    <t>バンブースピア</t>
    <phoneticPr fontId="1"/>
  </si>
  <si>
    <t>ヴァリアブルスピア</t>
    <phoneticPr fontId="1"/>
  </si>
  <si>
    <t>マジカルヌンチャク</t>
    <phoneticPr fontId="1"/>
  </si>
  <si>
    <t>カースライフル</t>
    <phoneticPr fontId="1"/>
  </si>
  <si>
    <t>(1)→9</t>
    <phoneticPr fontId="1"/>
  </si>
  <si>
    <t>ブラックバズーカ</t>
    <phoneticPr fontId="1"/>
  </si>
  <si>
    <t>デリンジャー</t>
    <phoneticPr fontId="1"/>
  </si>
  <si>
    <t>コントロールロッド</t>
    <phoneticPr fontId="1"/>
  </si>
  <si>
    <t>ライトスナイパー</t>
    <phoneticPr fontId="1"/>
  </si>
  <si>
    <t>スーパーメガホン</t>
    <phoneticPr fontId="1"/>
  </si>
  <si>
    <t>ホールドワイヤー</t>
    <phoneticPr fontId="1"/>
  </si>
  <si>
    <t>カースクロスボウ</t>
    <phoneticPr fontId="1"/>
  </si>
  <si>
    <t>バリアキャノン</t>
    <phoneticPr fontId="1"/>
  </si>
  <si>
    <t>アンブレラガン</t>
    <phoneticPr fontId="1"/>
  </si>
  <si>
    <r>
      <t>0</t>
    </r>
    <r>
      <rPr>
        <sz val="11"/>
        <color theme="1"/>
        <rFont val="ＭＳ Ｐゴシック"/>
        <family val="3"/>
        <charset val="128"/>
        <scheme val="minor"/>
      </rPr>
      <t>-3</t>
    </r>
    <phoneticPr fontId="1"/>
  </si>
  <si>
    <t>テレスコープガン</t>
    <phoneticPr fontId="1"/>
  </si>
  <si>
    <t>アルカナ-22</t>
    <phoneticPr fontId="1"/>
  </si>
  <si>
    <t>アルカナセッター</t>
    <phoneticPr fontId="1"/>
  </si>
  <si>
    <t>1-3</t>
    <phoneticPr fontId="1"/>
  </si>
  <si>
    <t>(5)→6</t>
    <phoneticPr fontId="1"/>
  </si>
  <si>
    <t>セブンスワンド</t>
    <phoneticPr fontId="1"/>
  </si>
  <si>
    <t>マジカルウォッチ</t>
    <phoneticPr fontId="1"/>
  </si>
  <si>
    <t>クレイジーアイ</t>
    <phoneticPr fontId="1"/>
  </si>
  <si>
    <t>(5)→5</t>
    <phoneticPr fontId="1"/>
  </si>
  <si>
    <t>スターダストロッド</t>
    <phoneticPr fontId="1"/>
  </si>
  <si>
    <t>(4)→7</t>
    <phoneticPr fontId="1"/>
  </si>
  <si>
    <t>クリアウィングリスト</t>
    <phoneticPr fontId="1"/>
  </si>
  <si>
    <t>--------スキル--------</t>
    <phoneticPr fontId="1"/>
  </si>
  <si>
    <t>イービルスレイヤー</t>
    <phoneticPr fontId="1"/>
  </si>
  <si>
    <t>LAEVATEINN</t>
    <phoneticPr fontId="1"/>
  </si>
  <si>
    <t>ツララランス</t>
    <phoneticPr fontId="1"/>
  </si>
  <si>
    <t>ブラッドブレード</t>
    <phoneticPr fontId="1"/>
  </si>
  <si>
    <t>ヌルウェポン</t>
    <phoneticPr fontId="1"/>
  </si>
  <si>
    <t>Qソード</t>
    <phoneticPr fontId="1"/>
  </si>
  <si>
    <t>ムーンブレード</t>
    <phoneticPr fontId="1"/>
  </si>
  <si>
    <t>ライトセーバー</t>
    <phoneticPr fontId="1"/>
  </si>
  <si>
    <t>彗星の剣</t>
    <rPh sb="0" eb="2">
      <t>スイセイ</t>
    </rPh>
    <rPh sb="3" eb="4">
      <t>ケン</t>
    </rPh>
    <phoneticPr fontId="1"/>
  </si>
  <si>
    <t>Sシールド</t>
    <phoneticPr fontId="1"/>
  </si>
  <si>
    <t>魔法双剣</t>
    <rPh sb="0" eb="2">
      <t>マホウ</t>
    </rPh>
    <rPh sb="2" eb="3">
      <t>ソウ</t>
    </rPh>
    <rPh sb="3" eb="4">
      <t>ケン</t>
    </rPh>
    <phoneticPr fontId="1"/>
  </si>
  <si>
    <r>
      <t>A</t>
    </r>
    <r>
      <rPr>
        <sz val="11"/>
        <color theme="1"/>
        <rFont val="ＭＳ Ｐゴシック"/>
        <family val="3"/>
        <charset val="128"/>
        <scheme val="minor"/>
      </rPr>
      <t>BYSS</t>
    </r>
    <phoneticPr fontId="1"/>
  </si>
  <si>
    <r>
      <t>0</t>
    </r>
    <r>
      <rPr>
        <sz val="11"/>
        <color theme="1"/>
        <rFont val="ＭＳ Ｐゴシック"/>
        <family val="3"/>
        <charset val="128"/>
        <scheme val="minor"/>
      </rPr>
      <t>-1</t>
    </r>
    <phoneticPr fontId="1"/>
  </si>
  <si>
    <t>破天手甲</t>
    <rPh sb="0" eb="1">
      <t>ハ</t>
    </rPh>
    <rPh sb="1" eb="2">
      <t>テン</t>
    </rPh>
    <rPh sb="2" eb="3">
      <t>シュ</t>
    </rPh>
    <rPh sb="3" eb="4">
      <t>コウ</t>
    </rPh>
    <phoneticPr fontId="1"/>
  </si>
  <si>
    <t>エアブレイカー</t>
    <phoneticPr fontId="1"/>
  </si>
  <si>
    <t>ノイズガン</t>
    <phoneticPr fontId="1"/>
  </si>
  <si>
    <t>BLR</t>
    <phoneticPr fontId="1"/>
  </si>
  <si>
    <t>ブラッディアS</t>
    <phoneticPr fontId="1"/>
  </si>
  <si>
    <r>
      <t>0</t>
    </r>
    <r>
      <rPr>
        <sz val="11"/>
        <color theme="1"/>
        <rFont val="ＭＳ Ｐゴシック"/>
        <family val="3"/>
        <charset val="128"/>
        <scheme val="minor"/>
      </rPr>
      <t>-5</t>
    </r>
    <phoneticPr fontId="1"/>
  </si>
  <si>
    <t>特大手裏剣</t>
    <rPh sb="0" eb="2">
      <t>トクダイ</t>
    </rPh>
    <rPh sb="2" eb="5">
      <t>シュリケン</t>
    </rPh>
    <phoneticPr fontId="1"/>
  </si>
  <si>
    <t>ルーンデスサイズ</t>
    <phoneticPr fontId="1"/>
  </si>
  <si>
    <t>アイストライデント</t>
    <phoneticPr fontId="1"/>
  </si>
  <si>
    <t>ミニチュア天球儀</t>
    <rPh sb="5" eb="6">
      <t>テン</t>
    </rPh>
    <rPh sb="6" eb="7">
      <t>タマ</t>
    </rPh>
    <rPh sb="7" eb="8">
      <t>ギ</t>
    </rPh>
    <phoneticPr fontId="1"/>
  </si>
  <si>
    <t>てるてる魔坊主</t>
    <rPh sb="4" eb="5">
      <t>マ</t>
    </rPh>
    <rPh sb="5" eb="7">
      <t>ボウズ</t>
    </rPh>
    <phoneticPr fontId="1"/>
  </si>
  <si>
    <t>アーツイヤリング</t>
    <phoneticPr fontId="1"/>
  </si>
  <si>
    <t>命の結晶</t>
    <rPh sb="0" eb="1">
      <t>イノチ</t>
    </rPh>
    <rPh sb="2" eb="4">
      <t>ケッショウ</t>
    </rPh>
    <phoneticPr fontId="1"/>
  </si>
  <si>
    <t>ドラゴンバングル</t>
    <phoneticPr fontId="1"/>
  </si>
  <si>
    <t>ドリームレンズ</t>
    <phoneticPr fontId="1"/>
  </si>
  <si>
    <t>幽体</t>
    <rPh sb="0" eb="1">
      <t>ユウ</t>
    </rPh>
    <rPh sb="1" eb="2">
      <t>タイ</t>
    </rPh>
    <phoneticPr fontId="1"/>
  </si>
  <si>
    <t>ソウルシード</t>
    <phoneticPr fontId="1"/>
  </si>
  <si>
    <t>10BP</t>
    <phoneticPr fontId="1"/>
  </si>
  <si>
    <t>メモリーレリック</t>
    <phoneticPr fontId="1"/>
  </si>
  <si>
    <t>追憶の名剣</t>
    <rPh sb="0" eb="2">
      <t>ツイオク</t>
    </rPh>
    <rPh sb="3" eb="4">
      <t>メイ</t>
    </rPh>
    <rPh sb="4" eb="5">
      <t>ケン</t>
    </rPh>
    <phoneticPr fontId="1"/>
  </si>
  <si>
    <t>--------近接3--------</t>
    <rPh sb="8" eb="10">
      <t>キンセツ</t>
    </rPh>
    <phoneticPr fontId="1"/>
  </si>
  <si>
    <t>グランドハンマー</t>
    <phoneticPr fontId="1"/>
  </si>
  <si>
    <t>メタルクロー</t>
    <phoneticPr fontId="1"/>
  </si>
  <si>
    <t>バトルアンブレラ</t>
    <phoneticPr fontId="1"/>
  </si>
  <si>
    <t>モーニングスター</t>
    <phoneticPr fontId="1"/>
  </si>
  <si>
    <t>魔断チェーンソー</t>
    <rPh sb="0" eb="1">
      <t>マ</t>
    </rPh>
    <rPh sb="1" eb="2">
      <t>ダン</t>
    </rPh>
    <phoneticPr fontId="1"/>
  </si>
  <si>
    <t>スパークスピア</t>
    <phoneticPr fontId="1"/>
  </si>
  <si>
    <t>サウザンドテイル</t>
    <phoneticPr fontId="1"/>
  </si>
  <si>
    <t>ペンタシールド</t>
    <phoneticPr fontId="1"/>
  </si>
  <si>
    <t>名刀 -桜花-</t>
    <rPh sb="0" eb="2">
      <t>メイトウ</t>
    </rPh>
    <rPh sb="4" eb="5">
      <t>サクラ</t>
    </rPh>
    <rPh sb="5" eb="6">
      <t>ハナ</t>
    </rPh>
    <phoneticPr fontId="1"/>
  </si>
  <si>
    <t>音速槍</t>
    <rPh sb="0" eb="2">
      <t>オンソク</t>
    </rPh>
    <rPh sb="2" eb="3">
      <t>ヤリ</t>
    </rPh>
    <phoneticPr fontId="1"/>
  </si>
  <si>
    <t>スーパーグローブ</t>
    <phoneticPr fontId="1"/>
  </si>
  <si>
    <t>EXCALIBUR-C</t>
    <phoneticPr fontId="1"/>
  </si>
  <si>
    <t>3/8</t>
    <phoneticPr fontId="1"/>
  </si>
  <si>
    <t>鬼</t>
    <rPh sb="0" eb="1">
      <t>オニ</t>
    </rPh>
    <phoneticPr fontId="1"/>
  </si>
  <si>
    <t>CまたはFの自身判定振り直し不可 &amp; 怯み無効</t>
    <rPh sb="6" eb="8">
      <t>ジシン</t>
    </rPh>
    <rPh sb="8" eb="10">
      <t>ハンテイ</t>
    </rPh>
    <rPh sb="10" eb="11">
      <t>フ</t>
    </rPh>
    <rPh sb="12" eb="13">
      <t>ナオ</t>
    </rPh>
    <rPh sb="14" eb="16">
      <t>フカ</t>
    </rPh>
    <rPh sb="19" eb="20">
      <t>ヒル</t>
    </rPh>
    <rPh sb="21" eb="23">
      <t>ムコウ</t>
    </rPh>
    <phoneticPr fontId="1"/>
  </si>
  <si>
    <t>Unlimited Power</t>
    <phoneticPr fontId="1"/>
  </si>
  <si>
    <t>9BP</t>
    <phoneticPr fontId="1"/>
  </si>
  <si>
    <t>爬虫人</t>
    <rPh sb="0" eb="1">
      <t>ハ</t>
    </rPh>
    <rPh sb="1" eb="3">
      <t>ムシジン</t>
    </rPh>
    <phoneticPr fontId="1"/>
  </si>
  <si>
    <t>BSを1D10&lt;=2で無効。命中F値-2 (下限値：3)</t>
    <rPh sb="11" eb="13">
      <t>ムコウ</t>
    </rPh>
    <rPh sb="14" eb="16">
      <t>メイチュウ</t>
    </rPh>
    <rPh sb="17" eb="18">
      <t>チ</t>
    </rPh>
    <rPh sb="22" eb="24">
      <t>カゲン</t>
    </rPh>
    <rPh sb="24" eb="25">
      <t>チ</t>
    </rPh>
    <phoneticPr fontId="1"/>
  </si>
  <si>
    <t>スケイルシールド</t>
    <phoneticPr fontId="1"/>
  </si>
  <si>
    <t>鬼の角</t>
    <rPh sb="0" eb="1">
      <t>オニ</t>
    </rPh>
    <rPh sb="2" eb="3">
      <t>ツノ</t>
    </rPh>
    <phoneticPr fontId="1"/>
  </si>
  <si>
    <t>テイルリング</t>
    <phoneticPr fontId="1"/>
  </si>
  <si>
    <t>10の倍数Cごとに、【MP】を[X/2](↓)点回復。X=[現C/10]</t>
    <phoneticPr fontId="1"/>
  </si>
  <si>
    <t>ブライトドレス</t>
    <phoneticPr fontId="1"/>
  </si>
  <si>
    <t>五芒星の法衣</t>
    <rPh sb="0" eb="3">
      <t>ゴボウセイ</t>
    </rPh>
    <rPh sb="4" eb="6">
      <t>ホウイ</t>
    </rPh>
    <phoneticPr fontId="1"/>
  </si>
  <si>
    <t>六芒星の法衣</t>
    <rPh sb="0" eb="3">
      <t>ロクボウセイ</t>
    </rPh>
    <rPh sb="4" eb="6">
      <t>ホウイ</t>
    </rPh>
    <phoneticPr fontId="1"/>
  </si>
  <si>
    <t>フェザースーツ</t>
    <phoneticPr fontId="1"/>
  </si>
  <si>
    <t>呪詛の鎧</t>
    <rPh sb="0" eb="2">
      <t>ジュソ</t>
    </rPh>
    <rPh sb="3" eb="4">
      <t>ヨロイ</t>
    </rPh>
    <phoneticPr fontId="1"/>
  </si>
  <si>
    <t>ライフアーマー</t>
    <phoneticPr fontId="1"/>
  </si>
  <si>
    <t>魔力供給装甲</t>
    <rPh sb="0" eb="2">
      <t>マリョク</t>
    </rPh>
    <rPh sb="2" eb="4">
      <t>キョウキュウ</t>
    </rPh>
    <rPh sb="4" eb="6">
      <t>ソウコウ</t>
    </rPh>
    <phoneticPr fontId="1"/>
  </si>
  <si>
    <t>スカーレットドレス</t>
    <phoneticPr fontId="1"/>
  </si>
  <si>
    <t>ティンクルガウン</t>
    <phoneticPr fontId="1"/>
  </si>
  <si>
    <t>ギアテックコート</t>
    <phoneticPr fontId="1"/>
  </si>
  <si>
    <t>ソルジャーメイル</t>
    <phoneticPr fontId="1"/>
  </si>
  <si>
    <t>精霊の鎧</t>
    <rPh sb="0" eb="2">
      <t>セイレイ</t>
    </rPh>
    <rPh sb="3" eb="4">
      <t>ヨロイ</t>
    </rPh>
    <phoneticPr fontId="1"/>
  </si>
  <si>
    <t>邪神の鎧</t>
    <rPh sb="0" eb="2">
      <t>ジャシン</t>
    </rPh>
    <rPh sb="3" eb="4">
      <t>ヨロイ</t>
    </rPh>
    <phoneticPr fontId="1"/>
  </si>
  <si>
    <t>ダイヤモンドアーマー</t>
    <phoneticPr fontId="1"/>
  </si>
  <si>
    <r>
      <t>--------近接</t>
    </r>
    <r>
      <rPr>
        <sz val="11"/>
        <color theme="1"/>
        <rFont val="ＭＳ Ｐゴシック"/>
        <family val="3"/>
        <charset val="128"/>
        <scheme val="minor"/>
      </rPr>
      <t>1</t>
    </r>
    <r>
      <rPr>
        <sz val="11"/>
        <color theme="1"/>
        <rFont val="ＭＳ Ｐゴシック"/>
        <family val="3"/>
        <charset val="128"/>
        <scheme val="minor"/>
      </rPr>
      <t>--------</t>
    </r>
    <rPh sb="8" eb="10">
      <t>キンセツ</t>
    </rPh>
    <phoneticPr fontId="1"/>
  </si>
  <si>
    <r>
      <t>--------射撃</t>
    </r>
    <r>
      <rPr>
        <sz val="11"/>
        <color theme="1"/>
        <rFont val="ＭＳ Ｐゴシック"/>
        <family val="3"/>
        <charset val="128"/>
        <scheme val="minor"/>
      </rPr>
      <t>1</t>
    </r>
    <r>
      <rPr>
        <sz val="11"/>
        <color theme="1"/>
        <rFont val="ＭＳ Ｐゴシック"/>
        <family val="3"/>
        <charset val="128"/>
        <scheme val="minor"/>
      </rPr>
      <t>--------</t>
    </r>
    <rPh sb="8" eb="10">
      <t>シャゲキ</t>
    </rPh>
    <phoneticPr fontId="1"/>
  </si>
  <si>
    <t>--------射撃3--------</t>
    <rPh sb="8" eb="10">
      <t>シャゲキ</t>
    </rPh>
    <phoneticPr fontId="1"/>
  </si>
  <si>
    <t>バーナーキャノン</t>
    <phoneticPr fontId="1"/>
  </si>
  <si>
    <t>風刃砲</t>
    <rPh sb="0" eb="1">
      <t>カゼ</t>
    </rPh>
    <rPh sb="1" eb="2">
      <t>ヤイバ</t>
    </rPh>
    <rPh sb="2" eb="3">
      <t>ホウ</t>
    </rPh>
    <phoneticPr fontId="1"/>
  </si>
  <si>
    <t>フリスピーシールド</t>
    <phoneticPr fontId="1"/>
  </si>
  <si>
    <t>フリーズキャノン</t>
    <phoneticPr fontId="1"/>
  </si>
  <si>
    <t>レーザーサック</t>
    <phoneticPr fontId="1"/>
  </si>
  <si>
    <t>マジカルバルカン</t>
    <phoneticPr fontId="1"/>
  </si>
  <si>
    <t>ヴァリアントボウ</t>
    <phoneticPr fontId="1"/>
  </si>
  <si>
    <t>ヘヴィキャノン</t>
    <phoneticPr fontId="1"/>
  </si>
  <si>
    <t>(2)→9</t>
    <phoneticPr fontId="1"/>
  </si>
  <si>
    <t>ロックブラスター</t>
    <phoneticPr fontId="1"/>
  </si>
  <si>
    <t>ブラックボウガン</t>
    <phoneticPr fontId="1"/>
  </si>
  <si>
    <t>ショットオプション</t>
    <phoneticPr fontId="1"/>
  </si>
  <si>
    <t>ネオアサルト</t>
    <phoneticPr fontId="1"/>
  </si>
  <si>
    <r>
      <t>--------魔法</t>
    </r>
    <r>
      <rPr>
        <sz val="11"/>
        <color theme="1"/>
        <rFont val="ＭＳ Ｐゴシック"/>
        <family val="3"/>
        <charset val="128"/>
        <scheme val="minor"/>
      </rPr>
      <t>1</t>
    </r>
    <r>
      <rPr>
        <sz val="11"/>
        <color theme="1"/>
        <rFont val="ＭＳ Ｐゴシック"/>
        <family val="3"/>
        <charset val="128"/>
        <scheme val="minor"/>
      </rPr>
      <t>--------</t>
    </r>
    <rPh sb="8" eb="10">
      <t>マホウ</t>
    </rPh>
    <phoneticPr fontId="1"/>
  </si>
  <si>
    <t>--------魔法3--------</t>
    <rPh sb="8" eb="10">
      <t>マホウ</t>
    </rPh>
    <phoneticPr fontId="1"/>
  </si>
  <si>
    <t>グリモワール</t>
    <phoneticPr fontId="1"/>
  </si>
  <si>
    <t>強化対魔護符</t>
    <rPh sb="0" eb="2">
      <t>キョウカ</t>
    </rPh>
    <rPh sb="2" eb="3">
      <t>タイ</t>
    </rPh>
    <rPh sb="3" eb="4">
      <t>マ</t>
    </rPh>
    <rPh sb="4" eb="6">
      <t>ゴフ</t>
    </rPh>
    <phoneticPr fontId="1"/>
  </si>
  <si>
    <t>魔笛</t>
    <rPh sb="0" eb="2">
      <t>マテキ</t>
    </rPh>
    <phoneticPr fontId="1"/>
  </si>
  <si>
    <t>(5)→7</t>
    <phoneticPr fontId="1"/>
  </si>
  <si>
    <t>アンテナメット</t>
    <phoneticPr fontId="1"/>
  </si>
  <si>
    <t>ダークチョーカー</t>
    <phoneticPr fontId="1"/>
  </si>
  <si>
    <t>(3)→13</t>
    <phoneticPr fontId="1"/>
  </si>
  <si>
    <t>ラッキーペンダント</t>
    <phoneticPr fontId="1"/>
  </si>
  <si>
    <t>神秘の光球</t>
    <rPh sb="0" eb="2">
      <t>シンピ</t>
    </rPh>
    <rPh sb="3" eb="4">
      <t>ヒカリ</t>
    </rPh>
    <rPh sb="4" eb="5">
      <t>タマ</t>
    </rPh>
    <phoneticPr fontId="1"/>
  </si>
  <si>
    <t>ゼロポインター</t>
    <phoneticPr fontId="1"/>
  </si>
  <si>
    <t>ワープブレスレット</t>
    <phoneticPr fontId="1"/>
  </si>
  <si>
    <t>轟雷のアミュレット</t>
    <rPh sb="0" eb="2">
      <t>ゴウライ</t>
    </rPh>
    <phoneticPr fontId="1"/>
  </si>
  <si>
    <t>インフィニティロッド</t>
    <phoneticPr fontId="1"/>
  </si>
  <si>
    <t>七色の法典</t>
    <rPh sb="0" eb="2">
      <t>ナナイロ</t>
    </rPh>
    <rPh sb="3" eb="5">
      <t>ホウテン</t>
    </rPh>
    <phoneticPr fontId="1"/>
  </si>
  <si>
    <t>(7)→7</t>
    <phoneticPr fontId="1"/>
  </si>
  <si>
    <t>素手</t>
    <rPh sb="0" eb="2">
      <t>スデ</t>
    </rPh>
    <phoneticPr fontId="1"/>
  </si>
  <si>
    <t>【肉体】+2</t>
    <rPh sb="1" eb="3">
      <t>ニクタイ</t>
    </rPh>
    <phoneticPr fontId="1"/>
  </si>
  <si>
    <t>アズロマラカイト</t>
    <phoneticPr fontId="1"/>
  </si>
  <si>
    <t>【集中】+2</t>
    <rPh sb="1" eb="3">
      <t>シュウチュウ</t>
    </rPh>
    <phoneticPr fontId="1"/>
  </si>
  <si>
    <t>【反射】+2</t>
    <rPh sb="1" eb="3">
      <t>ハンシャ</t>
    </rPh>
    <phoneticPr fontId="1"/>
  </si>
  <si>
    <t>【知識】+2</t>
    <rPh sb="1" eb="3">
      <t>チシキ</t>
    </rPh>
    <phoneticPr fontId="1"/>
  </si>
  <si>
    <t>【幸運】+2</t>
    <rPh sb="1" eb="3">
      <t>コウウン</t>
    </rPh>
    <phoneticPr fontId="1"/>
  </si>
  <si>
    <t>行動順決定の敏捷+4</t>
    <rPh sb="0" eb="2">
      <t>コウドウ</t>
    </rPh>
    <rPh sb="2" eb="3">
      <t>ジュン</t>
    </rPh>
    <rPh sb="3" eb="5">
      <t>ケッテイ</t>
    </rPh>
    <rPh sb="6" eb="8">
      <t>ビンショウ</t>
    </rPh>
    <phoneticPr fontId="1"/>
  </si>
  <si>
    <t>魔法武器属性を〈炎〉に変更</t>
    <rPh sb="0" eb="2">
      <t>マホウ</t>
    </rPh>
    <rPh sb="2" eb="4">
      <t>ブキ</t>
    </rPh>
    <rPh sb="4" eb="6">
      <t>ゾクセイ</t>
    </rPh>
    <rPh sb="8" eb="9">
      <t>ホノオ</t>
    </rPh>
    <rPh sb="11" eb="13">
      <t>ヘンコウ</t>
    </rPh>
    <phoneticPr fontId="1"/>
  </si>
  <si>
    <t>魔法武器属性を〈氷〉に変更</t>
    <rPh sb="0" eb="2">
      <t>マホウ</t>
    </rPh>
    <rPh sb="2" eb="4">
      <t>ブキ</t>
    </rPh>
    <rPh sb="4" eb="6">
      <t>ゾクセイ</t>
    </rPh>
    <rPh sb="8" eb="9">
      <t>コオリ</t>
    </rPh>
    <rPh sb="11" eb="13">
      <t>ヘンコウ</t>
    </rPh>
    <phoneticPr fontId="1"/>
  </si>
  <si>
    <t>魔法武器属性を〈水〉に変更</t>
    <rPh sb="0" eb="2">
      <t>マホウ</t>
    </rPh>
    <rPh sb="2" eb="4">
      <t>ブキ</t>
    </rPh>
    <rPh sb="4" eb="6">
      <t>ゾクセイ</t>
    </rPh>
    <rPh sb="8" eb="9">
      <t>ミズ</t>
    </rPh>
    <rPh sb="11" eb="13">
      <t>ヘンコウ</t>
    </rPh>
    <phoneticPr fontId="1"/>
  </si>
  <si>
    <t>魔法武器属性を〈雷〉に変更</t>
    <rPh sb="0" eb="2">
      <t>マホウ</t>
    </rPh>
    <rPh sb="2" eb="4">
      <t>ブキ</t>
    </rPh>
    <rPh sb="4" eb="6">
      <t>ゾクセイ</t>
    </rPh>
    <rPh sb="8" eb="9">
      <t>カミナリ</t>
    </rPh>
    <rPh sb="11" eb="13">
      <t>ヘンコウ</t>
    </rPh>
    <phoneticPr fontId="1"/>
  </si>
  <si>
    <t>魔法武器属性を〈風〉に変更</t>
    <rPh sb="0" eb="2">
      <t>マホウ</t>
    </rPh>
    <rPh sb="2" eb="4">
      <t>ブキ</t>
    </rPh>
    <rPh sb="4" eb="6">
      <t>ゾクセイ</t>
    </rPh>
    <rPh sb="8" eb="9">
      <t>カゼ</t>
    </rPh>
    <rPh sb="11" eb="13">
      <t>ヘンコウ</t>
    </rPh>
    <phoneticPr fontId="1"/>
  </si>
  <si>
    <t>魔法武器属性を〈土〉に変更</t>
    <rPh sb="0" eb="2">
      <t>マホウ</t>
    </rPh>
    <rPh sb="2" eb="4">
      <t>ブキ</t>
    </rPh>
    <rPh sb="4" eb="6">
      <t>ゾクセイ</t>
    </rPh>
    <rPh sb="8" eb="9">
      <t>ツチ</t>
    </rPh>
    <rPh sb="11" eb="13">
      <t>ヘンコウ</t>
    </rPh>
    <phoneticPr fontId="1"/>
  </si>
  <si>
    <t>魔法武器属性を〈光〉に変更</t>
    <rPh sb="0" eb="2">
      <t>マホウ</t>
    </rPh>
    <rPh sb="2" eb="4">
      <t>ブキ</t>
    </rPh>
    <rPh sb="4" eb="6">
      <t>ゾクセイ</t>
    </rPh>
    <rPh sb="8" eb="9">
      <t>ヒカリ</t>
    </rPh>
    <rPh sb="11" eb="13">
      <t>ヘンコウ</t>
    </rPh>
    <phoneticPr fontId="1"/>
  </si>
  <si>
    <t>魔法武器属性を〈闇〉に変更</t>
    <rPh sb="0" eb="2">
      <t>マホウ</t>
    </rPh>
    <rPh sb="2" eb="4">
      <t>ブキ</t>
    </rPh>
    <rPh sb="4" eb="6">
      <t>ゾクセイ</t>
    </rPh>
    <rPh sb="8" eb="9">
      <t>ヤミ</t>
    </rPh>
    <rPh sb="11" eb="13">
      <t>ヘンコウ</t>
    </rPh>
    <phoneticPr fontId="1"/>
  </si>
  <si>
    <t>ｸﾘﾃｨｶﾙ時の与ダメージ+2D6</t>
    <rPh sb="6" eb="7">
      <t>ジ</t>
    </rPh>
    <rPh sb="8" eb="9">
      <t>ヨ</t>
    </rPh>
    <phoneticPr fontId="1"/>
  </si>
  <si>
    <t>調査C値-1 (下限値：14)</t>
    <rPh sb="0" eb="2">
      <t>チョウサ</t>
    </rPh>
    <rPh sb="3" eb="4">
      <t>チ</t>
    </rPh>
    <rPh sb="8" eb="11">
      <t>カゲンチ</t>
    </rPh>
    <phoneticPr fontId="1"/>
  </si>
  <si>
    <t>常時、獲得【BP】に+1</t>
    <rPh sb="0" eb="2">
      <t>ジョウジ</t>
    </rPh>
    <rPh sb="3" eb="5">
      <t>カクトク</t>
    </rPh>
    <phoneticPr fontId="1"/>
  </si>
  <si>
    <t>1ｾｯｼｮﾝ1度、判定振り直し可能</t>
    <rPh sb="7" eb="8">
      <t>ド</t>
    </rPh>
    <rPh sb="9" eb="11">
      <t>ハンテイ</t>
    </rPh>
    <rPh sb="11" eb="12">
      <t>フ</t>
    </rPh>
    <rPh sb="13" eb="14">
      <t>ナオ</t>
    </rPh>
    <rPh sb="15" eb="17">
      <t>カノウ</t>
    </rPh>
    <phoneticPr fontId="1"/>
  </si>
  <si>
    <t>【肉体】+2 【集中】+2</t>
    <rPh sb="1" eb="3">
      <t>ニクタイ</t>
    </rPh>
    <rPh sb="8" eb="10">
      <t>シュウチュウ</t>
    </rPh>
    <phoneticPr fontId="1"/>
  </si>
  <si>
    <t>【知性】+3</t>
    <rPh sb="1" eb="3">
      <t>チセイ</t>
    </rPh>
    <phoneticPr fontId="1"/>
  </si>
  <si>
    <t>【幸運】+1</t>
    <rPh sb="1" eb="3">
      <t>コウウン</t>
    </rPh>
    <phoneticPr fontId="1"/>
  </si>
  <si>
    <t>戦闘開始時ｱﾙｶﾅｶｳﾝﾀｰを1つ得る</t>
    <rPh sb="0" eb="2">
      <t>セントウ</t>
    </rPh>
    <rPh sb="2" eb="4">
      <t>カイシ</t>
    </rPh>
    <rPh sb="4" eb="5">
      <t>ジ</t>
    </rPh>
    <rPh sb="17" eb="18">
      <t>エ</t>
    </rPh>
    <phoneticPr fontId="1"/>
  </si>
  <si>
    <t>命中判定F値+2</t>
    <rPh sb="0" eb="2">
      <t>メイチュウ</t>
    </rPh>
    <rPh sb="2" eb="4">
      <t>ハンテイ</t>
    </rPh>
    <rPh sb="5" eb="6">
      <t>チ</t>
    </rPh>
    <phoneticPr fontId="1"/>
  </si>
  <si>
    <t>移動ｺｽﾄ-1 (下限値：1)</t>
    <rPh sb="0" eb="2">
      <t>イドウ</t>
    </rPh>
    <rPh sb="9" eb="12">
      <t>カゲンチ</t>
    </rPh>
    <phoneticPr fontId="1"/>
  </si>
  <si>
    <t>【反射】+1</t>
    <rPh sb="1" eb="3">
      <t>ハンシャ</t>
    </rPh>
    <phoneticPr fontId="1"/>
  </si>
  <si>
    <t>【集中】+1</t>
    <rPh sb="1" eb="3">
      <t>シュウチュウ</t>
    </rPh>
    <phoneticPr fontId="1"/>
  </si>
  <si>
    <t>人間限定</t>
    <rPh sb="0" eb="2">
      <t>ニンゲン</t>
    </rPh>
    <rPh sb="2" eb="4">
      <t>ゲンテイ</t>
    </rPh>
    <phoneticPr fontId="1"/>
  </si>
  <si>
    <t>天使限定</t>
    <rPh sb="0" eb="2">
      <t>テンシ</t>
    </rPh>
    <rPh sb="2" eb="4">
      <t>ゲンテイ</t>
    </rPh>
    <phoneticPr fontId="1"/>
  </si>
  <si>
    <t>悪魔限定</t>
    <rPh sb="0" eb="2">
      <t>アクマ</t>
    </rPh>
    <rPh sb="2" eb="4">
      <t>ゲンテイ</t>
    </rPh>
    <phoneticPr fontId="1"/>
  </si>
  <si>
    <t>妖精限定 感情の強度の合計値上限+1</t>
    <rPh sb="0" eb="2">
      <t>ヨウセイ</t>
    </rPh>
    <rPh sb="2" eb="4">
      <t>ゲンテイ</t>
    </rPh>
    <rPh sb="5" eb="7">
      <t>カンジョウ</t>
    </rPh>
    <rPh sb="8" eb="10">
      <t>キョウド</t>
    </rPh>
    <rPh sb="11" eb="14">
      <t>ゴウケイチ</t>
    </rPh>
    <rPh sb="14" eb="16">
      <t>ジョウゲン</t>
    </rPh>
    <phoneticPr fontId="1"/>
  </si>
  <si>
    <t>鳥人限定</t>
    <rPh sb="0" eb="1">
      <t>トリ</t>
    </rPh>
    <rPh sb="1" eb="2">
      <t>ヒト</t>
    </rPh>
    <rPh sb="2" eb="4">
      <t>ゲンテイ</t>
    </rPh>
    <phoneticPr fontId="1"/>
  </si>
  <si>
    <t>竜人限定 加護属性の与ﾀﾞﾒｰｼﾞ+7</t>
    <rPh sb="0" eb="1">
      <t>リュウ</t>
    </rPh>
    <rPh sb="1" eb="2">
      <t>ヒト</t>
    </rPh>
    <rPh sb="2" eb="4">
      <t>ゲンテイ</t>
    </rPh>
    <rPh sb="5" eb="7">
      <t>カゴ</t>
    </rPh>
    <rPh sb="7" eb="9">
      <t>ゾクセイ</t>
    </rPh>
    <rPh sb="10" eb="11">
      <t>ヨ</t>
    </rPh>
    <phoneticPr fontId="1"/>
  </si>
  <si>
    <t>獣人限定 【反射】+4</t>
    <rPh sb="0" eb="2">
      <t>ジュウジン</t>
    </rPh>
    <rPh sb="2" eb="4">
      <t>ゲンテイ</t>
    </rPh>
    <rPh sb="6" eb="8">
      <t>ハンシャ</t>
    </rPh>
    <phoneticPr fontId="1"/>
  </si>
  <si>
    <t>吸血鬼限定 【肉体】+3</t>
    <rPh sb="0" eb="3">
      <t>キュウケツキ</t>
    </rPh>
    <rPh sb="3" eb="5">
      <t>ゲンテイ</t>
    </rPh>
    <rPh sb="7" eb="9">
      <t>ニクタイ</t>
    </rPh>
    <phoneticPr fontId="1"/>
  </si>
  <si>
    <t>偽人限定 [解放状態]での与ﾀﾞﾒｰｼﾞ+10</t>
    <rPh sb="0" eb="1">
      <t>ニセ</t>
    </rPh>
    <rPh sb="1" eb="2">
      <t>ヒト</t>
    </rPh>
    <rPh sb="2" eb="4">
      <t>ゲンテイ</t>
    </rPh>
    <rPh sb="6" eb="8">
      <t>カイホウ</t>
    </rPh>
    <rPh sb="8" eb="10">
      <t>ジョウタイ</t>
    </rPh>
    <rPh sb="13" eb="14">
      <t>ヨ</t>
    </rPh>
    <phoneticPr fontId="1"/>
  </si>
  <si>
    <t>魔法人形限定</t>
    <rPh sb="0" eb="2">
      <t>マホウ</t>
    </rPh>
    <rPh sb="2" eb="4">
      <t>ニンギョウ</t>
    </rPh>
    <rPh sb="4" eb="6">
      <t>ゲンテイ</t>
    </rPh>
    <phoneticPr fontId="1"/>
  </si>
  <si>
    <t>死神限定</t>
    <rPh sb="0" eb="2">
      <t>シニガミ</t>
    </rPh>
    <rPh sb="2" eb="4">
      <t>ゲンテイ</t>
    </rPh>
    <phoneticPr fontId="1"/>
  </si>
  <si>
    <t>神格限定</t>
    <rPh sb="0" eb="2">
      <t>シンカク</t>
    </rPh>
    <rPh sb="2" eb="4">
      <t>ゲンテイ</t>
    </rPh>
    <phoneticPr fontId="1"/>
  </si>
  <si>
    <t>妖怪限定 感情の強度合計値上限+1</t>
    <rPh sb="0" eb="2">
      <t>ヨウカイ</t>
    </rPh>
    <rPh sb="2" eb="4">
      <t>ゲンテイ</t>
    </rPh>
    <rPh sb="5" eb="7">
      <t>カンジョウ</t>
    </rPh>
    <rPh sb="8" eb="10">
      <t>キョウド</t>
    </rPh>
    <rPh sb="10" eb="13">
      <t>ゴウケイチ</t>
    </rPh>
    <rPh sb="13" eb="15">
      <t>ジョウゲン</t>
    </rPh>
    <phoneticPr fontId="1"/>
  </si>
  <si>
    <t>花姫限定 戦闘開始時にﾌﾗﾜｰｶｳﾝﾀｰを1つ得る</t>
    <rPh sb="0" eb="1">
      <t>ハナ</t>
    </rPh>
    <rPh sb="1" eb="2">
      <t>ヒメ</t>
    </rPh>
    <rPh sb="2" eb="4">
      <t>ゲンテイ</t>
    </rPh>
    <rPh sb="5" eb="7">
      <t>セントウ</t>
    </rPh>
    <rPh sb="7" eb="9">
      <t>カイシ</t>
    </rPh>
    <rPh sb="9" eb="10">
      <t>ジ</t>
    </rPh>
    <rPh sb="23" eb="24">
      <t>エ</t>
    </rPh>
    <phoneticPr fontId="1"/>
  </si>
  <si>
    <t>虫人限定</t>
    <rPh sb="0" eb="1">
      <t>ムシ</t>
    </rPh>
    <rPh sb="1" eb="2">
      <t>ヒト</t>
    </rPh>
    <rPh sb="2" eb="4">
      <t>ゲンテイ</t>
    </rPh>
    <phoneticPr fontId="1"/>
  </si>
  <si>
    <t>戦乙女限定 感情の強度の合計値上限-2</t>
    <rPh sb="0" eb="1">
      <t>イクサ</t>
    </rPh>
    <rPh sb="1" eb="3">
      <t>オトメ</t>
    </rPh>
    <rPh sb="3" eb="5">
      <t>ゲンテイ</t>
    </rPh>
    <rPh sb="6" eb="8">
      <t>カンジョウ</t>
    </rPh>
    <rPh sb="9" eb="11">
      <t>キョウド</t>
    </rPh>
    <rPh sb="12" eb="15">
      <t>ゴウケイチ</t>
    </rPh>
    <rPh sb="15" eb="17">
      <t>ジョウゲン</t>
    </rPh>
    <phoneticPr fontId="1"/>
  </si>
  <si>
    <t>半魚人限定 《ｳｫｰﾀｰﾜｰﾙﾄﾞ》の代償に-1BP</t>
    <rPh sb="0" eb="3">
      <t>ハンギョジン</t>
    </rPh>
    <rPh sb="3" eb="5">
      <t>ゲンテイ</t>
    </rPh>
    <rPh sb="19" eb="21">
      <t>ダイショウ</t>
    </rPh>
    <phoneticPr fontId="1"/>
  </si>
  <si>
    <t>魔道士限定 【知識】+3</t>
    <rPh sb="0" eb="3">
      <t>マドウシ</t>
    </rPh>
    <rPh sb="3" eb="5">
      <t>ゲンテイ</t>
    </rPh>
    <rPh sb="7" eb="9">
      <t>チシキ</t>
    </rPh>
    <phoneticPr fontId="1"/>
  </si>
  <si>
    <t>付喪神限定 命中F値-2 (下限値：3)</t>
    <rPh sb="0" eb="3">
      <t>ツクモガミ</t>
    </rPh>
    <rPh sb="3" eb="5">
      <t>ゲンテイ</t>
    </rPh>
    <rPh sb="6" eb="8">
      <t>メイチュウ</t>
    </rPh>
    <rPh sb="9" eb="10">
      <t>チ</t>
    </rPh>
    <rPh sb="14" eb="17">
      <t>カゲンチ</t>
    </rPh>
    <phoneticPr fontId="1"/>
  </si>
  <si>
    <t>幽体限定</t>
    <rPh sb="0" eb="2">
      <t>ユウタイ</t>
    </rPh>
    <rPh sb="2" eb="4">
      <t>ゲンテイ</t>
    </rPh>
    <phoneticPr fontId="1"/>
  </si>
  <si>
    <t>鬼限定</t>
    <rPh sb="0" eb="1">
      <t>オニ</t>
    </rPh>
    <rPh sb="1" eb="3">
      <t>ゲンテイ</t>
    </rPh>
    <phoneticPr fontId="1"/>
  </si>
  <si>
    <t>爬虫人限定 回避F値-2 (下限値：3)</t>
    <rPh sb="0" eb="1">
      <t>ハ</t>
    </rPh>
    <rPh sb="1" eb="2">
      <t>ムシ</t>
    </rPh>
    <rPh sb="2" eb="3">
      <t>ヒト</t>
    </rPh>
    <rPh sb="3" eb="5">
      <t>ゲンテイ</t>
    </rPh>
    <rPh sb="6" eb="8">
      <t>カイヒ</t>
    </rPh>
    <rPh sb="9" eb="10">
      <t>チ</t>
    </rPh>
    <rPh sb="14" eb="17">
      <t>カゲンチ</t>
    </rPh>
    <phoneticPr fontId="1"/>
  </si>
  <si>
    <t>FS限定 命中F値-1 (下限値：4)</t>
    <rPh sb="2" eb="4">
      <t>ゲンテイ</t>
    </rPh>
    <rPh sb="5" eb="7">
      <t>メイチュウ</t>
    </rPh>
    <rPh sb="8" eb="9">
      <t>チ</t>
    </rPh>
    <rPh sb="13" eb="16">
      <t>カゲンチ</t>
    </rPh>
    <phoneticPr fontId="1"/>
  </si>
  <si>
    <t>FC限定</t>
    <rPh sb="2" eb="4">
      <t>ゲンテイ</t>
    </rPh>
    <phoneticPr fontId="1"/>
  </si>
  <si>
    <t>AS限定 戦闘開始時ｱﾙｶﾅｶｳﾝﾀｰを1つ得る</t>
    <rPh sb="2" eb="4">
      <t>ゲンテイ</t>
    </rPh>
    <rPh sb="5" eb="7">
      <t>セントウ</t>
    </rPh>
    <rPh sb="7" eb="9">
      <t>カイシ</t>
    </rPh>
    <rPh sb="9" eb="10">
      <t>ジ</t>
    </rPh>
    <rPh sb="22" eb="23">
      <t>エ</t>
    </rPh>
    <phoneticPr fontId="1"/>
  </si>
  <si>
    <t>WR限定 装備武器属性を風にする</t>
    <rPh sb="2" eb="4">
      <t>ゲンテイ</t>
    </rPh>
    <rPh sb="5" eb="7">
      <t>ソウビ</t>
    </rPh>
    <rPh sb="7" eb="9">
      <t>ブキ</t>
    </rPh>
    <rPh sb="9" eb="11">
      <t>ゾクセイ</t>
    </rPh>
    <rPh sb="12" eb="13">
      <t>カゼ</t>
    </rPh>
    <phoneticPr fontId="1"/>
  </si>
  <si>
    <t>BS限定 呪印の持続ｶｳﾝﾄを25にする</t>
    <rPh sb="2" eb="4">
      <t>ゲンテイ</t>
    </rPh>
    <rPh sb="5" eb="7">
      <t>ジュイン</t>
    </rPh>
    <rPh sb="8" eb="10">
      <t>ジゾク</t>
    </rPh>
    <phoneticPr fontId="1"/>
  </si>
  <si>
    <t>VC限定 1ｾｯｼｮﾝ1度、攻撃属性を無属性に変更</t>
    <rPh sb="2" eb="4">
      <t>ゲンテイ</t>
    </rPh>
    <rPh sb="12" eb="13">
      <t>ド</t>
    </rPh>
    <rPh sb="14" eb="16">
      <t>コウゲキ</t>
    </rPh>
    <rPh sb="16" eb="18">
      <t>ゾクセイ</t>
    </rPh>
    <rPh sb="19" eb="20">
      <t>ム</t>
    </rPh>
    <rPh sb="20" eb="22">
      <t>ゾクセイ</t>
    </rPh>
    <rPh sb="23" eb="25">
      <t>ヘンコウ</t>
    </rPh>
    <phoneticPr fontId="1"/>
  </si>
  <si>
    <t>TE限定 専攻属性の耐性に+12</t>
    <rPh sb="2" eb="4">
      <t>ゲンテイ</t>
    </rPh>
    <rPh sb="5" eb="7">
      <t>センコウ</t>
    </rPh>
    <rPh sb="7" eb="9">
      <t>ゾクセイ</t>
    </rPh>
    <rPh sb="10" eb="12">
      <t>タイセイ</t>
    </rPh>
    <phoneticPr fontId="1"/>
  </si>
  <si>
    <t>TM限定 戦闘開始時にﾄﾘｯｸｶｳﾝﾀｰを1つ得る</t>
    <rPh sb="2" eb="4">
      <t>ゲンテイ</t>
    </rPh>
    <rPh sb="5" eb="7">
      <t>セントウ</t>
    </rPh>
    <rPh sb="7" eb="9">
      <t>カイシ</t>
    </rPh>
    <rPh sb="9" eb="10">
      <t>ジ</t>
    </rPh>
    <rPh sb="23" eb="24">
      <t>エ</t>
    </rPh>
    <phoneticPr fontId="1"/>
  </si>
  <si>
    <t>EE限定 1ｾｯｼｮﾝ1回 自身の判定を振りなおす</t>
    <rPh sb="2" eb="4">
      <t>ゲンテイ</t>
    </rPh>
    <rPh sb="12" eb="13">
      <t>カイ</t>
    </rPh>
    <rPh sb="14" eb="16">
      <t>ジシン</t>
    </rPh>
    <rPh sb="17" eb="19">
      <t>ハンテイ</t>
    </rPh>
    <rPh sb="20" eb="21">
      <t>フ</t>
    </rPh>
    <phoneticPr fontId="1"/>
  </si>
  <si>
    <t>AB限定 命中F値-2 (下限値：3)</t>
    <rPh sb="2" eb="4">
      <t>ゲンテイ</t>
    </rPh>
    <rPh sb="5" eb="7">
      <t>メイチュウ</t>
    </rPh>
    <rPh sb="8" eb="9">
      <t>チ</t>
    </rPh>
    <rPh sb="13" eb="16">
      <t>カゲンチ</t>
    </rPh>
    <phoneticPr fontId="1"/>
  </si>
  <si>
    <t>BC限定</t>
    <rPh sb="2" eb="4">
      <t>ゲンテイ</t>
    </rPh>
    <phoneticPr fontId="1"/>
  </si>
  <si>
    <t>PD限定 全てのスキルに「種別：音」を追加</t>
    <rPh sb="2" eb="4">
      <t>ゲンテイ</t>
    </rPh>
    <rPh sb="5" eb="6">
      <t>スベ</t>
    </rPh>
    <rPh sb="13" eb="15">
      <t>シュベツ</t>
    </rPh>
    <rPh sb="16" eb="17">
      <t>オト</t>
    </rPh>
    <rPh sb="19" eb="21">
      <t>ツイカ</t>
    </rPh>
    <phoneticPr fontId="1"/>
  </si>
  <si>
    <t>AG限定 《ｱﾙｶﾅｽﾄﾗｲｸ》のﾀﾞﾒｰｼﾞ増加効果+10</t>
    <rPh sb="2" eb="4">
      <t>ゲンテイ</t>
    </rPh>
    <rPh sb="23" eb="25">
      <t>ゾウカ</t>
    </rPh>
    <rPh sb="25" eb="27">
      <t>コウカ</t>
    </rPh>
    <phoneticPr fontId="1"/>
  </si>
  <si>
    <t>EB限定 装備武器を素手扱いにする</t>
    <rPh sb="2" eb="4">
      <t>ゲンテイ</t>
    </rPh>
    <rPh sb="5" eb="7">
      <t>ソウビ</t>
    </rPh>
    <rPh sb="7" eb="9">
      <t>ブキ</t>
    </rPh>
    <rPh sb="10" eb="12">
      <t>スデ</t>
    </rPh>
    <rPh sb="12" eb="13">
      <t>アツカ</t>
    </rPh>
    <phoneticPr fontId="1"/>
  </si>
  <si>
    <t>OK限定 OKのｸﾗｽ特典のNの値に+2</t>
    <rPh sb="2" eb="4">
      <t>ゲンテイ</t>
    </rPh>
    <rPh sb="11" eb="13">
      <t>トクテン</t>
    </rPh>
    <rPh sb="16" eb="17">
      <t>アタイ</t>
    </rPh>
    <phoneticPr fontId="1"/>
  </si>
  <si>
    <t>WT限定 《降雨術》適用中、受けるﾀﾞﾒｰｼﾞ-10</t>
    <rPh sb="2" eb="4">
      <t>ゲンテイ</t>
    </rPh>
    <rPh sb="6" eb="8">
      <t>コウウ</t>
    </rPh>
    <rPh sb="8" eb="9">
      <t>ジュツ</t>
    </rPh>
    <rPh sb="10" eb="13">
      <t>テキヨウチュウ</t>
    </rPh>
    <rPh sb="14" eb="15">
      <t>ウ</t>
    </rPh>
    <phoneticPr fontId="1"/>
  </si>
  <si>
    <t>YM限定 「BS：封印」無効</t>
    <rPh sb="2" eb="4">
      <t>ゲンテイ</t>
    </rPh>
    <rPh sb="9" eb="11">
      <t>フウイン</t>
    </rPh>
    <rPh sb="12" eb="14">
      <t>ムコウ</t>
    </rPh>
    <phoneticPr fontId="1"/>
  </si>
  <si>
    <t>TD限定 「BS：怯み(X)」無効</t>
    <rPh sb="2" eb="4">
      <t>ゲンテイ</t>
    </rPh>
    <rPh sb="9" eb="10">
      <t>ヒル</t>
    </rPh>
    <rPh sb="15" eb="17">
      <t>ムコウ</t>
    </rPh>
    <phoneticPr fontId="1"/>
  </si>
  <si>
    <t>BR限定 「種別：支」ｽｷﾙの持続ｶｳﾝﾄに+2</t>
    <rPh sb="2" eb="4">
      <t>ゲンテイ</t>
    </rPh>
    <rPh sb="6" eb="8">
      <t>シュベツ</t>
    </rPh>
    <rPh sb="9" eb="10">
      <t>シ</t>
    </rPh>
    <rPh sb="15" eb="17">
      <t>ジゾク</t>
    </rPh>
    <phoneticPr fontId="1"/>
  </si>
  <si>
    <t>CR限定 戦闘開始時にｶｵｽﾊﾌﾟﾆﾝｸﾞﾛｰﾙを行える</t>
    <rPh sb="2" eb="4">
      <t>ゲンテイ</t>
    </rPh>
    <rPh sb="5" eb="7">
      <t>セントウ</t>
    </rPh>
    <rPh sb="7" eb="9">
      <t>カイシ</t>
    </rPh>
    <rPh sb="9" eb="10">
      <t>ジ</t>
    </rPh>
    <rPh sb="25" eb="26">
      <t>オコナ</t>
    </rPh>
    <phoneticPr fontId="1"/>
  </si>
  <si>
    <t>MV限定 MVのｸﾗｽ特典のﾀﾞﾒｰｼﾞに+7</t>
    <rPh sb="2" eb="4">
      <t>ゲンテイ</t>
    </rPh>
    <rPh sb="11" eb="13">
      <t>トクテン</t>
    </rPh>
    <phoneticPr fontId="1"/>
  </si>
  <si>
    <t>TA限定 戦闘開始時にｱｲﾃﾑ生成ﾛｰﾙを振ってもよい</t>
    <rPh sb="2" eb="4">
      <t>ゲンテイ</t>
    </rPh>
    <rPh sb="5" eb="7">
      <t>セントウ</t>
    </rPh>
    <rPh sb="7" eb="9">
      <t>カイシ</t>
    </rPh>
    <rPh sb="9" eb="10">
      <t>ジ</t>
    </rPh>
    <rPh sb="15" eb="17">
      <t>セイセイ</t>
    </rPh>
    <rPh sb="21" eb="22">
      <t>フ</t>
    </rPh>
    <phoneticPr fontId="1"/>
  </si>
  <si>
    <t>LS限定</t>
    <rPh sb="2" eb="4">
      <t>ゲンテイ</t>
    </rPh>
    <phoneticPr fontId="1"/>
  </si>
  <si>
    <t>SN限定</t>
    <rPh sb="2" eb="4">
      <t>ゲンテイ</t>
    </rPh>
    <phoneticPr fontId="1"/>
  </si>
  <si>
    <t>CP限定 戦闘開始時に自身のﾏｽにﾄﾞｰﾙを配置</t>
    <rPh sb="2" eb="4">
      <t>ゲンテイ</t>
    </rPh>
    <rPh sb="5" eb="7">
      <t>セントウ</t>
    </rPh>
    <rPh sb="7" eb="9">
      <t>カイシ</t>
    </rPh>
    <rPh sb="9" eb="10">
      <t>ジ</t>
    </rPh>
    <rPh sb="11" eb="13">
      <t>ジシン</t>
    </rPh>
    <rPh sb="22" eb="24">
      <t>ハイチ</t>
    </rPh>
    <phoneticPr fontId="1"/>
  </si>
  <si>
    <t>カラフルブレード</t>
    <phoneticPr fontId="1"/>
  </si>
  <si>
    <t>SA限定 装備武器の名称を「Iボウ」にする</t>
    <rPh sb="2" eb="4">
      <t>ゲンテイ</t>
    </rPh>
    <rPh sb="5" eb="7">
      <t>ソウビ</t>
    </rPh>
    <rPh sb="7" eb="9">
      <t>ブキ</t>
    </rPh>
    <rPh sb="10" eb="12">
      <t>メイショウ</t>
    </rPh>
    <phoneticPr fontId="1"/>
  </si>
  <si>
    <t>ヒュージシールド</t>
    <phoneticPr fontId="1"/>
  </si>
  <si>
    <t>FM限定</t>
    <rPh sb="2" eb="4">
      <t>ゲンテイ</t>
    </rPh>
    <phoneticPr fontId="1"/>
  </si>
  <si>
    <t>BD限定 戦闘開始時にﾊﾞﾘｱ状態を付与してもよい</t>
    <rPh sb="2" eb="4">
      <t>ゲンテイ</t>
    </rPh>
    <rPh sb="5" eb="7">
      <t>セントウ</t>
    </rPh>
    <rPh sb="7" eb="9">
      <t>カイシ</t>
    </rPh>
    <rPh sb="9" eb="10">
      <t>ジ</t>
    </rPh>
    <rPh sb="15" eb="17">
      <t>ジョウタイ</t>
    </rPh>
    <rPh sb="18" eb="20">
      <t>フヨ</t>
    </rPh>
    <phoneticPr fontId="1"/>
  </si>
  <si>
    <t>ER限定 1戦闘1回 「幻獣」が受けるﾀﾞﾒｰｼﾞを0にする</t>
    <rPh sb="2" eb="4">
      <t>ゲンテイ</t>
    </rPh>
    <rPh sb="6" eb="8">
      <t>セントウ</t>
    </rPh>
    <rPh sb="9" eb="10">
      <t>カイ</t>
    </rPh>
    <rPh sb="12" eb="14">
      <t>ゲンジュウ</t>
    </rPh>
    <rPh sb="16" eb="17">
      <t>ウ</t>
    </rPh>
    <phoneticPr fontId="1"/>
  </si>
  <si>
    <t>PP限定 ﾀﾞﾒｰｼﾞを受ける度に3MP回復</t>
    <rPh sb="2" eb="4">
      <t>ゲンテイ</t>
    </rPh>
    <rPh sb="12" eb="13">
      <t>ウ</t>
    </rPh>
    <rPh sb="15" eb="16">
      <t>タビ</t>
    </rPh>
    <rPh sb="20" eb="22">
      <t>カイフク</t>
    </rPh>
    <phoneticPr fontId="1"/>
  </si>
  <si>
    <t>AW限定 1戦闘1回 自身判定直後達成値+3</t>
    <rPh sb="2" eb="4">
      <t>ゲンテイ</t>
    </rPh>
    <rPh sb="6" eb="8">
      <t>セントウ</t>
    </rPh>
    <rPh sb="9" eb="10">
      <t>カイ</t>
    </rPh>
    <rPh sb="11" eb="13">
      <t>ジシン</t>
    </rPh>
    <rPh sb="13" eb="15">
      <t>ハンテイ</t>
    </rPh>
    <rPh sb="15" eb="17">
      <t>チョクゴ</t>
    </rPh>
    <rPh sb="17" eb="19">
      <t>タッセイ</t>
    </rPh>
    <rPh sb="19" eb="20">
      <t>チ</t>
    </rPh>
    <phoneticPr fontId="1"/>
  </si>
  <si>
    <t>WP限定 《天候の支配者》のSL上限+2</t>
    <rPh sb="2" eb="4">
      <t>ゲンテイ</t>
    </rPh>
    <rPh sb="6" eb="8">
      <t>テンコウ</t>
    </rPh>
    <rPh sb="9" eb="12">
      <t>シハイシャ</t>
    </rPh>
    <rPh sb="16" eb="18">
      <t>ジョウゲン</t>
    </rPh>
    <phoneticPr fontId="1"/>
  </si>
  <si>
    <t>IA限定 「種別：支」ｽｷﾙの代償-2MP (下限値：5MP)</t>
    <rPh sb="2" eb="4">
      <t>ゲンテイ</t>
    </rPh>
    <rPh sb="6" eb="8">
      <t>シュベツ</t>
    </rPh>
    <rPh sb="9" eb="10">
      <t>シ</t>
    </rPh>
    <rPh sb="15" eb="17">
      <t>ダイショウ</t>
    </rPh>
    <rPh sb="23" eb="26">
      <t>カゲンチ</t>
    </rPh>
    <phoneticPr fontId="1"/>
  </si>
  <si>
    <t>VM限定 「種別：回」のHP回復量+5</t>
    <rPh sb="2" eb="4">
      <t>ゲンテイ</t>
    </rPh>
    <rPh sb="6" eb="8">
      <t>シュベツ</t>
    </rPh>
    <rPh sb="9" eb="10">
      <t>カイ</t>
    </rPh>
    <rPh sb="14" eb="16">
      <t>カイフク</t>
    </rPh>
    <rPh sb="16" eb="17">
      <t>リョウ</t>
    </rPh>
    <phoneticPr fontId="1"/>
  </si>
  <si>
    <t>SF専用</t>
    <rPh sb="2" eb="4">
      <t>センヨウ</t>
    </rPh>
    <phoneticPr fontId="1"/>
  </si>
  <si>
    <t>DP専用 ｸﾗｽ特典を1戦闘2回使用できる</t>
    <rPh sb="2" eb="4">
      <t>センヨウ</t>
    </rPh>
    <rPh sb="8" eb="10">
      <t>トクテン</t>
    </rPh>
    <rPh sb="12" eb="14">
      <t>セントウ</t>
    </rPh>
    <rPh sb="15" eb="16">
      <t>カイ</t>
    </rPh>
    <rPh sb="16" eb="18">
      <t>シヨウ</t>
    </rPh>
    <phoneticPr fontId="1"/>
  </si>
  <si>
    <t>サイコチューナー</t>
    <phoneticPr fontId="1"/>
  </si>
  <si>
    <t>カラーブレスレット</t>
    <phoneticPr fontId="1"/>
  </si>
  <si>
    <t>薬莢ネックレス</t>
    <rPh sb="0" eb="2">
      <t>ヤッキョウ</t>
    </rPh>
    <phoneticPr fontId="1"/>
  </si>
  <si>
    <t>ヘヴィガトリング</t>
    <phoneticPr fontId="1"/>
  </si>
  <si>
    <t>チャージプロテクタ</t>
    <phoneticPr fontId="1"/>
  </si>
  <si>
    <t>ラッキーロングボウ</t>
    <phoneticPr fontId="1"/>
  </si>
  <si>
    <t>ラッキークリスタル</t>
    <phoneticPr fontId="1"/>
  </si>
  <si>
    <t>プラチナピアス</t>
    <phoneticPr fontId="1"/>
  </si>
  <si>
    <t>ゼログローブ</t>
    <phoneticPr fontId="1"/>
  </si>
  <si>
    <t>メタリックロッド</t>
    <phoneticPr fontId="1"/>
  </si>
  <si>
    <t>ZP</t>
    <phoneticPr fontId="1"/>
  </si>
  <si>
    <t>｢ﾒｲﾝｱｸｼｮﾝ」の行動ｺｽﾄ+1 「対象：自身」以外の射程+1</t>
    <rPh sb="11" eb="13">
      <t>コウドウ</t>
    </rPh>
    <rPh sb="20" eb="22">
      <t>タイショウ</t>
    </rPh>
    <rPh sb="23" eb="25">
      <t>ジシン</t>
    </rPh>
    <rPh sb="26" eb="28">
      <t>イガイ</t>
    </rPh>
    <rPh sb="29" eb="31">
      <t>シャテイ</t>
    </rPh>
    <phoneticPr fontId="1"/>
  </si>
  <si>
    <t>CI</t>
    <phoneticPr fontId="1"/>
  </si>
  <si>
    <t>最前列にいる時 全達成値+1 それ以外のﾏｽの時 全達成値-1</t>
    <rPh sb="0" eb="3">
      <t>サイゼンレツ</t>
    </rPh>
    <rPh sb="6" eb="7">
      <t>トキ</t>
    </rPh>
    <rPh sb="8" eb="9">
      <t>ゼン</t>
    </rPh>
    <rPh sb="9" eb="11">
      <t>タッセイ</t>
    </rPh>
    <rPh sb="11" eb="12">
      <t>チ</t>
    </rPh>
    <rPh sb="17" eb="19">
      <t>イガイ</t>
    </rPh>
    <rPh sb="23" eb="24">
      <t>トキ</t>
    </rPh>
    <rPh sb="25" eb="26">
      <t>ゼン</t>
    </rPh>
    <rPh sb="26" eb="28">
      <t>タッセイ</t>
    </rPh>
    <rPh sb="28" eb="29">
      <t>チ</t>
    </rPh>
    <phoneticPr fontId="1"/>
  </si>
  <si>
    <t>MA</t>
    <phoneticPr fontId="1"/>
  </si>
  <si>
    <t>IS</t>
    <phoneticPr fontId="1"/>
  </si>
  <si>
    <t>LA</t>
    <phoneticPr fontId="1"/>
  </si>
  <si>
    <t>戦闘中の判定で出目7ならクリティカルになる</t>
    <phoneticPr fontId="1"/>
  </si>
  <si>
    <t>MW</t>
    <phoneticPr fontId="1"/>
  </si>
  <si>
    <t>1戦闘1回、「ﾒｲﾝｱｸｼｮﾝ」ｽｷﾙをコスト9で使用可能</t>
    <rPh sb="1" eb="3">
      <t>セントウ</t>
    </rPh>
    <rPh sb="4" eb="5">
      <t>カイ</t>
    </rPh>
    <rPh sb="25" eb="27">
      <t>シヨウ</t>
    </rPh>
    <rPh sb="27" eb="29">
      <t>カノウ</t>
    </rPh>
    <phoneticPr fontId="1"/>
  </si>
  <si>
    <t>FS</t>
    <phoneticPr fontId="1"/>
  </si>
  <si>
    <t>KB・怯み・麻痺・石化・不動を受ける時1D10で7以上なら無効</t>
    <rPh sb="3" eb="4">
      <t>ヒル</t>
    </rPh>
    <rPh sb="6" eb="8">
      <t>マヒ</t>
    </rPh>
    <rPh sb="9" eb="11">
      <t>セキカ</t>
    </rPh>
    <rPh sb="12" eb="14">
      <t>フドウ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</si>
</sst>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i/>
      <u/>
      <sz val="24"/>
      <color theme="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ajor"/>
    </font>
    <font>
      <b/>
      <sz val="9"/>
      <color theme="1"/>
      <name val="ＭＳ Ｐゴシック"/>
      <family val="3"/>
      <charset val="128"/>
      <scheme val="minor"/>
    </font>
    <font>
      <b/>
      <sz val="18"/>
      <color theme="0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ajor"/>
    </font>
    <font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u/>
      <sz val="16"/>
      <color theme="0"/>
      <name val="ＭＳ Ｐゴシック"/>
      <family val="3"/>
      <charset val="128"/>
      <scheme val="minor"/>
    </font>
    <font>
      <b/>
      <sz val="14"/>
      <color theme="0"/>
      <name val="ＭＳ Ｐゴシック"/>
      <family val="3"/>
      <charset val="128"/>
      <scheme val="minor"/>
    </font>
    <font>
      <sz val="11"/>
      <color theme="1"/>
      <name val="HG明朝E"/>
      <family val="1"/>
      <charset val="128"/>
    </font>
    <font>
      <b/>
      <sz val="14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ajor"/>
    </font>
    <font>
      <sz val="9"/>
      <color theme="1"/>
      <name val="HG明朝E"/>
      <family val="1"/>
      <charset val="128"/>
    </font>
    <font>
      <sz val="18"/>
      <color theme="1"/>
      <name val="HG明朝E"/>
      <family val="1"/>
      <charset val="128"/>
    </font>
    <font>
      <sz val="12"/>
      <color theme="1"/>
      <name val="HG明朝E"/>
      <family val="1"/>
      <charset val="128"/>
    </font>
    <font>
      <b/>
      <sz val="1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HG明朝E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ajor"/>
    </font>
    <font>
      <sz val="16"/>
      <color theme="1"/>
      <name val="ＭＳ Ｐゴシック"/>
      <family val="3"/>
      <charset val="128"/>
      <scheme val="maj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</font>
    <font>
      <sz val="16"/>
      <color theme="1"/>
      <name val="HG明朝E"/>
      <family val="1"/>
      <charset val="128"/>
    </font>
    <font>
      <sz val="8"/>
      <color theme="1"/>
      <name val="HG明朝E"/>
      <family val="1"/>
      <charset val="128"/>
    </font>
    <font>
      <b/>
      <sz val="16"/>
      <color theme="1"/>
      <name val="HG明朝E"/>
      <family val="1"/>
      <charset val="128"/>
    </font>
    <font>
      <b/>
      <sz val="14"/>
      <color theme="1"/>
      <name val="HG明朝E"/>
      <family val="1"/>
      <charset val="128"/>
    </font>
    <font>
      <sz val="16"/>
      <color theme="1"/>
      <name val="ＭＳ Ｐゴシック"/>
      <family val="2"/>
      <charset val="128"/>
      <scheme val="minor"/>
    </font>
    <font>
      <u/>
      <sz val="18"/>
      <color theme="0"/>
      <name val="HG明朝E"/>
      <family val="1"/>
      <charset val="128"/>
    </font>
    <font>
      <b/>
      <sz val="16"/>
      <color theme="0"/>
      <name val="ＭＳ Ｐゴシック"/>
      <family val="3"/>
      <charset val="128"/>
      <scheme val="minor"/>
    </font>
    <font>
      <b/>
      <sz val="10"/>
      <color theme="0"/>
      <name val="HGS明朝E"/>
      <family val="1"/>
      <charset val="128"/>
    </font>
    <font>
      <sz val="11"/>
      <color theme="0"/>
      <name val="HG明朝E"/>
      <family val="1"/>
      <charset val="128"/>
    </font>
    <font>
      <sz val="16"/>
      <color theme="0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  <scheme val="major"/>
    </font>
    <font>
      <sz val="14"/>
      <color theme="1"/>
      <name val="ＭＳ Ｐゴシック"/>
      <family val="3"/>
      <charset val="128"/>
      <scheme val="major"/>
    </font>
  </fonts>
  <fills count="1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gradientFill degree="180">
        <stop position="0">
          <color theme="0"/>
        </stop>
        <stop position="1">
          <color theme="0" tint="-0.25098422193060094"/>
        </stop>
      </gradient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auto="1"/>
      </patternFill>
    </fill>
    <fill>
      <patternFill patternType="solid">
        <fgColor theme="0" tint="-0.14999847407452621"/>
        <bgColor indexed="64"/>
      </patternFill>
    </fill>
    <fill>
      <gradientFill degree="90">
        <stop position="0">
          <color theme="0" tint="-0.49803155613879818"/>
        </stop>
        <stop position="0.5">
          <color theme="0"/>
        </stop>
        <stop position="1">
          <color theme="0" tint="-0.49803155613879818"/>
        </stop>
      </gradientFill>
    </fill>
    <fill>
      <gradientFill>
        <stop position="0">
          <color theme="0" tint="-0.49803155613879818"/>
        </stop>
        <stop position="0.5">
          <color theme="0"/>
        </stop>
        <stop position="1">
          <color theme="0" tint="-0.49803155613879818"/>
        </stop>
      </gradient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17">
    <border>
      <left/>
      <right/>
      <top/>
      <bottom/>
      <diagonal/>
    </border>
    <border>
      <left/>
      <right style="thick">
        <color auto="1"/>
      </right>
      <top style="thin">
        <color indexed="64"/>
      </top>
      <bottom style="thick">
        <color auto="1"/>
      </bottom>
      <diagonal/>
    </border>
    <border>
      <left/>
      <right/>
      <top style="thin">
        <color indexed="64"/>
      </top>
      <bottom style="thick">
        <color auto="1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 diagonalDown="1">
      <left/>
      <right/>
      <top/>
      <bottom style="medium">
        <color indexed="64"/>
      </bottom>
      <diagonal style="medium">
        <color theme="0"/>
      </diagonal>
    </border>
    <border diagonalUp="1">
      <left/>
      <right style="medium">
        <color indexed="64"/>
      </right>
      <top/>
      <bottom/>
      <diagonal style="medium">
        <color theme="0"/>
      </diagonal>
    </border>
    <border diagonalUp="1">
      <left/>
      <right/>
      <top/>
      <bottom/>
      <diagonal style="medium">
        <color theme="0"/>
      </diagonal>
    </border>
    <border diagonalDown="1">
      <left/>
      <right/>
      <top/>
      <bottom/>
      <diagonal style="medium">
        <color theme="0"/>
      </diagonal>
    </border>
    <border diagonalDown="1">
      <left style="medium">
        <color indexed="64"/>
      </left>
      <right/>
      <top/>
      <bottom/>
      <diagonal style="medium">
        <color theme="0"/>
      </diagonal>
    </border>
    <border diagonalDown="1">
      <left/>
      <right/>
      <top style="medium">
        <color indexed="64"/>
      </top>
      <bottom/>
      <diagonal style="medium">
        <color theme="0"/>
      </diagonal>
    </border>
    <border diagonalDown="1">
      <left style="medium">
        <color indexed="64"/>
      </left>
      <right/>
      <top style="medium">
        <color indexed="64"/>
      </top>
      <bottom/>
      <diagonal style="medium">
        <color theme="0"/>
      </diagonal>
    </border>
    <border diagonalUp="1">
      <left style="thick">
        <color indexed="64"/>
      </left>
      <right/>
      <top/>
      <bottom/>
      <diagonal style="medium">
        <color theme="0"/>
      </diagonal>
    </border>
    <border diagonalUp="1">
      <left/>
      <right style="medium">
        <color indexed="64"/>
      </right>
      <top/>
      <bottom style="medium">
        <color indexed="64"/>
      </bottom>
      <diagonal style="medium">
        <color theme="0"/>
      </diagonal>
    </border>
    <border diagonalUp="1">
      <left/>
      <right/>
      <top/>
      <bottom style="medium">
        <color indexed="64"/>
      </bottom>
      <diagonal style="medium">
        <color theme="0"/>
      </diagonal>
    </border>
    <border diagonalUp="1">
      <left style="medium">
        <color indexed="64"/>
      </left>
      <right/>
      <top/>
      <bottom style="medium">
        <color indexed="64"/>
      </bottom>
      <diagonal style="medium">
        <color theme="0"/>
      </diagonal>
    </border>
    <border diagonalDown="1">
      <left style="thick">
        <color indexed="64"/>
      </left>
      <right/>
      <top/>
      <bottom/>
      <diagonal style="medium">
        <color theme="0"/>
      </diagonal>
    </border>
    <border diagonalUp="1">
      <left/>
      <right style="medium">
        <color indexed="64"/>
      </right>
      <top style="medium">
        <color indexed="64"/>
      </top>
      <bottom/>
      <diagonal style="medium">
        <color theme="0"/>
      </diagonal>
    </border>
    <border diagonalUp="1">
      <left/>
      <right/>
      <top style="medium">
        <color indexed="64"/>
      </top>
      <bottom/>
      <diagonal style="medium">
        <color theme="0"/>
      </diagonal>
    </border>
    <border diagonalUp="1">
      <left style="medium">
        <color indexed="64"/>
      </left>
      <right/>
      <top style="medium">
        <color indexed="64"/>
      </top>
      <bottom/>
      <diagonal style="medium">
        <color theme="0"/>
      </diagonal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 diagonalDown="1">
      <left/>
      <right/>
      <top style="thick">
        <color indexed="64"/>
      </top>
      <bottom/>
      <diagonal style="medium">
        <color theme="0"/>
      </diagonal>
    </border>
    <border diagonalUp="1">
      <left/>
      <right/>
      <top style="thick">
        <color indexed="64"/>
      </top>
      <bottom/>
      <diagonal style="medium">
        <color theme="0"/>
      </diagonal>
    </border>
    <border diagonalDown="1">
      <left style="thick">
        <color indexed="64"/>
      </left>
      <right/>
      <top style="thick">
        <color indexed="64"/>
      </top>
      <bottom/>
      <diagonal style="medium">
        <color theme="0"/>
      </diagonal>
    </border>
    <border>
      <left style="thick">
        <color auto="1"/>
      </left>
      <right/>
      <top style="thick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medium">
        <color indexed="64"/>
      </bottom>
      <diagonal/>
    </border>
    <border>
      <left/>
      <right/>
      <top style="medium">
        <color rgb="FFFF0000"/>
      </top>
      <bottom style="medium">
        <color indexed="64"/>
      </bottom>
      <diagonal/>
    </border>
    <border>
      <left/>
      <right style="medium">
        <color indexed="64"/>
      </right>
      <top style="medium">
        <color rgb="FFFF0000"/>
      </top>
      <bottom style="medium">
        <color indexed="64"/>
      </bottom>
      <diagonal/>
    </border>
    <border>
      <left style="medium">
        <color indexed="64"/>
      </left>
      <right/>
      <top style="medium">
        <color rgb="FFFF0000"/>
      </top>
      <bottom style="medium">
        <color indexed="64"/>
      </bottom>
      <diagonal/>
    </border>
    <border>
      <left/>
      <right style="medium">
        <color rgb="FFFF0000"/>
      </right>
      <top style="medium">
        <color rgb="FFFF0000"/>
      </top>
      <bottom style="medium">
        <color indexed="64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medium">
        <color theme="1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824">
    <xf numFmtId="0" fontId="0" fillId="0" borderId="0" xfId="0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3" fillId="3" borderId="5" xfId="0" applyFont="1" applyFill="1" applyBorder="1" applyAlignment="1">
      <alignment vertical="center" shrinkToFit="1"/>
    </xf>
    <xf numFmtId="0" fontId="3" fillId="3" borderId="9" xfId="0" applyFont="1" applyFill="1" applyBorder="1" applyAlignment="1">
      <alignment vertical="center" shrinkToFit="1"/>
    </xf>
    <xf numFmtId="0" fontId="0" fillId="0" borderId="9" xfId="0" applyBorder="1">
      <alignment vertical="center"/>
    </xf>
    <xf numFmtId="0" fontId="0" fillId="2" borderId="18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19" xfId="0" applyFill="1" applyBorder="1">
      <alignment vertical="center"/>
    </xf>
    <xf numFmtId="0" fontId="0" fillId="3" borderId="0" xfId="0" applyFill="1" applyBorder="1" applyAlignment="1">
      <alignment horizontal="center" vertical="center" shrinkToFit="1"/>
    </xf>
    <xf numFmtId="0" fontId="7" fillId="3" borderId="26" xfId="0" applyFont="1" applyFill="1" applyBorder="1" applyAlignment="1">
      <alignment horizontal="center" vertical="center" shrinkToFit="1"/>
    </xf>
    <xf numFmtId="0" fontId="0" fillId="0" borderId="26" xfId="0" applyBorder="1">
      <alignment vertical="center"/>
    </xf>
    <xf numFmtId="0" fontId="0" fillId="3" borderId="0" xfId="0" applyFill="1" applyBorder="1" applyAlignment="1">
      <alignment vertical="center" shrinkToFit="1"/>
    </xf>
    <xf numFmtId="0" fontId="2" fillId="3" borderId="21" xfId="0" applyFont="1" applyFill="1" applyBorder="1" applyAlignment="1">
      <alignment vertical="center" shrinkToFit="1"/>
    </xf>
    <xf numFmtId="0" fontId="2" fillId="3" borderId="0" xfId="0" applyFont="1" applyFill="1" applyBorder="1" applyAlignment="1">
      <alignment vertical="center" shrinkToFit="1"/>
    </xf>
    <xf numFmtId="0" fontId="0" fillId="3" borderId="26" xfId="0" applyFill="1" applyBorder="1" applyAlignment="1">
      <alignment vertical="center" shrinkToFit="1"/>
    </xf>
    <xf numFmtId="0" fontId="0" fillId="2" borderId="75" xfId="0" applyFill="1" applyBorder="1">
      <alignment vertical="center"/>
    </xf>
    <xf numFmtId="0" fontId="0" fillId="2" borderId="73" xfId="0" applyFill="1" applyBorder="1">
      <alignment vertical="center"/>
    </xf>
    <xf numFmtId="0" fontId="0" fillId="2" borderId="74" xfId="0" applyFill="1" applyBorder="1">
      <alignment vertical="center"/>
    </xf>
    <xf numFmtId="0" fontId="2" fillId="3" borderId="73" xfId="0" applyFont="1" applyFill="1" applyBorder="1" applyAlignment="1">
      <alignment vertical="center" shrinkToFit="1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0" fillId="0" borderId="81" xfId="0" applyBorder="1">
      <alignment vertical="center"/>
    </xf>
    <xf numFmtId="0" fontId="23" fillId="0" borderId="0" xfId="0" applyFont="1">
      <alignment vertical="center"/>
    </xf>
    <xf numFmtId="0" fontId="23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19" xfId="0" applyFont="1" applyFill="1" applyBorder="1" applyAlignment="1">
      <alignment horizontal="center" vertical="center"/>
    </xf>
    <xf numFmtId="0" fontId="23" fillId="0" borderId="18" xfId="0" applyFont="1" applyFill="1" applyBorder="1">
      <alignment vertical="center"/>
    </xf>
    <xf numFmtId="0" fontId="23" fillId="0" borderId="24" xfId="0" applyFont="1" applyFill="1" applyBorder="1" applyAlignment="1">
      <alignment horizontal="center" vertical="center"/>
    </xf>
    <xf numFmtId="0" fontId="23" fillId="0" borderId="18" xfId="0" applyFont="1" applyFill="1" applyBorder="1" applyAlignment="1">
      <alignment horizontal="center" vertical="center"/>
    </xf>
    <xf numFmtId="0" fontId="23" fillId="0" borderId="21" xfId="0" applyFont="1" applyFill="1" applyBorder="1" applyAlignment="1">
      <alignment horizontal="center" vertical="center"/>
    </xf>
    <xf numFmtId="0" fontId="23" fillId="0" borderId="19" xfId="0" applyFont="1" applyFill="1" applyBorder="1">
      <alignment vertical="center"/>
    </xf>
    <xf numFmtId="0" fontId="2" fillId="5" borderId="54" xfId="0" applyFont="1" applyFill="1" applyBorder="1" applyAlignment="1">
      <alignment horizontal="center" vertical="center"/>
    </xf>
    <xf numFmtId="0" fontId="2" fillId="5" borderId="53" xfId="0" applyFont="1" applyFill="1" applyBorder="1" applyAlignment="1">
      <alignment horizontal="center" vertical="center"/>
    </xf>
    <xf numFmtId="0" fontId="2" fillId="5" borderId="52" xfId="0" applyFont="1" applyFill="1" applyBorder="1" applyAlignment="1">
      <alignment horizontal="center" vertical="center"/>
    </xf>
    <xf numFmtId="0" fontId="2" fillId="5" borderId="87" xfId="0" applyFont="1" applyFill="1" applyBorder="1" applyAlignment="1">
      <alignment horizontal="center" vertical="center"/>
    </xf>
    <xf numFmtId="0" fontId="2" fillId="5" borderId="88" xfId="0" applyFont="1" applyFill="1" applyBorder="1" applyAlignment="1">
      <alignment horizontal="center" vertical="center"/>
    </xf>
    <xf numFmtId="0" fontId="2" fillId="5" borderId="89" xfId="0" applyFont="1" applyFill="1" applyBorder="1" applyAlignment="1">
      <alignment horizontal="center" vertical="center"/>
    </xf>
    <xf numFmtId="0" fontId="2" fillId="5" borderId="90" xfId="0" applyFont="1" applyFill="1" applyBorder="1" applyAlignment="1">
      <alignment horizontal="center" vertical="center"/>
    </xf>
    <xf numFmtId="0" fontId="2" fillId="5" borderId="91" xfId="0" applyFont="1" applyFill="1" applyBorder="1" applyAlignment="1">
      <alignment horizontal="center" vertical="center"/>
    </xf>
    <xf numFmtId="0" fontId="23" fillId="0" borderId="92" xfId="0" applyFont="1" applyFill="1" applyBorder="1">
      <alignment vertical="center"/>
    </xf>
    <xf numFmtId="0" fontId="23" fillId="0" borderId="93" xfId="0" applyFont="1" applyFill="1" applyBorder="1">
      <alignment vertical="center"/>
    </xf>
    <xf numFmtId="0" fontId="23" fillId="0" borderId="94" xfId="0" applyFont="1" applyFill="1" applyBorder="1">
      <alignment vertical="center"/>
    </xf>
    <xf numFmtId="0" fontId="23" fillId="0" borderId="95" xfId="0" applyFont="1" applyFill="1" applyBorder="1">
      <alignment vertical="center"/>
    </xf>
    <xf numFmtId="0" fontId="23" fillId="0" borderId="96" xfId="0" applyFont="1" applyFill="1" applyBorder="1">
      <alignment vertical="center"/>
    </xf>
    <xf numFmtId="0" fontId="24" fillId="0" borderId="0" xfId="0" applyFont="1" applyFill="1" applyBorder="1" applyAlignment="1">
      <alignment horizontal="center" vertical="center"/>
    </xf>
    <xf numFmtId="0" fontId="4" fillId="0" borderId="97" xfId="0" applyFont="1" applyFill="1" applyBorder="1" applyAlignment="1">
      <alignment horizontal="center" vertical="center"/>
    </xf>
    <xf numFmtId="0" fontId="4" fillId="0" borderId="98" xfId="0" applyFont="1" applyFill="1" applyBorder="1" applyAlignment="1">
      <alignment horizontal="center" vertical="center"/>
    </xf>
    <xf numFmtId="0" fontId="24" fillId="0" borderId="92" xfId="0" applyFont="1" applyFill="1" applyBorder="1" applyAlignment="1">
      <alignment horizontal="center" vertical="center"/>
    </xf>
    <xf numFmtId="0" fontId="2" fillId="0" borderId="94" xfId="0" applyFont="1" applyFill="1" applyBorder="1" applyAlignment="1">
      <alignment horizontal="center" vertical="center"/>
    </xf>
    <xf numFmtId="0" fontId="2" fillId="0" borderId="95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53" xfId="0" applyFont="1" applyBorder="1" applyAlignment="1">
      <alignment horizontal="center" vertical="center"/>
    </xf>
    <xf numFmtId="0" fontId="23" fillId="0" borderId="52" xfId="0" applyFont="1" applyBorder="1" applyAlignment="1">
      <alignment horizontal="center" vertical="center"/>
    </xf>
    <xf numFmtId="0" fontId="4" fillId="0" borderId="99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2" fillId="0" borderId="44" xfId="0" applyFont="1" applyFill="1" applyBorder="1" applyAlignment="1">
      <alignment horizontal="center" vertical="center"/>
    </xf>
    <xf numFmtId="0" fontId="23" fillId="0" borderId="48" xfId="0" applyFont="1" applyBorder="1" applyAlignment="1">
      <alignment horizontal="center" vertical="center"/>
    </xf>
    <xf numFmtId="0" fontId="23" fillId="0" borderId="47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54" xfId="0" applyFont="1" applyBorder="1" applyAlignment="1">
      <alignment horizontal="center" vertical="center"/>
    </xf>
    <xf numFmtId="0" fontId="23" fillId="0" borderId="45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6" fillId="5" borderId="54" xfId="0" applyFont="1" applyFill="1" applyBorder="1" applyAlignment="1">
      <alignment horizontal="center" vertical="center"/>
    </xf>
    <xf numFmtId="0" fontId="26" fillId="5" borderId="53" xfId="0" applyFont="1" applyFill="1" applyBorder="1" applyAlignment="1">
      <alignment horizontal="center" vertical="center"/>
    </xf>
    <xf numFmtId="0" fontId="22" fillId="0" borderId="45" xfId="0" applyFont="1" applyFill="1" applyBorder="1" applyAlignment="1">
      <alignment horizontal="center" vertical="center"/>
    </xf>
    <xf numFmtId="0" fontId="22" fillId="0" borderId="48" xfId="0" applyFont="1" applyFill="1" applyBorder="1" applyAlignment="1">
      <alignment horizontal="center" vertical="center"/>
    </xf>
    <xf numFmtId="0" fontId="22" fillId="0" borderId="47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22" fillId="0" borderId="24" xfId="0" applyFont="1" applyFill="1" applyBorder="1" applyAlignment="1">
      <alignment horizontal="center" vertical="center"/>
    </xf>
    <xf numFmtId="0" fontId="22" fillId="0" borderId="21" xfId="0" applyFont="1" applyFill="1" applyBorder="1" applyAlignment="1">
      <alignment horizontal="center" vertical="center"/>
    </xf>
    <xf numFmtId="0" fontId="22" fillId="0" borderId="2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6" fillId="5" borderId="52" xfId="0" applyFont="1" applyFill="1" applyBorder="1" applyAlignment="1">
      <alignment horizontal="center" vertical="center"/>
    </xf>
    <xf numFmtId="0" fontId="23" fillId="0" borderId="103" xfId="0" applyFont="1" applyFill="1" applyBorder="1">
      <alignment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0" xfId="0" quotePrefix="1" applyFont="1" applyBorder="1" applyAlignment="1">
      <alignment horizontal="center" vertical="center"/>
    </xf>
    <xf numFmtId="56" fontId="23" fillId="0" borderId="0" xfId="0" quotePrefix="1" applyNumberFormat="1" applyFont="1" applyBorder="1" applyAlignment="1">
      <alignment horizontal="center" vertical="center"/>
    </xf>
    <xf numFmtId="0" fontId="2" fillId="0" borderId="48" xfId="0" applyFont="1" applyFill="1" applyBorder="1" applyAlignment="1">
      <alignment horizontal="center" vertical="center"/>
    </xf>
    <xf numFmtId="0" fontId="23" fillId="0" borderId="21" xfId="0" applyFont="1" applyBorder="1">
      <alignment vertical="center"/>
    </xf>
    <xf numFmtId="0" fontId="23" fillId="0" borderId="21" xfId="0" applyFont="1" applyFill="1" applyBorder="1">
      <alignment vertical="center"/>
    </xf>
    <xf numFmtId="0" fontId="23" fillId="0" borderId="95" xfId="0" applyFont="1" applyFill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3" fillId="0" borderId="39" xfId="0" applyFont="1" applyFill="1" applyBorder="1">
      <alignment vertical="center"/>
    </xf>
    <xf numFmtId="0" fontId="23" fillId="0" borderId="16" xfId="0" applyFont="1" applyFill="1" applyBorder="1">
      <alignment vertical="center"/>
    </xf>
    <xf numFmtId="0" fontId="23" fillId="0" borderId="35" xfId="0" applyFont="1" applyFill="1" applyBorder="1">
      <alignment vertical="center"/>
    </xf>
    <xf numFmtId="0" fontId="23" fillId="12" borderId="51" xfId="0" applyFont="1" applyFill="1" applyBorder="1" applyAlignment="1">
      <alignment horizontal="center" vertical="center"/>
    </xf>
    <xf numFmtId="0" fontId="23" fillId="12" borderId="33" xfId="0" applyFont="1" applyFill="1" applyBorder="1" applyAlignment="1">
      <alignment horizontal="center" vertical="center"/>
    </xf>
    <xf numFmtId="0" fontId="23" fillId="12" borderId="113" xfId="0" applyFont="1" applyFill="1" applyBorder="1" applyAlignment="1">
      <alignment horizontal="center" vertical="center"/>
    </xf>
    <xf numFmtId="0" fontId="2" fillId="3" borderId="54" xfId="0" applyFont="1" applyFill="1" applyBorder="1" applyAlignment="1">
      <alignment vertical="top" shrinkToFit="1"/>
    </xf>
    <xf numFmtId="0" fontId="2" fillId="3" borderId="53" xfId="0" applyFont="1" applyFill="1" applyBorder="1" applyAlignment="1">
      <alignment vertical="top" shrinkToFit="1"/>
    </xf>
    <xf numFmtId="0" fontId="28" fillId="0" borderId="55" xfId="0" applyFont="1" applyFill="1" applyBorder="1" applyAlignment="1">
      <alignment horizontal="left" vertical="top" shrinkToFit="1"/>
    </xf>
    <xf numFmtId="0" fontId="23" fillId="0" borderId="0" xfId="0" applyFont="1" applyFill="1" applyBorder="1" applyAlignment="1">
      <alignment horizontal="right" vertical="center"/>
    </xf>
    <xf numFmtId="0" fontId="23" fillId="0" borderId="0" xfId="0" applyFont="1" applyAlignment="1">
      <alignment horizontal="right" vertical="center"/>
    </xf>
    <xf numFmtId="0" fontId="23" fillId="0" borderId="19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23" fillId="0" borderId="19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23" fillId="0" borderId="19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23" fillId="0" borderId="19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23" fillId="0" borderId="19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9" fillId="0" borderId="32" xfId="0" applyFont="1" applyFill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0" fillId="0" borderId="19" xfId="0" applyFont="1" applyBorder="1" applyAlignment="1">
      <alignment horizontal="center" vertical="center"/>
    </xf>
    <xf numFmtId="0" fontId="30" fillId="0" borderId="18" xfId="0" applyFont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3" fillId="0" borderId="24" xfId="0" applyFont="1" applyBorder="1">
      <alignment vertical="center"/>
    </xf>
    <xf numFmtId="0" fontId="23" fillId="0" borderId="20" xfId="0" applyFont="1" applyFill="1" applyBorder="1">
      <alignment vertical="center"/>
    </xf>
    <xf numFmtId="0" fontId="23" fillId="0" borderId="24" xfId="0" applyFont="1" applyFill="1" applyBorder="1">
      <alignment vertical="center"/>
    </xf>
    <xf numFmtId="0" fontId="23" fillId="0" borderId="20" xfId="0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45" xfId="0" applyFont="1" applyBorder="1" applyAlignment="1">
      <alignment horizontal="center" vertical="center"/>
    </xf>
    <xf numFmtId="0" fontId="23" fillId="0" borderId="48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3" fillId="0" borderId="19" xfId="0" applyFont="1" applyFill="1" applyBorder="1" applyAlignment="1">
      <alignment horizontal="right" vertical="center"/>
    </xf>
    <xf numFmtId="0" fontId="23" fillId="0" borderId="93" xfId="0" applyFont="1" applyFill="1" applyBorder="1" applyAlignment="1">
      <alignment horizontal="right" vertical="center"/>
    </xf>
    <xf numFmtId="0" fontId="23" fillId="0" borderId="19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23" fillId="0" borderId="19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0" fillId="0" borderId="44" xfId="0" applyBorder="1">
      <alignment vertical="center"/>
    </xf>
    <xf numFmtId="0" fontId="0" fillId="0" borderId="32" xfId="0" applyBorder="1">
      <alignment vertical="center"/>
    </xf>
    <xf numFmtId="0" fontId="23" fillId="0" borderId="19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23" fillId="0" borderId="21" xfId="0" quotePrefix="1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45" xfId="0" applyFont="1" applyBorder="1" applyAlignment="1">
      <alignment horizontal="center" vertical="center"/>
    </xf>
    <xf numFmtId="0" fontId="23" fillId="0" borderId="48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3" fillId="0" borderId="48" xfId="0" applyFont="1" applyFill="1" applyBorder="1" applyAlignment="1">
      <alignment horizontal="center" vertical="center"/>
    </xf>
    <xf numFmtId="0" fontId="23" fillId="0" borderId="21" xfId="0" applyFont="1" applyFill="1" applyBorder="1" applyAlignment="1">
      <alignment horizontal="center" vertical="center"/>
    </xf>
    <xf numFmtId="0" fontId="16" fillId="0" borderId="45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24" xfId="0" applyFont="1" applyFill="1" applyBorder="1" applyAlignment="1">
      <alignment horizontal="center" vertical="center"/>
    </xf>
    <xf numFmtId="0" fontId="32" fillId="11" borderId="38" xfId="0" applyFont="1" applyFill="1" applyBorder="1" applyAlignment="1">
      <alignment horizontal="center" vertical="center" shrinkToFit="1"/>
    </xf>
    <xf numFmtId="0" fontId="32" fillId="11" borderId="35" xfId="0" applyFont="1" applyFill="1" applyBorder="1" applyAlignment="1">
      <alignment horizontal="center" vertical="center" shrinkToFit="1"/>
    </xf>
    <xf numFmtId="0" fontId="32" fillId="0" borderId="21" xfId="0" applyFont="1" applyFill="1" applyBorder="1" applyAlignment="1">
      <alignment horizontal="center" vertical="center" shrinkToFit="1"/>
    </xf>
    <xf numFmtId="0" fontId="32" fillId="0" borderId="20" xfId="0" applyFont="1" applyFill="1" applyBorder="1" applyAlignment="1">
      <alignment horizontal="center" vertical="center" shrinkToFit="1"/>
    </xf>
    <xf numFmtId="0" fontId="6" fillId="0" borderId="33" xfId="0" applyFont="1" applyBorder="1" applyAlignment="1">
      <alignment horizontal="center" vertical="center" shrinkToFit="1"/>
    </xf>
    <xf numFmtId="0" fontId="2" fillId="0" borderId="53" xfId="0" applyFont="1" applyFill="1" applyBorder="1" applyAlignment="1">
      <alignment horizontal="right" vertical="center" shrinkToFit="1"/>
    </xf>
    <xf numFmtId="0" fontId="6" fillId="5" borderId="54" xfId="0" applyFont="1" applyFill="1" applyBorder="1" applyAlignment="1">
      <alignment horizontal="center" vertical="top" shrinkToFit="1"/>
    </xf>
    <xf numFmtId="0" fontId="6" fillId="5" borderId="53" xfId="0" applyFont="1" applyFill="1" applyBorder="1" applyAlignment="1">
      <alignment horizontal="center" vertical="top" shrinkToFit="1"/>
    </xf>
    <xf numFmtId="0" fontId="6" fillId="5" borderId="52" xfId="0" applyFont="1" applyFill="1" applyBorder="1" applyAlignment="1">
      <alignment horizontal="center" vertical="top" shrinkToFit="1"/>
    </xf>
    <xf numFmtId="0" fontId="17" fillId="11" borderId="45" xfId="0" applyNumberFormat="1" applyFont="1" applyFill="1" applyBorder="1" applyAlignment="1">
      <alignment horizontal="center" vertical="center" shrinkToFit="1"/>
    </xf>
    <xf numFmtId="0" fontId="17" fillId="11" borderId="48" xfId="0" applyNumberFormat="1" applyFont="1" applyFill="1" applyBorder="1" applyAlignment="1">
      <alignment horizontal="center" vertical="center" shrinkToFit="1"/>
    </xf>
    <xf numFmtId="0" fontId="17" fillId="11" borderId="50" xfId="0" applyNumberFormat="1" applyFont="1" applyFill="1" applyBorder="1" applyAlignment="1">
      <alignment horizontal="center" vertical="center" shrinkToFit="1"/>
    </xf>
    <xf numFmtId="0" fontId="17" fillId="11" borderId="24" xfId="0" applyNumberFormat="1" applyFont="1" applyFill="1" applyBorder="1" applyAlignment="1">
      <alignment horizontal="center" vertical="center" shrinkToFit="1"/>
    </xf>
    <xf numFmtId="0" fontId="17" fillId="11" borderId="21" xfId="0" applyNumberFormat="1" applyFont="1" applyFill="1" applyBorder="1" applyAlignment="1">
      <alignment horizontal="center" vertical="center" shrinkToFit="1"/>
    </xf>
    <xf numFmtId="0" fontId="17" fillId="11" borderId="23" xfId="0" applyNumberFormat="1" applyFont="1" applyFill="1" applyBorder="1" applyAlignment="1">
      <alignment horizontal="center" vertical="center" shrinkToFit="1"/>
    </xf>
    <xf numFmtId="0" fontId="36" fillId="0" borderId="12" xfId="0" applyFont="1" applyBorder="1" applyAlignment="1">
      <alignment horizontal="left" vertical="center" wrapText="1" shrinkToFit="1"/>
    </xf>
    <xf numFmtId="0" fontId="36" fillId="0" borderId="11" xfId="0" applyFont="1" applyBorder="1" applyAlignment="1">
      <alignment horizontal="left" vertical="center" wrapText="1" shrinkToFit="1"/>
    </xf>
    <xf numFmtId="0" fontId="36" fillId="0" borderId="10" xfId="0" applyFont="1" applyBorder="1" applyAlignment="1">
      <alignment horizontal="left" vertical="center" wrapText="1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36" fillId="0" borderId="3" xfId="0" applyFont="1" applyBorder="1" applyAlignment="1">
      <alignment horizontal="left" vertical="center" wrapText="1" shrinkToFit="1"/>
    </xf>
    <xf numFmtId="0" fontId="36" fillId="0" borderId="2" xfId="0" applyFont="1" applyBorder="1" applyAlignment="1">
      <alignment horizontal="left" vertical="center" wrapText="1" shrinkToFit="1"/>
    </xf>
    <xf numFmtId="0" fontId="36" fillId="0" borderId="1" xfId="0" applyFont="1" applyBorder="1" applyAlignment="1">
      <alignment horizontal="left" vertical="center" wrapText="1" shrinkToFit="1"/>
    </xf>
    <xf numFmtId="0" fontId="6" fillId="0" borderId="29" xfId="0" applyFont="1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5" fillId="0" borderId="15" xfId="0" applyFont="1" applyBorder="1" applyAlignment="1">
      <alignment horizontal="center" vertical="center" shrinkToFit="1"/>
    </xf>
    <xf numFmtId="0" fontId="25" fillId="0" borderId="14" xfId="0" applyFont="1" applyBorder="1" applyAlignment="1">
      <alignment horizontal="center" vertical="center" shrinkToFit="1"/>
    </xf>
    <xf numFmtId="0" fontId="25" fillId="0" borderId="6" xfId="0" applyFont="1" applyBorder="1" applyAlignment="1">
      <alignment horizontal="center" vertical="center" shrinkToFit="1"/>
    </xf>
    <xf numFmtId="0" fontId="25" fillId="0" borderId="5" xfId="0" applyFont="1" applyBorder="1" applyAlignment="1">
      <alignment horizontal="center" vertical="center" shrinkToFit="1"/>
    </xf>
    <xf numFmtId="0" fontId="43" fillId="0" borderId="12" xfId="0" applyFont="1" applyBorder="1" applyAlignment="1">
      <alignment horizontal="center" vertical="center" shrinkToFit="1"/>
    </xf>
    <xf numFmtId="0" fontId="43" fillId="0" borderId="16" xfId="0" applyFont="1" applyBorder="1" applyAlignment="1">
      <alignment horizontal="center" vertical="center" shrinkToFit="1"/>
    </xf>
    <xf numFmtId="0" fontId="43" fillId="0" borderId="3" xfId="0" applyFont="1" applyBorder="1" applyAlignment="1">
      <alignment horizontal="center" vertical="center" shrinkToFit="1"/>
    </xf>
    <xf numFmtId="0" fontId="43" fillId="0" borderId="7" xfId="0" applyFont="1" applyBorder="1" applyAlignment="1">
      <alignment horizontal="center" vertical="center" shrinkToFit="1"/>
    </xf>
    <xf numFmtId="0" fontId="32" fillId="4" borderId="24" xfId="0" applyFont="1" applyFill="1" applyBorder="1" applyAlignment="1">
      <alignment horizontal="center" vertical="center" shrinkToFit="1"/>
    </xf>
    <xf numFmtId="0" fontId="32" fillId="4" borderId="21" xfId="0" applyFont="1" applyFill="1" applyBorder="1" applyAlignment="1">
      <alignment horizontal="center" vertical="center" shrinkToFit="1"/>
    </xf>
    <xf numFmtId="0" fontId="32" fillId="4" borderId="23" xfId="0" applyFont="1" applyFill="1" applyBorder="1" applyAlignment="1">
      <alignment horizontal="center" vertical="center" shrinkToFit="1"/>
    </xf>
    <xf numFmtId="0" fontId="6" fillId="11" borderId="37" xfId="0" applyFont="1" applyFill="1" applyBorder="1" applyAlignment="1">
      <alignment horizontal="center" vertical="center" shrinkToFit="1"/>
    </xf>
    <xf numFmtId="0" fontId="6" fillId="11" borderId="36" xfId="0" applyFont="1" applyFill="1" applyBorder="1" applyAlignment="1">
      <alignment horizontal="center" vertical="center" shrinkToFit="1"/>
    </xf>
    <xf numFmtId="0" fontId="6" fillId="11" borderId="35" xfId="0" applyFont="1" applyFill="1" applyBorder="1" applyAlignment="1">
      <alignment horizontal="center" vertical="center" shrinkToFit="1"/>
    </xf>
    <xf numFmtId="0" fontId="3" fillId="3" borderId="47" xfId="0" applyFont="1" applyFill="1" applyBorder="1" applyAlignment="1">
      <alignment horizontal="center" vertical="center" shrinkToFit="1"/>
    </xf>
    <xf numFmtId="0" fontId="3" fillId="3" borderId="18" xfId="0" applyFont="1" applyFill="1" applyBorder="1" applyAlignment="1">
      <alignment horizontal="center" vertical="center" shrinkToFit="1"/>
    </xf>
    <xf numFmtId="0" fontId="3" fillId="3" borderId="4" xfId="0" applyFont="1" applyFill="1" applyBorder="1" applyAlignment="1">
      <alignment horizontal="center" vertical="center" shrinkToFit="1"/>
    </xf>
    <xf numFmtId="0" fontId="32" fillId="4" borderId="12" xfId="0" applyFont="1" applyFill="1" applyBorder="1" applyAlignment="1">
      <alignment horizontal="center" vertical="center" shrinkToFit="1"/>
    </xf>
    <xf numFmtId="0" fontId="32" fillId="4" borderId="11" xfId="0" applyFont="1" applyFill="1" applyBorder="1" applyAlignment="1">
      <alignment horizontal="center" vertical="center" shrinkToFit="1"/>
    </xf>
    <xf numFmtId="0" fontId="32" fillId="4" borderId="10" xfId="0" applyFont="1" applyFill="1" applyBorder="1" applyAlignment="1">
      <alignment horizontal="center" vertical="center" shrinkToFit="1"/>
    </xf>
    <xf numFmtId="0" fontId="6" fillId="11" borderId="31" xfId="0" applyFont="1" applyFill="1" applyBorder="1" applyAlignment="1">
      <alignment horizontal="center" vertical="center" shrinkToFit="1"/>
    </xf>
    <xf numFmtId="0" fontId="6" fillId="11" borderId="11" xfId="0" applyFont="1" applyFill="1" applyBorder="1" applyAlignment="1">
      <alignment horizontal="center" vertical="center" shrinkToFit="1"/>
    </xf>
    <xf numFmtId="0" fontId="6" fillId="11" borderId="16" xfId="0" applyFont="1" applyFill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 shrinkToFit="1"/>
    </xf>
    <xf numFmtId="0" fontId="25" fillId="0" borderId="29" xfId="0" applyFont="1" applyBorder="1" applyAlignment="1">
      <alignment horizontal="center" vertical="center" shrinkToFit="1"/>
    </xf>
    <xf numFmtId="0" fontId="25" fillId="0" borderId="28" xfId="0" applyFont="1" applyBorder="1" applyAlignment="1">
      <alignment horizontal="center" vertical="center" shrinkToFit="1"/>
    </xf>
    <xf numFmtId="0" fontId="6" fillId="11" borderId="101" xfId="0" applyFont="1" applyFill="1" applyBorder="1" applyAlignment="1">
      <alignment horizontal="center" vertical="center" shrinkToFit="1"/>
    </xf>
    <xf numFmtId="0" fontId="6" fillId="11" borderId="28" xfId="0" applyFont="1" applyFill="1" applyBorder="1" applyAlignment="1">
      <alignment horizontal="center" vertical="center" shrinkToFit="1"/>
    </xf>
    <xf numFmtId="0" fontId="6" fillId="11" borderId="27" xfId="0" applyFont="1" applyFill="1" applyBorder="1" applyAlignment="1">
      <alignment horizontal="center" vertical="center" shrinkToFit="1"/>
    </xf>
    <xf numFmtId="0" fontId="25" fillId="0" borderId="33" xfId="0" applyFont="1" applyBorder="1" applyAlignment="1">
      <alignment horizontal="center" vertical="center" shrinkToFit="1"/>
    </xf>
    <xf numFmtId="0" fontId="25" fillId="0" borderId="12" xfId="0" applyFont="1" applyBorder="1" applyAlignment="1">
      <alignment horizontal="center" vertical="center" shrinkToFit="1"/>
    </xf>
    <xf numFmtId="0" fontId="32" fillId="11" borderId="12" xfId="0" applyFont="1" applyFill="1" applyBorder="1" applyAlignment="1">
      <alignment horizontal="center" vertical="center" shrinkToFit="1"/>
    </xf>
    <xf numFmtId="0" fontId="32" fillId="11" borderId="16" xfId="0" applyFont="1" applyFill="1" applyBorder="1" applyAlignment="1">
      <alignment horizontal="center" vertical="center" shrinkToFit="1"/>
    </xf>
    <xf numFmtId="0" fontId="32" fillId="0" borderId="11" xfId="0" applyFont="1" applyFill="1" applyBorder="1" applyAlignment="1">
      <alignment horizontal="center" vertical="center" shrinkToFit="1"/>
    </xf>
    <xf numFmtId="0" fontId="32" fillId="0" borderId="16" xfId="0" applyFont="1" applyFill="1" applyBorder="1" applyAlignment="1">
      <alignment horizontal="center" vertical="center" shrinkToFit="1"/>
    </xf>
    <xf numFmtId="0" fontId="49" fillId="4" borderId="12" xfId="0" applyFont="1" applyFill="1" applyBorder="1" applyAlignment="1">
      <alignment horizontal="center" vertical="center" shrinkToFit="1"/>
    </xf>
    <xf numFmtId="0" fontId="49" fillId="4" borderId="11" xfId="0" applyFont="1" applyFill="1" applyBorder="1" applyAlignment="1">
      <alignment horizontal="center" vertical="center" shrinkToFit="1"/>
    </xf>
    <xf numFmtId="0" fontId="49" fillId="4" borderId="10" xfId="0" applyFont="1" applyFill="1" applyBorder="1" applyAlignment="1">
      <alignment horizontal="center" vertical="center" shrinkToFit="1"/>
    </xf>
    <xf numFmtId="0" fontId="0" fillId="3" borderId="19" xfId="0" applyFill="1" applyBorder="1" applyAlignment="1">
      <alignment horizontal="center" vertical="center" shrinkToFit="1"/>
    </xf>
    <xf numFmtId="0" fontId="0" fillId="3" borderId="0" xfId="0" applyFill="1" applyBorder="1" applyAlignment="1">
      <alignment horizontal="center" vertical="center" shrinkToFit="1"/>
    </xf>
    <xf numFmtId="0" fontId="0" fillId="3" borderId="24" xfId="0" applyFill="1" applyBorder="1" applyAlignment="1">
      <alignment horizontal="center" vertical="center" shrinkToFit="1"/>
    </xf>
    <xf numFmtId="0" fontId="0" fillId="3" borderId="21" xfId="0" applyFill="1" applyBorder="1" applyAlignment="1">
      <alignment horizontal="center" vertical="center" shrinkToFit="1"/>
    </xf>
    <xf numFmtId="0" fontId="32" fillId="6" borderId="12" xfId="0" applyFont="1" applyFill="1" applyBorder="1" applyAlignment="1">
      <alignment horizontal="center" vertical="center" shrinkToFit="1"/>
    </xf>
    <xf numFmtId="0" fontId="32" fillId="6" borderId="11" xfId="0" applyFont="1" applyFill="1" applyBorder="1" applyAlignment="1">
      <alignment horizontal="center" vertical="center" shrinkToFit="1"/>
    </xf>
    <xf numFmtId="0" fontId="32" fillId="11" borderId="108" xfId="0" applyFont="1" applyFill="1" applyBorder="1" applyAlignment="1">
      <alignment horizontal="center" vertical="center" shrinkToFit="1"/>
    </xf>
    <xf numFmtId="0" fontId="32" fillId="11" borderId="104" xfId="0" applyFont="1" applyFill="1" applyBorder="1" applyAlignment="1">
      <alignment horizontal="center" vertical="center" shrinkToFit="1"/>
    </xf>
    <xf numFmtId="0" fontId="32" fillId="11" borderId="109" xfId="0" applyFont="1" applyFill="1" applyBorder="1" applyAlignment="1">
      <alignment horizontal="center" vertical="center" shrinkToFit="1"/>
    </xf>
    <xf numFmtId="0" fontId="32" fillId="11" borderId="11" xfId="0" applyFont="1" applyFill="1" applyBorder="1" applyAlignment="1">
      <alignment horizontal="center" vertical="center" shrinkToFit="1"/>
    </xf>
    <xf numFmtId="0" fontId="32" fillId="6" borderId="24" xfId="0" applyFont="1" applyFill="1" applyBorder="1" applyAlignment="1">
      <alignment horizontal="center" vertical="center" shrinkToFit="1"/>
    </xf>
    <xf numFmtId="0" fontId="32" fillId="6" borderId="21" xfId="0" applyFont="1" applyFill="1" applyBorder="1" applyAlignment="1">
      <alignment horizontal="center" vertical="center" shrinkToFit="1"/>
    </xf>
    <xf numFmtId="0" fontId="32" fillId="11" borderId="110" xfId="0" applyFont="1" applyFill="1" applyBorder="1" applyAlignment="1">
      <alignment horizontal="center" vertical="center" shrinkToFit="1"/>
    </xf>
    <xf numFmtId="0" fontId="32" fillId="11" borderId="111" xfId="0" applyFont="1" applyFill="1" applyBorder="1" applyAlignment="1">
      <alignment horizontal="center" vertical="center" shrinkToFit="1"/>
    </xf>
    <xf numFmtId="0" fontId="32" fillId="11" borderId="112" xfId="0" applyFont="1" applyFill="1" applyBorder="1" applyAlignment="1">
      <alignment horizontal="center" vertical="center" shrinkToFit="1"/>
    </xf>
    <xf numFmtId="0" fontId="32" fillId="11" borderId="36" xfId="0" applyFont="1" applyFill="1" applyBorder="1" applyAlignment="1">
      <alignment horizontal="center" vertical="center" shrinkToFit="1"/>
    </xf>
    <xf numFmtId="0" fontId="50" fillId="11" borderId="108" xfId="0" applyFont="1" applyFill="1" applyBorder="1" applyAlignment="1">
      <alignment horizontal="center" vertical="center" shrinkToFit="1"/>
    </xf>
    <xf numFmtId="0" fontId="50" fillId="11" borderId="104" xfId="0" applyFont="1" applyFill="1" applyBorder="1" applyAlignment="1">
      <alignment horizontal="center" vertical="center" shrinkToFit="1"/>
    </xf>
    <xf numFmtId="0" fontId="50" fillId="11" borderId="109" xfId="0" applyFont="1" applyFill="1" applyBorder="1" applyAlignment="1">
      <alignment horizontal="center" vertical="center" shrinkToFit="1"/>
    </xf>
    <xf numFmtId="0" fontId="50" fillId="11" borderId="110" xfId="0" applyFont="1" applyFill="1" applyBorder="1" applyAlignment="1">
      <alignment horizontal="center" vertical="center" shrinkToFit="1"/>
    </xf>
    <xf numFmtId="0" fontId="50" fillId="11" borderId="111" xfId="0" applyFont="1" applyFill="1" applyBorder="1" applyAlignment="1">
      <alignment horizontal="center" vertical="center" shrinkToFit="1"/>
    </xf>
    <xf numFmtId="0" fontId="50" fillId="11" borderId="112" xfId="0" applyFont="1" applyFill="1" applyBorder="1" applyAlignment="1">
      <alignment horizontal="center" vertical="center" shrinkToFit="1"/>
    </xf>
    <xf numFmtId="0" fontId="9" fillId="7" borderId="45" xfId="0" applyFont="1" applyFill="1" applyBorder="1" applyAlignment="1">
      <alignment horizontal="center" vertical="center" shrinkToFit="1"/>
    </xf>
    <xf numFmtId="0" fontId="9" fillId="7" borderId="48" xfId="0" applyFont="1" applyFill="1" applyBorder="1" applyAlignment="1">
      <alignment horizontal="center" vertical="center" shrinkToFit="1"/>
    </xf>
    <xf numFmtId="0" fontId="9" fillId="7" borderId="24" xfId="0" applyFont="1" applyFill="1" applyBorder="1" applyAlignment="1">
      <alignment horizontal="center" vertical="center" shrinkToFit="1"/>
    </xf>
    <xf numFmtId="0" fontId="9" fillId="7" borderId="0" xfId="0" applyFont="1" applyFill="1" applyBorder="1" applyAlignment="1">
      <alignment horizontal="center" vertical="center" shrinkToFit="1"/>
    </xf>
    <xf numFmtId="0" fontId="26" fillId="7" borderId="45" xfId="0" applyFont="1" applyFill="1" applyBorder="1" applyAlignment="1">
      <alignment horizontal="left" vertical="center" wrapText="1" shrinkToFit="1"/>
    </xf>
    <xf numFmtId="0" fontId="26" fillId="7" borderId="19" xfId="0" applyFont="1" applyFill="1" applyBorder="1" applyAlignment="1">
      <alignment horizontal="left" vertical="center" wrapText="1" shrinkToFit="1"/>
    </xf>
    <xf numFmtId="0" fontId="26" fillId="7" borderId="24" xfId="0" applyFont="1" applyFill="1" applyBorder="1" applyAlignment="1">
      <alignment horizontal="left" vertical="center" wrapText="1" shrinkToFit="1"/>
    </xf>
    <xf numFmtId="0" fontId="5" fillId="6" borderId="29" xfId="0" applyFont="1" applyFill="1" applyBorder="1" applyAlignment="1">
      <alignment horizontal="center" vertical="center" shrinkToFit="1"/>
    </xf>
    <xf numFmtId="0" fontId="5" fillId="6" borderId="28" xfId="0" applyFont="1" applyFill="1" applyBorder="1" applyAlignment="1">
      <alignment horizontal="center" vertical="center" shrinkToFit="1"/>
    </xf>
    <xf numFmtId="0" fontId="32" fillId="11" borderId="105" xfId="0" applyFont="1" applyFill="1" applyBorder="1" applyAlignment="1">
      <alignment horizontal="center" vertical="center" shrinkToFit="1"/>
    </xf>
    <xf numFmtId="0" fontId="32" fillId="11" borderId="106" xfId="0" applyFont="1" applyFill="1" applyBorder="1" applyAlignment="1">
      <alignment horizontal="center" vertical="center" shrinkToFit="1"/>
    </xf>
    <xf numFmtId="0" fontId="32" fillId="11" borderId="107" xfId="0" applyFont="1" applyFill="1" applyBorder="1" applyAlignment="1">
      <alignment horizontal="center" vertical="center" shrinkToFit="1"/>
    </xf>
    <xf numFmtId="0" fontId="32" fillId="11" borderId="40" xfId="0" applyFont="1" applyFill="1" applyBorder="1" applyAlignment="1">
      <alignment horizontal="center" vertical="center" shrinkToFit="1"/>
    </xf>
    <xf numFmtId="0" fontId="32" fillId="11" borderId="43" xfId="0" applyFont="1" applyFill="1" applyBorder="1" applyAlignment="1">
      <alignment horizontal="center" vertical="center" shrinkToFit="1"/>
    </xf>
    <xf numFmtId="0" fontId="32" fillId="11" borderId="39" xfId="0" applyFont="1" applyFill="1" applyBorder="1" applyAlignment="1">
      <alignment horizontal="center" vertical="center" shrinkToFit="1"/>
    </xf>
    <xf numFmtId="0" fontId="49" fillId="11" borderId="108" xfId="0" applyFont="1" applyFill="1" applyBorder="1" applyAlignment="1">
      <alignment horizontal="center" vertical="center" shrinkToFit="1"/>
    </xf>
    <xf numFmtId="0" fontId="49" fillId="11" borderId="104" xfId="0" applyFont="1" applyFill="1" applyBorder="1" applyAlignment="1">
      <alignment horizontal="center" vertical="center" shrinkToFit="1"/>
    </xf>
    <xf numFmtId="0" fontId="49" fillId="11" borderId="109" xfId="0" applyFont="1" applyFill="1" applyBorder="1" applyAlignment="1">
      <alignment horizontal="center" vertical="center" shrinkToFit="1"/>
    </xf>
    <xf numFmtId="0" fontId="32" fillId="11" borderId="29" xfId="0" applyFont="1" applyFill="1" applyBorder="1" applyAlignment="1">
      <alignment horizontal="center" vertical="center" shrinkToFit="1"/>
    </xf>
    <xf numFmtId="0" fontId="32" fillId="11" borderId="28" xfId="0" applyFont="1" applyFill="1" applyBorder="1" applyAlignment="1">
      <alignment horizontal="center" vertical="center" shrinkToFit="1"/>
    </xf>
    <xf numFmtId="0" fontId="32" fillId="11" borderId="27" xfId="0" applyFont="1" applyFill="1" applyBorder="1" applyAlignment="1">
      <alignment horizontal="center" vertical="center" shrinkToFit="1"/>
    </xf>
    <xf numFmtId="0" fontId="32" fillId="6" borderId="43" xfId="0" applyFont="1" applyFill="1" applyBorder="1" applyAlignment="1">
      <alignment horizontal="center" vertical="center" shrinkToFit="1"/>
    </xf>
    <xf numFmtId="0" fontId="32" fillId="6" borderId="39" xfId="0" applyFont="1" applyFill="1" applyBorder="1" applyAlignment="1">
      <alignment horizontal="center" vertical="center" shrinkToFit="1"/>
    </xf>
    <xf numFmtId="0" fontId="32" fillId="6" borderId="38" xfId="0" applyFont="1" applyFill="1" applyBorder="1" applyAlignment="1">
      <alignment horizontal="center" vertical="center" shrinkToFit="1"/>
    </xf>
    <xf numFmtId="0" fontId="32" fillId="6" borderId="35" xfId="0" applyFont="1" applyFill="1" applyBorder="1" applyAlignment="1">
      <alignment horizontal="center" vertical="center" shrinkToFit="1"/>
    </xf>
    <xf numFmtId="0" fontId="32" fillId="11" borderId="19" xfId="0" applyFont="1" applyFill="1" applyBorder="1" applyAlignment="1">
      <alignment horizontal="center" vertical="center" shrinkToFit="1"/>
    </xf>
    <xf numFmtId="0" fontId="32" fillId="11" borderId="0" xfId="0" applyFont="1" applyFill="1" applyBorder="1" applyAlignment="1">
      <alignment horizontal="center" vertical="center" shrinkToFit="1"/>
    </xf>
    <xf numFmtId="0" fontId="32" fillId="11" borderId="18" xfId="0" applyFont="1" applyFill="1" applyBorder="1" applyAlignment="1">
      <alignment horizontal="center" vertical="center" shrinkToFit="1"/>
    </xf>
    <xf numFmtId="0" fontId="26" fillId="5" borderId="44" xfId="0" applyFont="1" applyFill="1" applyBorder="1" applyAlignment="1">
      <alignment horizontal="left" vertical="center" wrapText="1" shrinkToFit="1"/>
    </xf>
    <xf numFmtId="0" fontId="26" fillId="5" borderId="32" xfId="0" applyFont="1" applyFill="1" applyBorder="1" applyAlignment="1">
      <alignment horizontal="left" vertical="center" wrapText="1" shrinkToFit="1"/>
    </xf>
    <xf numFmtId="0" fontId="26" fillId="5" borderId="25" xfId="0" applyFont="1" applyFill="1" applyBorder="1" applyAlignment="1">
      <alignment horizontal="left" vertical="center" wrapText="1" shrinkToFit="1"/>
    </xf>
    <xf numFmtId="0" fontId="32" fillId="4" borderId="43" xfId="0" applyFont="1" applyFill="1" applyBorder="1" applyAlignment="1">
      <alignment horizontal="center" vertical="center" shrinkToFit="1"/>
    </xf>
    <xf numFmtId="0" fontId="32" fillId="4" borderId="40" xfId="0" applyFont="1" applyFill="1" applyBorder="1" applyAlignment="1">
      <alignment horizontal="center" vertical="center" shrinkToFit="1"/>
    </xf>
    <xf numFmtId="0" fontId="32" fillId="4" borderId="38" xfId="0" applyFont="1" applyFill="1" applyBorder="1" applyAlignment="1">
      <alignment horizontal="center" vertical="center" shrinkToFit="1"/>
    </xf>
    <xf numFmtId="0" fontId="32" fillId="4" borderId="36" xfId="0" applyFont="1" applyFill="1" applyBorder="1" applyAlignment="1">
      <alignment horizontal="center" vertical="center" shrinkToFit="1"/>
    </xf>
    <xf numFmtId="0" fontId="49" fillId="6" borderId="12" xfId="0" applyFont="1" applyFill="1" applyBorder="1" applyAlignment="1">
      <alignment horizontal="center" vertical="center" shrinkToFit="1"/>
    </xf>
    <xf numFmtId="0" fontId="49" fillId="6" borderId="11" xfId="0" applyFont="1" applyFill="1" applyBorder="1" applyAlignment="1">
      <alignment horizontal="center" vertical="center" shrinkToFit="1"/>
    </xf>
    <xf numFmtId="56" fontId="6" fillId="0" borderId="33" xfId="0" quotePrefix="1" applyNumberFormat="1" applyFont="1" applyBorder="1" applyAlignment="1">
      <alignment horizontal="center" vertical="center" shrinkToFit="1"/>
    </xf>
    <xf numFmtId="0" fontId="6" fillId="11" borderId="41" xfId="0" applyFont="1" applyFill="1" applyBorder="1" applyAlignment="1">
      <alignment horizontal="center" vertical="center" shrinkToFit="1"/>
    </xf>
    <xf numFmtId="0" fontId="6" fillId="11" borderId="40" xfId="0" applyFont="1" applyFill="1" applyBorder="1" applyAlignment="1">
      <alignment horizontal="center" vertical="center" shrinkToFit="1"/>
    </xf>
    <xf numFmtId="0" fontId="6" fillId="11" borderId="39" xfId="0" applyFont="1" applyFill="1" applyBorder="1" applyAlignment="1">
      <alignment horizontal="center" vertical="center" shrinkToFit="1"/>
    </xf>
    <xf numFmtId="0" fontId="0" fillId="3" borderId="45" xfId="0" applyFill="1" applyBorder="1" applyAlignment="1">
      <alignment horizontal="center" vertical="center" shrinkToFit="1"/>
    </xf>
    <xf numFmtId="0" fontId="0" fillId="3" borderId="47" xfId="0" applyFill="1" applyBorder="1" applyAlignment="1">
      <alignment horizontal="center" vertical="center" shrinkToFit="1"/>
    </xf>
    <xf numFmtId="0" fontId="0" fillId="3" borderId="18" xfId="0" applyFill="1" applyBorder="1" applyAlignment="1">
      <alignment horizontal="center" vertical="center" shrinkToFit="1"/>
    </xf>
    <xf numFmtId="0" fontId="10" fillId="11" borderId="101" xfId="0" applyFont="1" applyFill="1" applyBorder="1" applyAlignment="1">
      <alignment horizontal="center" vertical="center" shrinkToFit="1"/>
    </xf>
    <xf numFmtId="0" fontId="10" fillId="11" borderId="28" xfId="0" applyFont="1" applyFill="1" applyBorder="1" applyAlignment="1">
      <alignment horizontal="center" vertical="center" shrinkToFit="1"/>
    </xf>
    <xf numFmtId="0" fontId="10" fillId="11" borderId="27" xfId="0" applyFont="1" applyFill="1" applyBorder="1" applyAlignment="1">
      <alignment horizontal="center" vertical="center" shrinkToFit="1"/>
    </xf>
    <xf numFmtId="0" fontId="10" fillId="11" borderId="37" xfId="0" applyFont="1" applyFill="1" applyBorder="1" applyAlignment="1">
      <alignment horizontal="center" vertical="center" shrinkToFit="1"/>
    </xf>
    <xf numFmtId="0" fontId="10" fillId="11" borderId="36" xfId="0" applyFont="1" applyFill="1" applyBorder="1" applyAlignment="1">
      <alignment horizontal="center" vertical="center" shrinkToFit="1"/>
    </xf>
    <xf numFmtId="0" fontId="10" fillId="11" borderId="35" xfId="0" applyFont="1" applyFill="1" applyBorder="1" applyAlignment="1">
      <alignment horizontal="center" vertical="center" shrinkToFit="1"/>
    </xf>
    <xf numFmtId="0" fontId="50" fillId="11" borderId="12" xfId="0" applyFont="1" applyFill="1" applyBorder="1" applyAlignment="1">
      <alignment horizontal="center" vertical="center" shrinkToFit="1"/>
    </xf>
    <xf numFmtId="0" fontId="50" fillId="11" borderId="16" xfId="0" applyFont="1" applyFill="1" applyBorder="1" applyAlignment="1">
      <alignment horizontal="center" vertical="center" shrinkToFit="1"/>
    </xf>
    <xf numFmtId="0" fontId="32" fillId="0" borderId="28" xfId="0" applyFont="1" applyFill="1" applyBorder="1" applyAlignment="1">
      <alignment horizontal="center" vertical="center" shrinkToFit="1"/>
    </xf>
    <xf numFmtId="0" fontId="32" fillId="0" borderId="27" xfId="0" applyFont="1" applyFill="1" applyBorder="1" applyAlignment="1">
      <alignment horizontal="center" vertical="center" shrinkToFit="1"/>
    </xf>
    <xf numFmtId="0" fontId="50" fillId="11" borderId="11" xfId="0" applyFont="1" applyFill="1" applyBorder="1" applyAlignment="1">
      <alignment horizontal="center" vertical="center" shrinkToFit="1"/>
    </xf>
    <xf numFmtId="0" fontId="9" fillId="4" borderId="45" xfId="0" applyFont="1" applyFill="1" applyBorder="1" applyAlignment="1">
      <alignment horizontal="center" vertical="center" shrinkToFit="1"/>
    </xf>
    <xf numFmtId="0" fontId="9" fillId="4" borderId="48" xfId="0" applyFont="1" applyFill="1" applyBorder="1" applyAlignment="1">
      <alignment horizontal="center" vertical="center" shrinkToFit="1"/>
    </xf>
    <xf numFmtId="0" fontId="9" fillId="4" borderId="24" xfId="0" applyFont="1" applyFill="1" applyBorder="1" applyAlignment="1">
      <alignment horizontal="center" vertical="center" shrinkToFit="1"/>
    </xf>
    <xf numFmtId="0" fontId="9" fillId="4" borderId="21" xfId="0" applyFont="1" applyFill="1" applyBorder="1" applyAlignment="1">
      <alignment horizontal="center" vertical="center" shrinkToFit="1"/>
    </xf>
    <xf numFmtId="0" fontId="50" fillId="0" borderId="12" xfId="0" applyFont="1" applyFill="1" applyBorder="1" applyAlignment="1">
      <alignment horizontal="center" vertical="center" shrinkToFit="1"/>
    </xf>
    <xf numFmtId="0" fontId="50" fillId="0" borderId="11" xfId="0" applyFont="1" applyFill="1" applyBorder="1" applyAlignment="1">
      <alignment horizontal="center" vertical="center" shrinkToFit="1"/>
    </xf>
    <xf numFmtId="0" fontId="50" fillId="0" borderId="16" xfId="0" applyFont="1" applyFill="1" applyBorder="1" applyAlignment="1">
      <alignment horizontal="center" vertical="center" shrinkToFit="1"/>
    </xf>
    <xf numFmtId="0" fontId="32" fillId="0" borderId="38" xfId="0" applyFont="1" applyFill="1" applyBorder="1" applyAlignment="1">
      <alignment horizontal="center" vertical="center" shrinkToFit="1"/>
    </xf>
    <xf numFmtId="0" fontId="32" fillId="0" borderId="36" xfId="0" applyFont="1" applyFill="1" applyBorder="1" applyAlignment="1">
      <alignment horizontal="center" vertical="center" shrinkToFit="1"/>
    </xf>
    <xf numFmtId="0" fontId="32" fillId="0" borderId="35" xfId="0" applyFont="1" applyFill="1" applyBorder="1" applyAlignment="1">
      <alignment horizontal="center" vertical="center" shrinkToFit="1"/>
    </xf>
    <xf numFmtId="0" fontId="49" fillId="4" borderId="29" xfId="0" applyFont="1" applyFill="1" applyBorder="1" applyAlignment="1">
      <alignment horizontal="center" vertical="center" shrinkToFit="1"/>
    </xf>
    <xf numFmtId="0" fontId="49" fillId="4" borderId="28" xfId="0" applyFont="1" applyFill="1" applyBorder="1" applyAlignment="1">
      <alignment horizontal="center" vertical="center" shrinkToFit="1"/>
    </xf>
    <xf numFmtId="0" fontId="49" fillId="4" borderId="34" xfId="0" applyFont="1" applyFill="1" applyBorder="1" applyAlignment="1">
      <alignment horizontal="center" vertical="center" shrinkToFit="1"/>
    </xf>
    <xf numFmtId="0" fontId="50" fillId="11" borderId="38" xfId="0" applyFont="1" applyFill="1" applyBorder="1" applyAlignment="1">
      <alignment horizontal="center" vertical="center" shrinkToFit="1"/>
    </xf>
    <xf numFmtId="0" fontId="50" fillId="11" borderId="36" xfId="0" applyFont="1" applyFill="1" applyBorder="1" applyAlignment="1">
      <alignment horizontal="center" vertical="center" shrinkToFit="1"/>
    </xf>
    <xf numFmtId="0" fontId="50" fillId="11" borderId="35" xfId="0" applyFont="1" applyFill="1" applyBorder="1" applyAlignment="1">
      <alignment horizontal="center" vertical="center" shrinkToFit="1"/>
    </xf>
    <xf numFmtId="0" fontId="50" fillId="0" borderId="38" xfId="0" applyFont="1" applyFill="1" applyBorder="1" applyAlignment="1">
      <alignment horizontal="center" vertical="center" shrinkToFit="1"/>
    </xf>
    <xf numFmtId="0" fontId="50" fillId="0" borderId="36" xfId="0" applyFont="1" applyFill="1" applyBorder="1" applyAlignment="1">
      <alignment horizontal="center" vertical="center" shrinkToFit="1"/>
    </xf>
    <xf numFmtId="0" fontId="50" fillId="0" borderId="35" xfId="0" applyFont="1" applyFill="1" applyBorder="1" applyAlignment="1">
      <alignment horizontal="center" vertical="center" shrinkToFit="1"/>
    </xf>
    <xf numFmtId="0" fontId="10" fillId="11" borderId="41" xfId="0" applyFont="1" applyFill="1" applyBorder="1" applyAlignment="1">
      <alignment horizontal="center" vertical="center" shrinkToFit="1"/>
    </xf>
    <xf numFmtId="0" fontId="10" fillId="11" borderId="40" xfId="0" applyFont="1" applyFill="1" applyBorder="1" applyAlignment="1">
      <alignment horizontal="center" vertical="center" shrinkToFit="1"/>
    </xf>
    <xf numFmtId="0" fontId="10" fillId="11" borderId="39" xfId="0" applyFont="1" applyFill="1" applyBorder="1" applyAlignment="1">
      <alignment horizontal="center" vertical="center" shrinkToFit="1"/>
    </xf>
    <xf numFmtId="0" fontId="10" fillId="11" borderId="102" xfId="0" applyFont="1" applyFill="1" applyBorder="1" applyAlignment="1">
      <alignment horizontal="center" vertical="center" shrinkToFit="1"/>
    </xf>
    <xf numFmtId="0" fontId="10" fillId="11" borderId="14" xfId="0" applyFont="1" applyFill="1" applyBorder="1" applyAlignment="1">
      <alignment horizontal="center" vertical="center" shrinkToFit="1"/>
    </xf>
    <xf numFmtId="0" fontId="10" fillId="11" borderId="13" xfId="0" applyFont="1" applyFill="1" applyBorder="1" applyAlignment="1">
      <alignment horizontal="center" vertical="center" shrinkToFit="1"/>
    </xf>
    <xf numFmtId="0" fontId="0" fillId="3" borderId="20" xfId="0" applyFill="1" applyBorder="1" applyAlignment="1">
      <alignment horizontal="center" vertical="center" shrinkToFit="1"/>
    </xf>
    <xf numFmtId="0" fontId="34" fillId="11" borderId="43" xfId="0" applyFont="1" applyFill="1" applyBorder="1" applyAlignment="1">
      <alignment horizontal="center" vertical="center" shrinkToFit="1"/>
    </xf>
    <xf numFmtId="0" fontId="34" fillId="11" borderId="39" xfId="0" applyFont="1" applyFill="1" applyBorder="1" applyAlignment="1">
      <alignment horizontal="center" vertical="center" shrinkToFit="1"/>
    </xf>
    <xf numFmtId="0" fontId="34" fillId="11" borderId="12" xfId="0" applyFont="1" applyFill="1" applyBorder="1" applyAlignment="1">
      <alignment horizontal="center" vertical="center" shrinkToFit="1"/>
    </xf>
    <xf numFmtId="0" fontId="34" fillId="11" borderId="16" xfId="0" applyFont="1" applyFill="1" applyBorder="1" applyAlignment="1">
      <alignment horizontal="center" vertical="center" shrinkToFit="1"/>
    </xf>
    <xf numFmtId="0" fontId="4" fillId="8" borderId="44" xfId="0" applyFont="1" applyFill="1" applyBorder="1" applyAlignment="1">
      <alignment horizontal="center" vertical="center" shrinkToFit="1"/>
    </xf>
    <xf numFmtId="0" fontId="4" fillId="8" borderId="25" xfId="0" applyFont="1" applyFill="1" applyBorder="1" applyAlignment="1">
      <alignment horizontal="center" vertical="center" shrinkToFit="1"/>
    </xf>
    <xf numFmtId="0" fontId="6" fillId="11" borderId="51" xfId="0" applyFont="1" applyFill="1" applyBorder="1" applyAlignment="1">
      <alignment horizontal="center" vertical="center" shrinkToFit="1"/>
    </xf>
    <xf numFmtId="0" fontId="6" fillId="11" borderId="33" xfId="0" applyFont="1" applyFill="1" applyBorder="1" applyAlignment="1">
      <alignment horizontal="center" vertical="center" shrinkToFit="1"/>
    </xf>
    <xf numFmtId="0" fontId="32" fillId="0" borderId="43" xfId="0" applyFont="1" applyFill="1" applyBorder="1" applyAlignment="1">
      <alignment horizontal="center" vertical="center" shrinkToFit="1"/>
    </xf>
    <xf numFmtId="0" fontId="32" fillId="0" borderId="40" xfId="0" applyFont="1" applyFill="1" applyBorder="1" applyAlignment="1">
      <alignment horizontal="center" vertical="center" shrinkToFit="1"/>
    </xf>
    <xf numFmtId="0" fontId="32" fillId="0" borderId="39" xfId="0" applyFont="1" applyFill="1" applyBorder="1" applyAlignment="1">
      <alignment horizontal="center" vertical="center" shrinkToFit="1"/>
    </xf>
    <xf numFmtId="0" fontId="0" fillId="3" borderId="44" xfId="0" applyFill="1" applyBorder="1" applyAlignment="1">
      <alignment horizontal="center" vertical="center" shrinkToFit="1"/>
    </xf>
    <xf numFmtId="0" fontId="0" fillId="3" borderId="32" xfId="0" applyFill="1" applyBorder="1" applyAlignment="1">
      <alignment horizontal="center" vertical="center" shrinkToFit="1"/>
    </xf>
    <xf numFmtId="0" fontId="0" fillId="3" borderId="25" xfId="0" applyFill="1" applyBorder="1" applyAlignment="1">
      <alignment horizontal="center" vertical="center" shrinkToFit="1"/>
    </xf>
    <xf numFmtId="0" fontId="36" fillId="11" borderId="43" xfId="0" applyFont="1" applyFill="1" applyBorder="1" applyAlignment="1">
      <alignment horizontal="left" vertical="center" wrapText="1" shrinkToFit="1"/>
    </xf>
    <xf numFmtId="0" fontId="36" fillId="11" borderId="40" xfId="0" applyFont="1" applyFill="1" applyBorder="1" applyAlignment="1">
      <alignment horizontal="left" vertical="center" wrapText="1" shrinkToFit="1"/>
    </xf>
    <xf numFmtId="0" fontId="36" fillId="11" borderId="42" xfId="0" applyFont="1" applyFill="1" applyBorder="1" applyAlignment="1">
      <alignment horizontal="left" vertical="center" wrapText="1" shrinkToFit="1"/>
    </xf>
    <xf numFmtId="0" fontId="36" fillId="11" borderId="12" xfId="0" applyFont="1" applyFill="1" applyBorder="1" applyAlignment="1">
      <alignment horizontal="left" vertical="center" wrapText="1" shrinkToFit="1"/>
    </xf>
    <xf numFmtId="0" fontId="36" fillId="11" borderId="11" xfId="0" applyFont="1" applyFill="1" applyBorder="1" applyAlignment="1">
      <alignment horizontal="left" vertical="center" wrapText="1" shrinkToFit="1"/>
    </xf>
    <xf numFmtId="0" fontId="36" fillId="11" borderId="10" xfId="0" applyFont="1" applyFill="1" applyBorder="1" applyAlignment="1">
      <alignment horizontal="left" vertical="center" wrapText="1" shrinkToFit="1"/>
    </xf>
    <xf numFmtId="0" fontId="4" fillId="8" borderId="45" xfId="0" applyFont="1" applyFill="1" applyBorder="1" applyAlignment="1">
      <alignment horizontal="center" vertical="center" shrinkToFit="1"/>
    </xf>
    <xf numFmtId="0" fontId="4" fillId="8" borderId="48" xfId="0" applyFont="1" applyFill="1" applyBorder="1" applyAlignment="1">
      <alignment horizontal="center" vertical="center" shrinkToFit="1"/>
    </xf>
    <xf numFmtId="0" fontId="4" fillId="8" borderId="50" xfId="0" applyFont="1" applyFill="1" applyBorder="1" applyAlignment="1">
      <alignment horizontal="center" vertical="center" shrinkToFit="1"/>
    </xf>
    <xf numFmtId="0" fontId="4" fillId="8" borderId="24" xfId="0" applyFont="1" applyFill="1" applyBorder="1" applyAlignment="1">
      <alignment horizontal="center" vertical="center" shrinkToFit="1"/>
    </xf>
    <xf numFmtId="0" fontId="4" fillId="8" borderId="21" xfId="0" applyFont="1" applyFill="1" applyBorder="1" applyAlignment="1">
      <alignment horizontal="center" vertical="center" shrinkToFit="1"/>
    </xf>
    <xf numFmtId="0" fontId="4" fillId="8" borderId="23" xfId="0" applyFont="1" applyFill="1" applyBorder="1" applyAlignment="1">
      <alignment horizontal="center" vertical="center" shrinkToFit="1"/>
    </xf>
    <xf numFmtId="0" fontId="9" fillId="7" borderId="21" xfId="0" applyFont="1" applyFill="1" applyBorder="1" applyAlignment="1">
      <alignment horizontal="center" vertical="center" shrinkToFit="1"/>
    </xf>
    <xf numFmtId="0" fontId="6" fillId="11" borderId="48" xfId="0" applyFont="1" applyFill="1" applyBorder="1" applyAlignment="1">
      <alignment horizontal="center" vertical="center" shrinkToFit="1"/>
    </xf>
    <xf numFmtId="0" fontId="6" fillId="11" borderId="47" xfId="0" applyFont="1" applyFill="1" applyBorder="1" applyAlignment="1">
      <alignment horizontal="center" vertical="center" shrinkToFit="1"/>
    </xf>
    <xf numFmtId="0" fontId="2" fillId="8" borderId="45" xfId="0" applyFont="1" applyFill="1" applyBorder="1" applyAlignment="1">
      <alignment horizontal="center" vertical="center" shrinkToFit="1"/>
    </xf>
    <xf numFmtId="0" fontId="2" fillId="8" borderId="47" xfId="0" applyFont="1" applyFill="1" applyBorder="1" applyAlignment="1">
      <alignment horizontal="center" vertical="center" shrinkToFit="1"/>
    </xf>
    <xf numFmtId="0" fontId="2" fillId="8" borderId="24" xfId="0" applyFont="1" applyFill="1" applyBorder="1" applyAlignment="1">
      <alignment horizontal="center" vertical="center" shrinkToFit="1"/>
    </xf>
    <xf numFmtId="0" fontId="2" fillId="8" borderId="20" xfId="0" applyFont="1" applyFill="1" applyBorder="1" applyAlignment="1">
      <alignment horizontal="center" vertical="center" shrinkToFit="1"/>
    </xf>
    <xf numFmtId="0" fontId="4" fillId="8" borderId="47" xfId="0" applyFont="1" applyFill="1" applyBorder="1" applyAlignment="1">
      <alignment horizontal="center" vertical="center" shrinkToFit="1"/>
    </xf>
    <xf numFmtId="0" fontId="4" fillId="8" borderId="20" xfId="0" applyFont="1" applyFill="1" applyBorder="1" applyAlignment="1">
      <alignment horizontal="center" vertical="center" shrinkToFit="1"/>
    </xf>
    <xf numFmtId="0" fontId="50" fillId="11" borderId="43" xfId="0" applyFont="1" applyFill="1" applyBorder="1" applyAlignment="1">
      <alignment horizontal="center" vertical="center" shrinkToFit="1"/>
    </xf>
    <xf numFmtId="0" fontId="50" fillId="11" borderId="39" xfId="0" applyFont="1" applyFill="1" applyBorder="1" applyAlignment="1">
      <alignment horizontal="center" vertical="center" shrinkToFit="1"/>
    </xf>
    <xf numFmtId="0" fontId="50" fillId="0" borderId="43" xfId="0" applyFont="1" applyFill="1" applyBorder="1" applyAlignment="1">
      <alignment horizontal="center" vertical="center" shrinkToFit="1"/>
    </xf>
    <xf numFmtId="0" fontId="50" fillId="0" borderId="40" xfId="0" applyFont="1" applyFill="1" applyBorder="1" applyAlignment="1">
      <alignment horizontal="center" vertical="center" shrinkToFit="1"/>
    </xf>
    <xf numFmtId="0" fontId="50" fillId="0" borderId="39" xfId="0" applyFont="1" applyFill="1" applyBorder="1" applyAlignment="1">
      <alignment horizontal="center" vertical="center" shrinkToFit="1"/>
    </xf>
    <xf numFmtId="0" fontId="4" fillId="11" borderId="44" xfId="0" applyFont="1" applyFill="1" applyBorder="1" applyAlignment="1">
      <alignment horizontal="center" vertical="center" shrinkToFit="1"/>
    </xf>
    <xf numFmtId="0" fontId="4" fillId="11" borderId="30" xfId="0" applyFont="1" applyFill="1" applyBorder="1" applyAlignment="1">
      <alignment horizontal="center" vertical="center" shrinkToFit="1"/>
    </xf>
    <xf numFmtId="0" fontId="25" fillId="11" borderId="51" xfId="0" applyFont="1" applyFill="1" applyBorder="1" applyAlignment="1">
      <alignment horizontal="center" vertical="center" shrinkToFit="1"/>
    </xf>
    <xf numFmtId="0" fontId="25" fillId="11" borderId="43" xfId="0" applyFont="1" applyFill="1" applyBorder="1" applyAlignment="1">
      <alignment horizontal="center" vertical="center" shrinkToFit="1"/>
    </xf>
    <xf numFmtId="0" fontId="25" fillId="11" borderId="33" xfId="0" applyFont="1" applyFill="1" applyBorder="1" applyAlignment="1">
      <alignment horizontal="center" vertical="center" shrinkToFit="1"/>
    </xf>
    <xf numFmtId="0" fontId="25" fillId="11" borderId="12" xfId="0" applyFont="1" applyFill="1" applyBorder="1" applyAlignment="1">
      <alignment horizontal="center" vertical="center" shrinkToFit="1"/>
    </xf>
    <xf numFmtId="0" fontId="2" fillId="8" borderId="44" xfId="0" applyFont="1" applyFill="1" applyBorder="1" applyAlignment="1">
      <alignment horizontal="center" vertical="center" shrinkToFit="1"/>
    </xf>
    <xf numFmtId="0" fontId="2" fillId="8" borderId="25" xfId="0" applyFont="1" applyFill="1" applyBorder="1" applyAlignment="1">
      <alignment horizontal="center" vertical="center" shrinkToFit="1"/>
    </xf>
    <xf numFmtId="0" fontId="7" fillId="3" borderId="49" xfId="0" applyFont="1" applyFill="1" applyBorder="1" applyAlignment="1">
      <alignment horizontal="center" vertical="center" shrinkToFit="1"/>
    </xf>
    <xf numFmtId="0" fontId="7" fillId="3" borderId="26" xfId="0" applyFont="1" applyFill="1" applyBorder="1" applyAlignment="1">
      <alignment horizontal="center" vertical="center" shrinkToFit="1"/>
    </xf>
    <xf numFmtId="0" fontId="7" fillId="3" borderId="46" xfId="0" applyFont="1" applyFill="1" applyBorder="1" applyAlignment="1">
      <alignment horizontal="center" vertical="center" shrinkToFit="1"/>
    </xf>
    <xf numFmtId="0" fontId="7" fillId="3" borderId="22" xfId="0" applyFont="1" applyFill="1" applyBorder="1" applyAlignment="1">
      <alignment horizontal="center" vertical="center" shrinkToFit="1"/>
    </xf>
    <xf numFmtId="0" fontId="12" fillId="3" borderId="48" xfId="0" applyFont="1" applyFill="1" applyBorder="1" applyAlignment="1">
      <alignment horizontal="center" vertical="center" shrinkToFit="1"/>
    </xf>
    <xf numFmtId="0" fontId="12" fillId="3" borderId="47" xfId="0" applyFont="1" applyFill="1" applyBorder="1" applyAlignment="1">
      <alignment horizontal="center" vertical="center" shrinkToFit="1"/>
    </xf>
    <xf numFmtId="0" fontId="12" fillId="3" borderId="0" xfId="0" applyFont="1" applyFill="1" applyBorder="1" applyAlignment="1">
      <alignment horizontal="center" vertical="center" shrinkToFit="1"/>
    </xf>
    <xf numFmtId="0" fontId="12" fillId="3" borderId="18" xfId="0" applyFont="1" applyFill="1" applyBorder="1" applyAlignment="1">
      <alignment horizontal="center" vertical="center" shrinkToFit="1"/>
    </xf>
    <xf numFmtId="0" fontId="12" fillId="3" borderId="21" xfId="0" applyFont="1" applyFill="1" applyBorder="1" applyAlignment="1">
      <alignment horizontal="center" vertical="center" shrinkToFit="1"/>
    </xf>
    <xf numFmtId="0" fontId="12" fillId="3" borderId="20" xfId="0" applyFont="1" applyFill="1" applyBorder="1" applyAlignment="1">
      <alignment horizontal="center" vertical="center" shrinkToFit="1"/>
    </xf>
    <xf numFmtId="0" fontId="45" fillId="2" borderId="45" xfId="0" applyFont="1" applyFill="1" applyBorder="1" applyAlignment="1">
      <alignment horizontal="center" vertical="center" shrinkToFit="1"/>
    </xf>
    <xf numFmtId="0" fontId="45" fillId="2" borderId="48" xfId="0" applyFont="1" applyFill="1" applyBorder="1" applyAlignment="1">
      <alignment horizontal="center" vertical="center" shrinkToFit="1"/>
    </xf>
    <xf numFmtId="0" fontId="45" fillId="2" borderId="47" xfId="0" applyFont="1" applyFill="1" applyBorder="1" applyAlignment="1">
      <alignment horizontal="center" vertical="center" shrinkToFit="1"/>
    </xf>
    <xf numFmtId="0" fontId="45" fillId="2" borderId="19" xfId="0" applyFont="1" applyFill="1" applyBorder="1" applyAlignment="1">
      <alignment horizontal="center" vertical="center" shrinkToFit="1"/>
    </xf>
    <xf numFmtId="0" fontId="45" fillId="2" borderId="0" xfId="0" applyFont="1" applyFill="1" applyBorder="1" applyAlignment="1">
      <alignment horizontal="center" vertical="center" shrinkToFit="1"/>
    </xf>
    <xf numFmtId="0" fontId="45" fillId="2" borderId="18" xfId="0" applyFont="1" applyFill="1" applyBorder="1" applyAlignment="1">
      <alignment horizontal="center" vertical="center" shrinkToFit="1"/>
    </xf>
    <xf numFmtId="0" fontId="48" fillId="2" borderId="45" xfId="0" applyFont="1" applyFill="1" applyBorder="1" applyAlignment="1">
      <alignment horizontal="center" vertical="center" shrinkToFit="1"/>
    </xf>
    <xf numFmtId="0" fontId="48" fillId="2" borderId="48" xfId="0" applyFont="1" applyFill="1" applyBorder="1" applyAlignment="1">
      <alignment horizontal="center" vertical="center" shrinkToFit="1"/>
    </xf>
    <xf numFmtId="0" fontId="48" fillId="2" borderId="47" xfId="0" applyFont="1" applyFill="1" applyBorder="1" applyAlignment="1">
      <alignment horizontal="center" vertical="center" shrinkToFit="1"/>
    </xf>
    <xf numFmtId="0" fontId="48" fillId="2" borderId="19" xfId="0" applyFont="1" applyFill="1" applyBorder="1" applyAlignment="1">
      <alignment horizontal="center" vertical="center" shrinkToFit="1"/>
    </xf>
    <xf numFmtId="0" fontId="48" fillId="2" borderId="0" xfId="0" applyFont="1" applyFill="1" applyBorder="1" applyAlignment="1">
      <alignment horizontal="center" vertical="center" shrinkToFit="1"/>
    </xf>
    <xf numFmtId="0" fontId="48" fillId="2" borderId="18" xfId="0" applyFont="1" applyFill="1" applyBorder="1" applyAlignment="1">
      <alignment horizontal="center" vertical="center" shrinkToFit="1"/>
    </xf>
    <xf numFmtId="0" fontId="45" fillId="2" borderId="24" xfId="0" applyFont="1" applyFill="1" applyBorder="1" applyAlignment="1">
      <alignment horizontal="center" vertical="center" shrinkToFit="1"/>
    </xf>
    <xf numFmtId="0" fontId="45" fillId="2" borderId="21" xfId="0" applyFont="1" applyFill="1" applyBorder="1" applyAlignment="1">
      <alignment horizontal="center" vertical="center" shrinkToFit="1"/>
    </xf>
    <xf numFmtId="0" fontId="45" fillId="2" borderId="20" xfId="0" applyFont="1" applyFill="1" applyBorder="1" applyAlignment="1">
      <alignment horizontal="center" vertical="center" shrinkToFit="1"/>
    </xf>
    <xf numFmtId="0" fontId="47" fillId="2" borderId="19" xfId="0" applyFont="1" applyFill="1" applyBorder="1" applyAlignment="1">
      <alignment horizontal="center" vertical="center" shrinkToFit="1"/>
    </xf>
    <xf numFmtId="0" fontId="47" fillId="2" borderId="0" xfId="0" applyFont="1" applyFill="1" applyBorder="1" applyAlignment="1">
      <alignment horizontal="center" vertical="center" shrinkToFit="1"/>
    </xf>
    <xf numFmtId="0" fontId="47" fillId="2" borderId="18" xfId="0" applyFont="1" applyFill="1" applyBorder="1" applyAlignment="1">
      <alignment horizontal="center" vertical="center" shrinkToFit="1"/>
    </xf>
    <xf numFmtId="0" fontId="47" fillId="2" borderId="24" xfId="0" applyFont="1" applyFill="1" applyBorder="1" applyAlignment="1">
      <alignment horizontal="center" vertical="center" shrinkToFit="1"/>
    </xf>
    <xf numFmtId="0" fontId="47" fillId="2" borderId="21" xfId="0" applyFont="1" applyFill="1" applyBorder="1" applyAlignment="1">
      <alignment horizontal="center" vertical="center" shrinkToFit="1"/>
    </xf>
    <xf numFmtId="0" fontId="47" fillId="2" borderId="20" xfId="0" applyFont="1" applyFill="1" applyBorder="1" applyAlignment="1">
      <alignment horizontal="center" vertical="center" shrinkToFit="1"/>
    </xf>
    <xf numFmtId="0" fontId="46" fillId="2" borderId="54" xfId="0" applyFont="1" applyFill="1" applyBorder="1" applyAlignment="1">
      <alignment horizontal="center" vertical="center" shrinkToFit="1"/>
    </xf>
    <xf numFmtId="0" fontId="46" fillId="2" borderId="53" xfId="0" applyFont="1" applyFill="1" applyBorder="1" applyAlignment="1">
      <alignment horizontal="center" vertical="center" shrinkToFit="1"/>
    </xf>
    <xf numFmtId="0" fontId="46" fillId="2" borderId="52" xfId="0" applyFont="1" applyFill="1" applyBorder="1" applyAlignment="1">
      <alignment horizontal="center" vertical="center" shrinkToFit="1"/>
    </xf>
    <xf numFmtId="0" fontId="44" fillId="2" borderId="45" xfId="0" applyFont="1" applyFill="1" applyBorder="1" applyAlignment="1">
      <alignment horizontal="center" vertical="center" shrinkToFit="1"/>
    </xf>
    <xf numFmtId="0" fontId="44" fillId="2" borderId="48" xfId="0" applyFont="1" applyFill="1" applyBorder="1" applyAlignment="1">
      <alignment horizontal="center" vertical="center" shrinkToFit="1"/>
    </xf>
    <xf numFmtId="0" fontId="44" fillId="2" borderId="19" xfId="0" applyFont="1" applyFill="1" applyBorder="1" applyAlignment="1">
      <alignment horizontal="center" vertical="center" shrinkToFit="1"/>
    </xf>
    <xf numFmtId="0" fontId="44" fillId="2" borderId="0" xfId="0" applyFont="1" applyFill="1" applyBorder="1" applyAlignment="1">
      <alignment horizontal="center" vertical="center" shrinkToFit="1"/>
    </xf>
    <xf numFmtId="0" fontId="44" fillId="2" borderId="24" xfId="0" applyFont="1" applyFill="1" applyBorder="1" applyAlignment="1">
      <alignment horizontal="center" vertical="center" shrinkToFit="1"/>
    </xf>
    <xf numFmtId="0" fontId="44" fillId="2" borderId="21" xfId="0" applyFont="1" applyFill="1" applyBorder="1" applyAlignment="1">
      <alignment horizontal="center" vertical="center" shrinkToFit="1"/>
    </xf>
    <xf numFmtId="0" fontId="50" fillId="11" borderId="105" xfId="0" applyFont="1" applyFill="1" applyBorder="1" applyAlignment="1">
      <alignment horizontal="center" vertical="center" shrinkToFit="1"/>
    </xf>
    <xf numFmtId="0" fontId="50" fillId="11" borderId="106" xfId="0" applyFont="1" applyFill="1" applyBorder="1" applyAlignment="1">
      <alignment horizontal="center" vertical="center" shrinkToFit="1"/>
    </xf>
    <xf numFmtId="0" fontId="50" fillId="11" borderId="107" xfId="0" applyFont="1" applyFill="1" applyBorder="1" applyAlignment="1">
      <alignment horizontal="center" vertical="center" shrinkToFit="1"/>
    </xf>
    <xf numFmtId="0" fontId="50" fillId="11" borderId="40" xfId="0" applyFont="1" applyFill="1" applyBorder="1" applyAlignment="1">
      <alignment horizontal="center" vertical="center" shrinkToFit="1"/>
    </xf>
    <xf numFmtId="0" fontId="2" fillId="9" borderId="48" xfId="0" applyFont="1" applyFill="1" applyBorder="1" applyAlignment="1">
      <alignment horizontal="center" vertical="center" shrinkToFit="1"/>
    </xf>
    <xf numFmtId="0" fontId="2" fillId="9" borderId="21" xfId="0" applyFont="1" applyFill="1" applyBorder="1" applyAlignment="1">
      <alignment horizontal="center" vertical="center" shrinkToFit="1"/>
    </xf>
    <xf numFmtId="0" fontId="16" fillId="11" borderId="45" xfId="0" applyFont="1" applyFill="1" applyBorder="1" applyAlignment="1">
      <alignment horizontal="center" vertical="center" shrinkToFit="1"/>
    </xf>
    <xf numFmtId="0" fontId="16" fillId="11" borderId="48" xfId="0" applyFont="1" applyFill="1" applyBorder="1" applyAlignment="1">
      <alignment horizontal="center" vertical="center" shrinkToFit="1"/>
    </xf>
    <xf numFmtId="0" fontId="16" fillId="11" borderId="47" xfId="0" applyFont="1" applyFill="1" applyBorder="1" applyAlignment="1">
      <alignment horizontal="center" vertical="center" shrinkToFit="1"/>
    </xf>
    <xf numFmtId="0" fontId="16" fillId="11" borderId="24" xfId="0" applyFont="1" applyFill="1" applyBorder="1" applyAlignment="1">
      <alignment horizontal="center" vertical="center" shrinkToFit="1"/>
    </xf>
    <xf numFmtId="0" fontId="16" fillId="11" borderId="21" xfId="0" applyFont="1" applyFill="1" applyBorder="1" applyAlignment="1">
      <alignment horizontal="center" vertical="center" shrinkToFit="1"/>
    </xf>
    <xf numFmtId="0" fontId="16" fillId="11" borderId="20" xfId="0" applyFont="1" applyFill="1" applyBorder="1" applyAlignment="1">
      <alignment horizontal="center" vertical="center" shrinkToFit="1"/>
    </xf>
    <xf numFmtId="0" fontId="16" fillId="9" borderId="45" xfId="0" applyFont="1" applyFill="1" applyBorder="1" applyAlignment="1">
      <alignment horizontal="center" vertical="center" shrinkToFit="1"/>
    </xf>
    <xf numFmtId="0" fontId="16" fillId="9" borderId="48" xfId="0" applyFont="1" applyFill="1" applyBorder="1" applyAlignment="1">
      <alignment horizontal="center" vertical="center" shrinkToFit="1"/>
    </xf>
    <xf numFmtId="0" fontId="16" fillId="9" borderId="47" xfId="0" applyFont="1" applyFill="1" applyBorder="1" applyAlignment="1">
      <alignment horizontal="center" vertical="center" shrinkToFit="1"/>
    </xf>
    <xf numFmtId="0" fontId="16" fillId="9" borderId="24" xfId="0" applyFont="1" applyFill="1" applyBorder="1" applyAlignment="1">
      <alignment horizontal="center" vertical="center" shrinkToFit="1"/>
    </xf>
    <xf numFmtId="0" fontId="16" fillId="9" borderId="21" xfId="0" applyFont="1" applyFill="1" applyBorder="1" applyAlignment="1">
      <alignment horizontal="center" vertical="center" shrinkToFit="1"/>
    </xf>
    <xf numFmtId="0" fontId="16" fillId="9" borderId="20" xfId="0" applyFont="1" applyFill="1" applyBorder="1" applyAlignment="1">
      <alignment horizontal="center" vertical="center" shrinkToFit="1"/>
    </xf>
    <xf numFmtId="0" fontId="8" fillId="0" borderId="45" xfId="0" applyFont="1" applyFill="1" applyBorder="1" applyAlignment="1">
      <alignment horizontal="center" vertical="center" shrinkToFit="1"/>
    </xf>
    <xf numFmtId="0" fontId="8" fillId="0" borderId="48" xfId="0" applyFont="1" applyFill="1" applyBorder="1" applyAlignment="1">
      <alignment horizontal="center" vertical="center" shrinkToFit="1"/>
    </xf>
    <xf numFmtId="0" fontId="8" fillId="0" borderId="47" xfId="0" applyFont="1" applyFill="1" applyBorder="1" applyAlignment="1">
      <alignment horizontal="center" vertical="center" shrinkToFit="1"/>
    </xf>
    <xf numFmtId="0" fontId="8" fillId="0" borderId="24" xfId="0" applyFont="1" applyFill="1" applyBorder="1" applyAlignment="1">
      <alignment horizontal="center" vertical="center" shrinkToFit="1"/>
    </xf>
    <xf numFmtId="0" fontId="8" fillId="0" borderId="21" xfId="0" applyFont="1" applyFill="1" applyBorder="1" applyAlignment="1">
      <alignment horizontal="center" vertical="center" shrinkToFit="1"/>
    </xf>
    <xf numFmtId="0" fontId="8" fillId="0" borderId="20" xfId="0" applyFont="1" applyFill="1" applyBorder="1" applyAlignment="1">
      <alignment horizontal="center" vertical="center" shrinkToFit="1"/>
    </xf>
    <xf numFmtId="0" fontId="21" fillId="0" borderId="49" xfId="0" applyFont="1" applyBorder="1" applyAlignment="1">
      <alignment horizontal="center" vertical="center" shrinkToFit="1"/>
    </xf>
    <xf numFmtId="0" fontId="21" fillId="0" borderId="48" xfId="0" applyFont="1" applyBorder="1" applyAlignment="1">
      <alignment horizontal="center" vertical="center" shrinkToFit="1"/>
    </xf>
    <xf numFmtId="0" fontId="21" fillId="0" borderId="47" xfId="0" applyFont="1" applyBorder="1" applyAlignment="1">
      <alignment horizontal="center" vertical="center" shrinkToFit="1"/>
    </xf>
    <xf numFmtId="0" fontId="21" fillId="0" borderId="22" xfId="0" applyFont="1" applyBorder="1" applyAlignment="1">
      <alignment horizontal="center" vertical="center" shrinkToFit="1"/>
    </xf>
    <xf numFmtId="0" fontId="21" fillId="0" borderId="21" xfId="0" applyFont="1" applyBorder="1" applyAlignment="1">
      <alignment horizontal="center" vertical="center" shrinkToFit="1"/>
    </xf>
    <xf numFmtId="0" fontId="21" fillId="0" borderId="20" xfId="0" applyFont="1" applyBorder="1" applyAlignment="1">
      <alignment horizontal="center" vertical="center" shrinkToFit="1"/>
    </xf>
    <xf numFmtId="0" fontId="8" fillId="0" borderId="45" xfId="0" applyFont="1" applyBorder="1" applyAlignment="1">
      <alignment horizontal="center" vertical="center" shrinkToFit="1"/>
    </xf>
    <xf numFmtId="0" fontId="8" fillId="0" borderId="48" xfId="0" applyFont="1" applyBorder="1" applyAlignment="1">
      <alignment horizontal="center" vertical="center" shrinkToFit="1"/>
    </xf>
    <xf numFmtId="0" fontId="8" fillId="0" borderId="47" xfId="0" applyFont="1" applyBorder="1" applyAlignment="1">
      <alignment horizontal="center" vertical="center" shrinkToFit="1"/>
    </xf>
    <xf numFmtId="0" fontId="8" fillId="0" borderId="24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0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1" xfId="0" applyFont="1" applyBorder="1" applyAlignment="1">
      <alignment horizontal="center" vertical="center" shrinkToFit="1"/>
    </xf>
    <xf numFmtId="0" fontId="15" fillId="0" borderId="20" xfId="0" applyFont="1" applyBorder="1" applyAlignment="1">
      <alignment horizontal="center" vertical="center" shrinkToFit="1"/>
    </xf>
    <xf numFmtId="0" fontId="2" fillId="9" borderId="45" xfId="0" applyFont="1" applyFill="1" applyBorder="1" applyAlignment="1">
      <alignment horizontal="center" vertical="center" shrinkToFit="1"/>
    </xf>
    <xf numFmtId="0" fontId="2" fillId="9" borderId="24" xfId="0" applyFont="1" applyFill="1" applyBorder="1" applyAlignment="1">
      <alignment horizontal="center" vertical="center" shrinkToFit="1"/>
    </xf>
    <xf numFmtId="56" fontId="16" fillId="11" borderId="19" xfId="0" quotePrefix="1" applyNumberFormat="1" applyFont="1" applyFill="1" applyBorder="1" applyAlignment="1">
      <alignment horizontal="center" vertical="center" shrinkToFit="1"/>
    </xf>
    <xf numFmtId="0" fontId="16" fillId="11" borderId="0" xfId="0" applyFont="1" applyFill="1" applyBorder="1" applyAlignment="1">
      <alignment horizontal="center" vertical="center" shrinkToFit="1"/>
    </xf>
    <xf numFmtId="0" fontId="2" fillId="9" borderId="19" xfId="0" applyFont="1" applyFill="1" applyBorder="1" applyAlignment="1">
      <alignment horizontal="center" vertical="center" shrinkToFit="1"/>
    </xf>
    <xf numFmtId="0" fontId="2" fillId="9" borderId="0" xfId="0" applyFont="1" applyFill="1" applyBorder="1" applyAlignment="1">
      <alignment horizontal="center" vertical="center" shrinkToFit="1"/>
    </xf>
    <xf numFmtId="0" fontId="16" fillId="11" borderId="19" xfId="0" applyFont="1" applyFill="1" applyBorder="1" applyAlignment="1">
      <alignment horizontal="center" vertical="center" shrinkToFit="1"/>
    </xf>
    <xf numFmtId="0" fontId="8" fillId="10" borderId="45" xfId="0" quotePrefix="1" applyFont="1" applyFill="1" applyBorder="1" applyAlignment="1">
      <alignment horizontal="center" vertical="center" shrinkToFit="1"/>
    </xf>
    <xf numFmtId="0" fontId="8" fillId="10" borderId="48" xfId="0" applyFont="1" applyFill="1" applyBorder="1" applyAlignment="1">
      <alignment horizontal="center" vertical="center" shrinkToFit="1"/>
    </xf>
    <xf numFmtId="0" fontId="8" fillId="10" borderId="47" xfId="0" applyFont="1" applyFill="1" applyBorder="1" applyAlignment="1">
      <alignment horizontal="center" vertical="center" shrinkToFit="1"/>
    </xf>
    <xf numFmtId="0" fontId="8" fillId="10" borderId="24" xfId="0" applyFont="1" applyFill="1" applyBorder="1" applyAlignment="1">
      <alignment horizontal="center" vertical="center" shrinkToFit="1"/>
    </xf>
    <xf numFmtId="0" fontId="8" fillId="10" borderId="21" xfId="0" applyFont="1" applyFill="1" applyBorder="1" applyAlignment="1">
      <alignment horizontal="center" vertical="center" shrinkToFit="1"/>
    </xf>
    <xf numFmtId="0" fontId="8" fillId="10" borderId="20" xfId="0" applyFont="1" applyFill="1" applyBorder="1" applyAlignment="1">
      <alignment horizontal="center" vertical="center" shrinkToFit="1"/>
    </xf>
    <xf numFmtId="0" fontId="44" fillId="2" borderId="49" xfId="0" applyFont="1" applyFill="1" applyBorder="1" applyAlignment="1">
      <alignment horizontal="center" vertical="center" shrinkToFit="1"/>
    </xf>
    <xf numFmtId="0" fontId="44" fillId="2" borderId="47" xfId="0" applyFont="1" applyFill="1" applyBorder="1" applyAlignment="1">
      <alignment horizontal="center" vertical="center" shrinkToFit="1"/>
    </xf>
    <xf numFmtId="0" fontId="44" fillId="2" borderId="22" xfId="0" applyFont="1" applyFill="1" applyBorder="1" applyAlignment="1">
      <alignment horizontal="center" vertical="center" shrinkToFit="1"/>
    </xf>
    <xf numFmtId="0" fontId="44" fillId="2" borderId="20" xfId="0" applyFont="1" applyFill="1" applyBorder="1" applyAlignment="1">
      <alignment horizontal="center" vertical="center" shrinkToFit="1"/>
    </xf>
    <xf numFmtId="0" fontId="11" fillId="3" borderId="54" xfId="0" applyFont="1" applyFill="1" applyBorder="1" applyAlignment="1">
      <alignment horizontal="center" vertical="center" shrinkToFit="1"/>
    </xf>
    <xf numFmtId="0" fontId="11" fillId="3" borderId="53" xfId="0" applyFont="1" applyFill="1" applyBorder="1" applyAlignment="1">
      <alignment horizontal="center" vertical="center" shrinkToFit="1"/>
    </xf>
    <xf numFmtId="0" fontId="11" fillId="3" borderId="48" xfId="0" applyFont="1" applyFill="1" applyBorder="1" applyAlignment="1">
      <alignment horizontal="center" vertical="center" shrinkToFit="1"/>
    </xf>
    <xf numFmtId="0" fontId="11" fillId="3" borderId="55" xfId="0" applyFont="1" applyFill="1" applyBorder="1" applyAlignment="1">
      <alignment horizontal="center" vertical="center" shrinkToFit="1"/>
    </xf>
    <xf numFmtId="0" fontId="5" fillId="11" borderId="85" xfId="0" applyFont="1" applyFill="1" applyBorder="1" applyAlignment="1">
      <alignment horizontal="center" vertical="center" shrinkToFit="1"/>
    </xf>
    <xf numFmtId="0" fontId="5" fillId="11" borderId="53" xfId="0" applyFont="1" applyFill="1" applyBorder="1" applyAlignment="1">
      <alignment horizontal="center" vertical="center" shrinkToFit="1"/>
    </xf>
    <xf numFmtId="0" fontId="5" fillId="11" borderId="52" xfId="0" applyFont="1" applyFill="1" applyBorder="1" applyAlignment="1">
      <alignment horizontal="center" vertical="center" shrinkToFit="1"/>
    </xf>
    <xf numFmtId="0" fontId="5" fillId="11" borderId="54" xfId="0" applyFont="1" applyFill="1" applyBorder="1" applyAlignment="1">
      <alignment horizontal="center" vertical="center" shrinkToFit="1"/>
    </xf>
    <xf numFmtId="0" fontId="17" fillId="2" borderId="45" xfId="0" applyFont="1" applyFill="1" applyBorder="1" applyAlignment="1">
      <alignment horizontal="center" vertical="center" shrinkToFit="1"/>
    </xf>
    <xf numFmtId="0" fontId="17" fillId="2" borderId="47" xfId="0" applyFont="1" applyFill="1" applyBorder="1" applyAlignment="1">
      <alignment horizontal="center" vertical="center" shrinkToFit="1"/>
    </xf>
    <xf numFmtId="0" fontId="17" fillId="2" borderId="19" xfId="0" applyFont="1" applyFill="1" applyBorder="1" applyAlignment="1">
      <alignment horizontal="center" vertical="center" shrinkToFit="1"/>
    </xf>
    <xf numFmtId="0" fontId="17" fillId="2" borderId="18" xfId="0" applyFont="1" applyFill="1" applyBorder="1" applyAlignment="1">
      <alignment horizontal="center" vertical="center" shrinkToFit="1"/>
    </xf>
    <xf numFmtId="0" fontId="17" fillId="2" borderId="24" xfId="0" applyFont="1" applyFill="1" applyBorder="1" applyAlignment="1">
      <alignment horizontal="center" vertical="center" shrinkToFit="1"/>
    </xf>
    <xf numFmtId="0" fontId="17" fillId="2" borderId="20" xfId="0" applyFont="1" applyFill="1" applyBorder="1" applyAlignment="1">
      <alignment horizontal="center" vertical="center" shrinkToFit="1"/>
    </xf>
    <xf numFmtId="0" fontId="33" fillId="9" borderId="45" xfId="0" applyFont="1" applyFill="1" applyBorder="1" applyAlignment="1">
      <alignment horizontal="center" vertical="center" shrinkToFit="1"/>
    </xf>
    <xf numFmtId="0" fontId="33" fillId="9" borderId="48" xfId="0" applyFont="1" applyFill="1" applyBorder="1" applyAlignment="1">
      <alignment horizontal="center" vertical="center" shrinkToFit="1"/>
    </xf>
    <xf numFmtId="0" fontId="33" fillId="9" borderId="47" xfId="0" applyFont="1" applyFill="1" applyBorder="1" applyAlignment="1">
      <alignment horizontal="center" vertical="center" shrinkToFit="1"/>
    </xf>
    <xf numFmtId="0" fontId="33" fillId="9" borderId="24" xfId="0" applyFont="1" applyFill="1" applyBorder="1" applyAlignment="1">
      <alignment horizontal="center" vertical="center" shrinkToFit="1"/>
    </xf>
    <xf numFmtId="0" fontId="33" fillId="9" borderId="21" xfId="0" applyFont="1" applyFill="1" applyBorder="1" applyAlignment="1">
      <alignment horizontal="center" vertical="center" shrinkToFit="1"/>
    </xf>
    <xf numFmtId="0" fontId="33" fillId="9" borderId="0" xfId="0" applyFont="1" applyFill="1" applyBorder="1" applyAlignment="1">
      <alignment horizontal="center" vertical="center" shrinkToFit="1"/>
    </xf>
    <xf numFmtId="0" fontId="33" fillId="9" borderId="20" xfId="0" applyFont="1" applyFill="1" applyBorder="1" applyAlignment="1">
      <alignment horizontal="center" vertical="center" shrinkToFit="1"/>
    </xf>
    <xf numFmtId="0" fontId="16" fillId="8" borderId="49" xfId="0" applyFont="1" applyFill="1" applyBorder="1" applyAlignment="1">
      <alignment horizontal="center" vertical="center" shrinkToFit="1"/>
    </xf>
    <xf numFmtId="0" fontId="16" fillId="8" borderId="48" xfId="0" applyFont="1" applyFill="1" applyBorder="1" applyAlignment="1">
      <alignment horizontal="center" vertical="center" shrinkToFit="1"/>
    </xf>
    <xf numFmtId="0" fontId="16" fillId="8" borderId="47" xfId="0" applyFont="1" applyFill="1" applyBorder="1" applyAlignment="1">
      <alignment horizontal="center" vertical="center" shrinkToFit="1"/>
    </xf>
    <xf numFmtId="0" fontId="16" fillId="8" borderId="22" xfId="0" applyFont="1" applyFill="1" applyBorder="1" applyAlignment="1">
      <alignment horizontal="center" vertical="center" shrinkToFit="1"/>
    </xf>
    <xf numFmtId="0" fontId="16" fillId="8" borderId="21" xfId="0" applyFont="1" applyFill="1" applyBorder="1" applyAlignment="1">
      <alignment horizontal="center" vertical="center" shrinkToFit="1"/>
    </xf>
    <xf numFmtId="0" fontId="16" fillId="8" borderId="20" xfId="0" applyFont="1" applyFill="1" applyBorder="1" applyAlignment="1">
      <alignment horizontal="center" vertical="center" shrinkToFit="1"/>
    </xf>
    <xf numFmtId="0" fontId="2" fillId="8" borderId="48" xfId="0" applyFont="1" applyFill="1" applyBorder="1" applyAlignment="1">
      <alignment horizontal="center" vertical="center" shrinkToFit="1"/>
    </xf>
    <xf numFmtId="0" fontId="2" fillId="8" borderId="21" xfId="0" applyFont="1" applyFill="1" applyBorder="1" applyAlignment="1">
      <alignment horizontal="center" vertical="center" shrinkToFit="1"/>
    </xf>
    <xf numFmtId="0" fontId="16" fillId="8" borderId="45" xfId="0" applyFont="1" applyFill="1" applyBorder="1" applyAlignment="1">
      <alignment horizontal="center" vertical="center" shrinkToFit="1"/>
    </xf>
    <xf numFmtId="0" fontId="16" fillId="8" borderId="24" xfId="0" applyFont="1" applyFill="1" applyBorder="1" applyAlignment="1">
      <alignment horizontal="center" vertical="center" shrinkToFit="1"/>
    </xf>
    <xf numFmtId="0" fontId="2" fillId="9" borderId="47" xfId="0" applyFont="1" applyFill="1" applyBorder="1" applyAlignment="1">
      <alignment horizontal="center" vertical="center" shrinkToFit="1"/>
    </xf>
    <xf numFmtId="0" fontId="2" fillId="9" borderId="20" xfId="0" applyFont="1" applyFill="1" applyBorder="1" applyAlignment="1">
      <alignment horizontal="center" vertical="center" shrinkToFit="1"/>
    </xf>
    <xf numFmtId="0" fontId="16" fillId="0" borderId="45" xfId="0" applyFont="1" applyFill="1" applyBorder="1" applyAlignment="1">
      <alignment horizontal="center" vertical="center" shrinkToFit="1"/>
    </xf>
    <xf numFmtId="0" fontId="16" fillId="0" borderId="48" xfId="0" applyFont="1" applyFill="1" applyBorder="1" applyAlignment="1">
      <alignment horizontal="center" vertical="center" shrinkToFit="1"/>
    </xf>
    <xf numFmtId="0" fontId="16" fillId="0" borderId="47" xfId="0" applyFont="1" applyFill="1" applyBorder="1" applyAlignment="1">
      <alignment horizontal="center" vertical="center" shrinkToFit="1"/>
    </xf>
    <xf numFmtId="0" fontId="16" fillId="0" borderId="24" xfId="0" applyFont="1" applyFill="1" applyBorder="1" applyAlignment="1">
      <alignment horizontal="center" vertical="center" shrinkToFit="1"/>
    </xf>
    <xf numFmtId="0" fontId="16" fillId="0" borderId="21" xfId="0" applyFont="1" applyFill="1" applyBorder="1" applyAlignment="1">
      <alignment horizontal="center" vertical="center" shrinkToFit="1"/>
    </xf>
    <xf numFmtId="0" fontId="16" fillId="0" borderId="20" xfId="0" applyFont="1" applyFill="1" applyBorder="1" applyAlignment="1">
      <alignment horizontal="center" vertical="center" shrinkToFit="1"/>
    </xf>
    <xf numFmtId="0" fontId="14" fillId="9" borderId="54" xfId="0" applyFont="1" applyFill="1" applyBorder="1" applyAlignment="1">
      <alignment horizontal="center" vertical="center" shrinkToFit="1"/>
    </xf>
    <xf numFmtId="0" fontId="14" fillId="9" borderId="52" xfId="0" applyFont="1" applyFill="1" applyBorder="1" applyAlignment="1">
      <alignment horizontal="center" vertical="center" shrinkToFit="1"/>
    </xf>
    <xf numFmtId="0" fontId="6" fillId="10" borderId="24" xfId="0" applyFont="1" applyFill="1" applyBorder="1" applyAlignment="1">
      <alignment horizontal="center" vertical="center" shrinkToFit="1"/>
    </xf>
    <xf numFmtId="0" fontId="6" fillId="10" borderId="20" xfId="0" applyFont="1" applyFill="1" applyBorder="1" applyAlignment="1">
      <alignment horizontal="center" vertical="center" shrinkToFit="1"/>
    </xf>
    <xf numFmtId="0" fontId="32" fillId="9" borderId="85" xfId="0" applyFont="1" applyFill="1" applyBorder="1" applyAlignment="1">
      <alignment horizontal="center" vertical="center" shrinkToFit="1"/>
    </xf>
    <xf numFmtId="0" fontId="32" fillId="9" borderId="53" xfId="0" applyFont="1" applyFill="1" applyBorder="1" applyAlignment="1">
      <alignment horizontal="center" vertical="center" shrinkToFit="1"/>
    </xf>
    <xf numFmtId="0" fontId="32" fillId="9" borderId="52" xfId="0" applyFont="1" applyFill="1" applyBorder="1" applyAlignment="1">
      <alignment horizontal="center" vertical="center" shrinkToFit="1"/>
    </xf>
    <xf numFmtId="0" fontId="19" fillId="3" borderId="48" xfId="0" applyFont="1" applyFill="1" applyBorder="1" applyAlignment="1">
      <alignment horizontal="center" vertical="center" shrinkToFit="1"/>
    </xf>
    <xf numFmtId="0" fontId="19" fillId="3" borderId="0" xfId="0" applyFont="1" applyFill="1" applyBorder="1" applyAlignment="1">
      <alignment horizontal="center" vertical="center" shrinkToFit="1"/>
    </xf>
    <xf numFmtId="0" fontId="19" fillId="3" borderId="21" xfId="0" applyFont="1" applyFill="1" applyBorder="1" applyAlignment="1">
      <alignment horizontal="center" vertical="center" shrinkToFit="1"/>
    </xf>
    <xf numFmtId="0" fontId="35" fillId="0" borderId="45" xfId="0" applyFont="1" applyBorder="1" applyAlignment="1">
      <alignment horizontal="center" vertical="center" shrinkToFit="1"/>
    </xf>
    <xf numFmtId="0" fontId="35" fillId="0" borderId="48" xfId="0" applyFont="1" applyBorder="1" applyAlignment="1">
      <alignment horizontal="center" vertical="center" shrinkToFit="1"/>
    </xf>
    <xf numFmtId="0" fontId="35" fillId="0" borderId="47" xfId="0" applyFont="1" applyBorder="1" applyAlignment="1">
      <alignment horizontal="center" vertical="center" shrinkToFit="1"/>
    </xf>
    <xf numFmtId="0" fontId="35" fillId="0" borderId="24" xfId="0" applyFont="1" applyBorder="1" applyAlignment="1">
      <alignment horizontal="center" vertical="center" shrinkToFit="1"/>
    </xf>
    <xf numFmtId="0" fontId="35" fillId="0" borderId="21" xfId="0" applyFont="1" applyBorder="1" applyAlignment="1">
      <alignment horizontal="center" vertical="center" shrinkToFit="1"/>
    </xf>
    <xf numFmtId="0" fontId="35" fillId="0" borderId="20" xfId="0" applyFont="1" applyBorder="1" applyAlignment="1">
      <alignment horizontal="center" vertical="center" shrinkToFit="1"/>
    </xf>
    <xf numFmtId="0" fontId="28" fillId="9" borderId="24" xfId="0" applyFont="1" applyFill="1" applyBorder="1" applyAlignment="1">
      <alignment horizontal="center" vertical="center" shrinkToFit="1"/>
    </xf>
    <xf numFmtId="0" fontId="28" fillId="9" borderId="21" xfId="0" applyFont="1" applyFill="1" applyBorder="1" applyAlignment="1">
      <alignment horizontal="center" vertical="center" shrinkToFit="1"/>
    </xf>
    <xf numFmtId="0" fontId="28" fillId="9" borderId="20" xfId="0" applyFont="1" applyFill="1" applyBorder="1" applyAlignment="1">
      <alignment horizontal="center" vertical="center" shrinkToFit="1"/>
    </xf>
    <xf numFmtId="0" fontId="39" fillId="9" borderId="45" xfId="0" applyFont="1" applyFill="1" applyBorder="1" applyAlignment="1">
      <alignment horizontal="center" vertical="center" shrinkToFit="1"/>
    </xf>
    <xf numFmtId="0" fontId="39" fillId="9" borderId="48" xfId="0" applyFont="1" applyFill="1" applyBorder="1" applyAlignment="1">
      <alignment horizontal="center" vertical="center" shrinkToFit="1"/>
    </xf>
    <xf numFmtId="0" fontId="39" fillId="9" borderId="47" xfId="0" applyFont="1" applyFill="1" applyBorder="1" applyAlignment="1">
      <alignment horizontal="center" vertical="center" shrinkToFit="1"/>
    </xf>
    <xf numFmtId="0" fontId="39" fillId="9" borderId="24" xfId="0" applyFont="1" applyFill="1" applyBorder="1" applyAlignment="1">
      <alignment horizontal="center" vertical="center" shrinkToFit="1"/>
    </xf>
    <xf numFmtId="0" fontId="39" fillId="9" borderId="21" xfId="0" applyFont="1" applyFill="1" applyBorder="1" applyAlignment="1">
      <alignment horizontal="center" vertical="center" shrinkToFit="1"/>
    </xf>
    <xf numFmtId="0" fontId="39" fillId="9" borderId="20" xfId="0" applyFont="1" applyFill="1" applyBorder="1" applyAlignment="1">
      <alignment horizontal="center" vertical="center" shrinkToFit="1"/>
    </xf>
    <xf numFmtId="0" fontId="40" fillId="9" borderId="45" xfId="0" applyFont="1" applyFill="1" applyBorder="1" applyAlignment="1">
      <alignment horizontal="center" vertical="center" shrinkToFit="1"/>
    </xf>
    <xf numFmtId="0" fontId="40" fillId="9" borderId="48" xfId="0" applyFont="1" applyFill="1" applyBorder="1" applyAlignment="1">
      <alignment horizontal="center" vertical="center" shrinkToFit="1"/>
    </xf>
    <xf numFmtId="0" fontId="40" fillId="9" borderId="47" xfId="0" applyFont="1" applyFill="1" applyBorder="1" applyAlignment="1">
      <alignment horizontal="center" vertical="center" shrinkToFit="1"/>
    </xf>
    <xf numFmtId="0" fontId="40" fillId="9" borderId="24" xfId="0" applyFont="1" applyFill="1" applyBorder="1" applyAlignment="1">
      <alignment horizontal="center" vertical="center" shrinkToFit="1"/>
    </xf>
    <xf numFmtId="0" fontId="40" fillId="9" borderId="21" xfId="0" applyFont="1" applyFill="1" applyBorder="1" applyAlignment="1">
      <alignment horizontal="center" vertical="center" shrinkToFit="1"/>
    </xf>
    <xf numFmtId="0" fontId="40" fillId="9" borderId="20" xfId="0" applyFont="1" applyFill="1" applyBorder="1" applyAlignment="1">
      <alignment horizontal="center" vertical="center" shrinkToFit="1"/>
    </xf>
    <xf numFmtId="0" fontId="14" fillId="0" borderId="19" xfId="0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horizontal="center" vertical="center" shrinkToFit="1"/>
    </xf>
    <xf numFmtId="0" fontId="14" fillId="0" borderId="24" xfId="0" applyFont="1" applyFill="1" applyBorder="1" applyAlignment="1">
      <alignment horizontal="center" vertical="center" shrinkToFit="1"/>
    </xf>
    <xf numFmtId="0" fontId="14" fillId="0" borderId="21" xfId="0" applyFont="1" applyFill="1" applyBorder="1" applyAlignment="1">
      <alignment horizontal="center" vertical="center" shrinkToFit="1"/>
    </xf>
    <xf numFmtId="0" fontId="41" fillId="9" borderId="49" xfId="0" applyFont="1" applyFill="1" applyBorder="1" applyAlignment="1">
      <alignment horizontal="center" vertical="center" shrinkToFit="1"/>
    </xf>
    <xf numFmtId="0" fontId="41" fillId="9" borderId="48" xfId="0" applyFont="1" applyFill="1" applyBorder="1" applyAlignment="1">
      <alignment horizontal="center" vertical="center" shrinkToFit="1"/>
    </xf>
    <xf numFmtId="0" fontId="41" fillId="9" borderId="47" xfId="0" applyFont="1" applyFill="1" applyBorder="1" applyAlignment="1">
      <alignment horizontal="center" vertical="center" shrinkToFit="1"/>
    </xf>
    <xf numFmtId="0" fontId="41" fillId="9" borderId="22" xfId="0" applyFont="1" applyFill="1" applyBorder="1" applyAlignment="1">
      <alignment horizontal="center" vertical="center" shrinkToFit="1"/>
    </xf>
    <xf numFmtId="0" fontId="41" fillId="9" borderId="21" xfId="0" applyFont="1" applyFill="1" applyBorder="1" applyAlignment="1">
      <alignment horizontal="center" vertical="center" shrinkToFit="1"/>
    </xf>
    <xf numFmtId="0" fontId="41" fillId="9" borderId="20" xfId="0" applyFont="1" applyFill="1" applyBorder="1" applyAlignment="1">
      <alignment horizontal="center" vertical="center" shrinkToFit="1"/>
    </xf>
    <xf numFmtId="0" fontId="15" fillId="10" borderId="48" xfId="0" quotePrefix="1" applyFont="1" applyFill="1" applyBorder="1" applyAlignment="1">
      <alignment horizontal="center" vertical="center" shrinkToFit="1"/>
    </xf>
    <xf numFmtId="0" fontId="15" fillId="10" borderId="21" xfId="0" applyFont="1" applyFill="1" applyBorder="1" applyAlignment="1">
      <alignment horizontal="center" vertical="center" shrinkToFit="1"/>
    </xf>
    <xf numFmtId="0" fontId="14" fillId="9" borderId="45" xfId="0" applyFont="1" applyFill="1" applyBorder="1" applyAlignment="1">
      <alignment horizontal="center" vertical="center" shrinkToFit="1"/>
    </xf>
    <xf numFmtId="0" fontId="14" fillId="9" borderId="48" xfId="0" applyFont="1" applyFill="1" applyBorder="1" applyAlignment="1">
      <alignment horizontal="center" vertical="center" shrinkToFit="1"/>
    </xf>
    <xf numFmtId="0" fontId="14" fillId="9" borderId="47" xfId="0" applyFont="1" applyFill="1" applyBorder="1" applyAlignment="1">
      <alignment horizontal="center" vertical="center" shrinkToFit="1"/>
    </xf>
    <xf numFmtId="0" fontId="14" fillId="9" borderId="24" xfId="0" applyFont="1" applyFill="1" applyBorder="1" applyAlignment="1">
      <alignment horizontal="center" vertical="center" shrinkToFit="1"/>
    </xf>
    <xf numFmtId="0" fontId="14" fillId="9" borderId="21" xfId="0" applyFont="1" applyFill="1" applyBorder="1" applyAlignment="1">
      <alignment horizontal="center" vertical="center" shrinkToFit="1"/>
    </xf>
    <xf numFmtId="0" fontId="14" fillId="9" borderId="20" xfId="0" applyFont="1" applyFill="1" applyBorder="1" applyAlignment="1">
      <alignment horizontal="center" vertical="center" shrinkToFit="1"/>
    </xf>
    <xf numFmtId="0" fontId="14" fillId="0" borderId="19" xfId="0" applyFont="1" applyFill="1" applyBorder="1" applyAlignment="1">
      <alignment horizontal="right" shrinkToFit="1"/>
    </xf>
    <xf numFmtId="0" fontId="14" fillId="0" borderId="0" xfId="0" applyFont="1" applyFill="1" applyBorder="1" applyAlignment="1">
      <alignment horizontal="right" shrinkToFit="1"/>
    </xf>
    <xf numFmtId="0" fontId="14" fillId="0" borderId="18" xfId="0" applyFont="1" applyFill="1" applyBorder="1" applyAlignment="1">
      <alignment horizontal="right" shrinkToFit="1"/>
    </xf>
    <xf numFmtId="0" fontId="14" fillId="0" borderId="24" xfId="0" applyFont="1" applyFill="1" applyBorder="1" applyAlignment="1">
      <alignment horizontal="right" shrinkToFit="1"/>
    </xf>
    <xf numFmtId="0" fontId="14" fillId="0" borderId="21" xfId="0" applyFont="1" applyFill="1" applyBorder="1" applyAlignment="1">
      <alignment horizontal="right" shrinkToFit="1"/>
    </xf>
    <xf numFmtId="0" fontId="14" fillId="0" borderId="20" xfId="0" applyFont="1" applyFill="1" applyBorder="1" applyAlignment="1">
      <alignment horizontal="right" shrinkToFit="1"/>
    </xf>
    <xf numFmtId="0" fontId="0" fillId="3" borderId="53" xfId="0" applyFill="1" applyBorder="1" applyAlignment="1">
      <alignment horizontal="center" vertical="center" shrinkToFit="1"/>
    </xf>
    <xf numFmtId="0" fontId="0" fillId="3" borderId="55" xfId="0" applyFill="1" applyBorder="1" applyAlignment="1">
      <alignment horizontal="center" vertical="center" shrinkToFit="1"/>
    </xf>
    <xf numFmtId="0" fontId="13" fillId="2" borderId="45" xfId="0" applyFont="1" applyFill="1" applyBorder="1" applyAlignment="1">
      <alignment horizontal="center" vertical="center" shrinkToFit="1"/>
    </xf>
    <xf numFmtId="0" fontId="13" fillId="2" borderId="47" xfId="0" applyFont="1" applyFill="1" applyBorder="1" applyAlignment="1">
      <alignment horizontal="center" vertical="center" shrinkToFit="1"/>
    </xf>
    <xf numFmtId="0" fontId="13" fillId="2" borderId="19" xfId="0" applyFont="1" applyFill="1" applyBorder="1" applyAlignment="1">
      <alignment horizontal="center" vertical="center" shrinkToFit="1"/>
    </xf>
    <xf numFmtId="0" fontId="13" fillId="2" borderId="18" xfId="0" applyFont="1" applyFill="1" applyBorder="1" applyAlignment="1">
      <alignment horizontal="center" vertical="center" shrinkToFit="1"/>
    </xf>
    <xf numFmtId="0" fontId="13" fillId="2" borderId="24" xfId="0" applyFont="1" applyFill="1" applyBorder="1" applyAlignment="1">
      <alignment horizontal="center" vertical="center" shrinkToFit="1"/>
    </xf>
    <xf numFmtId="0" fontId="13" fillId="2" borderId="20" xfId="0" applyFont="1" applyFill="1" applyBorder="1" applyAlignment="1">
      <alignment horizontal="center" vertical="center" shrinkToFit="1"/>
    </xf>
    <xf numFmtId="0" fontId="42" fillId="9" borderId="45" xfId="0" applyFont="1" applyFill="1" applyBorder="1" applyAlignment="1">
      <alignment horizontal="center" vertical="center" shrinkToFit="1"/>
    </xf>
    <xf numFmtId="0" fontId="42" fillId="9" borderId="47" xfId="0" applyFont="1" applyFill="1" applyBorder="1" applyAlignment="1">
      <alignment horizontal="center" vertical="center" shrinkToFit="1"/>
    </xf>
    <xf numFmtId="0" fontId="42" fillId="9" borderId="24" xfId="0" applyFont="1" applyFill="1" applyBorder="1" applyAlignment="1">
      <alignment horizontal="center" vertical="center" shrinkToFit="1"/>
    </xf>
    <xf numFmtId="0" fontId="42" fillId="9" borderId="20" xfId="0" applyFont="1" applyFill="1" applyBorder="1" applyAlignment="1">
      <alignment horizontal="center" vertical="center" shrinkToFit="1"/>
    </xf>
    <xf numFmtId="0" fontId="34" fillId="0" borderId="45" xfId="0" applyFont="1" applyFill="1" applyBorder="1" applyAlignment="1">
      <alignment horizontal="center" vertical="center" shrinkToFit="1"/>
    </xf>
    <xf numFmtId="0" fontId="34" fillId="0" borderId="48" xfId="0" applyFont="1" applyFill="1" applyBorder="1" applyAlignment="1">
      <alignment horizontal="center" vertical="center" shrinkToFit="1"/>
    </xf>
    <xf numFmtId="0" fontId="34" fillId="0" borderId="47" xfId="0" applyFont="1" applyFill="1" applyBorder="1" applyAlignment="1">
      <alignment horizontal="center" vertical="center" shrinkToFit="1"/>
    </xf>
    <xf numFmtId="0" fontId="34" fillId="0" borderId="24" xfId="0" applyFont="1" applyFill="1" applyBorder="1" applyAlignment="1">
      <alignment horizontal="center" vertical="center" shrinkToFit="1"/>
    </xf>
    <xf numFmtId="0" fontId="34" fillId="0" borderId="21" xfId="0" applyFont="1" applyFill="1" applyBorder="1" applyAlignment="1">
      <alignment horizontal="center" vertical="center" shrinkToFit="1"/>
    </xf>
    <xf numFmtId="0" fontId="34" fillId="0" borderId="20" xfId="0" applyFont="1" applyFill="1" applyBorder="1" applyAlignment="1">
      <alignment horizontal="center" vertical="center" shrinkToFit="1"/>
    </xf>
    <xf numFmtId="0" fontId="14" fillId="0" borderId="45" xfId="0" applyFont="1" applyFill="1" applyBorder="1" applyAlignment="1">
      <alignment horizontal="right" shrinkToFit="1"/>
    </xf>
    <xf numFmtId="0" fontId="14" fillId="0" borderId="48" xfId="0" applyFont="1" applyFill="1" applyBorder="1" applyAlignment="1">
      <alignment horizontal="right" shrinkToFit="1"/>
    </xf>
    <xf numFmtId="0" fontId="14" fillId="0" borderId="47" xfId="0" applyFont="1" applyFill="1" applyBorder="1" applyAlignment="1">
      <alignment horizontal="right" shrinkToFit="1"/>
    </xf>
    <xf numFmtId="0" fontId="28" fillId="9" borderId="45" xfId="0" applyFont="1" applyFill="1" applyBorder="1" applyAlignment="1">
      <alignment horizontal="center" vertical="center" shrinkToFit="1"/>
    </xf>
    <xf numFmtId="0" fontId="28" fillId="9" borderId="48" xfId="0" applyFont="1" applyFill="1" applyBorder="1" applyAlignment="1">
      <alignment horizontal="center" vertical="center" shrinkToFit="1"/>
    </xf>
    <xf numFmtId="0" fontId="28" fillId="9" borderId="47" xfId="0" applyFont="1" applyFill="1" applyBorder="1" applyAlignment="1">
      <alignment horizontal="center" vertical="center" shrinkToFit="1"/>
    </xf>
    <xf numFmtId="0" fontId="14" fillId="0" borderId="45" xfId="0" applyFont="1" applyFill="1" applyBorder="1" applyAlignment="1">
      <alignment horizontal="center" shrinkToFit="1"/>
    </xf>
    <xf numFmtId="0" fontId="14" fillId="0" borderId="48" xfId="0" applyFont="1" applyFill="1" applyBorder="1" applyAlignment="1">
      <alignment horizontal="center" shrinkToFit="1"/>
    </xf>
    <xf numFmtId="0" fontId="14" fillId="0" borderId="24" xfId="0" applyFont="1" applyFill="1" applyBorder="1" applyAlignment="1">
      <alignment horizontal="center" shrinkToFit="1"/>
    </xf>
    <xf numFmtId="0" fontId="14" fillId="0" borderId="21" xfId="0" applyFont="1" applyFill="1" applyBorder="1" applyAlignment="1">
      <alignment horizontal="center" shrinkToFit="1"/>
    </xf>
    <xf numFmtId="0" fontId="0" fillId="3" borderId="54" xfId="0" applyFill="1" applyBorder="1" applyAlignment="1">
      <alignment horizontal="center" vertical="center" shrinkToFit="1"/>
    </xf>
    <xf numFmtId="0" fontId="15" fillId="0" borderId="45" xfId="0" applyFont="1" applyFill="1" applyBorder="1" applyAlignment="1">
      <alignment horizontal="center" vertical="center" shrinkToFit="1"/>
    </xf>
    <xf numFmtId="0" fontId="15" fillId="0" borderId="48" xfId="0" applyFont="1" applyFill="1" applyBorder="1" applyAlignment="1">
      <alignment horizontal="center" vertical="center" shrinkToFit="1"/>
    </xf>
    <xf numFmtId="0" fontId="15" fillId="0" borderId="82" xfId="0" applyFont="1" applyFill="1" applyBorder="1" applyAlignment="1">
      <alignment horizontal="center" vertical="center" shrinkToFit="1"/>
    </xf>
    <xf numFmtId="0" fontId="15" fillId="0" borderId="24" xfId="0" applyFont="1" applyFill="1" applyBorder="1" applyAlignment="1">
      <alignment horizontal="center" vertical="center" shrinkToFit="1"/>
    </xf>
    <xf numFmtId="0" fontId="15" fillId="0" borderId="21" xfId="0" applyFont="1" applyFill="1" applyBorder="1" applyAlignment="1">
      <alignment horizontal="center" vertical="center" shrinkToFit="1"/>
    </xf>
    <xf numFmtId="0" fontId="15" fillId="0" borderId="83" xfId="0" applyFont="1" applyFill="1" applyBorder="1" applyAlignment="1">
      <alignment horizontal="center" vertical="center" shrinkToFit="1"/>
    </xf>
    <xf numFmtId="0" fontId="24" fillId="0" borderId="100" xfId="0" applyFont="1" applyFill="1" applyBorder="1" applyAlignment="1">
      <alignment horizontal="center" vertical="center" shrinkToFit="1"/>
    </xf>
    <xf numFmtId="0" fontId="24" fillId="0" borderId="40" xfId="0" applyFont="1" applyFill="1" applyBorder="1" applyAlignment="1">
      <alignment horizontal="center" vertical="center" shrinkToFit="1"/>
    </xf>
    <xf numFmtId="0" fontId="24" fillId="0" borderId="39" xfId="0" applyFont="1" applyFill="1" applyBorder="1" applyAlignment="1">
      <alignment horizontal="center" vertical="center" shrinkToFit="1"/>
    </xf>
    <xf numFmtId="0" fontId="24" fillId="0" borderId="84" xfId="0" applyFont="1" applyFill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shrinkToFit="1"/>
    </xf>
    <xf numFmtId="0" fontId="24" fillId="0" borderId="18" xfId="0" applyFont="1" applyFill="1" applyBorder="1" applyAlignment="1">
      <alignment horizontal="center" vertical="center" shrinkToFit="1"/>
    </xf>
    <xf numFmtId="0" fontId="2" fillId="9" borderId="18" xfId="0" applyFont="1" applyFill="1" applyBorder="1" applyAlignment="1">
      <alignment horizontal="center" vertical="center" shrinkToFit="1"/>
    </xf>
    <xf numFmtId="0" fontId="2" fillId="3" borderId="59" xfId="0" applyFont="1" applyFill="1" applyBorder="1" applyAlignment="1">
      <alignment horizontal="center" vertical="center" shrinkToFit="1"/>
    </xf>
    <xf numFmtId="0" fontId="2" fillId="3" borderId="58" xfId="0" applyFont="1" applyFill="1" applyBorder="1" applyAlignment="1">
      <alignment horizontal="center" vertical="center" shrinkToFit="1"/>
    </xf>
    <xf numFmtId="0" fontId="20" fillId="9" borderId="45" xfId="0" applyFont="1" applyFill="1" applyBorder="1" applyAlignment="1">
      <alignment horizontal="center" vertical="center" shrinkToFit="1"/>
    </xf>
    <xf numFmtId="0" fontId="20" fillId="9" borderId="48" xfId="0" applyFont="1" applyFill="1" applyBorder="1" applyAlignment="1">
      <alignment horizontal="center" vertical="center" shrinkToFit="1"/>
    </xf>
    <xf numFmtId="0" fontId="20" fillId="9" borderId="47" xfId="0" applyFont="1" applyFill="1" applyBorder="1" applyAlignment="1">
      <alignment horizontal="center" vertical="center" shrinkToFit="1"/>
    </xf>
    <xf numFmtId="0" fontId="20" fillId="9" borderId="24" xfId="0" applyFont="1" applyFill="1" applyBorder="1" applyAlignment="1">
      <alignment horizontal="center" vertical="center" shrinkToFit="1"/>
    </xf>
    <xf numFmtId="0" fontId="20" fillId="9" borderId="21" xfId="0" applyFont="1" applyFill="1" applyBorder="1" applyAlignment="1">
      <alignment horizontal="center" vertical="center" shrinkToFit="1"/>
    </xf>
    <xf numFmtId="0" fontId="20" fillId="9" borderId="20" xfId="0" applyFont="1" applyFill="1" applyBorder="1" applyAlignment="1">
      <alignment horizontal="center" vertical="center" shrinkToFit="1"/>
    </xf>
    <xf numFmtId="0" fontId="14" fillId="0" borderId="45" xfId="0" applyFont="1" applyFill="1" applyBorder="1" applyAlignment="1">
      <alignment horizontal="right" vertical="center" shrinkToFit="1"/>
    </xf>
    <xf numFmtId="0" fontId="14" fillId="0" borderId="48" xfId="0" applyFont="1" applyFill="1" applyBorder="1" applyAlignment="1">
      <alignment horizontal="right" vertical="center" shrinkToFit="1"/>
    </xf>
    <xf numFmtId="0" fontId="14" fillId="0" borderId="47" xfId="0" applyFont="1" applyFill="1" applyBorder="1" applyAlignment="1">
      <alignment horizontal="right" vertical="center" shrinkToFit="1"/>
    </xf>
    <xf numFmtId="0" fontId="14" fillId="0" borderId="19" xfId="0" applyFont="1" applyFill="1" applyBorder="1" applyAlignment="1">
      <alignment horizontal="right" vertical="center" shrinkToFit="1"/>
    </xf>
    <xf numFmtId="0" fontId="14" fillId="0" borderId="0" xfId="0" applyFont="1" applyFill="1" applyBorder="1" applyAlignment="1">
      <alignment horizontal="right" vertical="center" shrinkToFit="1"/>
    </xf>
    <xf numFmtId="0" fontId="14" fillId="0" borderId="18" xfId="0" applyFont="1" applyFill="1" applyBorder="1" applyAlignment="1">
      <alignment horizontal="right" vertical="center" shrinkToFit="1"/>
    </xf>
    <xf numFmtId="0" fontId="28" fillId="9" borderId="0" xfId="0" applyFont="1" applyFill="1" applyBorder="1" applyAlignment="1">
      <alignment horizontal="center" vertical="center" shrinkToFit="1"/>
    </xf>
    <xf numFmtId="0" fontId="28" fillId="9" borderId="18" xfId="0" applyFont="1" applyFill="1" applyBorder="1" applyAlignment="1">
      <alignment horizontal="center" vertical="center" shrinkToFit="1"/>
    </xf>
    <xf numFmtId="0" fontId="14" fillId="0" borderId="19" xfId="0" applyFont="1" applyFill="1" applyBorder="1" applyAlignment="1">
      <alignment horizontal="center" shrinkToFit="1"/>
    </xf>
    <xf numFmtId="0" fontId="14" fillId="0" borderId="0" xfId="0" applyFont="1" applyFill="1" applyBorder="1" applyAlignment="1">
      <alignment horizontal="center" shrinkToFit="1"/>
    </xf>
    <xf numFmtId="0" fontId="11" fillId="0" borderId="45" xfId="0" applyFont="1" applyBorder="1" applyAlignment="1">
      <alignment horizontal="center" vertical="center" shrinkToFit="1"/>
    </xf>
    <xf numFmtId="0" fontId="11" fillId="0" borderId="48" xfId="0" applyFont="1" applyBorder="1" applyAlignment="1">
      <alignment horizontal="center" vertical="center" shrinkToFit="1"/>
    </xf>
    <xf numFmtId="0" fontId="11" fillId="0" borderId="47" xfId="0" applyFont="1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 shrinkToFit="1"/>
    </xf>
    <xf numFmtId="0" fontId="11" fillId="0" borderId="21" xfId="0" applyFont="1" applyBorder="1" applyAlignment="1">
      <alignment horizontal="center" vertical="center" shrinkToFit="1"/>
    </xf>
    <xf numFmtId="0" fontId="11" fillId="0" borderId="20" xfId="0" applyFont="1" applyBorder="1" applyAlignment="1">
      <alignment horizontal="center" vertical="center" shrinkToFit="1"/>
    </xf>
    <xf numFmtId="0" fontId="16" fillId="9" borderId="19" xfId="0" applyFont="1" applyFill="1" applyBorder="1" applyAlignment="1">
      <alignment horizontal="center" vertical="center" shrinkToFit="1"/>
    </xf>
    <xf numFmtId="0" fontId="16" fillId="9" borderId="0" xfId="0" applyFont="1" applyFill="1" applyBorder="1" applyAlignment="1">
      <alignment horizontal="center" vertical="center" shrinkToFit="1"/>
    </xf>
    <xf numFmtId="0" fontId="16" fillId="9" borderId="18" xfId="0" applyFont="1" applyFill="1" applyBorder="1" applyAlignment="1">
      <alignment horizontal="center" vertical="center" shrinkToFit="1"/>
    </xf>
    <xf numFmtId="0" fontId="2" fillId="3" borderId="80" xfId="0" applyFont="1" applyFill="1" applyBorder="1" applyAlignment="1">
      <alignment horizontal="center" vertical="center" shrinkToFit="1"/>
    </xf>
    <xf numFmtId="0" fontId="2" fillId="3" borderId="78" xfId="0" applyFont="1" applyFill="1" applyBorder="1" applyAlignment="1">
      <alignment horizontal="center" vertical="center" shrinkToFit="1"/>
    </xf>
    <xf numFmtId="0" fontId="2" fillId="3" borderId="68" xfId="0" applyFont="1" applyFill="1" applyBorder="1" applyAlignment="1">
      <alignment horizontal="center" vertical="center" shrinkToFit="1"/>
    </xf>
    <xf numFmtId="0" fontId="2" fillId="3" borderId="60" xfId="0" applyFont="1" applyFill="1" applyBorder="1" applyAlignment="1">
      <alignment horizontal="center" vertical="center" shrinkToFit="1"/>
    </xf>
    <xf numFmtId="0" fontId="2" fillId="3" borderId="79" xfId="0" applyFont="1" applyFill="1" applyBorder="1" applyAlignment="1">
      <alignment horizontal="center" vertical="center" shrinkToFit="1"/>
    </xf>
    <xf numFmtId="0" fontId="14" fillId="3" borderId="77" xfId="0" applyFont="1" applyFill="1" applyBorder="1" applyAlignment="1">
      <alignment horizontal="center" vertical="center" shrinkToFit="1"/>
    </xf>
    <xf numFmtId="0" fontId="14" fillId="3" borderId="76" xfId="0" applyFont="1" applyFill="1" applyBorder="1" applyAlignment="1">
      <alignment horizontal="center" vertical="center" shrinkToFit="1"/>
    </xf>
    <xf numFmtId="0" fontId="39" fillId="9" borderId="74" xfId="0" applyFont="1" applyFill="1" applyBorder="1" applyAlignment="1">
      <alignment horizontal="center" vertical="center" shrinkToFit="1"/>
    </xf>
    <xf numFmtId="0" fontId="39" fillId="9" borderId="73" xfId="0" applyFont="1" applyFill="1" applyBorder="1" applyAlignment="1">
      <alignment horizontal="center" vertical="center" shrinkToFit="1"/>
    </xf>
    <xf numFmtId="0" fontId="39" fillId="9" borderId="75" xfId="0" applyFont="1" applyFill="1" applyBorder="1" applyAlignment="1">
      <alignment horizontal="center" vertical="center" shrinkToFit="1"/>
    </xf>
    <xf numFmtId="0" fontId="4" fillId="0" borderId="74" xfId="0" applyFont="1" applyBorder="1" applyAlignment="1">
      <alignment horizontal="left" vertical="top" shrinkToFit="1"/>
    </xf>
    <xf numFmtId="0" fontId="4" fillId="0" borderId="73" xfId="0" applyFont="1" applyBorder="1" applyAlignment="1">
      <alignment horizontal="left" vertical="top" shrinkToFit="1"/>
    </xf>
    <xf numFmtId="0" fontId="4" fillId="0" borderId="72" xfId="0" applyFont="1" applyBorder="1" applyAlignment="1">
      <alignment horizontal="left" vertical="top" shrinkToFit="1"/>
    </xf>
    <xf numFmtId="0" fontId="4" fillId="0" borderId="19" xfId="0" applyFont="1" applyBorder="1" applyAlignment="1">
      <alignment horizontal="left" vertical="top" shrinkToFit="1"/>
    </xf>
    <xf numFmtId="0" fontId="4" fillId="0" borderId="0" xfId="0" applyFont="1" applyBorder="1" applyAlignment="1">
      <alignment horizontal="left" vertical="top" shrinkToFit="1"/>
    </xf>
    <xf numFmtId="0" fontId="4" fillId="0" borderId="56" xfId="0" applyFont="1" applyBorder="1" applyAlignment="1">
      <alignment horizontal="left" vertical="top" shrinkToFit="1"/>
    </xf>
    <xf numFmtId="0" fontId="4" fillId="0" borderId="24" xfId="0" applyFont="1" applyBorder="1" applyAlignment="1">
      <alignment horizontal="left" vertical="top" shrinkToFit="1"/>
    </xf>
    <xf numFmtId="0" fontId="4" fillId="0" borderId="21" xfId="0" applyFont="1" applyBorder="1" applyAlignment="1">
      <alignment horizontal="left" vertical="top" shrinkToFit="1"/>
    </xf>
    <xf numFmtId="0" fontId="4" fillId="0" borderId="23" xfId="0" applyFont="1" applyBorder="1" applyAlignment="1">
      <alignment horizontal="left" vertical="top" shrinkToFit="1"/>
    </xf>
    <xf numFmtId="0" fontId="18" fillId="9" borderId="54" xfId="0" applyFont="1" applyFill="1" applyBorder="1" applyAlignment="1">
      <alignment horizontal="center" vertical="center" shrinkToFit="1"/>
    </xf>
    <xf numFmtId="0" fontId="18" fillId="9" borderId="53" xfId="0" applyFont="1" applyFill="1" applyBorder="1" applyAlignment="1">
      <alignment horizontal="center" vertical="center" shrinkToFit="1"/>
    </xf>
    <xf numFmtId="0" fontId="18" fillId="9" borderId="52" xfId="0" applyFont="1" applyFill="1" applyBorder="1" applyAlignment="1">
      <alignment horizontal="center" vertical="center" shrinkToFit="1"/>
    </xf>
    <xf numFmtId="0" fontId="2" fillId="3" borderId="71" xfId="0" applyFont="1" applyFill="1" applyBorder="1" applyAlignment="1">
      <alignment horizontal="center" vertical="center" shrinkToFit="1"/>
    </xf>
    <xf numFmtId="0" fontId="2" fillId="3" borderId="70" xfId="0" applyFont="1" applyFill="1" applyBorder="1" applyAlignment="1">
      <alignment horizontal="center" vertical="center" shrinkToFit="1"/>
    </xf>
    <xf numFmtId="0" fontId="2" fillId="3" borderId="69" xfId="0" applyFont="1" applyFill="1" applyBorder="1" applyAlignment="1">
      <alignment horizontal="center" vertical="center" shrinkToFit="1"/>
    </xf>
    <xf numFmtId="0" fontId="2" fillId="3" borderId="67" xfId="0" applyFont="1" applyFill="1" applyBorder="1" applyAlignment="1">
      <alignment horizontal="center" vertical="center" shrinkToFit="1"/>
    </xf>
    <xf numFmtId="0" fontId="2" fillId="3" borderId="66" xfId="0" applyFont="1" applyFill="1" applyBorder="1" applyAlignment="1">
      <alignment horizontal="center" vertical="center" shrinkToFit="1"/>
    </xf>
    <xf numFmtId="0" fontId="2" fillId="3" borderId="65" xfId="0" applyFont="1" applyFill="1" applyBorder="1" applyAlignment="1">
      <alignment horizontal="center" vertical="center" shrinkToFit="1"/>
    </xf>
    <xf numFmtId="0" fontId="8" fillId="10" borderId="45" xfId="0" applyFont="1" applyFill="1" applyBorder="1" applyAlignment="1">
      <alignment horizontal="center" vertical="center" shrinkToFit="1"/>
    </xf>
    <xf numFmtId="0" fontId="2" fillId="3" borderId="64" xfId="0" applyFont="1" applyFill="1" applyBorder="1" applyAlignment="1">
      <alignment horizontal="center" vertical="center" shrinkToFit="1"/>
    </xf>
    <xf numFmtId="0" fontId="2" fillId="3" borderId="63" xfId="0" applyFont="1" applyFill="1" applyBorder="1" applyAlignment="1">
      <alignment horizontal="center" vertical="center" shrinkToFit="1"/>
    </xf>
    <xf numFmtId="0" fontId="2" fillId="3" borderId="62" xfId="0" applyFont="1" applyFill="1" applyBorder="1" applyAlignment="1">
      <alignment horizontal="center" vertical="center" shrinkToFit="1"/>
    </xf>
    <xf numFmtId="0" fontId="2" fillId="3" borderId="61" xfId="0" applyFont="1" applyFill="1" applyBorder="1" applyAlignment="1">
      <alignment horizontal="center" vertical="center" shrinkToFit="1"/>
    </xf>
    <xf numFmtId="0" fontId="2" fillId="3" borderId="57" xfId="0" applyFont="1" applyFill="1" applyBorder="1" applyAlignment="1">
      <alignment horizontal="center" vertical="center" shrinkToFit="1"/>
    </xf>
    <xf numFmtId="0" fontId="18" fillId="9" borderId="45" xfId="0" applyFont="1" applyFill="1" applyBorder="1" applyAlignment="1">
      <alignment horizontal="center" vertical="center" shrinkToFit="1"/>
    </xf>
    <xf numFmtId="0" fontId="18" fillId="9" borderId="48" xfId="0" applyFont="1" applyFill="1" applyBorder="1" applyAlignment="1">
      <alignment horizontal="center" vertical="center" shrinkToFit="1"/>
    </xf>
    <xf numFmtId="0" fontId="18" fillId="9" borderId="47" xfId="0" applyFont="1" applyFill="1" applyBorder="1" applyAlignment="1">
      <alignment horizontal="center" vertical="center" shrinkToFit="1"/>
    </xf>
    <xf numFmtId="0" fontId="18" fillId="9" borderId="24" xfId="0" applyFont="1" applyFill="1" applyBorder="1" applyAlignment="1">
      <alignment horizontal="center" vertical="center" shrinkToFit="1"/>
    </xf>
    <xf numFmtId="0" fontId="18" fillId="9" borderId="21" xfId="0" applyFont="1" applyFill="1" applyBorder="1" applyAlignment="1">
      <alignment horizontal="center" vertical="center" shrinkToFit="1"/>
    </xf>
    <xf numFmtId="0" fontId="18" fillId="9" borderId="20" xfId="0" applyFont="1" applyFill="1" applyBorder="1" applyAlignment="1">
      <alignment horizontal="center" vertical="center" shrinkToFit="1"/>
    </xf>
    <xf numFmtId="0" fontId="14" fillId="0" borderId="45" xfId="0" applyFont="1" applyFill="1" applyBorder="1" applyAlignment="1">
      <alignment horizontal="center" vertical="center" shrinkToFit="1"/>
    </xf>
    <xf numFmtId="0" fontId="14" fillId="0" borderId="48" xfId="0" applyFont="1" applyFill="1" applyBorder="1" applyAlignment="1">
      <alignment horizontal="center" vertical="center" shrinkToFit="1"/>
    </xf>
    <xf numFmtId="0" fontId="38" fillId="11" borderId="45" xfId="0" applyFont="1" applyFill="1" applyBorder="1" applyAlignment="1">
      <alignment horizontal="right" vertical="center" shrinkToFit="1"/>
    </xf>
    <xf numFmtId="0" fontId="38" fillId="11" borderId="48" xfId="0" applyFont="1" applyFill="1" applyBorder="1" applyAlignment="1">
      <alignment horizontal="right" vertical="center" shrinkToFit="1"/>
    </xf>
    <xf numFmtId="0" fontId="38" fillId="11" borderId="24" xfId="0" applyFont="1" applyFill="1" applyBorder="1" applyAlignment="1">
      <alignment horizontal="right" vertical="center" shrinkToFit="1"/>
    </xf>
    <xf numFmtId="0" fontId="38" fillId="11" borderId="21" xfId="0" applyFont="1" applyFill="1" applyBorder="1" applyAlignment="1">
      <alignment horizontal="right" vertical="center" shrinkToFit="1"/>
    </xf>
    <xf numFmtId="0" fontId="43" fillId="8" borderId="45" xfId="0" applyFont="1" applyFill="1" applyBorder="1" applyAlignment="1">
      <alignment horizontal="center" vertical="center" shrinkToFit="1"/>
    </xf>
    <xf numFmtId="0" fontId="34" fillId="8" borderId="48" xfId="0" applyFont="1" applyFill="1" applyBorder="1" applyAlignment="1">
      <alignment horizontal="center" vertical="center" shrinkToFit="1"/>
    </xf>
    <xf numFmtId="0" fontId="34" fillId="8" borderId="47" xfId="0" applyFont="1" applyFill="1" applyBorder="1" applyAlignment="1">
      <alignment horizontal="center" vertical="center" shrinkToFit="1"/>
    </xf>
    <xf numFmtId="0" fontId="34" fillId="8" borderId="24" xfId="0" applyFont="1" applyFill="1" applyBorder="1" applyAlignment="1">
      <alignment horizontal="center" vertical="center" shrinkToFit="1"/>
    </xf>
    <xf numFmtId="0" fontId="34" fillId="8" borderId="21" xfId="0" applyFont="1" applyFill="1" applyBorder="1" applyAlignment="1">
      <alignment horizontal="center" vertical="center" shrinkToFit="1"/>
    </xf>
    <xf numFmtId="0" fontId="34" fillId="8" borderId="20" xfId="0" applyFont="1" applyFill="1" applyBorder="1" applyAlignment="1">
      <alignment horizontal="center" vertical="center" shrinkToFit="1"/>
    </xf>
    <xf numFmtId="0" fontId="37" fillId="11" borderId="45" xfId="0" applyFont="1" applyFill="1" applyBorder="1" applyAlignment="1">
      <alignment horizontal="left" vertical="center" wrapText="1" shrinkToFit="1"/>
    </xf>
    <xf numFmtId="0" fontId="37" fillId="11" borderId="48" xfId="0" applyFont="1" applyFill="1" applyBorder="1" applyAlignment="1">
      <alignment horizontal="left" vertical="center" wrapText="1" shrinkToFit="1"/>
    </xf>
    <xf numFmtId="0" fontId="37" fillId="11" borderId="47" xfId="0" applyFont="1" applyFill="1" applyBorder="1" applyAlignment="1">
      <alignment horizontal="left" vertical="center" wrapText="1" shrinkToFit="1"/>
    </xf>
    <xf numFmtId="0" fontId="37" fillId="11" borderId="24" xfId="0" applyFont="1" applyFill="1" applyBorder="1" applyAlignment="1">
      <alignment horizontal="left" vertical="center" wrapText="1" shrinkToFit="1"/>
    </xf>
    <xf numFmtId="0" fontId="37" fillId="11" borderId="21" xfId="0" applyFont="1" applyFill="1" applyBorder="1" applyAlignment="1">
      <alignment horizontal="left" vertical="center" wrapText="1" shrinkToFit="1"/>
    </xf>
    <xf numFmtId="0" fontId="37" fillId="11" borderId="20" xfId="0" applyFont="1" applyFill="1" applyBorder="1" applyAlignment="1">
      <alignment horizontal="left" vertical="center" wrapText="1" shrinkToFit="1"/>
    </xf>
    <xf numFmtId="0" fontId="34" fillId="8" borderId="19" xfId="0" applyFont="1" applyFill="1" applyBorder="1" applyAlignment="1">
      <alignment horizontal="center" vertical="center" shrinkToFit="1"/>
    </xf>
    <xf numFmtId="0" fontId="34" fillId="8" borderId="0" xfId="0" applyFont="1" applyFill="1" applyBorder="1" applyAlignment="1">
      <alignment horizontal="center" vertical="center" shrinkToFit="1"/>
    </xf>
    <xf numFmtId="0" fontId="34" fillId="8" borderId="18" xfId="0" applyFont="1" applyFill="1" applyBorder="1" applyAlignment="1">
      <alignment horizontal="center" vertical="center" shrinkToFit="1"/>
    </xf>
    <xf numFmtId="0" fontId="34" fillId="8" borderId="50" xfId="0" applyFont="1" applyFill="1" applyBorder="1" applyAlignment="1">
      <alignment horizontal="center" vertical="center" shrinkToFit="1"/>
    </xf>
    <xf numFmtId="0" fontId="34" fillId="8" borderId="23" xfId="0" applyFont="1" applyFill="1" applyBorder="1" applyAlignment="1">
      <alignment horizontal="center" vertical="center" shrinkToFit="1"/>
    </xf>
    <xf numFmtId="0" fontId="37" fillId="11" borderId="50" xfId="0" applyFont="1" applyFill="1" applyBorder="1" applyAlignment="1">
      <alignment horizontal="left" vertical="center" wrapText="1" shrinkToFit="1"/>
    </xf>
    <xf numFmtId="0" fontId="37" fillId="11" borderId="23" xfId="0" applyFont="1" applyFill="1" applyBorder="1" applyAlignment="1">
      <alignment horizontal="left" vertical="center" wrapText="1" shrinkToFit="1"/>
    </xf>
    <xf numFmtId="0" fontId="2" fillId="0" borderId="45" xfId="0" applyFont="1" applyFill="1" applyBorder="1" applyAlignment="1">
      <alignment horizontal="left" vertical="top" shrinkToFit="1"/>
    </xf>
    <xf numFmtId="0" fontId="2" fillId="0" borderId="48" xfId="0" applyFont="1" applyFill="1" applyBorder="1" applyAlignment="1">
      <alignment horizontal="left" vertical="top" shrinkToFit="1"/>
    </xf>
    <xf numFmtId="0" fontId="2" fillId="0" borderId="50" xfId="0" applyFont="1" applyFill="1" applyBorder="1" applyAlignment="1">
      <alignment horizontal="left" vertical="top" shrinkToFit="1"/>
    </xf>
    <xf numFmtId="0" fontId="2" fillId="0" borderId="19" xfId="0" applyFont="1" applyFill="1" applyBorder="1" applyAlignment="1">
      <alignment horizontal="left" vertical="top" shrinkToFit="1"/>
    </xf>
    <xf numFmtId="0" fontId="2" fillId="0" borderId="0" xfId="0" applyFont="1" applyFill="1" applyBorder="1" applyAlignment="1">
      <alignment horizontal="left" vertical="top" shrinkToFit="1"/>
    </xf>
    <xf numFmtId="0" fontId="2" fillId="0" borderId="56" xfId="0" applyFont="1" applyFill="1" applyBorder="1" applyAlignment="1">
      <alignment horizontal="left" vertical="top" shrinkToFit="1"/>
    </xf>
    <xf numFmtId="0" fontId="2" fillId="0" borderId="24" xfId="0" applyFont="1" applyFill="1" applyBorder="1" applyAlignment="1">
      <alignment horizontal="left" vertical="top" shrinkToFit="1"/>
    </xf>
    <xf numFmtId="0" fontId="2" fillId="0" borderId="21" xfId="0" applyFont="1" applyFill="1" applyBorder="1" applyAlignment="1">
      <alignment horizontal="left" vertical="top" shrinkToFit="1"/>
    </xf>
    <xf numFmtId="0" fontId="2" fillId="0" borderId="23" xfId="0" applyFont="1" applyFill="1" applyBorder="1" applyAlignment="1">
      <alignment horizontal="left" vertical="top" shrinkToFit="1"/>
    </xf>
    <xf numFmtId="0" fontId="14" fillId="11" borderId="47" xfId="0" applyFont="1" applyFill="1" applyBorder="1" applyAlignment="1">
      <alignment horizontal="center" shrinkToFit="1"/>
    </xf>
    <xf numFmtId="0" fontId="14" fillId="11" borderId="20" xfId="0" applyFont="1" applyFill="1" applyBorder="1" applyAlignment="1">
      <alignment horizontal="center" shrinkToFit="1"/>
    </xf>
    <xf numFmtId="0" fontId="44" fillId="2" borderId="45" xfId="0" applyFont="1" applyFill="1" applyBorder="1" applyAlignment="1">
      <alignment horizontal="left" vertical="center" shrinkToFit="1"/>
    </xf>
    <xf numFmtId="0" fontId="44" fillId="2" borderId="48" xfId="0" applyFont="1" applyFill="1" applyBorder="1" applyAlignment="1">
      <alignment horizontal="left" vertical="center" shrinkToFit="1"/>
    </xf>
    <xf numFmtId="0" fontId="44" fillId="2" borderId="24" xfId="0" applyFont="1" applyFill="1" applyBorder="1" applyAlignment="1">
      <alignment horizontal="left" vertical="center" shrinkToFit="1"/>
    </xf>
    <xf numFmtId="0" fontId="44" fillId="2" borderId="21" xfId="0" applyFont="1" applyFill="1" applyBorder="1" applyAlignment="1">
      <alignment horizontal="left" vertical="center" shrinkToFit="1"/>
    </xf>
    <xf numFmtId="0" fontId="34" fillId="8" borderId="45" xfId="0" applyFont="1" applyFill="1" applyBorder="1" applyAlignment="1">
      <alignment horizontal="center" vertical="center" shrinkToFit="1"/>
    </xf>
    <xf numFmtId="0" fontId="22" fillId="0" borderId="45" xfId="0" applyFont="1" applyFill="1" applyBorder="1" applyAlignment="1">
      <alignment horizontal="left" vertical="center" shrinkToFit="1"/>
    </xf>
    <xf numFmtId="0" fontId="22" fillId="0" borderId="48" xfId="0" applyFont="1" applyFill="1" applyBorder="1" applyAlignment="1">
      <alignment horizontal="left" vertical="center" shrinkToFit="1"/>
    </xf>
    <xf numFmtId="0" fontId="22" fillId="0" borderId="47" xfId="0" applyFont="1" applyFill="1" applyBorder="1" applyAlignment="1">
      <alignment horizontal="left" vertical="center" shrinkToFit="1"/>
    </xf>
    <xf numFmtId="0" fontId="22" fillId="0" borderId="19" xfId="0" applyFont="1" applyFill="1" applyBorder="1" applyAlignment="1">
      <alignment horizontal="left" vertical="center" shrinkToFit="1"/>
    </xf>
    <xf numFmtId="0" fontId="22" fillId="0" borderId="0" xfId="0" applyFont="1" applyFill="1" applyBorder="1" applyAlignment="1">
      <alignment horizontal="left" vertical="center" shrinkToFit="1"/>
    </xf>
    <xf numFmtId="0" fontId="22" fillId="0" borderId="18" xfId="0" applyFont="1" applyFill="1" applyBorder="1" applyAlignment="1">
      <alignment horizontal="left" vertical="center" shrinkToFit="1"/>
    </xf>
    <xf numFmtId="0" fontId="22" fillId="0" borderId="24" xfId="0" applyFont="1" applyFill="1" applyBorder="1" applyAlignment="1">
      <alignment horizontal="left" vertical="center" shrinkToFit="1"/>
    </xf>
    <xf numFmtId="0" fontId="22" fillId="0" borderId="21" xfId="0" applyFont="1" applyFill="1" applyBorder="1" applyAlignment="1">
      <alignment horizontal="left" vertical="center" shrinkToFit="1"/>
    </xf>
    <xf numFmtId="0" fontId="22" fillId="0" borderId="20" xfId="0" applyFont="1" applyFill="1" applyBorder="1" applyAlignment="1">
      <alignment horizontal="left" vertical="center" shrinkToFit="1"/>
    </xf>
    <xf numFmtId="0" fontId="23" fillId="0" borderId="19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3" fillId="0" borderId="0" xfId="0" quotePrefix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45" xfId="0" applyFont="1" applyBorder="1" applyAlignment="1">
      <alignment horizontal="center" vertical="center"/>
    </xf>
    <xf numFmtId="0" fontId="23" fillId="0" borderId="48" xfId="0" applyFont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left" vertical="center"/>
    </xf>
    <xf numFmtId="0" fontId="22" fillId="0" borderId="18" xfId="0" applyFont="1" applyFill="1" applyBorder="1" applyAlignment="1">
      <alignment horizontal="left" vertical="center"/>
    </xf>
    <xf numFmtId="0" fontId="23" fillId="0" borderId="19" xfId="0" quotePrefix="1" applyFont="1" applyFill="1" applyBorder="1" applyAlignment="1">
      <alignment horizontal="center" vertical="center"/>
    </xf>
    <xf numFmtId="0" fontId="23" fillId="0" borderId="45" xfId="0" applyFont="1" applyFill="1" applyBorder="1" applyAlignment="1">
      <alignment horizontal="center" vertical="center"/>
    </xf>
    <xf numFmtId="0" fontId="23" fillId="0" borderId="48" xfId="0" applyFont="1" applyFill="1" applyBorder="1" applyAlignment="1">
      <alignment horizontal="center" vertical="center"/>
    </xf>
    <xf numFmtId="0" fontId="2" fillId="0" borderId="86" xfId="0" applyFont="1" applyBorder="1" applyAlignment="1">
      <alignment horizontal="left" vertical="center"/>
    </xf>
    <xf numFmtId="0" fontId="23" fillId="0" borderId="24" xfId="0" applyFont="1" applyFill="1" applyBorder="1" applyAlignment="1">
      <alignment horizontal="center" vertical="center"/>
    </xf>
    <xf numFmtId="0" fontId="23" fillId="0" borderId="21" xfId="0" applyFont="1" applyFill="1" applyBorder="1" applyAlignment="1">
      <alignment horizontal="center" vertical="center"/>
    </xf>
    <xf numFmtId="0" fontId="23" fillId="0" borderId="54" xfId="0" applyFont="1" applyFill="1" applyBorder="1" applyAlignment="1">
      <alignment horizontal="center" vertical="center"/>
    </xf>
    <xf numFmtId="0" fontId="23" fillId="0" borderId="53" xfId="0" applyFont="1" applyFill="1" applyBorder="1" applyAlignment="1">
      <alignment horizontal="center" vertical="center"/>
    </xf>
    <xf numFmtId="0" fontId="2" fillId="0" borderId="114" xfId="0" applyFont="1" applyBorder="1" applyAlignment="1">
      <alignment horizontal="left" vertical="center"/>
    </xf>
    <xf numFmtId="0" fontId="2" fillId="0" borderId="115" xfId="0" applyFont="1" applyBorder="1" applyAlignment="1">
      <alignment horizontal="left" vertical="center"/>
    </xf>
    <xf numFmtId="0" fontId="2" fillId="0" borderId="116" xfId="0" applyFont="1" applyBorder="1" applyAlignment="1">
      <alignment horizontal="left" vertical="center"/>
    </xf>
    <xf numFmtId="0" fontId="22" fillId="0" borderId="24" xfId="0" applyFont="1" applyFill="1" applyBorder="1" applyAlignment="1">
      <alignment horizontal="center" vertical="center"/>
    </xf>
    <xf numFmtId="0" fontId="22" fillId="0" borderId="21" xfId="0" applyFont="1" applyFill="1" applyBorder="1" applyAlignment="1">
      <alignment horizontal="center" vertical="center"/>
    </xf>
    <xf numFmtId="0" fontId="22" fillId="0" borderId="20" xfId="0" applyFont="1" applyFill="1" applyBorder="1" applyAlignment="1">
      <alignment horizontal="center" vertical="center"/>
    </xf>
    <xf numFmtId="0" fontId="2" fillId="5" borderId="54" xfId="0" applyFont="1" applyFill="1" applyBorder="1" applyAlignment="1">
      <alignment horizontal="center" vertical="center"/>
    </xf>
    <xf numFmtId="0" fontId="2" fillId="5" borderId="53" xfId="0" applyFont="1" applyFill="1" applyBorder="1" applyAlignment="1">
      <alignment horizontal="center" vertical="center"/>
    </xf>
    <xf numFmtId="0" fontId="2" fillId="5" borderId="52" xfId="0" applyFont="1" applyFill="1" applyBorder="1" applyAlignment="1">
      <alignment horizontal="center" vertical="center"/>
    </xf>
    <xf numFmtId="0" fontId="22" fillId="0" borderId="45" xfId="0" applyFont="1" applyFill="1" applyBorder="1" applyAlignment="1">
      <alignment horizontal="left" vertical="center"/>
    </xf>
    <xf numFmtId="0" fontId="22" fillId="0" borderId="48" xfId="0" applyFont="1" applyFill="1" applyBorder="1" applyAlignment="1">
      <alignment horizontal="left" vertical="center"/>
    </xf>
    <xf numFmtId="0" fontId="22" fillId="0" borderId="47" xfId="0" applyFont="1" applyFill="1" applyBorder="1" applyAlignment="1">
      <alignment horizontal="left" vertical="center"/>
    </xf>
    <xf numFmtId="0" fontId="22" fillId="0" borderId="45" xfId="0" applyFont="1" applyFill="1" applyBorder="1" applyAlignment="1">
      <alignment horizontal="center" vertical="center"/>
    </xf>
    <xf numFmtId="0" fontId="22" fillId="0" borderId="48" xfId="0" applyFont="1" applyFill="1" applyBorder="1" applyAlignment="1">
      <alignment horizontal="center" vertical="center"/>
    </xf>
    <xf numFmtId="0" fontId="22" fillId="0" borderId="47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2" xfId="0" applyFont="1" applyFill="1" applyBorder="1" applyAlignment="1">
      <alignment horizontal="center" vertical="center"/>
    </xf>
    <xf numFmtId="0" fontId="22" fillId="0" borderId="24" xfId="0" applyFont="1" applyFill="1" applyBorder="1" applyAlignment="1">
      <alignment horizontal="left" vertical="center"/>
    </xf>
    <xf numFmtId="0" fontId="22" fillId="0" borderId="21" xfId="0" applyFont="1" applyFill="1" applyBorder="1" applyAlignment="1">
      <alignment horizontal="left" vertical="center"/>
    </xf>
    <xf numFmtId="0" fontId="22" fillId="0" borderId="20" xfId="0" applyFont="1" applyFill="1" applyBorder="1" applyAlignment="1">
      <alignment horizontal="left" vertical="center"/>
    </xf>
    <xf numFmtId="0" fontId="23" fillId="0" borderId="24" xfId="0" quotePrefix="1" applyFont="1" applyBorder="1" applyAlignment="1">
      <alignment horizontal="center" vertical="center"/>
    </xf>
    <xf numFmtId="0" fontId="31" fillId="0" borderId="19" xfId="0" applyFont="1" applyFill="1" applyBorder="1" applyAlignment="1">
      <alignment horizontal="left" vertical="center" shrinkToFit="1"/>
    </xf>
    <xf numFmtId="0" fontId="31" fillId="0" borderId="0" xfId="0" applyFont="1" applyFill="1" applyBorder="1" applyAlignment="1">
      <alignment horizontal="left" vertical="center" shrinkToFit="1"/>
    </xf>
    <xf numFmtId="0" fontId="31" fillId="0" borderId="18" xfId="0" applyFont="1" applyFill="1" applyBorder="1" applyAlignment="1">
      <alignment horizontal="left" vertical="center" shrinkToFit="1"/>
    </xf>
  </cellXfs>
  <cellStyles count="1">
    <cellStyle name="標準" xfId="0" builtinId="0"/>
  </cellStyles>
  <dxfs count="6">
    <dxf>
      <font>
        <color rgb="FFFF0000"/>
      </font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422455" y="110305"/>
    <xdr:ext cx="2038805" cy="559192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22455" y="110305"/>
          <a:ext cx="2038805" cy="55919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altLang="ja-JP" sz="2800" b="1" i="0" u="sng" cap="none" spc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  <a:latin typeface="HG明朝E" panose="02020909000000000000" pitchFamily="17" charset="-128"/>
              <a:ea typeface="HG明朝E" panose="02020909000000000000" pitchFamily="17" charset="-128"/>
            </a:rPr>
            <a:t>D</a:t>
          </a:r>
          <a:r>
            <a:rPr lang="en-US" altLang="ja-JP" sz="2800" b="1" i="0" u="sng" cap="none" spc="0" baseline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  <a:latin typeface="HG明朝E" panose="02020909000000000000" pitchFamily="17" charset="-128"/>
              <a:ea typeface="HG明朝E" panose="02020909000000000000" pitchFamily="17" charset="-128"/>
            </a:rPr>
            <a:t>ysTopiA</a:t>
          </a:r>
          <a:endParaRPr lang="ja-JP" altLang="en-US" sz="2800" b="1" i="0" u="sng" cap="none" spc="0">
            <a:ln w="0"/>
            <a:gradFill>
              <a:gsLst>
                <a:gs pos="21000">
                  <a:srgbClr val="53575C"/>
                </a:gs>
                <a:gs pos="88000">
                  <a:srgbClr val="C5C7CA"/>
                </a:gs>
              </a:gsLst>
              <a:lin ang="5400000"/>
            </a:gradFill>
            <a:effectLst/>
            <a:latin typeface="HG明朝E" panose="02020909000000000000" pitchFamily="17" charset="-128"/>
            <a:ea typeface="HG明朝E" panose="02020909000000000000" pitchFamily="17" charset="-128"/>
          </a:endParaRPr>
        </a:p>
      </xdr:txBody>
    </xdr:sp>
    <xdr:clientData/>
  </xdr:absoluteAnchor>
  <xdr:absoluteAnchor>
    <xdr:pos x="154260" y="567690"/>
    <xdr:ext cx="2492990" cy="492443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54260" y="567690"/>
          <a:ext cx="2492990" cy="49244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altLang="ja-JP" sz="2400" b="0" i="0" u="sng" cap="none" spc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  <a:latin typeface="HG明朝E" panose="02020909000000000000" pitchFamily="17" charset="-128"/>
              <a:ea typeface="HG明朝E" panose="02020909000000000000" pitchFamily="17" charset="-128"/>
            </a:rPr>
            <a:t>Character</a:t>
          </a:r>
          <a:r>
            <a:rPr lang="en-US" altLang="ja-JP" sz="2400" b="0" i="0" u="sng" cap="none" spc="0" baseline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  <a:latin typeface="HG明朝E" panose="02020909000000000000" pitchFamily="17" charset="-128"/>
              <a:ea typeface="HG明朝E" panose="02020909000000000000" pitchFamily="17" charset="-128"/>
            </a:rPr>
            <a:t> Sheet</a:t>
          </a:r>
          <a:endParaRPr lang="ja-JP" altLang="en-US" sz="2400" b="0" i="0" u="sng" cap="none" spc="0">
            <a:ln w="0"/>
            <a:gradFill>
              <a:gsLst>
                <a:gs pos="21000">
                  <a:srgbClr val="53575C"/>
                </a:gs>
                <a:gs pos="88000">
                  <a:srgbClr val="C5C7CA"/>
                </a:gs>
              </a:gsLst>
              <a:lin ang="5400000"/>
            </a:gradFill>
            <a:effectLst/>
            <a:latin typeface="HG明朝E" panose="02020909000000000000" pitchFamily="17" charset="-128"/>
            <a:ea typeface="HG明朝E" panose="02020909000000000000" pitchFamily="17" charset="-128"/>
          </a:endParaRPr>
        </a:p>
      </xdr:txBody>
    </xdr:sp>
    <xdr:clientData/>
  </xdr:absoluteAnchor>
  <xdr:twoCellAnchor>
    <xdr:from>
      <xdr:col>28</xdr:col>
      <xdr:colOff>54483</xdr:colOff>
      <xdr:row>26</xdr:row>
      <xdr:rowOff>42018</xdr:rowOff>
    </xdr:from>
    <xdr:to>
      <xdr:col>29</xdr:col>
      <xdr:colOff>104775</xdr:colOff>
      <xdr:row>27</xdr:row>
      <xdr:rowOff>103631</xdr:rowOff>
    </xdr:to>
    <xdr:sp macro="" textlink="">
      <xdr:nvSpPr>
        <xdr:cNvPr id="4" name="左矢印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flipH="1">
          <a:off x="19256883" y="4499718"/>
          <a:ext cx="73609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54483</xdr:colOff>
      <xdr:row>30</xdr:row>
      <xdr:rowOff>42018</xdr:rowOff>
    </xdr:from>
    <xdr:to>
      <xdr:col>29</xdr:col>
      <xdr:colOff>104775</xdr:colOff>
      <xdr:row>31</xdr:row>
      <xdr:rowOff>103631</xdr:rowOff>
    </xdr:to>
    <xdr:sp macro="" textlink="">
      <xdr:nvSpPr>
        <xdr:cNvPr id="5" name="左矢印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19256883" y="5185518"/>
          <a:ext cx="73609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54483</xdr:colOff>
      <xdr:row>33</xdr:row>
      <xdr:rowOff>165843</xdr:rowOff>
    </xdr:from>
    <xdr:to>
      <xdr:col>29</xdr:col>
      <xdr:colOff>104775</xdr:colOff>
      <xdr:row>35</xdr:row>
      <xdr:rowOff>56006</xdr:rowOff>
    </xdr:to>
    <xdr:sp macro="" textlink="">
      <xdr:nvSpPr>
        <xdr:cNvPr id="6" name="左矢印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 flipH="1">
          <a:off x="4721733" y="5680818"/>
          <a:ext cx="22174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54483</xdr:colOff>
      <xdr:row>38</xdr:row>
      <xdr:rowOff>42018</xdr:rowOff>
    </xdr:from>
    <xdr:to>
      <xdr:col>29</xdr:col>
      <xdr:colOff>104775</xdr:colOff>
      <xdr:row>39</xdr:row>
      <xdr:rowOff>103631</xdr:rowOff>
    </xdr:to>
    <xdr:sp macro="" textlink="">
      <xdr:nvSpPr>
        <xdr:cNvPr id="7" name="左矢印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H="1">
          <a:off x="19256883" y="6557118"/>
          <a:ext cx="73609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54483</xdr:colOff>
      <xdr:row>42</xdr:row>
      <xdr:rowOff>42018</xdr:rowOff>
    </xdr:from>
    <xdr:to>
      <xdr:col>29</xdr:col>
      <xdr:colOff>104775</xdr:colOff>
      <xdr:row>43</xdr:row>
      <xdr:rowOff>103631</xdr:rowOff>
    </xdr:to>
    <xdr:sp macro="" textlink="">
      <xdr:nvSpPr>
        <xdr:cNvPr id="8" name="左矢印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flipH="1">
          <a:off x="19256883" y="7242918"/>
          <a:ext cx="73609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9522</xdr:colOff>
      <xdr:row>21</xdr:row>
      <xdr:rowOff>9524</xdr:rowOff>
    </xdr:from>
    <xdr:to>
      <xdr:col>4</xdr:col>
      <xdr:colOff>161924</xdr:colOff>
      <xdr:row>23</xdr:row>
      <xdr:rowOff>161925</xdr:rowOff>
    </xdr:to>
    <xdr:sp macro="" textlink="">
      <xdr:nvSpPr>
        <xdr:cNvPr id="9" name="直角三角形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flipH="1">
          <a:off x="1381122" y="3609974"/>
          <a:ext cx="1524002" cy="495301"/>
        </a:xfrm>
        <a:prstGeom prst="rtTriangle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66675</xdr:colOff>
      <xdr:row>46</xdr:row>
      <xdr:rowOff>47625</xdr:rowOff>
    </xdr:from>
    <xdr:to>
      <xdr:col>29</xdr:col>
      <xdr:colOff>116967</xdr:colOff>
      <xdr:row>47</xdr:row>
      <xdr:rowOff>109238</xdr:rowOff>
    </xdr:to>
    <xdr:sp macro="" textlink="">
      <xdr:nvSpPr>
        <xdr:cNvPr id="10" name="左矢印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flipH="1">
          <a:off x="19269075" y="7934325"/>
          <a:ext cx="73609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66675</xdr:colOff>
      <xdr:row>50</xdr:row>
      <xdr:rowOff>47625</xdr:rowOff>
    </xdr:from>
    <xdr:to>
      <xdr:col>29</xdr:col>
      <xdr:colOff>116967</xdr:colOff>
      <xdr:row>51</xdr:row>
      <xdr:rowOff>109238</xdr:rowOff>
    </xdr:to>
    <xdr:sp macro="" textlink="">
      <xdr:nvSpPr>
        <xdr:cNvPr id="11" name="左矢印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 flipH="1">
          <a:off x="19269075" y="8620125"/>
          <a:ext cx="73609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60"/>
  <sheetViews>
    <sheetView zoomScaleNormal="100" workbookViewId="0">
      <selection activeCell="X25" sqref="X25:AB26"/>
    </sheetView>
  </sheetViews>
  <sheetFormatPr defaultRowHeight="13.2" x14ac:dyDescent="0.2"/>
  <cols>
    <col min="1" max="1" width="0.33203125" customWidth="1"/>
    <col min="2" max="80" width="2" customWidth="1"/>
    <col min="81" max="82" width="2.21875" customWidth="1"/>
  </cols>
  <sheetData>
    <row r="1" spans="1:80" ht="2.25" customHeight="1" thickTop="1" thickBot="1" x14ac:dyDescent="0.25">
      <c r="A1" s="23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1"/>
    </row>
    <row r="2" spans="1:80" ht="10.8" customHeight="1" thickTop="1" thickBot="1" x14ac:dyDescent="0.25">
      <c r="A2" s="12"/>
      <c r="B2" s="685"/>
      <c r="C2" s="686"/>
      <c r="D2" s="689"/>
      <c r="E2" s="689"/>
      <c r="F2" s="689"/>
      <c r="G2" s="689"/>
      <c r="H2" s="689"/>
      <c r="I2" s="689"/>
      <c r="J2" s="689"/>
      <c r="K2" s="689"/>
      <c r="L2" s="20"/>
      <c r="M2" s="20"/>
      <c r="N2" s="20"/>
      <c r="O2" s="686"/>
      <c r="P2" s="686"/>
      <c r="Q2" s="686"/>
      <c r="R2" s="20"/>
      <c r="S2" s="20"/>
      <c r="T2" s="20"/>
      <c r="U2" s="20"/>
      <c r="V2" s="690"/>
      <c r="W2" s="691"/>
      <c r="X2" s="691"/>
      <c r="Y2" s="691"/>
      <c r="Z2" s="691"/>
      <c r="AA2" s="691"/>
      <c r="AB2" s="691"/>
      <c r="AC2" s="691"/>
      <c r="AD2" s="691"/>
      <c r="AE2" s="691"/>
      <c r="AF2" s="691"/>
      <c r="AG2" s="691"/>
      <c r="AH2" s="691"/>
      <c r="AI2" s="691"/>
      <c r="AJ2" s="691"/>
      <c r="AK2" s="691"/>
      <c r="AL2" s="691"/>
      <c r="AM2" s="691"/>
      <c r="AN2" s="19"/>
      <c r="AO2" s="18"/>
      <c r="AP2" s="17"/>
      <c r="AQ2" s="692" t="s">
        <v>86</v>
      </c>
      <c r="AR2" s="693"/>
      <c r="AS2" s="693"/>
      <c r="AT2" s="693"/>
      <c r="AU2" s="693"/>
      <c r="AV2" s="693"/>
      <c r="AW2" s="693"/>
      <c r="AX2" s="693"/>
      <c r="AY2" s="693"/>
      <c r="AZ2" s="693"/>
      <c r="BA2" s="693"/>
      <c r="BB2" s="693"/>
      <c r="BC2" s="693"/>
      <c r="BD2" s="693"/>
      <c r="BE2" s="694"/>
      <c r="BF2" s="692" t="s">
        <v>85</v>
      </c>
      <c r="BG2" s="693"/>
      <c r="BH2" s="693"/>
      <c r="BI2" s="693"/>
      <c r="BJ2" s="693"/>
      <c r="BK2" s="693"/>
      <c r="BL2" s="693"/>
      <c r="BM2" s="693"/>
      <c r="BN2" s="693"/>
      <c r="BO2" s="693"/>
      <c r="BP2" s="693"/>
      <c r="BQ2" s="693"/>
      <c r="BR2" s="693"/>
      <c r="BS2" s="693"/>
      <c r="BT2" s="694"/>
      <c r="BU2" s="695" t="s">
        <v>84</v>
      </c>
      <c r="BV2" s="696"/>
      <c r="BW2" s="696"/>
      <c r="BX2" s="696"/>
      <c r="BY2" s="696"/>
      <c r="BZ2" s="696"/>
      <c r="CA2" s="696"/>
      <c r="CB2" s="697"/>
    </row>
    <row r="3" spans="1:80" ht="10.8" customHeight="1" thickBot="1" x14ac:dyDescent="0.25">
      <c r="A3" s="12"/>
      <c r="B3" s="687"/>
      <c r="C3" s="688"/>
      <c r="D3" s="658"/>
      <c r="E3" s="658"/>
      <c r="F3" s="658"/>
      <c r="G3" s="658"/>
      <c r="H3" s="658"/>
      <c r="I3" s="658"/>
      <c r="J3" s="658"/>
      <c r="K3" s="658"/>
      <c r="L3" s="15"/>
      <c r="M3" s="15"/>
      <c r="N3" s="15"/>
      <c r="O3" s="688"/>
      <c r="P3" s="688"/>
      <c r="Q3" s="688"/>
      <c r="R3" s="15"/>
      <c r="S3" s="15"/>
      <c r="T3" s="15"/>
      <c r="U3" s="15"/>
      <c r="V3" s="704" t="s">
        <v>83</v>
      </c>
      <c r="W3" s="705"/>
      <c r="X3" s="705"/>
      <c r="Y3" s="705"/>
      <c r="Z3" s="705"/>
      <c r="AA3" s="705"/>
      <c r="AB3" s="705"/>
      <c r="AC3" s="705"/>
      <c r="AD3" s="706"/>
      <c r="AE3" s="704" t="s">
        <v>82</v>
      </c>
      <c r="AF3" s="705"/>
      <c r="AG3" s="705"/>
      <c r="AH3" s="705"/>
      <c r="AI3" s="705"/>
      <c r="AJ3" s="705"/>
      <c r="AK3" s="705"/>
      <c r="AL3" s="705"/>
      <c r="AM3" s="705"/>
      <c r="AN3" s="9"/>
      <c r="AO3" s="8"/>
      <c r="AP3" s="7"/>
      <c r="AQ3" s="583"/>
      <c r="AR3" s="584"/>
      <c r="AS3" s="584"/>
      <c r="AT3" s="584"/>
      <c r="AU3" s="584"/>
      <c r="AV3" s="584"/>
      <c r="AW3" s="584"/>
      <c r="AX3" s="584"/>
      <c r="AY3" s="584"/>
      <c r="AZ3" s="584"/>
      <c r="BA3" s="584"/>
      <c r="BB3" s="584"/>
      <c r="BC3" s="584"/>
      <c r="BD3" s="584"/>
      <c r="BE3" s="585"/>
      <c r="BF3" s="583"/>
      <c r="BG3" s="584"/>
      <c r="BH3" s="584"/>
      <c r="BI3" s="584"/>
      <c r="BJ3" s="584"/>
      <c r="BK3" s="584"/>
      <c r="BL3" s="584"/>
      <c r="BM3" s="584"/>
      <c r="BN3" s="584"/>
      <c r="BO3" s="584"/>
      <c r="BP3" s="584"/>
      <c r="BQ3" s="584"/>
      <c r="BR3" s="584"/>
      <c r="BS3" s="584"/>
      <c r="BT3" s="585"/>
      <c r="BU3" s="698"/>
      <c r="BV3" s="699"/>
      <c r="BW3" s="699"/>
      <c r="BX3" s="699"/>
      <c r="BY3" s="699"/>
      <c r="BZ3" s="699"/>
      <c r="CA3" s="699"/>
      <c r="CB3" s="700"/>
    </row>
    <row r="4" spans="1:80" ht="10.8" customHeight="1" x14ac:dyDescent="0.2">
      <c r="A4" s="12"/>
      <c r="B4" s="687"/>
      <c r="C4" s="688"/>
      <c r="D4" s="658"/>
      <c r="E4" s="658"/>
      <c r="F4" s="658"/>
      <c r="G4" s="658"/>
      <c r="H4" s="658"/>
      <c r="I4" s="658"/>
      <c r="J4" s="658"/>
      <c r="K4" s="658"/>
      <c r="L4" s="15"/>
      <c r="M4" s="15"/>
      <c r="N4" s="15"/>
      <c r="O4" s="688"/>
      <c r="P4" s="688"/>
      <c r="Q4" s="688"/>
      <c r="R4" s="707"/>
      <c r="S4" s="708"/>
      <c r="T4" s="708"/>
      <c r="U4" s="709"/>
      <c r="V4" s="713"/>
      <c r="W4" s="513"/>
      <c r="X4" s="513"/>
      <c r="Y4" s="513"/>
      <c r="Z4" s="513"/>
      <c r="AA4" s="513"/>
      <c r="AB4" s="513"/>
      <c r="AC4" s="513"/>
      <c r="AD4" s="514"/>
      <c r="AE4" s="713"/>
      <c r="AF4" s="513"/>
      <c r="AG4" s="513"/>
      <c r="AH4" s="513"/>
      <c r="AI4" s="513"/>
      <c r="AJ4" s="513"/>
      <c r="AK4" s="513"/>
      <c r="AL4" s="513"/>
      <c r="AM4" s="513"/>
      <c r="AN4" s="9"/>
      <c r="AO4" s="8"/>
      <c r="AP4" s="7"/>
      <c r="AQ4" s="475" t="s">
        <v>81</v>
      </c>
      <c r="AR4" s="476"/>
      <c r="AS4" s="476"/>
      <c r="AT4" s="477"/>
      <c r="AU4" s="676"/>
      <c r="AV4" s="677"/>
      <c r="AW4" s="677"/>
      <c r="AX4" s="677"/>
      <c r="AY4" s="677"/>
      <c r="AZ4" s="677"/>
      <c r="BA4" s="677"/>
      <c r="BB4" s="677"/>
      <c r="BC4" s="677"/>
      <c r="BD4" s="677"/>
      <c r="BE4" s="678"/>
      <c r="BF4" s="505" t="s">
        <v>39</v>
      </c>
      <c r="BG4" s="467"/>
      <c r="BH4" s="467"/>
      <c r="BI4" s="553"/>
      <c r="BJ4" s="571" t="s">
        <v>282</v>
      </c>
      <c r="BK4" s="572"/>
      <c r="BL4" s="572"/>
      <c r="BM4" s="572"/>
      <c r="BN4" s="572"/>
      <c r="BO4" s="572"/>
      <c r="BP4" s="572"/>
      <c r="BQ4" s="572"/>
      <c r="BR4" s="572"/>
      <c r="BS4" s="572"/>
      <c r="BT4" s="573"/>
      <c r="BU4" s="698"/>
      <c r="BV4" s="699"/>
      <c r="BW4" s="699"/>
      <c r="BX4" s="699"/>
      <c r="BY4" s="699"/>
      <c r="BZ4" s="699"/>
      <c r="CA4" s="699"/>
      <c r="CB4" s="700"/>
    </row>
    <row r="5" spans="1:80" ht="10.8" customHeight="1" thickBot="1" x14ac:dyDescent="0.25">
      <c r="A5" s="12"/>
      <c r="B5" s="687"/>
      <c r="C5" s="688"/>
      <c r="D5" s="658"/>
      <c r="E5" s="658"/>
      <c r="F5" s="658"/>
      <c r="G5" s="658"/>
      <c r="H5" s="658"/>
      <c r="I5" s="658"/>
      <c r="J5" s="658"/>
      <c r="K5" s="658"/>
      <c r="L5" s="15"/>
      <c r="M5" s="15"/>
      <c r="N5" s="15"/>
      <c r="O5" s="688"/>
      <c r="P5" s="688"/>
      <c r="Q5" s="688"/>
      <c r="R5" s="710"/>
      <c r="S5" s="711"/>
      <c r="T5" s="711"/>
      <c r="U5" s="712"/>
      <c r="V5" s="515"/>
      <c r="W5" s="516"/>
      <c r="X5" s="516"/>
      <c r="Y5" s="516"/>
      <c r="Z5" s="516"/>
      <c r="AA5" s="516"/>
      <c r="AB5" s="516"/>
      <c r="AC5" s="516"/>
      <c r="AD5" s="517"/>
      <c r="AE5" s="515"/>
      <c r="AF5" s="516"/>
      <c r="AG5" s="516"/>
      <c r="AH5" s="516"/>
      <c r="AI5" s="516"/>
      <c r="AJ5" s="516"/>
      <c r="AK5" s="516"/>
      <c r="AL5" s="516"/>
      <c r="AM5" s="516"/>
      <c r="AN5" s="9"/>
      <c r="AO5" s="8"/>
      <c r="AP5" s="7"/>
      <c r="AQ5" s="478"/>
      <c r="AR5" s="479"/>
      <c r="AS5" s="479"/>
      <c r="AT5" s="480"/>
      <c r="AU5" s="679"/>
      <c r="AV5" s="680"/>
      <c r="AW5" s="680"/>
      <c r="AX5" s="680"/>
      <c r="AY5" s="680"/>
      <c r="AZ5" s="680"/>
      <c r="BA5" s="680"/>
      <c r="BB5" s="680"/>
      <c r="BC5" s="680"/>
      <c r="BD5" s="680"/>
      <c r="BE5" s="681"/>
      <c r="BF5" s="509"/>
      <c r="BG5" s="510"/>
      <c r="BH5" s="510"/>
      <c r="BI5" s="657"/>
      <c r="BJ5" s="574"/>
      <c r="BK5" s="575"/>
      <c r="BL5" s="575"/>
      <c r="BM5" s="575"/>
      <c r="BN5" s="575"/>
      <c r="BO5" s="575"/>
      <c r="BP5" s="575"/>
      <c r="BQ5" s="575"/>
      <c r="BR5" s="575"/>
      <c r="BS5" s="575"/>
      <c r="BT5" s="576"/>
      <c r="BU5" s="698"/>
      <c r="BV5" s="699"/>
      <c r="BW5" s="699"/>
      <c r="BX5" s="699"/>
      <c r="BY5" s="699"/>
      <c r="BZ5" s="699"/>
      <c r="CA5" s="699"/>
      <c r="CB5" s="700"/>
    </row>
    <row r="6" spans="1:80" ht="10.8" customHeight="1" x14ac:dyDescent="0.2">
      <c r="A6" s="12"/>
      <c r="B6" s="714"/>
      <c r="C6" s="659"/>
      <c r="D6" s="715"/>
      <c r="E6" s="716"/>
      <c r="F6" s="15"/>
      <c r="G6" s="15"/>
      <c r="H6" s="15"/>
      <c r="I6" s="15"/>
      <c r="J6" s="15"/>
      <c r="K6" s="15"/>
      <c r="L6" s="15"/>
      <c r="M6" s="15"/>
      <c r="N6" s="658"/>
      <c r="O6" s="658"/>
      <c r="P6" s="658"/>
      <c r="Q6" s="659"/>
      <c r="R6" s="688"/>
      <c r="S6" s="688"/>
      <c r="T6" s="688"/>
      <c r="U6" s="15"/>
      <c r="V6" s="719" t="s">
        <v>80</v>
      </c>
      <c r="W6" s="720"/>
      <c r="X6" s="720"/>
      <c r="Y6" s="720"/>
      <c r="Z6" s="720"/>
      <c r="AA6" s="720"/>
      <c r="AB6" s="720"/>
      <c r="AC6" s="720"/>
      <c r="AD6" s="721"/>
      <c r="AE6" s="725"/>
      <c r="AF6" s="726"/>
      <c r="AG6" s="726"/>
      <c r="AH6" s="726"/>
      <c r="AI6" s="726"/>
      <c r="AJ6" s="726"/>
      <c r="AK6" s="726"/>
      <c r="AL6" s="726"/>
      <c r="AM6" s="726"/>
      <c r="AN6" s="9"/>
      <c r="AO6" s="8"/>
      <c r="AP6" s="7"/>
      <c r="AQ6" s="475" t="s">
        <v>79</v>
      </c>
      <c r="AR6" s="476"/>
      <c r="AS6" s="476"/>
      <c r="AT6" s="477"/>
      <c r="AU6" s="676"/>
      <c r="AV6" s="677"/>
      <c r="AW6" s="677"/>
      <c r="AX6" s="677"/>
      <c r="AY6" s="677"/>
      <c r="AZ6" s="677"/>
      <c r="BA6" s="677"/>
      <c r="BB6" s="677"/>
      <c r="BC6" s="677"/>
      <c r="BD6" s="677"/>
      <c r="BE6" s="678"/>
      <c r="BF6" s="505" t="s">
        <v>78</v>
      </c>
      <c r="BG6" s="467"/>
      <c r="BH6" s="467"/>
      <c r="BI6" s="553"/>
      <c r="BJ6" s="571" t="s">
        <v>182</v>
      </c>
      <c r="BK6" s="572"/>
      <c r="BL6" s="572"/>
      <c r="BM6" s="572"/>
      <c r="BN6" s="572"/>
      <c r="BO6" s="572"/>
      <c r="BP6" s="572"/>
      <c r="BQ6" s="572"/>
      <c r="BR6" s="572"/>
      <c r="BS6" s="572"/>
      <c r="BT6" s="573"/>
      <c r="BU6" s="698"/>
      <c r="BV6" s="699"/>
      <c r="BW6" s="699"/>
      <c r="BX6" s="699"/>
      <c r="BY6" s="699"/>
      <c r="BZ6" s="699"/>
      <c r="CA6" s="699"/>
      <c r="CB6" s="700"/>
    </row>
    <row r="7" spans="1:80" ht="10.8" customHeight="1" thickBot="1" x14ac:dyDescent="0.25">
      <c r="A7" s="12"/>
      <c r="B7" s="16"/>
      <c r="C7" s="13"/>
      <c r="D7" s="717"/>
      <c r="E7" s="688"/>
      <c r="F7" s="13"/>
      <c r="G7" s="13"/>
      <c r="H7" s="13"/>
      <c r="I7" s="13"/>
      <c r="J7" s="13"/>
      <c r="K7" s="13"/>
      <c r="L7" s="13"/>
      <c r="M7" s="13"/>
      <c r="N7" s="658"/>
      <c r="O7" s="658"/>
      <c r="P7" s="658"/>
      <c r="Q7" s="659"/>
      <c r="R7" s="688"/>
      <c r="S7" s="688"/>
      <c r="T7" s="688"/>
      <c r="U7" s="13"/>
      <c r="V7" s="722"/>
      <c r="W7" s="723"/>
      <c r="X7" s="723"/>
      <c r="Y7" s="723"/>
      <c r="Z7" s="723"/>
      <c r="AA7" s="723"/>
      <c r="AB7" s="723"/>
      <c r="AC7" s="723"/>
      <c r="AD7" s="724"/>
      <c r="AE7" s="594"/>
      <c r="AF7" s="595"/>
      <c r="AG7" s="595"/>
      <c r="AH7" s="595"/>
      <c r="AI7" s="595"/>
      <c r="AJ7" s="595"/>
      <c r="AK7" s="595"/>
      <c r="AL7" s="595"/>
      <c r="AM7" s="595"/>
      <c r="AN7" s="9"/>
      <c r="AO7" s="8"/>
      <c r="AP7" s="7"/>
      <c r="AQ7" s="478"/>
      <c r="AR7" s="479"/>
      <c r="AS7" s="479"/>
      <c r="AT7" s="480"/>
      <c r="AU7" s="679"/>
      <c r="AV7" s="680"/>
      <c r="AW7" s="680"/>
      <c r="AX7" s="680"/>
      <c r="AY7" s="680"/>
      <c r="AZ7" s="680"/>
      <c r="BA7" s="680"/>
      <c r="BB7" s="680"/>
      <c r="BC7" s="680"/>
      <c r="BD7" s="680"/>
      <c r="BE7" s="681"/>
      <c r="BF7" s="509"/>
      <c r="BG7" s="510"/>
      <c r="BH7" s="510"/>
      <c r="BI7" s="657"/>
      <c r="BJ7" s="574"/>
      <c r="BK7" s="575"/>
      <c r="BL7" s="575"/>
      <c r="BM7" s="575"/>
      <c r="BN7" s="575"/>
      <c r="BO7" s="575"/>
      <c r="BP7" s="575"/>
      <c r="BQ7" s="575"/>
      <c r="BR7" s="575"/>
      <c r="BS7" s="575"/>
      <c r="BT7" s="576"/>
      <c r="BU7" s="698"/>
      <c r="BV7" s="699"/>
      <c r="BW7" s="699"/>
      <c r="BX7" s="699"/>
      <c r="BY7" s="699"/>
      <c r="BZ7" s="699"/>
      <c r="CA7" s="699"/>
      <c r="CB7" s="700"/>
    </row>
    <row r="8" spans="1:80" ht="10.8" customHeight="1" x14ac:dyDescent="0.2">
      <c r="A8" s="12"/>
      <c r="B8" s="16"/>
      <c r="C8" s="13"/>
      <c r="D8" s="717"/>
      <c r="E8" s="688"/>
      <c r="F8" s="13"/>
      <c r="G8" s="13"/>
      <c r="H8" s="13"/>
      <c r="I8" s="13"/>
      <c r="J8" s="658"/>
      <c r="K8" s="658"/>
      <c r="L8" s="658"/>
      <c r="M8" s="659"/>
      <c r="N8" s="13"/>
      <c r="O8" s="15"/>
      <c r="P8" s="15"/>
      <c r="Q8" s="15"/>
      <c r="R8" s="688"/>
      <c r="S8" s="688"/>
      <c r="T8" s="688"/>
      <c r="U8" s="13"/>
      <c r="V8" s="660" t="s">
        <v>77</v>
      </c>
      <c r="W8" s="661"/>
      <c r="X8" s="661"/>
      <c r="Y8" s="662"/>
      <c r="Z8" s="666"/>
      <c r="AA8" s="667"/>
      <c r="AB8" s="667"/>
      <c r="AC8" s="667"/>
      <c r="AD8" s="668"/>
      <c r="AE8" s="637" t="s">
        <v>76</v>
      </c>
      <c r="AF8" s="672"/>
      <c r="AG8" s="672"/>
      <c r="AH8" s="673"/>
      <c r="AI8" s="640"/>
      <c r="AJ8" s="641"/>
      <c r="AK8" s="641"/>
      <c r="AL8" s="641"/>
      <c r="AM8" s="641"/>
      <c r="AN8" s="9"/>
      <c r="AO8" s="8"/>
      <c r="AP8" s="7"/>
      <c r="AQ8" s="475" t="s">
        <v>75</v>
      </c>
      <c r="AR8" s="476"/>
      <c r="AS8" s="476"/>
      <c r="AT8" s="477"/>
      <c r="AU8" s="676"/>
      <c r="AV8" s="677"/>
      <c r="AW8" s="677"/>
      <c r="AX8" s="677"/>
      <c r="AY8" s="677"/>
      <c r="AZ8" s="677"/>
      <c r="BA8" s="677"/>
      <c r="BB8" s="677"/>
      <c r="BC8" s="677"/>
      <c r="BD8" s="677"/>
      <c r="BE8" s="678"/>
      <c r="BF8" s="475" t="s">
        <v>74</v>
      </c>
      <c r="BG8" s="476"/>
      <c r="BH8" s="476"/>
      <c r="BI8" s="477"/>
      <c r="BJ8" s="571" t="s">
        <v>182</v>
      </c>
      <c r="BK8" s="572"/>
      <c r="BL8" s="572"/>
      <c r="BM8" s="572"/>
      <c r="BN8" s="572"/>
      <c r="BO8" s="572"/>
      <c r="BP8" s="572"/>
      <c r="BQ8" s="572"/>
      <c r="BR8" s="572"/>
      <c r="BS8" s="572"/>
      <c r="BT8" s="573"/>
      <c r="BU8" s="698"/>
      <c r="BV8" s="699"/>
      <c r="BW8" s="699"/>
      <c r="BX8" s="699"/>
      <c r="BY8" s="699"/>
      <c r="BZ8" s="699"/>
      <c r="CA8" s="699"/>
      <c r="CB8" s="700"/>
    </row>
    <row r="9" spans="1:80" ht="10.8" customHeight="1" thickBot="1" x14ac:dyDescent="0.25">
      <c r="A9" s="12"/>
      <c r="B9" s="16"/>
      <c r="C9" s="13"/>
      <c r="D9" s="717"/>
      <c r="E9" s="688"/>
      <c r="F9" s="13"/>
      <c r="G9" s="13"/>
      <c r="H9" s="13"/>
      <c r="I9" s="13"/>
      <c r="J9" s="658"/>
      <c r="K9" s="658"/>
      <c r="L9" s="658"/>
      <c r="M9" s="659"/>
      <c r="N9" s="13"/>
      <c r="O9" s="15"/>
      <c r="P9" s="15"/>
      <c r="Q9" s="14"/>
      <c r="R9" s="718"/>
      <c r="S9" s="718"/>
      <c r="T9" s="718"/>
      <c r="U9" s="13"/>
      <c r="V9" s="663"/>
      <c r="W9" s="664"/>
      <c r="X9" s="664"/>
      <c r="Y9" s="665"/>
      <c r="Z9" s="669"/>
      <c r="AA9" s="670"/>
      <c r="AB9" s="670"/>
      <c r="AC9" s="670"/>
      <c r="AD9" s="671"/>
      <c r="AE9" s="577" t="s">
        <v>67</v>
      </c>
      <c r="AF9" s="578"/>
      <c r="AG9" s="578"/>
      <c r="AH9" s="579"/>
      <c r="AI9" s="674"/>
      <c r="AJ9" s="675"/>
      <c r="AK9" s="675"/>
      <c r="AL9" s="675"/>
      <c r="AM9" s="675"/>
      <c r="AN9" s="9"/>
      <c r="AO9" s="8"/>
      <c r="AP9" s="7"/>
      <c r="AQ9" s="478"/>
      <c r="AR9" s="479"/>
      <c r="AS9" s="479"/>
      <c r="AT9" s="480"/>
      <c r="AU9" s="679"/>
      <c r="AV9" s="680"/>
      <c r="AW9" s="680"/>
      <c r="AX9" s="680"/>
      <c r="AY9" s="680"/>
      <c r="AZ9" s="680"/>
      <c r="BA9" s="680"/>
      <c r="BB9" s="680"/>
      <c r="BC9" s="680"/>
      <c r="BD9" s="680"/>
      <c r="BE9" s="681"/>
      <c r="BF9" s="682"/>
      <c r="BG9" s="683"/>
      <c r="BH9" s="683"/>
      <c r="BI9" s="684"/>
      <c r="BJ9" s="574"/>
      <c r="BK9" s="575"/>
      <c r="BL9" s="575"/>
      <c r="BM9" s="575"/>
      <c r="BN9" s="575"/>
      <c r="BO9" s="575"/>
      <c r="BP9" s="575"/>
      <c r="BQ9" s="575"/>
      <c r="BR9" s="575"/>
      <c r="BS9" s="575"/>
      <c r="BT9" s="576"/>
      <c r="BU9" s="698"/>
      <c r="BV9" s="699"/>
      <c r="BW9" s="699"/>
      <c r="BX9" s="699"/>
      <c r="BY9" s="699"/>
      <c r="BZ9" s="699"/>
      <c r="CA9" s="699"/>
      <c r="CB9" s="700"/>
    </row>
    <row r="10" spans="1:80" ht="10.8" customHeight="1" thickBot="1" x14ac:dyDescent="0.25">
      <c r="A10" s="12"/>
      <c r="B10" s="596" t="s">
        <v>73</v>
      </c>
      <c r="C10" s="597"/>
      <c r="D10" s="597"/>
      <c r="E10" s="597"/>
      <c r="F10" s="597"/>
      <c r="G10" s="597"/>
      <c r="H10" s="598"/>
      <c r="I10" s="645" t="s">
        <v>88</v>
      </c>
      <c r="J10" s="646"/>
      <c r="K10" s="646"/>
      <c r="L10" s="646"/>
      <c r="M10" s="647"/>
      <c r="N10" s="651"/>
      <c r="O10" s="652"/>
      <c r="P10" s="653"/>
      <c r="Q10" s="624" t="s">
        <v>72</v>
      </c>
      <c r="R10" s="625"/>
      <c r="S10" s="628">
        <v>1</v>
      </c>
      <c r="T10" s="629"/>
      <c r="U10" s="630"/>
      <c r="V10" s="604" t="s">
        <v>71</v>
      </c>
      <c r="W10" s="605"/>
      <c r="X10" s="605"/>
      <c r="Y10" s="606"/>
      <c r="Z10" s="634" t="s">
        <v>70</v>
      </c>
      <c r="AA10" s="635"/>
      <c r="AB10" s="635"/>
      <c r="AC10" s="635"/>
      <c r="AD10" s="636"/>
      <c r="AE10" s="637" t="s">
        <v>69</v>
      </c>
      <c r="AF10" s="638"/>
      <c r="AG10" s="638"/>
      <c r="AH10" s="639"/>
      <c r="AI10" s="640"/>
      <c r="AJ10" s="641"/>
      <c r="AK10" s="641"/>
      <c r="AL10" s="641"/>
      <c r="AM10" s="641"/>
      <c r="AN10" s="9"/>
      <c r="AO10" s="8"/>
      <c r="AP10" s="7"/>
      <c r="AQ10" s="644"/>
      <c r="AR10" s="616"/>
      <c r="AS10" s="616"/>
      <c r="AT10" s="616"/>
      <c r="AU10" s="616"/>
      <c r="AV10" s="616"/>
      <c r="AW10" s="616"/>
      <c r="AX10" s="616"/>
      <c r="AY10" s="616"/>
      <c r="AZ10" s="616"/>
      <c r="BA10" s="616"/>
      <c r="BB10" s="616"/>
      <c r="BC10" s="616"/>
      <c r="BD10" s="616"/>
      <c r="BE10" s="568"/>
      <c r="BF10" s="505" t="s">
        <v>68</v>
      </c>
      <c r="BG10" s="467"/>
      <c r="BH10" s="467"/>
      <c r="BI10" s="553"/>
      <c r="BJ10" s="571" t="s">
        <v>182</v>
      </c>
      <c r="BK10" s="572"/>
      <c r="BL10" s="572"/>
      <c r="BM10" s="572"/>
      <c r="BN10" s="572"/>
      <c r="BO10" s="572"/>
      <c r="BP10" s="572"/>
      <c r="BQ10" s="572"/>
      <c r="BR10" s="572"/>
      <c r="BS10" s="572"/>
      <c r="BT10" s="573"/>
      <c r="BU10" s="698"/>
      <c r="BV10" s="699"/>
      <c r="BW10" s="699"/>
      <c r="BX10" s="699"/>
      <c r="BY10" s="699"/>
      <c r="BZ10" s="699"/>
      <c r="CA10" s="699"/>
      <c r="CB10" s="700"/>
    </row>
    <row r="11" spans="1:80" ht="10.8" customHeight="1" thickBot="1" x14ac:dyDescent="0.25">
      <c r="A11" s="12"/>
      <c r="B11" s="599"/>
      <c r="C11" s="600"/>
      <c r="D11" s="600"/>
      <c r="E11" s="600"/>
      <c r="F11" s="600"/>
      <c r="G11" s="600"/>
      <c r="H11" s="601"/>
      <c r="I11" s="648"/>
      <c r="J11" s="649"/>
      <c r="K11" s="649"/>
      <c r="L11" s="649"/>
      <c r="M11" s="650"/>
      <c r="N11" s="654"/>
      <c r="O11" s="655"/>
      <c r="P11" s="656"/>
      <c r="Q11" s="626"/>
      <c r="R11" s="627"/>
      <c r="S11" s="631"/>
      <c r="T11" s="632"/>
      <c r="U11" s="633"/>
      <c r="V11" s="607"/>
      <c r="W11" s="608"/>
      <c r="X11" s="608"/>
      <c r="Y11" s="609"/>
      <c r="Z11" s="613"/>
      <c r="AA11" s="614"/>
      <c r="AB11" s="614"/>
      <c r="AC11" s="614"/>
      <c r="AD11" s="615"/>
      <c r="AE11" s="577" t="s">
        <v>67</v>
      </c>
      <c r="AF11" s="578"/>
      <c r="AG11" s="578"/>
      <c r="AH11" s="579"/>
      <c r="AI11" s="642"/>
      <c r="AJ11" s="643"/>
      <c r="AK11" s="643"/>
      <c r="AL11" s="643"/>
      <c r="AM11" s="643"/>
      <c r="AN11" s="9"/>
      <c r="AO11" s="8"/>
      <c r="AP11" s="7"/>
      <c r="AQ11" s="580" t="s">
        <v>66</v>
      </c>
      <c r="AR11" s="581"/>
      <c r="AS11" s="581"/>
      <c r="AT11" s="581"/>
      <c r="AU11" s="581"/>
      <c r="AV11" s="581"/>
      <c r="AW11" s="581"/>
      <c r="AX11" s="581"/>
      <c r="AY11" s="581"/>
      <c r="AZ11" s="581"/>
      <c r="BA11" s="581"/>
      <c r="BB11" s="581"/>
      <c r="BC11" s="581"/>
      <c r="BD11" s="582"/>
      <c r="BE11" s="569"/>
      <c r="BF11" s="506"/>
      <c r="BG11" s="468"/>
      <c r="BH11" s="468"/>
      <c r="BI11" s="554"/>
      <c r="BJ11" s="574"/>
      <c r="BK11" s="575"/>
      <c r="BL11" s="575"/>
      <c r="BM11" s="575"/>
      <c r="BN11" s="575"/>
      <c r="BO11" s="575"/>
      <c r="BP11" s="575"/>
      <c r="BQ11" s="575"/>
      <c r="BR11" s="575"/>
      <c r="BS11" s="575"/>
      <c r="BT11" s="576"/>
      <c r="BU11" s="701"/>
      <c r="BV11" s="702"/>
      <c r="BW11" s="702"/>
      <c r="BX11" s="702"/>
      <c r="BY11" s="702"/>
      <c r="BZ11" s="702"/>
      <c r="CA11" s="702"/>
      <c r="CB11" s="703"/>
    </row>
    <row r="12" spans="1:80" ht="10.8" customHeight="1" thickBot="1" x14ac:dyDescent="0.25">
      <c r="A12" s="12"/>
      <c r="B12" s="596" t="s">
        <v>65</v>
      </c>
      <c r="C12" s="597"/>
      <c r="D12" s="597"/>
      <c r="E12" s="597"/>
      <c r="F12" s="597"/>
      <c r="G12" s="597"/>
      <c r="H12" s="598"/>
      <c r="I12" s="481" t="s">
        <v>822</v>
      </c>
      <c r="J12" s="482"/>
      <c r="K12" s="482"/>
      <c r="L12" s="482"/>
      <c r="M12" s="482"/>
      <c r="N12" s="482"/>
      <c r="O12" s="602" t="s">
        <v>64</v>
      </c>
      <c r="P12" s="482" t="s">
        <v>103</v>
      </c>
      <c r="Q12" s="482"/>
      <c r="R12" s="482"/>
      <c r="S12" s="482"/>
      <c r="T12" s="482"/>
      <c r="U12" s="483"/>
      <c r="V12" s="604" t="s">
        <v>63</v>
      </c>
      <c r="W12" s="605"/>
      <c r="X12" s="605"/>
      <c r="Y12" s="606"/>
      <c r="Z12" s="610" t="s">
        <v>62</v>
      </c>
      <c r="AA12" s="611"/>
      <c r="AB12" s="611"/>
      <c r="AC12" s="611"/>
      <c r="AD12" s="612"/>
      <c r="AE12" s="586" t="s">
        <v>61</v>
      </c>
      <c r="AF12" s="587"/>
      <c r="AG12" s="587"/>
      <c r="AH12" s="588"/>
      <c r="AI12" s="592"/>
      <c r="AJ12" s="593"/>
      <c r="AK12" s="593"/>
      <c r="AL12" s="593"/>
      <c r="AM12" s="593"/>
      <c r="AN12" s="9"/>
      <c r="AO12" s="8"/>
      <c r="AP12" s="7"/>
      <c r="AQ12" s="583"/>
      <c r="AR12" s="584"/>
      <c r="AS12" s="584"/>
      <c r="AT12" s="584"/>
      <c r="AU12" s="584"/>
      <c r="AV12" s="584"/>
      <c r="AW12" s="584"/>
      <c r="AX12" s="584"/>
      <c r="AY12" s="584"/>
      <c r="AZ12" s="584"/>
      <c r="BA12" s="584"/>
      <c r="BB12" s="584"/>
      <c r="BC12" s="584"/>
      <c r="BD12" s="585"/>
      <c r="BE12" s="570"/>
      <c r="BF12" s="616"/>
      <c r="BG12" s="616"/>
      <c r="BH12" s="616"/>
      <c r="BI12" s="616"/>
      <c r="BJ12" s="616"/>
      <c r="BK12" s="616"/>
      <c r="BL12" s="616"/>
      <c r="BM12" s="616"/>
      <c r="BN12" s="616"/>
      <c r="BO12" s="616"/>
      <c r="BP12" s="616"/>
      <c r="BQ12" s="616"/>
      <c r="BR12" s="616"/>
      <c r="BS12" s="616"/>
      <c r="BT12" s="616"/>
      <c r="BU12" s="616"/>
      <c r="BV12" s="616"/>
      <c r="BW12" s="616"/>
      <c r="BX12" s="616"/>
      <c r="BY12" s="616"/>
      <c r="BZ12" s="616"/>
      <c r="CA12" s="616"/>
      <c r="CB12" s="617"/>
    </row>
    <row r="13" spans="1:80" ht="10.8" customHeight="1" thickBot="1" x14ac:dyDescent="0.25">
      <c r="A13" s="12"/>
      <c r="B13" s="599"/>
      <c r="C13" s="600"/>
      <c r="D13" s="600"/>
      <c r="E13" s="600"/>
      <c r="F13" s="600"/>
      <c r="G13" s="600"/>
      <c r="H13" s="601"/>
      <c r="I13" s="484"/>
      <c r="J13" s="485"/>
      <c r="K13" s="485"/>
      <c r="L13" s="485"/>
      <c r="M13" s="485"/>
      <c r="N13" s="485"/>
      <c r="O13" s="603"/>
      <c r="P13" s="485"/>
      <c r="Q13" s="485"/>
      <c r="R13" s="485"/>
      <c r="S13" s="485"/>
      <c r="T13" s="485"/>
      <c r="U13" s="486"/>
      <c r="V13" s="607"/>
      <c r="W13" s="608"/>
      <c r="X13" s="608"/>
      <c r="Y13" s="609"/>
      <c r="Z13" s="613"/>
      <c r="AA13" s="614"/>
      <c r="AB13" s="614"/>
      <c r="AC13" s="614"/>
      <c r="AD13" s="615"/>
      <c r="AE13" s="589"/>
      <c r="AF13" s="590"/>
      <c r="AG13" s="590"/>
      <c r="AH13" s="591"/>
      <c r="AI13" s="594"/>
      <c r="AJ13" s="595"/>
      <c r="AK13" s="595"/>
      <c r="AL13" s="595"/>
      <c r="AM13" s="595"/>
      <c r="AN13" s="9"/>
      <c r="AO13" s="8"/>
      <c r="AP13" s="7"/>
      <c r="AQ13" s="475" t="s">
        <v>60</v>
      </c>
      <c r="AR13" s="476"/>
      <c r="AS13" s="476"/>
      <c r="AT13" s="476"/>
      <c r="AU13" s="477"/>
      <c r="AV13" s="481">
        <v>18</v>
      </c>
      <c r="AW13" s="482"/>
      <c r="AX13" s="482"/>
      <c r="AY13" s="483"/>
      <c r="AZ13" s="475" t="s">
        <v>59</v>
      </c>
      <c r="BA13" s="476"/>
      <c r="BB13" s="476"/>
      <c r="BC13" s="476"/>
      <c r="BD13" s="477"/>
      <c r="BE13" s="481">
        <v>5</v>
      </c>
      <c r="BF13" s="482"/>
      <c r="BG13" s="482"/>
      <c r="BH13" s="483"/>
      <c r="BI13" s="618"/>
      <c r="BJ13" s="619"/>
      <c r="BK13" s="750"/>
      <c r="BL13" s="751"/>
      <c r="BM13" s="751"/>
      <c r="BN13" s="751"/>
      <c r="BO13" s="751"/>
      <c r="BP13" s="751"/>
      <c r="BQ13" s="751"/>
      <c r="BR13" s="751"/>
      <c r="BS13" s="751"/>
      <c r="BT13" s="751"/>
      <c r="BU13" s="751"/>
      <c r="BV13" s="751"/>
      <c r="BW13" s="751"/>
      <c r="BX13" s="751"/>
      <c r="BY13" s="751"/>
      <c r="BZ13" s="751"/>
      <c r="CA13" s="751"/>
      <c r="CB13" s="752"/>
    </row>
    <row r="14" spans="1:80" ht="10.8" customHeight="1" thickBot="1" x14ac:dyDescent="0.25">
      <c r="A14" s="12"/>
      <c r="B14" s="565" t="s">
        <v>58</v>
      </c>
      <c r="C14" s="566"/>
      <c r="D14" s="566"/>
      <c r="E14" s="566"/>
      <c r="F14" s="566"/>
      <c r="G14" s="566"/>
      <c r="H14" s="566"/>
      <c r="I14" s="566"/>
      <c r="J14" s="566"/>
      <c r="K14" s="566"/>
      <c r="L14" s="566"/>
      <c r="M14" s="566"/>
      <c r="N14" s="566"/>
      <c r="O14" s="566"/>
      <c r="P14" s="567"/>
      <c r="Q14" s="530"/>
      <c r="R14" s="531"/>
      <c r="S14" s="536" t="s">
        <v>57</v>
      </c>
      <c r="T14" s="537"/>
      <c r="U14" s="537"/>
      <c r="V14" s="537"/>
      <c r="W14" s="537"/>
      <c r="X14" s="537"/>
      <c r="Y14" s="537"/>
      <c r="Z14" s="537"/>
      <c r="AA14" s="537"/>
      <c r="AB14" s="537"/>
      <c r="AC14" s="537"/>
      <c r="AD14" s="537"/>
      <c r="AE14" s="537"/>
      <c r="AF14" s="537"/>
      <c r="AG14" s="537"/>
      <c r="AH14" s="537"/>
      <c r="AI14" s="537"/>
      <c r="AJ14" s="537"/>
      <c r="AK14" s="537"/>
      <c r="AL14" s="537"/>
      <c r="AM14" s="538"/>
      <c r="AN14" s="9"/>
      <c r="AO14" s="8"/>
      <c r="AP14" s="7"/>
      <c r="AQ14" s="478"/>
      <c r="AR14" s="479"/>
      <c r="AS14" s="479"/>
      <c r="AT14" s="479"/>
      <c r="AU14" s="480"/>
      <c r="AV14" s="484"/>
      <c r="AW14" s="485"/>
      <c r="AX14" s="485"/>
      <c r="AY14" s="486"/>
      <c r="AZ14" s="478"/>
      <c r="BA14" s="479"/>
      <c r="BB14" s="479"/>
      <c r="BC14" s="479"/>
      <c r="BD14" s="480"/>
      <c r="BE14" s="484"/>
      <c r="BF14" s="485"/>
      <c r="BG14" s="485"/>
      <c r="BH14" s="486"/>
      <c r="BI14" s="620"/>
      <c r="BJ14" s="621"/>
      <c r="BK14" s="753"/>
      <c r="BL14" s="754"/>
      <c r="BM14" s="754"/>
      <c r="BN14" s="754"/>
      <c r="BO14" s="754"/>
      <c r="BP14" s="754"/>
      <c r="BQ14" s="754"/>
      <c r="BR14" s="754"/>
      <c r="BS14" s="754"/>
      <c r="BT14" s="754"/>
      <c r="BU14" s="754"/>
      <c r="BV14" s="754"/>
      <c r="BW14" s="754"/>
      <c r="BX14" s="754"/>
      <c r="BY14" s="754"/>
      <c r="BZ14" s="754"/>
      <c r="CA14" s="754"/>
      <c r="CB14" s="755"/>
    </row>
    <row r="15" spans="1:80" ht="10.8" customHeight="1" thickBot="1" x14ac:dyDescent="0.25">
      <c r="A15" s="12"/>
      <c r="B15" s="543" t="s">
        <v>54</v>
      </c>
      <c r="C15" s="544"/>
      <c r="D15" s="545"/>
      <c r="E15" s="404" t="s">
        <v>53</v>
      </c>
      <c r="F15" s="549"/>
      <c r="G15" s="405"/>
      <c r="H15" s="551" t="s">
        <v>52</v>
      </c>
      <c r="I15" s="544"/>
      <c r="J15" s="545"/>
      <c r="K15" s="404" t="s">
        <v>51</v>
      </c>
      <c r="L15" s="549"/>
      <c r="M15" s="405"/>
      <c r="N15" s="404" t="s">
        <v>50</v>
      </c>
      <c r="O15" s="549"/>
      <c r="P15" s="405"/>
      <c r="Q15" s="532"/>
      <c r="R15" s="533"/>
      <c r="S15" s="539"/>
      <c r="T15" s="540"/>
      <c r="U15" s="540"/>
      <c r="V15" s="541"/>
      <c r="W15" s="541"/>
      <c r="X15" s="541"/>
      <c r="Y15" s="541"/>
      <c r="Z15" s="541"/>
      <c r="AA15" s="541"/>
      <c r="AB15" s="541"/>
      <c r="AC15" s="541"/>
      <c r="AD15" s="541"/>
      <c r="AE15" s="540"/>
      <c r="AF15" s="540"/>
      <c r="AG15" s="540"/>
      <c r="AH15" s="540"/>
      <c r="AI15" s="540"/>
      <c r="AJ15" s="540"/>
      <c r="AK15" s="540"/>
      <c r="AL15" s="540"/>
      <c r="AM15" s="542"/>
      <c r="AN15" s="9"/>
      <c r="AO15" s="8"/>
      <c r="AP15" s="7"/>
      <c r="AQ15" s="475" t="s">
        <v>56</v>
      </c>
      <c r="AR15" s="476"/>
      <c r="AS15" s="476"/>
      <c r="AT15" s="476"/>
      <c r="AU15" s="477"/>
      <c r="AV15" s="481">
        <v>18</v>
      </c>
      <c r="AW15" s="482"/>
      <c r="AX15" s="482"/>
      <c r="AY15" s="483"/>
      <c r="AZ15" s="475" t="s">
        <v>55</v>
      </c>
      <c r="BA15" s="476"/>
      <c r="BB15" s="476"/>
      <c r="BC15" s="476"/>
      <c r="BD15" s="477"/>
      <c r="BE15" s="481">
        <v>5</v>
      </c>
      <c r="BF15" s="482"/>
      <c r="BG15" s="482"/>
      <c r="BH15" s="483"/>
      <c r="BI15" s="620"/>
      <c r="BJ15" s="621"/>
      <c r="BK15" s="753"/>
      <c r="BL15" s="754"/>
      <c r="BM15" s="754"/>
      <c r="BN15" s="754"/>
      <c r="BO15" s="754"/>
      <c r="BP15" s="754"/>
      <c r="BQ15" s="754"/>
      <c r="BR15" s="754"/>
      <c r="BS15" s="754"/>
      <c r="BT15" s="754"/>
      <c r="BU15" s="754"/>
      <c r="BV15" s="754"/>
      <c r="BW15" s="754"/>
      <c r="BX15" s="754"/>
      <c r="BY15" s="754"/>
      <c r="BZ15" s="754"/>
      <c r="CA15" s="754"/>
      <c r="CB15" s="755"/>
    </row>
    <row r="16" spans="1:80" ht="10.8" customHeight="1" thickBot="1" x14ac:dyDescent="0.25">
      <c r="A16" s="12"/>
      <c r="B16" s="546"/>
      <c r="C16" s="547"/>
      <c r="D16" s="548"/>
      <c r="E16" s="406"/>
      <c r="F16" s="550"/>
      <c r="G16" s="407"/>
      <c r="H16" s="552"/>
      <c r="I16" s="547"/>
      <c r="J16" s="548"/>
      <c r="K16" s="406"/>
      <c r="L16" s="550"/>
      <c r="M16" s="407"/>
      <c r="N16" s="406"/>
      <c r="O16" s="550"/>
      <c r="P16" s="407"/>
      <c r="Q16" s="532"/>
      <c r="R16" s="533"/>
      <c r="S16" s="505" t="s">
        <v>29</v>
      </c>
      <c r="T16" s="467"/>
      <c r="U16" s="467"/>
      <c r="V16" s="555" t="s">
        <v>714</v>
      </c>
      <c r="W16" s="556"/>
      <c r="X16" s="556"/>
      <c r="Y16" s="556"/>
      <c r="Z16" s="556"/>
      <c r="AA16" s="556"/>
      <c r="AB16" s="556"/>
      <c r="AC16" s="556"/>
      <c r="AD16" s="557"/>
      <c r="AE16" s="561" t="s">
        <v>424</v>
      </c>
      <c r="AF16" s="562"/>
      <c r="AG16" s="505" t="s">
        <v>27</v>
      </c>
      <c r="AH16" s="467"/>
      <c r="AI16" s="553"/>
      <c r="AJ16" s="469" t="str">
        <f>VLOOKUP(武器名,VL用!AM55:BM234,24,FALSE)</f>
        <v>近接</v>
      </c>
      <c r="AK16" s="470"/>
      <c r="AL16" s="470"/>
      <c r="AM16" s="471"/>
      <c r="AN16" s="9"/>
      <c r="AO16" s="8"/>
      <c r="AP16" s="7"/>
      <c r="AQ16" s="478"/>
      <c r="AR16" s="479"/>
      <c r="AS16" s="479"/>
      <c r="AT16" s="479"/>
      <c r="AU16" s="480"/>
      <c r="AV16" s="484"/>
      <c r="AW16" s="485"/>
      <c r="AX16" s="485"/>
      <c r="AY16" s="486"/>
      <c r="AZ16" s="478"/>
      <c r="BA16" s="479"/>
      <c r="BB16" s="479"/>
      <c r="BC16" s="479"/>
      <c r="BD16" s="480"/>
      <c r="BE16" s="484"/>
      <c r="BF16" s="485"/>
      <c r="BG16" s="485"/>
      <c r="BH16" s="486"/>
      <c r="BI16" s="620"/>
      <c r="BJ16" s="621"/>
      <c r="BK16" s="753"/>
      <c r="BL16" s="754"/>
      <c r="BM16" s="754"/>
      <c r="BN16" s="754"/>
      <c r="BO16" s="754"/>
      <c r="BP16" s="754"/>
      <c r="BQ16" s="754"/>
      <c r="BR16" s="754"/>
      <c r="BS16" s="754"/>
      <c r="BT16" s="754"/>
      <c r="BU16" s="754"/>
      <c r="BV16" s="754"/>
      <c r="BW16" s="754"/>
      <c r="BX16" s="754"/>
      <c r="BY16" s="754"/>
      <c r="BZ16" s="754"/>
      <c r="CA16" s="754"/>
      <c r="CB16" s="755"/>
    </row>
    <row r="17" spans="1:80" ht="10.8" customHeight="1" thickBot="1" x14ac:dyDescent="0.25">
      <c r="A17" s="12"/>
      <c r="B17" s="526">
        <f>VLOOKUP(種族名,VL用!$A$2:$F$25,2,FALSE)+S10-1</f>
        <v>6</v>
      </c>
      <c r="C17" s="527"/>
      <c r="D17" s="528"/>
      <c r="E17" s="529">
        <f>VLOOKUP(種族名,VL用!$A$2:$F$25,3,FALSE)+S10-1</f>
        <v>12</v>
      </c>
      <c r="F17" s="527"/>
      <c r="G17" s="528"/>
      <c r="H17" s="529">
        <f>VLOOKUP(種族名,VL用!$A$2:$F$25,4,FALSE)+S10-1</f>
        <v>7</v>
      </c>
      <c r="I17" s="527"/>
      <c r="J17" s="528"/>
      <c r="K17" s="529">
        <f>VLOOKUP(種族名,VL用!$A$2:$F$25,5,FALSE)+S10-1</f>
        <v>8</v>
      </c>
      <c r="L17" s="527"/>
      <c r="M17" s="528"/>
      <c r="N17" s="529">
        <f>VLOOKUP(種族名,VL用!$A$2:$F$25,6,FALSE)+S10-1</f>
        <v>8</v>
      </c>
      <c r="O17" s="527"/>
      <c r="P17" s="528"/>
      <c r="Q17" s="532"/>
      <c r="R17" s="533"/>
      <c r="S17" s="506"/>
      <c r="T17" s="468"/>
      <c r="U17" s="468"/>
      <c r="V17" s="558"/>
      <c r="W17" s="559"/>
      <c r="X17" s="559"/>
      <c r="Y17" s="559"/>
      <c r="Z17" s="559"/>
      <c r="AA17" s="559"/>
      <c r="AB17" s="559"/>
      <c r="AC17" s="559"/>
      <c r="AD17" s="560"/>
      <c r="AE17" s="563"/>
      <c r="AF17" s="564"/>
      <c r="AG17" s="506"/>
      <c r="AH17" s="468"/>
      <c r="AI17" s="554"/>
      <c r="AJ17" s="472"/>
      <c r="AK17" s="473"/>
      <c r="AL17" s="473"/>
      <c r="AM17" s="474"/>
      <c r="AN17" s="9"/>
      <c r="AO17" s="8"/>
      <c r="AP17" s="7"/>
      <c r="AQ17" s="475" t="s">
        <v>49</v>
      </c>
      <c r="AR17" s="476"/>
      <c r="AS17" s="476"/>
      <c r="AT17" s="476"/>
      <c r="AU17" s="477"/>
      <c r="AV17" s="481">
        <v>18</v>
      </c>
      <c r="AW17" s="482"/>
      <c r="AX17" s="482"/>
      <c r="AY17" s="483"/>
      <c r="AZ17" s="475" t="s">
        <v>48</v>
      </c>
      <c r="BA17" s="476"/>
      <c r="BB17" s="476"/>
      <c r="BC17" s="476"/>
      <c r="BD17" s="477"/>
      <c r="BE17" s="481">
        <v>5</v>
      </c>
      <c r="BF17" s="482"/>
      <c r="BG17" s="482"/>
      <c r="BH17" s="483"/>
      <c r="BI17" s="620"/>
      <c r="BJ17" s="621"/>
      <c r="BK17" s="208" t="s">
        <v>137</v>
      </c>
      <c r="BL17" s="209"/>
      <c r="BM17" s="209"/>
      <c r="BN17" s="210"/>
      <c r="BO17" s="109"/>
      <c r="BP17" s="110"/>
      <c r="BQ17" s="110"/>
      <c r="BR17" s="208" t="s">
        <v>408</v>
      </c>
      <c r="BS17" s="209"/>
      <c r="BT17" s="209"/>
      <c r="BU17" s="209"/>
      <c r="BV17" s="210"/>
      <c r="BW17" s="207"/>
      <c r="BX17" s="207"/>
      <c r="BY17" s="207"/>
      <c r="BZ17" s="207"/>
      <c r="CA17" s="207"/>
      <c r="CB17" s="111" t="s">
        <v>407</v>
      </c>
    </row>
    <row r="18" spans="1:80" ht="10.8" customHeight="1" thickBot="1" x14ac:dyDescent="0.25">
      <c r="A18" s="12"/>
      <c r="B18" s="487"/>
      <c r="C18" s="488"/>
      <c r="D18" s="489"/>
      <c r="E18" s="493"/>
      <c r="F18" s="494"/>
      <c r="G18" s="495"/>
      <c r="H18" s="499"/>
      <c r="I18" s="500"/>
      <c r="J18" s="501"/>
      <c r="K18" s="493"/>
      <c r="L18" s="494"/>
      <c r="M18" s="495"/>
      <c r="N18" s="493"/>
      <c r="O18" s="494"/>
      <c r="P18" s="495"/>
      <c r="Q18" s="532"/>
      <c r="R18" s="533"/>
      <c r="S18" s="505" t="s">
        <v>24</v>
      </c>
      <c r="T18" s="467"/>
      <c r="U18" s="467"/>
      <c r="V18" s="507" t="str">
        <f>VLOOKUP(武器名,VL用!AM55:BM234,25,FALSE)</f>
        <v>0-1</v>
      </c>
      <c r="W18" s="508"/>
      <c r="X18" s="508"/>
      <c r="Y18" s="508"/>
      <c r="Z18" s="509" t="s">
        <v>47</v>
      </c>
      <c r="AA18" s="510"/>
      <c r="AB18" s="510"/>
      <c r="AC18" s="511">
        <f>VLOOKUP(武器名,VL用!AM55:BM234,27,FALSE)</f>
        <v>9</v>
      </c>
      <c r="AD18" s="508"/>
      <c r="AE18" s="470"/>
      <c r="AF18" s="471"/>
      <c r="AG18" s="467" t="s">
        <v>46</v>
      </c>
      <c r="AH18" s="467"/>
      <c r="AI18" s="467"/>
      <c r="AJ18" s="469" t="str">
        <f>VLOOKUP(武器名,VL用!AM55:BM234,26,FALSE)</f>
        <v>近</v>
      </c>
      <c r="AK18" s="470"/>
      <c r="AL18" s="470"/>
      <c r="AM18" s="471"/>
      <c r="AN18" s="9"/>
      <c r="AO18" s="8"/>
      <c r="AP18" s="7"/>
      <c r="AQ18" s="478"/>
      <c r="AR18" s="479"/>
      <c r="AS18" s="479"/>
      <c r="AT18" s="479"/>
      <c r="AU18" s="480"/>
      <c r="AV18" s="484"/>
      <c r="AW18" s="485"/>
      <c r="AX18" s="485"/>
      <c r="AY18" s="486"/>
      <c r="AZ18" s="478"/>
      <c r="BA18" s="479"/>
      <c r="BB18" s="479"/>
      <c r="BC18" s="479"/>
      <c r="BD18" s="480"/>
      <c r="BE18" s="484"/>
      <c r="BF18" s="485"/>
      <c r="BG18" s="485"/>
      <c r="BH18" s="486"/>
      <c r="BI18" s="620"/>
      <c r="BJ18" s="621"/>
      <c r="BK18" s="753"/>
      <c r="BL18" s="754"/>
      <c r="BM18" s="754"/>
      <c r="BN18" s="754"/>
      <c r="BO18" s="754"/>
      <c r="BP18" s="754"/>
      <c r="BQ18" s="754"/>
      <c r="BR18" s="754"/>
      <c r="BS18" s="754"/>
      <c r="BT18" s="754"/>
      <c r="BU18" s="754"/>
      <c r="BV18" s="754"/>
      <c r="BW18" s="754"/>
      <c r="BX18" s="754"/>
      <c r="BY18" s="754"/>
      <c r="BZ18" s="754"/>
      <c r="CA18" s="754"/>
      <c r="CB18" s="755"/>
    </row>
    <row r="19" spans="1:80" ht="10.8" customHeight="1" thickBot="1" x14ac:dyDescent="0.25">
      <c r="A19" s="12"/>
      <c r="B19" s="490"/>
      <c r="C19" s="491"/>
      <c r="D19" s="492"/>
      <c r="E19" s="496"/>
      <c r="F19" s="497"/>
      <c r="G19" s="498"/>
      <c r="H19" s="502"/>
      <c r="I19" s="503"/>
      <c r="J19" s="504"/>
      <c r="K19" s="496"/>
      <c r="L19" s="497"/>
      <c r="M19" s="498"/>
      <c r="N19" s="496"/>
      <c r="O19" s="497"/>
      <c r="P19" s="498"/>
      <c r="Q19" s="534"/>
      <c r="R19" s="535"/>
      <c r="S19" s="506"/>
      <c r="T19" s="468"/>
      <c r="U19" s="468"/>
      <c r="V19" s="472"/>
      <c r="W19" s="473"/>
      <c r="X19" s="473"/>
      <c r="Y19" s="473"/>
      <c r="Z19" s="506"/>
      <c r="AA19" s="468"/>
      <c r="AB19" s="468"/>
      <c r="AC19" s="472"/>
      <c r="AD19" s="473"/>
      <c r="AE19" s="473"/>
      <c r="AF19" s="474"/>
      <c r="AG19" s="468"/>
      <c r="AH19" s="468"/>
      <c r="AI19" s="468"/>
      <c r="AJ19" s="472"/>
      <c r="AK19" s="473"/>
      <c r="AL19" s="473"/>
      <c r="AM19" s="474"/>
      <c r="AN19" s="9"/>
      <c r="AO19" s="8"/>
      <c r="AP19" s="7"/>
      <c r="AQ19" s="475" t="s">
        <v>45</v>
      </c>
      <c r="AR19" s="476"/>
      <c r="AS19" s="476"/>
      <c r="AT19" s="476"/>
      <c r="AU19" s="477"/>
      <c r="AV19" s="512" t="s">
        <v>656</v>
      </c>
      <c r="AW19" s="513"/>
      <c r="AX19" s="513"/>
      <c r="AY19" s="514"/>
      <c r="AZ19" s="475" t="s">
        <v>410</v>
      </c>
      <c r="BA19" s="476"/>
      <c r="BB19" s="476"/>
      <c r="BC19" s="476"/>
      <c r="BD19" s="477"/>
      <c r="BE19" s="727">
        <f>VLOOKUP(武器名,VL用!$AM$55:$BN$520,28,FALSE)+VLOOKUP(防具名,VL用!$BO$55:$CL$506,24,FALSE)+VLOOKUP(アクセA,VL用!$CM$55:$DJ$509,24,FALSE)+VLOOKUP(アクセB,VL用!$CM$55:$DJ$509,24,FALSE)+VLOOKUP(アクセC,VL用!$CM$55:$DJ$509,24,FALSE)</f>
        <v>0</v>
      </c>
      <c r="BF19" s="728"/>
      <c r="BG19" s="728"/>
      <c r="BH19" s="759" t="s">
        <v>44</v>
      </c>
      <c r="BI19" s="620"/>
      <c r="BJ19" s="621"/>
      <c r="BK19" s="753"/>
      <c r="BL19" s="754"/>
      <c r="BM19" s="754"/>
      <c r="BN19" s="754"/>
      <c r="BO19" s="754"/>
      <c r="BP19" s="754"/>
      <c r="BQ19" s="754"/>
      <c r="BR19" s="754"/>
      <c r="BS19" s="754"/>
      <c r="BT19" s="754"/>
      <c r="BU19" s="754"/>
      <c r="BV19" s="754"/>
      <c r="BW19" s="754"/>
      <c r="BX19" s="754"/>
      <c r="BY19" s="754"/>
      <c r="BZ19" s="754"/>
      <c r="CA19" s="754"/>
      <c r="CB19" s="755"/>
    </row>
    <row r="20" spans="1:80" ht="10.8" customHeight="1" thickBot="1" x14ac:dyDescent="0.25">
      <c r="A20" s="12"/>
      <c r="B20" s="518" t="s">
        <v>43</v>
      </c>
      <c r="C20" s="458"/>
      <c r="D20" s="458"/>
      <c r="E20" s="458"/>
      <c r="F20" s="458"/>
      <c r="G20" s="458"/>
      <c r="H20" s="458"/>
      <c r="I20" s="458"/>
      <c r="J20" s="458"/>
      <c r="K20" s="458"/>
      <c r="L20" s="458"/>
      <c r="M20" s="458"/>
      <c r="N20" s="458"/>
      <c r="O20" s="458"/>
      <c r="P20" s="458"/>
      <c r="Q20" s="458"/>
      <c r="R20" s="458"/>
      <c r="S20" s="458"/>
      <c r="T20" s="458"/>
      <c r="U20" s="458"/>
      <c r="V20" s="458"/>
      <c r="W20" s="458"/>
      <c r="X20" s="458"/>
      <c r="Y20" s="458"/>
      <c r="Z20" s="458"/>
      <c r="AA20" s="458"/>
      <c r="AB20" s="458"/>
      <c r="AC20" s="458"/>
      <c r="AD20" s="458"/>
      <c r="AE20" s="458"/>
      <c r="AF20" s="458"/>
      <c r="AG20" s="458"/>
      <c r="AH20" s="458"/>
      <c r="AI20" s="458"/>
      <c r="AJ20" s="458"/>
      <c r="AK20" s="458"/>
      <c r="AL20" s="458"/>
      <c r="AM20" s="519"/>
      <c r="AN20" s="9"/>
      <c r="AO20" s="8"/>
      <c r="AP20" s="7"/>
      <c r="AQ20" s="478"/>
      <c r="AR20" s="479"/>
      <c r="AS20" s="479"/>
      <c r="AT20" s="479"/>
      <c r="AU20" s="480"/>
      <c r="AV20" s="515"/>
      <c r="AW20" s="516"/>
      <c r="AX20" s="516"/>
      <c r="AY20" s="517"/>
      <c r="AZ20" s="478"/>
      <c r="BA20" s="479"/>
      <c r="BB20" s="479"/>
      <c r="BC20" s="479"/>
      <c r="BD20" s="480"/>
      <c r="BE20" s="729"/>
      <c r="BF20" s="730"/>
      <c r="BG20" s="730"/>
      <c r="BH20" s="760"/>
      <c r="BI20" s="622"/>
      <c r="BJ20" s="623"/>
      <c r="BK20" s="756"/>
      <c r="BL20" s="757"/>
      <c r="BM20" s="757"/>
      <c r="BN20" s="757"/>
      <c r="BO20" s="757"/>
      <c r="BP20" s="757"/>
      <c r="BQ20" s="757"/>
      <c r="BR20" s="757"/>
      <c r="BS20" s="757"/>
      <c r="BT20" s="757"/>
      <c r="BU20" s="757"/>
      <c r="BV20" s="757"/>
      <c r="BW20" s="757"/>
      <c r="BX20" s="757"/>
      <c r="BY20" s="757"/>
      <c r="BZ20" s="757"/>
      <c r="CA20" s="757"/>
      <c r="CB20" s="758"/>
    </row>
    <row r="21" spans="1:80" ht="10.8" customHeight="1" thickBot="1" x14ac:dyDescent="0.25">
      <c r="A21" s="12"/>
      <c r="B21" s="520"/>
      <c r="C21" s="462"/>
      <c r="D21" s="462"/>
      <c r="E21" s="462"/>
      <c r="F21" s="462"/>
      <c r="G21" s="462"/>
      <c r="H21" s="462"/>
      <c r="I21" s="462"/>
      <c r="J21" s="462"/>
      <c r="K21" s="462"/>
      <c r="L21" s="462"/>
      <c r="M21" s="462"/>
      <c r="N21" s="462"/>
      <c r="O21" s="462"/>
      <c r="P21" s="462"/>
      <c r="Q21" s="462"/>
      <c r="R21" s="462"/>
      <c r="S21" s="462"/>
      <c r="T21" s="462"/>
      <c r="U21" s="462"/>
      <c r="V21" s="462"/>
      <c r="W21" s="462"/>
      <c r="X21" s="462"/>
      <c r="Y21" s="462"/>
      <c r="Z21" s="462"/>
      <c r="AA21" s="462"/>
      <c r="AB21" s="462"/>
      <c r="AC21" s="462"/>
      <c r="AD21" s="462"/>
      <c r="AE21" s="462"/>
      <c r="AF21" s="462"/>
      <c r="AG21" s="462"/>
      <c r="AH21" s="462"/>
      <c r="AI21" s="462"/>
      <c r="AJ21" s="462"/>
      <c r="AK21" s="462"/>
      <c r="AL21" s="462"/>
      <c r="AM21" s="521"/>
      <c r="AN21" s="9"/>
      <c r="AO21" s="8"/>
      <c r="AP21" s="7"/>
      <c r="AQ21" s="522"/>
      <c r="AR21" s="523"/>
      <c r="AS21" s="523"/>
      <c r="AT21" s="523"/>
      <c r="AU21" s="523"/>
      <c r="AV21" s="523"/>
      <c r="AW21" s="523"/>
      <c r="AX21" s="523"/>
      <c r="AY21" s="523"/>
      <c r="AZ21" s="523"/>
      <c r="BA21" s="523"/>
      <c r="BB21" s="523"/>
      <c r="BC21" s="523"/>
      <c r="BD21" s="523"/>
      <c r="BE21" s="524"/>
      <c r="BF21" s="524"/>
      <c r="BG21" s="524"/>
      <c r="BH21" s="524"/>
      <c r="BI21" s="524"/>
      <c r="BJ21" s="524"/>
      <c r="BK21" s="524"/>
      <c r="BL21" s="524"/>
      <c r="BM21" s="524"/>
      <c r="BN21" s="524"/>
      <c r="BO21" s="524"/>
      <c r="BP21" s="524"/>
      <c r="BQ21" s="524"/>
      <c r="BR21" s="524"/>
      <c r="BS21" s="524"/>
      <c r="BT21" s="524"/>
      <c r="BU21" s="524"/>
      <c r="BV21" s="524"/>
      <c r="BW21" s="524"/>
      <c r="BX21" s="523"/>
      <c r="BY21" s="523"/>
      <c r="BZ21" s="523"/>
      <c r="CA21" s="523"/>
      <c r="CB21" s="525"/>
    </row>
    <row r="22" spans="1:80" ht="10.8" customHeight="1" x14ac:dyDescent="0.2">
      <c r="A22" s="12"/>
      <c r="B22" s="423"/>
      <c r="C22" s="427"/>
      <c r="D22" s="427"/>
      <c r="E22" s="428"/>
      <c r="F22" s="433" t="s">
        <v>42</v>
      </c>
      <c r="G22" s="434"/>
      <c r="H22" s="435"/>
      <c r="I22" s="439" t="s">
        <v>41</v>
      </c>
      <c r="J22" s="440"/>
      <c r="K22" s="441"/>
      <c r="L22" s="433" t="s">
        <v>40</v>
      </c>
      <c r="M22" s="434"/>
      <c r="N22" s="435"/>
      <c r="O22" s="433" t="s">
        <v>39</v>
      </c>
      <c r="P22" s="434"/>
      <c r="Q22" s="435"/>
      <c r="R22" s="433" t="s">
        <v>38</v>
      </c>
      <c r="S22" s="434"/>
      <c r="T22" s="434"/>
      <c r="U22" s="434"/>
      <c r="V22" s="434"/>
      <c r="W22" s="435"/>
      <c r="X22" s="433" t="s">
        <v>37</v>
      </c>
      <c r="Y22" s="434"/>
      <c r="Z22" s="434"/>
      <c r="AA22" s="434"/>
      <c r="AB22" s="435"/>
      <c r="AC22" s="457" t="s">
        <v>36</v>
      </c>
      <c r="AD22" s="458"/>
      <c r="AE22" s="458"/>
      <c r="AF22" s="458"/>
      <c r="AG22" s="458"/>
      <c r="AH22" s="458"/>
      <c r="AI22" s="458"/>
      <c r="AJ22" s="458"/>
      <c r="AK22" s="458"/>
      <c r="AL22" s="458"/>
      <c r="AM22" s="458"/>
      <c r="AN22" s="9"/>
      <c r="AO22" s="8"/>
      <c r="AP22" s="7"/>
      <c r="AQ22" s="761" t="s">
        <v>405</v>
      </c>
      <c r="AR22" s="762"/>
      <c r="AS22" s="762"/>
      <c r="AT22" s="762"/>
      <c r="AU22" s="762"/>
      <c r="AV22" s="762"/>
      <c r="AW22" s="762"/>
      <c r="AX22" s="762"/>
      <c r="AY22" s="762"/>
      <c r="AZ22" s="762"/>
      <c r="BA22" s="762"/>
      <c r="BB22" s="762"/>
      <c r="BC22" s="762"/>
      <c r="BD22" s="762"/>
      <c r="BE22" s="765" t="s">
        <v>406</v>
      </c>
      <c r="BF22" s="732"/>
      <c r="BG22" s="732"/>
      <c r="BH22" s="732"/>
      <c r="BI22" s="732"/>
      <c r="BJ22" s="732"/>
      <c r="BK22" s="732"/>
      <c r="BL22" s="732"/>
      <c r="BM22" s="732"/>
      <c r="BN22" s="732"/>
      <c r="BO22" s="732"/>
      <c r="BP22" s="732"/>
      <c r="BQ22" s="732"/>
      <c r="BR22" s="732"/>
      <c r="BS22" s="732"/>
      <c r="BT22" s="732"/>
      <c r="BU22" s="732"/>
      <c r="BV22" s="733"/>
      <c r="BW22" s="211" t="str">
        <f>SUM($AY$31:$AZ$55)&amp;"/"&amp;S10*5+15</f>
        <v>0/20</v>
      </c>
      <c r="BX22" s="212"/>
      <c r="BY22" s="212"/>
      <c r="BZ22" s="212"/>
      <c r="CA22" s="212"/>
      <c r="CB22" s="213"/>
    </row>
    <row r="23" spans="1:80" ht="10.8" customHeight="1" thickBot="1" x14ac:dyDescent="0.25">
      <c r="A23" s="12"/>
      <c r="B23" s="424"/>
      <c r="C23" s="429"/>
      <c r="D23" s="429"/>
      <c r="E23" s="430"/>
      <c r="F23" s="436"/>
      <c r="G23" s="437"/>
      <c r="H23" s="438"/>
      <c r="I23" s="442"/>
      <c r="J23" s="443"/>
      <c r="K23" s="444"/>
      <c r="L23" s="436"/>
      <c r="M23" s="437"/>
      <c r="N23" s="438"/>
      <c r="O23" s="436"/>
      <c r="P23" s="437"/>
      <c r="Q23" s="438"/>
      <c r="R23" s="445"/>
      <c r="S23" s="446"/>
      <c r="T23" s="446"/>
      <c r="U23" s="446"/>
      <c r="V23" s="446"/>
      <c r="W23" s="447"/>
      <c r="X23" s="436"/>
      <c r="Y23" s="437"/>
      <c r="Z23" s="437"/>
      <c r="AA23" s="437"/>
      <c r="AB23" s="438"/>
      <c r="AC23" s="459"/>
      <c r="AD23" s="460"/>
      <c r="AE23" s="460"/>
      <c r="AF23" s="460"/>
      <c r="AG23" s="460"/>
      <c r="AH23" s="460"/>
      <c r="AI23" s="460"/>
      <c r="AJ23" s="460"/>
      <c r="AK23" s="460"/>
      <c r="AL23" s="460"/>
      <c r="AM23" s="460"/>
      <c r="AN23" s="9"/>
      <c r="AO23" s="8"/>
      <c r="AP23" s="7"/>
      <c r="AQ23" s="763"/>
      <c r="AR23" s="764"/>
      <c r="AS23" s="764"/>
      <c r="AT23" s="764"/>
      <c r="AU23" s="764"/>
      <c r="AV23" s="764"/>
      <c r="AW23" s="764"/>
      <c r="AX23" s="764"/>
      <c r="AY23" s="764"/>
      <c r="AZ23" s="764"/>
      <c r="BA23" s="764"/>
      <c r="BB23" s="764"/>
      <c r="BC23" s="764"/>
      <c r="BD23" s="764"/>
      <c r="BE23" s="734"/>
      <c r="BF23" s="735"/>
      <c r="BG23" s="735"/>
      <c r="BH23" s="735"/>
      <c r="BI23" s="735"/>
      <c r="BJ23" s="735"/>
      <c r="BK23" s="735"/>
      <c r="BL23" s="735"/>
      <c r="BM23" s="735"/>
      <c r="BN23" s="735"/>
      <c r="BO23" s="735"/>
      <c r="BP23" s="735"/>
      <c r="BQ23" s="735"/>
      <c r="BR23" s="735"/>
      <c r="BS23" s="735"/>
      <c r="BT23" s="735"/>
      <c r="BU23" s="735"/>
      <c r="BV23" s="736"/>
      <c r="BW23" s="214"/>
      <c r="BX23" s="215"/>
      <c r="BY23" s="215"/>
      <c r="BZ23" s="215"/>
      <c r="CA23" s="215"/>
      <c r="CB23" s="216"/>
    </row>
    <row r="24" spans="1:80" ht="10.8" customHeight="1" thickBot="1" x14ac:dyDescent="0.25">
      <c r="A24" s="12"/>
      <c r="B24" s="424"/>
      <c r="C24" s="431"/>
      <c r="D24" s="431"/>
      <c r="E24" s="432"/>
      <c r="F24" s="448" t="s">
        <v>35</v>
      </c>
      <c r="G24" s="449"/>
      <c r="H24" s="450"/>
      <c r="I24" s="451" t="s">
        <v>35</v>
      </c>
      <c r="J24" s="452"/>
      <c r="K24" s="453"/>
      <c r="L24" s="436"/>
      <c r="M24" s="437"/>
      <c r="N24" s="438"/>
      <c r="O24" s="445"/>
      <c r="P24" s="446"/>
      <c r="Q24" s="447"/>
      <c r="R24" s="454" t="s">
        <v>34</v>
      </c>
      <c r="S24" s="455"/>
      <c r="T24" s="454" t="s">
        <v>33</v>
      </c>
      <c r="U24" s="456"/>
      <c r="V24" s="455" t="s">
        <v>32</v>
      </c>
      <c r="W24" s="456"/>
      <c r="X24" s="445"/>
      <c r="Y24" s="446"/>
      <c r="Z24" s="446"/>
      <c r="AA24" s="446"/>
      <c r="AB24" s="447"/>
      <c r="AC24" s="461"/>
      <c r="AD24" s="462"/>
      <c r="AE24" s="462"/>
      <c r="AF24" s="462"/>
      <c r="AG24" s="462"/>
      <c r="AH24" s="462"/>
      <c r="AI24" s="462"/>
      <c r="AJ24" s="462"/>
      <c r="AK24" s="462"/>
      <c r="AL24" s="462"/>
      <c r="AM24" s="462"/>
      <c r="AN24" s="9"/>
      <c r="AO24" s="8"/>
      <c r="AP24" s="7"/>
      <c r="AQ24" s="731" t="s">
        <v>142</v>
      </c>
      <c r="AR24" s="732"/>
      <c r="AS24" s="732"/>
      <c r="AT24" s="732"/>
      <c r="AU24" s="732"/>
      <c r="AV24" s="732"/>
      <c r="AW24" s="732"/>
      <c r="AX24" s="732"/>
      <c r="AY24" s="732"/>
      <c r="AZ24" s="732"/>
      <c r="BA24" s="732"/>
      <c r="BB24" s="732"/>
      <c r="BC24" s="732"/>
      <c r="BD24" s="733"/>
      <c r="BE24" s="743" t="s">
        <v>150</v>
      </c>
      <c r="BF24" s="744"/>
      <c r="BG24" s="744"/>
      <c r="BH24" s="744"/>
      <c r="BI24" s="744"/>
      <c r="BJ24" s="744"/>
      <c r="BK24" s="744"/>
      <c r="BL24" s="744"/>
      <c r="BM24" s="744"/>
      <c r="BN24" s="744"/>
      <c r="BO24" s="744"/>
      <c r="BP24" s="745"/>
      <c r="BQ24" s="743" t="s">
        <v>151</v>
      </c>
      <c r="BR24" s="744"/>
      <c r="BS24" s="744"/>
      <c r="BT24" s="744"/>
      <c r="BU24" s="744"/>
      <c r="BV24" s="744"/>
      <c r="BW24" s="744"/>
      <c r="BX24" s="732"/>
      <c r="BY24" s="732"/>
      <c r="BZ24" s="732"/>
      <c r="CA24" s="732"/>
      <c r="CB24" s="746"/>
    </row>
    <row r="25" spans="1:80" ht="10.8" customHeight="1" thickBot="1" x14ac:dyDescent="0.25">
      <c r="A25" s="12"/>
      <c r="B25" s="425"/>
      <c r="C25" s="294" t="s">
        <v>31</v>
      </c>
      <c r="D25" s="295"/>
      <c r="E25" s="295"/>
      <c r="F25" s="463">
        <f>IF($S$10=1,VLOOKUP(種族名,VL用!$F$27:$Z$51,VL用!$B27,FALSE),IF($S$10=2,VLOOKUP(種族名,VL用!$AA$27:$AU51,VL用!$B27,FALSE),IF($S$10=3,VLOOKUP(種族名,VL用!$AV$27:$BP$51,VL用!$B27,FALSE),IF($S$10=4,VLOOKUP(種族名,VL用!$BQ$27:$CK$51,VL用!$B27,FALSE),IF($S$10=5,VLOOKUP(種族名,VL用!$CL$27:$DF$51,VL用!$B27,FALSE),IF($S$10=6,VLOOKUP(種族名,VL用!$DG$27:$EA$51,VL用!$B27,FALSE),IF($S$10=7,VLOOKUP(種族名,VL用!$EB$27:$EV$51,VL用!$B27,FALSE),IF($S$10=8,VLOOKUP(種族名,VL用!$EW$27:$FQ$51,VL用!$B27,FALSE),IF($S$10=9,VLOOKUP(種族名,VL用!$FR$27:$GL$51,VL用!$B27,FALSE),IF($S$10=10,VLOOKUP(種族名,VL用!$GM$27:$HG$51,VL用!$B27,FALSE)))))))))))</f>
        <v>5</v>
      </c>
      <c r="G25" s="464"/>
      <c r="H25" s="465"/>
      <c r="I25" s="466">
        <f>VLOOKUP(クラスA,VL用!$F$54:$P$99,VL用!$B27,FALSE)+VLOOKUP(クラスB,VL用!$F$54:$P$99,VL用!$B27,FALSE)</f>
        <v>4</v>
      </c>
      <c r="J25" s="466"/>
      <c r="K25" s="466"/>
      <c r="L25" s="463">
        <f>IF(VLOOKUP(武器名,VL用!$AM$55:$BM$234,VL用!$DK54,FALSE)&amp;""="","",VALUE(VLOOKUP(武器名,VL用!$AM$55:$BM$234,VL用!$DK54,FALSE)))</f>
        <v>-2</v>
      </c>
      <c r="M25" s="464"/>
      <c r="N25" s="465"/>
      <c r="O25" s="410" t="str">
        <f>IF(VLOOKUP(防具名,VL用!$BO$55:$CK$168,VL用!$DK54,FALSE)&amp;""="","",VALUE(VLOOKUP(防具名,VL用!$BO$55:$CK$168,VL用!$DK54,FALSE)))</f>
        <v/>
      </c>
      <c r="P25" s="466"/>
      <c r="Q25" s="411"/>
      <c r="R25" s="410" t="str">
        <f>IF(VLOOKUP(アクセA,VL用!$CM$55:$DI$282,VL用!$DK54,FALSE)&amp;""="","",VALUE(VLOOKUP(アクセA,VL用!$CM$55:$DI$282,VL用!$DK54,FALSE)))</f>
        <v/>
      </c>
      <c r="S25" s="411"/>
      <c r="T25" s="410" t="str">
        <f>IF(VLOOKUP(アクセB,VL用!$CM$55:$DI$282,VL用!$DK54,FALSE)&amp;""="","",VALUE(VLOOKUP(アクセB,VL用!$CM$55:$DI$282,VL用!$DK54,FALSE)))</f>
        <v/>
      </c>
      <c r="U25" s="411"/>
      <c r="V25" s="410" t="str">
        <f>IF(VLOOKUP(アクセC,VL用!$CM$55:$DI$282,VL用!$DK54,FALSE)&amp;""="","",VALUE(VLOOKUP(アクセC,VL用!$CM$55:$DI$282,VL用!$DK54,FALSE)))</f>
        <v/>
      </c>
      <c r="W25" s="411"/>
      <c r="X25" s="412"/>
      <c r="Y25" s="413"/>
      <c r="Z25" s="413"/>
      <c r="AA25" s="413"/>
      <c r="AB25" s="414"/>
      <c r="AC25" s="335"/>
      <c r="AD25" s="336"/>
      <c r="AE25" s="386"/>
      <c r="AF25" s="349" t="s">
        <v>31</v>
      </c>
      <c r="AG25" s="350"/>
      <c r="AH25" s="350"/>
      <c r="AI25" s="368">
        <f>SUM(F25:AB26)</f>
        <v>7</v>
      </c>
      <c r="AJ25" s="369"/>
      <c r="AK25" s="369"/>
      <c r="AL25" s="370"/>
      <c r="AM25" s="248"/>
      <c r="AN25" s="9"/>
      <c r="AO25" s="8"/>
      <c r="AP25" s="7"/>
      <c r="AQ25" s="734"/>
      <c r="AR25" s="735"/>
      <c r="AS25" s="735"/>
      <c r="AT25" s="735"/>
      <c r="AU25" s="735"/>
      <c r="AV25" s="735"/>
      <c r="AW25" s="735"/>
      <c r="AX25" s="735"/>
      <c r="AY25" s="735"/>
      <c r="AZ25" s="735"/>
      <c r="BA25" s="735"/>
      <c r="BB25" s="735"/>
      <c r="BC25" s="735"/>
      <c r="BD25" s="736"/>
      <c r="BE25" s="734"/>
      <c r="BF25" s="735"/>
      <c r="BG25" s="735"/>
      <c r="BH25" s="735"/>
      <c r="BI25" s="735"/>
      <c r="BJ25" s="735"/>
      <c r="BK25" s="735"/>
      <c r="BL25" s="735"/>
      <c r="BM25" s="735"/>
      <c r="BN25" s="735"/>
      <c r="BO25" s="735"/>
      <c r="BP25" s="736"/>
      <c r="BQ25" s="734"/>
      <c r="BR25" s="735"/>
      <c r="BS25" s="735"/>
      <c r="BT25" s="735"/>
      <c r="BU25" s="735"/>
      <c r="BV25" s="735"/>
      <c r="BW25" s="735"/>
      <c r="BX25" s="735"/>
      <c r="BY25" s="735"/>
      <c r="BZ25" s="735"/>
      <c r="CA25" s="735"/>
      <c r="CB25" s="747"/>
    </row>
    <row r="26" spans="1:80" ht="10.8" customHeight="1" thickBot="1" x14ac:dyDescent="0.25">
      <c r="A26" s="12"/>
      <c r="B26" s="425"/>
      <c r="C26" s="296"/>
      <c r="D26" s="401"/>
      <c r="E26" s="401"/>
      <c r="F26" s="288"/>
      <c r="G26" s="289"/>
      <c r="H26" s="290"/>
      <c r="I26" s="348"/>
      <c r="J26" s="348"/>
      <c r="K26" s="348"/>
      <c r="L26" s="288"/>
      <c r="M26" s="289"/>
      <c r="N26" s="290"/>
      <c r="O26" s="344"/>
      <c r="P26" s="348"/>
      <c r="Q26" s="345"/>
      <c r="R26" s="344"/>
      <c r="S26" s="345"/>
      <c r="T26" s="344"/>
      <c r="U26" s="345"/>
      <c r="V26" s="344"/>
      <c r="W26" s="345"/>
      <c r="X26" s="353"/>
      <c r="Y26" s="354"/>
      <c r="Z26" s="354"/>
      <c r="AA26" s="354"/>
      <c r="AB26" s="355"/>
      <c r="AC26" s="272"/>
      <c r="AD26" s="337"/>
      <c r="AE26" s="387"/>
      <c r="AF26" s="351"/>
      <c r="AG26" s="352"/>
      <c r="AH26" s="352"/>
      <c r="AI26" s="371"/>
      <c r="AJ26" s="372"/>
      <c r="AK26" s="372"/>
      <c r="AL26" s="373"/>
      <c r="AM26" s="249"/>
      <c r="AN26" s="9"/>
      <c r="AO26" s="8"/>
      <c r="AP26" s="7"/>
      <c r="AQ26" s="737" t="str">
        <f>VLOOKUP(種族名,VL用!$A$2:$G$25,7,FALSE)</f>
        <v>常時C値-1(下限値16) &amp; 集中判定を1度振り直せる。</v>
      </c>
      <c r="AR26" s="738"/>
      <c r="AS26" s="738"/>
      <c r="AT26" s="738"/>
      <c r="AU26" s="738"/>
      <c r="AV26" s="738"/>
      <c r="AW26" s="738"/>
      <c r="AX26" s="738"/>
      <c r="AY26" s="738"/>
      <c r="AZ26" s="738"/>
      <c r="BA26" s="738"/>
      <c r="BB26" s="738"/>
      <c r="BC26" s="738"/>
      <c r="BD26" s="739"/>
      <c r="BE26" s="737" t="str">
        <f>VLOOKUP(クラスA,VL用!$F$54:$AA$100,22,FALSE)</f>
        <v>命中判定のC値-1 F値+1 &amp; 炎氷耐性+3</v>
      </c>
      <c r="BF26" s="738"/>
      <c r="BG26" s="738"/>
      <c r="BH26" s="738"/>
      <c r="BI26" s="738"/>
      <c r="BJ26" s="738"/>
      <c r="BK26" s="738"/>
      <c r="BL26" s="738"/>
      <c r="BM26" s="738"/>
      <c r="BN26" s="738"/>
      <c r="BO26" s="738"/>
      <c r="BP26" s="739"/>
      <c r="BQ26" s="737" t="str">
        <f>IF(クラスA=クラスB,"なし",VLOOKUP(クラスB,VL用!$F$54:$AA$100,22,FALSE))</f>
        <v>なし</v>
      </c>
      <c r="BR26" s="738"/>
      <c r="BS26" s="738"/>
      <c r="BT26" s="738"/>
      <c r="BU26" s="738"/>
      <c r="BV26" s="738"/>
      <c r="BW26" s="738"/>
      <c r="BX26" s="738"/>
      <c r="BY26" s="738"/>
      <c r="BZ26" s="738"/>
      <c r="CA26" s="738"/>
      <c r="CB26" s="748"/>
    </row>
    <row r="27" spans="1:80" ht="10.8" customHeight="1" thickBot="1" x14ac:dyDescent="0.25">
      <c r="A27" s="12"/>
      <c r="B27" s="425"/>
      <c r="C27" s="294" t="s">
        <v>30</v>
      </c>
      <c r="D27" s="295"/>
      <c r="E27" s="295"/>
      <c r="F27" s="288">
        <f>IF($S$10=1,VLOOKUP(種族名,VL用!$F$27:$Z$51,VL用!$B29,FALSE),IF($S$10=2,VLOOKUP(種族名,VL用!$AA$27:$AU53,VL用!$B29,FALSE),IF($S$10=3,VLOOKUP(種族名,VL用!$AV$27:$BP$51,VL用!$B29,FALSE),IF($S$10=4,VLOOKUP(種族名,VL用!$BQ$27:$CK$51,VL用!$B29,FALSE),IF($S$10=5,VLOOKUP(種族名,VL用!$CL$27:$DF$51,VL用!$B29,FALSE),IF($S$10=6,VLOOKUP(種族名,VL用!$DG$27:$EA$51,VL用!$B29,FALSE),IF($S$10=7,VLOOKUP(種族名,VL用!$EB$27:$EV$51,VL用!$B29,FALSE),IF($S$10=8,VLOOKUP(種族名,VL用!$EW$27:$FQ$51,VL用!$B29,FALSE),IF($S$10=9,VLOOKUP(種族名,VL用!$FR$27:$GL$51,VL用!$B29,FALSE),IF($S$10=10,VLOOKUP(種族名,VL用!$GM$27:$HG$51,VL用!$B29,FALSE)))))))))))</f>
        <v>5</v>
      </c>
      <c r="G27" s="289"/>
      <c r="H27" s="290"/>
      <c r="I27" s="348">
        <f>VLOOKUP(クラスA,VL用!$F$54:$P$99,VL用!$B29,FALSE)+VLOOKUP(クラスB,VL用!$F$54:$P$99,VL用!$B29,FALSE)</f>
        <v>4</v>
      </c>
      <c r="J27" s="348"/>
      <c r="K27" s="348"/>
      <c r="L27" s="288" t="str">
        <f>IF(VLOOKUP(武器名,VL用!$AM$55:$BM$234,VL用!$DK56,FALSE)&amp;""="","",VALUE(VLOOKUP(武器名,VL用!$AM$55:$BM$234,VL用!$DK56,FALSE)))</f>
        <v/>
      </c>
      <c r="M27" s="289"/>
      <c r="N27" s="290"/>
      <c r="O27" s="344" t="str">
        <f>IF(VLOOKUP(防具名,VL用!$BO$55:$CK$168,VL用!$DK56,FALSE)&amp;""="","",VALUE(VLOOKUP(防具名,VL用!$BO$55:$CK$168,VL用!$DK56,FALSE)))</f>
        <v/>
      </c>
      <c r="P27" s="348"/>
      <c r="Q27" s="345"/>
      <c r="R27" s="344" t="str">
        <f>IF(VLOOKUP(アクセA,VL用!$CM$55:$DI$282,VL用!$DK56,FALSE)&amp;""="","",VALUE(VLOOKUP(アクセA,VL用!$CM$55:$DI$282,VL用!$DK56,FALSE)))</f>
        <v/>
      </c>
      <c r="S27" s="345"/>
      <c r="T27" s="344" t="str">
        <f>IF(VLOOKUP(アクセB,VL用!$CM$55:$DI$282,VL用!$DK56,FALSE)&amp;""="","",VALUE(VLOOKUP(アクセB,VL用!$CM$55:$DI$282,VL用!$DK56,FALSE)))</f>
        <v/>
      </c>
      <c r="U27" s="345"/>
      <c r="V27" s="344" t="str">
        <f>IF(VLOOKUP(アクセC,VL用!$CM$55:$DI$282,VL用!$DK56,FALSE)&amp;""="","",VALUE(VLOOKUP(アクセC,VL用!$CM$55:$DI$282,VL用!$DK56,FALSE)))</f>
        <v/>
      </c>
      <c r="W27" s="345"/>
      <c r="X27" s="353"/>
      <c r="Y27" s="354"/>
      <c r="Z27" s="354"/>
      <c r="AA27" s="354"/>
      <c r="AB27" s="355"/>
      <c r="AC27" s="272"/>
      <c r="AD27" s="337"/>
      <c r="AE27" s="387"/>
      <c r="AF27" s="349" t="s">
        <v>30</v>
      </c>
      <c r="AG27" s="350"/>
      <c r="AH27" s="350"/>
      <c r="AI27" s="368">
        <f t="shared" ref="AI27" si="0">SUM(F27:AB28)</f>
        <v>9</v>
      </c>
      <c r="AJ27" s="369"/>
      <c r="AK27" s="369"/>
      <c r="AL27" s="370"/>
      <c r="AM27" s="249"/>
      <c r="AN27" s="9"/>
      <c r="AO27" s="8"/>
      <c r="AP27" s="7"/>
      <c r="AQ27" s="740"/>
      <c r="AR27" s="741"/>
      <c r="AS27" s="741"/>
      <c r="AT27" s="741"/>
      <c r="AU27" s="741"/>
      <c r="AV27" s="741"/>
      <c r="AW27" s="741"/>
      <c r="AX27" s="741"/>
      <c r="AY27" s="741"/>
      <c r="AZ27" s="741"/>
      <c r="BA27" s="741"/>
      <c r="BB27" s="741"/>
      <c r="BC27" s="741"/>
      <c r="BD27" s="742"/>
      <c r="BE27" s="740"/>
      <c r="BF27" s="741"/>
      <c r="BG27" s="741"/>
      <c r="BH27" s="741"/>
      <c r="BI27" s="741"/>
      <c r="BJ27" s="741"/>
      <c r="BK27" s="741"/>
      <c r="BL27" s="741"/>
      <c r="BM27" s="741"/>
      <c r="BN27" s="741"/>
      <c r="BO27" s="741"/>
      <c r="BP27" s="742"/>
      <c r="BQ27" s="740"/>
      <c r="BR27" s="741"/>
      <c r="BS27" s="741"/>
      <c r="BT27" s="741"/>
      <c r="BU27" s="741"/>
      <c r="BV27" s="741"/>
      <c r="BW27" s="741"/>
      <c r="BX27" s="741"/>
      <c r="BY27" s="741"/>
      <c r="BZ27" s="741"/>
      <c r="CA27" s="741"/>
      <c r="CB27" s="749"/>
    </row>
    <row r="28" spans="1:80" ht="10.8" customHeight="1" thickBot="1" x14ac:dyDescent="0.25">
      <c r="A28" s="12"/>
      <c r="B28" s="425"/>
      <c r="C28" s="296"/>
      <c r="D28" s="401"/>
      <c r="E28" s="401"/>
      <c r="F28" s="288"/>
      <c r="G28" s="289"/>
      <c r="H28" s="290"/>
      <c r="I28" s="348"/>
      <c r="J28" s="348"/>
      <c r="K28" s="348"/>
      <c r="L28" s="288"/>
      <c r="M28" s="289"/>
      <c r="N28" s="290"/>
      <c r="O28" s="344"/>
      <c r="P28" s="348"/>
      <c r="Q28" s="345"/>
      <c r="R28" s="344"/>
      <c r="S28" s="345"/>
      <c r="T28" s="344"/>
      <c r="U28" s="345"/>
      <c r="V28" s="344"/>
      <c r="W28" s="345"/>
      <c r="X28" s="353"/>
      <c r="Y28" s="354"/>
      <c r="Z28" s="354"/>
      <c r="AA28" s="354"/>
      <c r="AB28" s="355"/>
      <c r="AC28" s="274"/>
      <c r="AD28" s="374"/>
      <c r="AE28" s="387"/>
      <c r="AF28" s="351"/>
      <c r="AG28" s="352"/>
      <c r="AH28" s="352"/>
      <c r="AI28" s="371"/>
      <c r="AJ28" s="372"/>
      <c r="AK28" s="372"/>
      <c r="AL28" s="373"/>
      <c r="AM28" s="249"/>
      <c r="AN28" s="9"/>
      <c r="AO28" s="8"/>
      <c r="AP28" s="7"/>
      <c r="AQ28" s="421"/>
      <c r="AR28" s="395" t="s">
        <v>29</v>
      </c>
      <c r="AS28" s="396"/>
      <c r="AT28" s="396"/>
      <c r="AU28" s="396"/>
      <c r="AV28" s="396"/>
      <c r="AW28" s="396"/>
      <c r="AX28" s="396"/>
      <c r="AY28" s="404" t="s">
        <v>28</v>
      </c>
      <c r="AZ28" s="405"/>
      <c r="BA28" s="396" t="s">
        <v>27</v>
      </c>
      <c r="BB28" s="408"/>
      <c r="BC28" s="379" t="s">
        <v>26</v>
      </c>
      <c r="BD28" s="379"/>
      <c r="BE28" s="379"/>
      <c r="BF28" s="379" t="s">
        <v>25</v>
      </c>
      <c r="BG28" s="379"/>
      <c r="BH28" s="379" t="s">
        <v>24</v>
      </c>
      <c r="BI28" s="379"/>
      <c r="BJ28" s="379" t="s">
        <v>23</v>
      </c>
      <c r="BK28" s="379"/>
      <c r="BL28" s="379"/>
      <c r="BM28" s="379" t="s">
        <v>22</v>
      </c>
      <c r="BN28" s="379"/>
      <c r="BO28" s="379" t="s">
        <v>21</v>
      </c>
      <c r="BP28" s="379"/>
      <c r="BQ28" s="379"/>
      <c r="BR28" s="395" t="s">
        <v>20</v>
      </c>
      <c r="BS28" s="396"/>
      <c r="BT28" s="396"/>
      <c r="BU28" s="396"/>
      <c r="BV28" s="396"/>
      <c r="BW28" s="396"/>
      <c r="BX28" s="396"/>
      <c r="BY28" s="396"/>
      <c r="BZ28" s="396"/>
      <c r="CA28" s="396"/>
      <c r="CB28" s="397"/>
    </row>
    <row r="29" spans="1:80" ht="10.8" customHeight="1" thickBot="1" x14ac:dyDescent="0.25">
      <c r="A29" s="12"/>
      <c r="B29" s="425"/>
      <c r="C29" s="294" t="s">
        <v>19</v>
      </c>
      <c r="D29" s="295"/>
      <c r="E29" s="295"/>
      <c r="F29" s="288">
        <f>IF($S$10=1,VLOOKUP(種族名,VL用!$F$27:$Z$51,VL用!$B31,FALSE),IF($S$10=2,VLOOKUP(種族名,VL用!$AA$27:$AU55,VL用!$B31,FALSE),IF($S$10=3,VLOOKUP(種族名,VL用!$AV$27:$BP$51,VL用!$B31,FALSE),IF($S$10=4,VLOOKUP(種族名,VL用!$BQ$27:$CK$51,VL用!$B31,FALSE),IF($S$10=5,VLOOKUP(種族名,VL用!$CL$27:$DF$51,VL用!$B31,FALSE),IF($S$10=6,VLOOKUP(種族名,VL用!$DG$27:$EA$51,VL用!$B31,FALSE),IF($S$10=7,VLOOKUP(種族名,VL用!$EB$27:$EV$51,VL用!$B31,FALSE),IF($S$10=8,VLOOKUP(種族名,VL用!$EW$27:$FQ$51,VL用!$B31,FALSE),IF($S$10=9,VLOOKUP(種族名,VL用!$FR$27:$GL$51,VL用!$B31,FALSE),IF($S$10=10,VLOOKUP(種族名,VL用!$GM$27:$HG$51,VL用!$B31,FALSE)))))))))))</f>
        <v>3</v>
      </c>
      <c r="G29" s="289"/>
      <c r="H29" s="290"/>
      <c r="I29" s="348">
        <f>VLOOKUP(クラスA,VL用!$F$54:$P$99,VL用!$B31,FALSE)+VLOOKUP(クラスB,VL用!$F$54:$P$99,VL用!$B31,FALSE)</f>
        <v>4</v>
      </c>
      <c r="J29" s="348"/>
      <c r="K29" s="348"/>
      <c r="L29" s="288" t="str">
        <f>IF(VLOOKUP(武器名,VL用!$AM$55:$BM$234,VL用!$DK58,FALSE)&amp;""="","",VALUE(VLOOKUP(武器名,VL用!$AM$55:$BM$234,VL用!$DK58,FALSE)))</f>
        <v/>
      </c>
      <c r="M29" s="289"/>
      <c r="N29" s="290"/>
      <c r="O29" s="344" t="str">
        <f>IF(VLOOKUP(防具名,VL用!$BO$55:$CK$168,VL用!$DK58,FALSE)&amp;""="","",VALUE(VLOOKUP(防具名,VL用!$BO$55:$CK$168,VL用!$DK58,FALSE)))</f>
        <v/>
      </c>
      <c r="P29" s="348"/>
      <c r="Q29" s="345"/>
      <c r="R29" s="344" t="str">
        <f>IF(VLOOKUP(アクセA,VL用!$CM$55:$DI$282,VL用!$DK58,FALSE)&amp;""="","",VALUE(VLOOKUP(アクセA,VL用!$CM$55:$DI$282,VL用!$DK58,FALSE)))</f>
        <v/>
      </c>
      <c r="S29" s="345"/>
      <c r="T29" s="344" t="str">
        <f>IF(VLOOKUP(アクセB,VL用!$CM$55:$DI$282,VL用!$DK58,FALSE)&amp;""="","",VALUE(VLOOKUP(アクセB,VL用!$CM$55:$DI$282,VL用!$DK58,FALSE)))</f>
        <v/>
      </c>
      <c r="U29" s="345"/>
      <c r="V29" s="344" t="str">
        <f>IF(VLOOKUP(アクセC,VL用!$CM$55:$DI$282,VL用!$DK58,FALSE)&amp;""="","",VALUE(VLOOKUP(アクセC,VL用!$CM$55:$DI$282,VL用!$DK58,FALSE)))</f>
        <v/>
      </c>
      <c r="W29" s="345"/>
      <c r="X29" s="353"/>
      <c r="Y29" s="354"/>
      <c r="Z29" s="354"/>
      <c r="AA29" s="354"/>
      <c r="AB29" s="355"/>
      <c r="AC29" s="335"/>
      <c r="AD29" s="336"/>
      <c r="AE29" s="387"/>
      <c r="AF29" s="349" t="s">
        <v>19</v>
      </c>
      <c r="AG29" s="350"/>
      <c r="AH29" s="350"/>
      <c r="AI29" s="368">
        <f>SUM(F29:AB30)</f>
        <v>7</v>
      </c>
      <c r="AJ29" s="369"/>
      <c r="AK29" s="369"/>
      <c r="AL29" s="370"/>
      <c r="AM29" s="249"/>
      <c r="AN29" s="9"/>
      <c r="AO29" s="8"/>
      <c r="AP29" s="7"/>
      <c r="AQ29" s="422"/>
      <c r="AR29" s="398"/>
      <c r="AS29" s="399"/>
      <c r="AT29" s="399"/>
      <c r="AU29" s="399"/>
      <c r="AV29" s="399"/>
      <c r="AW29" s="399"/>
      <c r="AX29" s="399"/>
      <c r="AY29" s="406"/>
      <c r="AZ29" s="407"/>
      <c r="BA29" s="399"/>
      <c r="BB29" s="409"/>
      <c r="BC29" s="380"/>
      <c r="BD29" s="380"/>
      <c r="BE29" s="380"/>
      <c r="BF29" s="380"/>
      <c r="BG29" s="380"/>
      <c r="BH29" s="380"/>
      <c r="BI29" s="380"/>
      <c r="BJ29" s="380"/>
      <c r="BK29" s="380"/>
      <c r="BL29" s="380"/>
      <c r="BM29" s="380"/>
      <c r="BN29" s="380"/>
      <c r="BO29" s="380"/>
      <c r="BP29" s="380"/>
      <c r="BQ29" s="380"/>
      <c r="BR29" s="398"/>
      <c r="BS29" s="399"/>
      <c r="BT29" s="399"/>
      <c r="BU29" s="399"/>
      <c r="BV29" s="399"/>
      <c r="BW29" s="399"/>
      <c r="BX29" s="399"/>
      <c r="BY29" s="399"/>
      <c r="BZ29" s="399"/>
      <c r="CA29" s="399"/>
      <c r="CB29" s="400"/>
    </row>
    <row r="30" spans="1:80" ht="10.8" customHeight="1" thickBot="1" x14ac:dyDescent="0.25">
      <c r="A30" s="12"/>
      <c r="B30" s="425"/>
      <c r="C30" s="296"/>
      <c r="D30" s="401"/>
      <c r="E30" s="401"/>
      <c r="F30" s="288"/>
      <c r="G30" s="289"/>
      <c r="H30" s="290"/>
      <c r="I30" s="348"/>
      <c r="J30" s="348"/>
      <c r="K30" s="348"/>
      <c r="L30" s="288"/>
      <c r="M30" s="289"/>
      <c r="N30" s="290"/>
      <c r="O30" s="344"/>
      <c r="P30" s="348"/>
      <c r="Q30" s="345"/>
      <c r="R30" s="344"/>
      <c r="S30" s="345"/>
      <c r="T30" s="344"/>
      <c r="U30" s="345"/>
      <c r="V30" s="344"/>
      <c r="W30" s="345"/>
      <c r="X30" s="353"/>
      <c r="Y30" s="354"/>
      <c r="Z30" s="354"/>
      <c r="AA30" s="354"/>
      <c r="AB30" s="355"/>
      <c r="AC30" s="272"/>
      <c r="AD30" s="337"/>
      <c r="AE30" s="387"/>
      <c r="AF30" s="351"/>
      <c r="AG30" s="352"/>
      <c r="AH30" s="352"/>
      <c r="AI30" s="341"/>
      <c r="AJ30" s="342"/>
      <c r="AK30" s="342"/>
      <c r="AL30" s="343"/>
      <c r="AM30" s="249"/>
      <c r="AN30" s="9"/>
      <c r="AO30" s="8"/>
      <c r="AP30" s="7"/>
      <c r="AQ30" s="415" t="s">
        <v>18</v>
      </c>
      <c r="AR30" s="417" t="str">
        <f>VLOOKUP(種族名,VL用!$A$2:$AN$25,17,FALSE)</f>
        <v>起死回生</v>
      </c>
      <c r="AS30" s="417"/>
      <c r="AT30" s="417"/>
      <c r="AU30" s="417"/>
      <c r="AV30" s="417"/>
      <c r="AW30" s="417"/>
      <c r="AX30" s="418"/>
      <c r="AY30" s="375" t="str">
        <f>VLOOKUP(種族名,VL用!$A$2:$AN$25,20,FALSE)</f>
        <v>★</v>
      </c>
      <c r="AZ30" s="376"/>
      <c r="BA30" s="402" t="str">
        <f>VLOOKUP(種族名,VL用!$A$2:$AN$25,21,FALSE)</f>
        <v>自</v>
      </c>
      <c r="BB30" s="403"/>
      <c r="BC30" s="381" t="str">
        <f>VLOOKUP(種族名,VL用!$A$2:$AN$25,22,FALSE)</f>
        <v>ｵｰﾄ</v>
      </c>
      <c r="BD30" s="381"/>
      <c r="BE30" s="381"/>
      <c r="BF30" s="381" t="str">
        <f>VLOOKUP(種族名,VL用!$A$2:$AN$25,23,FALSE)</f>
        <v>自</v>
      </c>
      <c r="BG30" s="381"/>
      <c r="BH30" s="381" t="str">
        <f>VLOOKUP(種族名,VL用!$A$2:$AN$25,24,FALSE)</f>
        <v>なし</v>
      </c>
      <c r="BI30" s="381"/>
      <c r="BJ30" s="381" t="str">
        <f>VLOOKUP(種族名,VL用!$A$2:$AN$25,25,FALSE)</f>
        <v>自動</v>
      </c>
      <c r="BK30" s="381"/>
      <c r="BL30" s="381"/>
      <c r="BM30" s="381" t="str">
        <f>VLOOKUP(種族名,VL用!$A$2:$AN$25,26,FALSE)</f>
        <v>6BP</v>
      </c>
      <c r="BN30" s="381"/>
      <c r="BO30" s="381">
        <f>VLOOKUP(種族名,VL用!$A$2:$AN$25,27,FALSE)</f>
        <v>0</v>
      </c>
      <c r="BP30" s="381"/>
      <c r="BQ30" s="381"/>
      <c r="BR30" s="389" t="str">
        <f>VLOOKUP(種族名,VL用!$A$2:$AN$25,28,FALSE)</f>
        <v>判定直後ダイス目を両方9にする。対抗判定のC値が20固定。 戦闘外では-2BP。</v>
      </c>
      <c r="BS30" s="390"/>
      <c r="BT30" s="390"/>
      <c r="BU30" s="390"/>
      <c r="BV30" s="390"/>
      <c r="BW30" s="390"/>
      <c r="BX30" s="390"/>
      <c r="BY30" s="390"/>
      <c r="BZ30" s="390"/>
      <c r="CA30" s="390"/>
      <c r="CB30" s="391"/>
    </row>
    <row r="31" spans="1:80" ht="10.8" customHeight="1" x14ac:dyDescent="0.2">
      <c r="A31" s="12"/>
      <c r="B31" s="425"/>
      <c r="C31" s="294" t="s">
        <v>17</v>
      </c>
      <c r="D31" s="295"/>
      <c r="E31" s="295"/>
      <c r="F31" s="288">
        <f>IF($S$10=1,VLOOKUP(種族名,VL用!$F$27:$Z$51,VL用!$B33,FALSE),IF($S$10=2,VLOOKUP(種族名,VL用!$AA$27:$AU57,VL用!$B33,FALSE),IF($S$10=3,VLOOKUP(種族名,VL用!$AV$27:$BP$51,VL用!$B33,FALSE),IF($S$10=4,VLOOKUP(種族名,VL用!$BQ$27:$CK$51,VL用!$B33,FALSE),IF($S$10=5,VLOOKUP(種族名,VL用!$CL$27:$DF$51,VL用!$B33,FALSE),IF($S$10=6,VLOOKUP(種族名,VL用!$DG$27:$EA$51,VL用!$B33,FALSE),IF($S$10=7,VLOOKUP(種族名,VL用!$EB$27:$EV$51,VL用!$B33,FALSE),IF($S$10=8,VLOOKUP(種族名,VL用!$EW$27:$FQ$51,VL用!$B33,FALSE),IF($S$10=9,VLOOKUP(種族名,VL用!$FR$27:$GL$51,VL用!$B33,FALSE),IF($S$10=10,VLOOKUP(種族名,VL用!$GM$27:$HG$51,VL用!$B33,FALSE)))))))))))</f>
        <v>4</v>
      </c>
      <c r="G31" s="289"/>
      <c r="H31" s="290"/>
      <c r="I31" s="348">
        <f>VLOOKUP(クラスA,VL用!$F$54:$P$99,VL用!$B33,FALSE)+VLOOKUP(クラスB,VL用!$F$54:$P$99,VL用!$B33,FALSE)</f>
        <v>4</v>
      </c>
      <c r="J31" s="348"/>
      <c r="K31" s="348"/>
      <c r="L31" s="288" t="str">
        <f>IF(VLOOKUP(武器名,VL用!$AM$55:$BM$234,VL用!$DK60,FALSE)&amp;""="","",VALUE(VLOOKUP(武器名,VL用!$AM$55:$BM$234,VL用!$DK60,FALSE)))</f>
        <v/>
      </c>
      <c r="M31" s="289"/>
      <c r="N31" s="290"/>
      <c r="O31" s="344" t="str">
        <f>IF(VLOOKUP(防具名,VL用!$BO$55:$CK$168,VL用!$DK60,FALSE)&amp;""="","",VALUE(VLOOKUP(防具名,VL用!$BO$55:$CK$168,VL用!$DK60,FALSE)))</f>
        <v/>
      </c>
      <c r="P31" s="348"/>
      <c r="Q31" s="345"/>
      <c r="R31" s="344" t="str">
        <f>IF(VLOOKUP(アクセA,VL用!$CM$55:$DI$282,VL用!$DK60,FALSE)&amp;""="","",VALUE(VLOOKUP(アクセA,VL用!$CM$55:$DI$282,VL用!$DK60,FALSE)))</f>
        <v/>
      </c>
      <c r="S31" s="345"/>
      <c r="T31" s="344" t="str">
        <f>IF(VLOOKUP(アクセB,VL用!$CM$55:$DI$282,VL用!$DK60,FALSE)&amp;""="","",VALUE(VLOOKUP(アクセB,VL用!$CM$55:$DI$282,VL用!$DK60,FALSE)))</f>
        <v/>
      </c>
      <c r="U31" s="345"/>
      <c r="V31" s="344" t="str">
        <f>IF(VLOOKUP(アクセC,VL用!$CM$55:$DI$282,VL用!$DK60,FALSE)&amp;""="","",VALUE(VLOOKUP(アクセC,VL用!$CM$55:$DI$282,VL用!$DK60,FALSE)))</f>
        <v/>
      </c>
      <c r="W31" s="345"/>
      <c r="X31" s="353"/>
      <c r="Y31" s="354"/>
      <c r="Z31" s="354"/>
      <c r="AA31" s="354"/>
      <c r="AB31" s="355"/>
      <c r="AC31" s="272"/>
      <c r="AD31" s="337"/>
      <c r="AE31" s="387"/>
      <c r="AF31" s="349" t="s">
        <v>17</v>
      </c>
      <c r="AG31" s="350"/>
      <c r="AH31" s="350"/>
      <c r="AI31" s="338">
        <f t="shared" ref="AI31" si="1">SUM(F31:AB32)</f>
        <v>8</v>
      </c>
      <c r="AJ31" s="339"/>
      <c r="AK31" s="339"/>
      <c r="AL31" s="340"/>
      <c r="AM31" s="249"/>
      <c r="AN31" s="9"/>
      <c r="AO31" s="8"/>
      <c r="AP31" s="7"/>
      <c r="AQ31" s="416"/>
      <c r="AR31" s="419"/>
      <c r="AS31" s="419"/>
      <c r="AT31" s="419"/>
      <c r="AU31" s="419"/>
      <c r="AV31" s="419"/>
      <c r="AW31" s="419"/>
      <c r="AX31" s="420"/>
      <c r="AY31" s="377"/>
      <c r="AZ31" s="378"/>
      <c r="BA31" s="261"/>
      <c r="BB31" s="262"/>
      <c r="BC31" s="382"/>
      <c r="BD31" s="382"/>
      <c r="BE31" s="382"/>
      <c r="BF31" s="382"/>
      <c r="BG31" s="382"/>
      <c r="BH31" s="382"/>
      <c r="BI31" s="382"/>
      <c r="BJ31" s="382"/>
      <c r="BK31" s="382"/>
      <c r="BL31" s="382"/>
      <c r="BM31" s="382"/>
      <c r="BN31" s="382"/>
      <c r="BO31" s="382"/>
      <c r="BP31" s="382"/>
      <c r="BQ31" s="382"/>
      <c r="BR31" s="392"/>
      <c r="BS31" s="393"/>
      <c r="BT31" s="393"/>
      <c r="BU31" s="393"/>
      <c r="BV31" s="393"/>
      <c r="BW31" s="393"/>
      <c r="BX31" s="393"/>
      <c r="BY31" s="393"/>
      <c r="BZ31" s="393"/>
      <c r="CA31" s="393"/>
      <c r="CB31" s="394"/>
    </row>
    <row r="32" spans="1:80" ht="10.8" customHeight="1" thickBot="1" x14ac:dyDescent="0.25">
      <c r="A32" s="12"/>
      <c r="B32" s="425"/>
      <c r="C32" s="296"/>
      <c r="D32" s="401"/>
      <c r="E32" s="401"/>
      <c r="F32" s="288"/>
      <c r="G32" s="289"/>
      <c r="H32" s="290"/>
      <c r="I32" s="348"/>
      <c r="J32" s="348"/>
      <c r="K32" s="348"/>
      <c r="L32" s="288"/>
      <c r="M32" s="289"/>
      <c r="N32" s="290"/>
      <c r="O32" s="344"/>
      <c r="P32" s="348"/>
      <c r="Q32" s="345"/>
      <c r="R32" s="344"/>
      <c r="S32" s="345"/>
      <c r="T32" s="344"/>
      <c r="U32" s="345"/>
      <c r="V32" s="344"/>
      <c r="W32" s="345"/>
      <c r="X32" s="353"/>
      <c r="Y32" s="354"/>
      <c r="Z32" s="354"/>
      <c r="AA32" s="354"/>
      <c r="AB32" s="355"/>
      <c r="AC32" s="274"/>
      <c r="AD32" s="374"/>
      <c r="AE32" s="387"/>
      <c r="AF32" s="351"/>
      <c r="AG32" s="352"/>
      <c r="AH32" s="352"/>
      <c r="AI32" s="371"/>
      <c r="AJ32" s="372"/>
      <c r="AK32" s="372"/>
      <c r="AL32" s="373"/>
      <c r="AM32" s="249"/>
      <c r="AN32" s="9"/>
      <c r="AO32" s="8"/>
      <c r="AP32" s="7"/>
      <c r="AQ32" s="232">
        <v>1</v>
      </c>
      <c r="AR32" s="263"/>
      <c r="AS32" s="263"/>
      <c r="AT32" s="263"/>
      <c r="AU32" s="263"/>
      <c r="AV32" s="263"/>
      <c r="AW32" s="263"/>
      <c r="AX32" s="264"/>
      <c r="AY32" s="238"/>
      <c r="AZ32" s="239"/>
      <c r="BA32" s="224"/>
      <c r="BB32" s="221"/>
      <c r="BC32" s="206"/>
      <c r="BD32" s="206"/>
      <c r="BE32" s="206"/>
      <c r="BF32" s="206"/>
      <c r="BG32" s="206"/>
      <c r="BH32" s="206"/>
      <c r="BI32" s="206"/>
      <c r="BJ32" s="206"/>
      <c r="BK32" s="206"/>
      <c r="BL32" s="206"/>
      <c r="BM32" s="206"/>
      <c r="BN32" s="206"/>
      <c r="BO32" s="206"/>
      <c r="BP32" s="206"/>
      <c r="BQ32" s="206"/>
      <c r="BR32" s="217"/>
      <c r="BS32" s="218"/>
      <c r="BT32" s="218"/>
      <c r="BU32" s="218"/>
      <c r="BV32" s="218"/>
      <c r="BW32" s="218"/>
      <c r="BX32" s="218"/>
      <c r="BY32" s="218"/>
      <c r="BZ32" s="218"/>
      <c r="CA32" s="218"/>
      <c r="CB32" s="219"/>
    </row>
    <row r="33" spans="1:80" ht="10.8" customHeight="1" x14ac:dyDescent="0.2">
      <c r="A33" s="12"/>
      <c r="B33" s="425"/>
      <c r="C33" s="294" t="s">
        <v>16</v>
      </c>
      <c r="D33" s="295"/>
      <c r="E33" s="295"/>
      <c r="F33" s="288">
        <f>IF($S$10=1,VLOOKUP(種族名,VL用!$F$27:$Z$51,VL用!$B35,FALSE),IF($S$10=2,VLOOKUP(種族名,VL用!$AA$27:$AU59,VL用!$B35,FALSE),IF($S$10=3,VLOOKUP(種族名,VL用!$AV$27:$BP$51,VL用!$B35,FALSE),IF($S$10=4,VLOOKUP(種族名,VL用!$BQ$27:$CK$51,VL用!$B35,FALSE),IF($S$10=5,VLOOKUP(種族名,VL用!$CL$27:$DF$51,VL用!$B35,FALSE),IF($S$10=6,VLOOKUP(種族名,VL用!$DG$27:$EA$51,VL用!$B35,FALSE),IF($S$10=7,VLOOKUP(種族名,VL用!$EB$27:$EV$51,VL用!$B35,FALSE),IF($S$10=8,VLOOKUP(種族名,VL用!$EW$27:$FQ$51,VL用!$B35,FALSE),IF($S$10=9,VLOOKUP(種族名,VL用!$FR$27:$GL$51,VL用!$B35,FALSE),IF($S$10=10,VLOOKUP(種族名,VL用!$GM$27:$HG$51,VL用!$B35,FALSE)))))))))))</f>
        <v>3</v>
      </c>
      <c r="G33" s="289"/>
      <c r="H33" s="290"/>
      <c r="I33" s="348">
        <f>VLOOKUP(クラスA,VL用!$F$54:$P$99,VL用!$B35,FALSE)+VLOOKUP(クラスB,VL用!$F$54:$P$99,VL用!$B35,FALSE)</f>
        <v>2</v>
      </c>
      <c r="J33" s="348"/>
      <c r="K33" s="348"/>
      <c r="L33" s="288" t="str">
        <f>IF(VLOOKUP(武器名,VL用!$AM$55:$BM$234,VL用!$DK62,FALSE)&amp;""="","",VALUE(VLOOKUP(武器名,VL用!$AM$55:$BM$234,VL用!$DK62,FALSE)))</f>
        <v/>
      </c>
      <c r="M33" s="289"/>
      <c r="N33" s="290"/>
      <c r="O33" s="344" t="str">
        <f>IF(VLOOKUP(防具名,VL用!$BO$55:$CK$168,VL用!$DK62,FALSE)&amp;""="","",VALUE(VLOOKUP(防具名,VL用!$BO$55:$CK$168,VL用!$DK62,FALSE)))</f>
        <v/>
      </c>
      <c r="P33" s="348"/>
      <c r="Q33" s="345"/>
      <c r="R33" s="344" t="str">
        <f>IF(VLOOKUP(アクセA,VL用!$CM$55:$DI$282,VL用!$DK62,FALSE)&amp;""="","",VALUE(VLOOKUP(アクセA,VL用!$CM$55:$DI$282,VL用!$DK62,FALSE)))</f>
        <v/>
      </c>
      <c r="S33" s="345"/>
      <c r="T33" s="344" t="str">
        <f>IF(VLOOKUP(アクセB,VL用!$CM$55:$DI$282,VL用!$DK62,FALSE)&amp;""="","",VALUE(VLOOKUP(アクセB,VL用!$CM$55:$DI$282,VL用!$DK62,FALSE)))</f>
        <v/>
      </c>
      <c r="U33" s="345"/>
      <c r="V33" s="344" t="str">
        <f>IF(VLOOKUP(アクセC,VL用!$CM$55:$DI$282,VL用!$DK62,FALSE)&amp;""="","",VALUE(VLOOKUP(アクセC,VL用!$CM$55:$DI$282,VL用!$DK62,FALSE)))</f>
        <v/>
      </c>
      <c r="W33" s="345"/>
      <c r="X33" s="353"/>
      <c r="Y33" s="354"/>
      <c r="Z33" s="354"/>
      <c r="AA33" s="354"/>
      <c r="AB33" s="355"/>
      <c r="AC33" s="335"/>
      <c r="AD33" s="336"/>
      <c r="AE33" s="387"/>
      <c r="AF33" s="349" t="s">
        <v>16</v>
      </c>
      <c r="AG33" s="350"/>
      <c r="AH33" s="350"/>
      <c r="AI33" s="368">
        <f t="shared" ref="AI33" si="2">SUM(F33:AB34)</f>
        <v>5</v>
      </c>
      <c r="AJ33" s="369"/>
      <c r="AK33" s="369"/>
      <c r="AL33" s="370"/>
      <c r="AM33" s="249"/>
      <c r="AN33" s="9"/>
      <c r="AO33" s="8"/>
      <c r="AP33" s="7"/>
      <c r="AQ33" s="257"/>
      <c r="AR33" s="263"/>
      <c r="AS33" s="263"/>
      <c r="AT33" s="263"/>
      <c r="AU33" s="263"/>
      <c r="AV33" s="263"/>
      <c r="AW33" s="263"/>
      <c r="AX33" s="264"/>
      <c r="AY33" s="238"/>
      <c r="AZ33" s="239"/>
      <c r="BA33" s="231"/>
      <c r="BB33" s="230"/>
      <c r="BC33" s="206"/>
      <c r="BD33" s="206"/>
      <c r="BE33" s="206"/>
      <c r="BF33" s="206"/>
      <c r="BG33" s="206"/>
      <c r="BH33" s="206"/>
      <c r="BI33" s="206"/>
      <c r="BJ33" s="206"/>
      <c r="BK33" s="206"/>
      <c r="BL33" s="206"/>
      <c r="BM33" s="206"/>
      <c r="BN33" s="206"/>
      <c r="BO33" s="206"/>
      <c r="BP33" s="206"/>
      <c r="BQ33" s="206"/>
      <c r="BR33" s="217"/>
      <c r="BS33" s="218"/>
      <c r="BT33" s="218"/>
      <c r="BU33" s="218"/>
      <c r="BV33" s="218"/>
      <c r="BW33" s="218"/>
      <c r="BX33" s="218"/>
      <c r="BY33" s="218"/>
      <c r="BZ33" s="218"/>
      <c r="CA33" s="218"/>
      <c r="CB33" s="219"/>
    </row>
    <row r="34" spans="1:80" ht="10.8" customHeight="1" thickBot="1" x14ac:dyDescent="0.25">
      <c r="A34" s="12"/>
      <c r="B34" s="425"/>
      <c r="C34" s="296"/>
      <c r="D34" s="401"/>
      <c r="E34" s="401"/>
      <c r="F34" s="288"/>
      <c r="G34" s="289"/>
      <c r="H34" s="290"/>
      <c r="I34" s="348"/>
      <c r="J34" s="348"/>
      <c r="K34" s="348"/>
      <c r="L34" s="288"/>
      <c r="M34" s="289"/>
      <c r="N34" s="290"/>
      <c r="O34" s="344"/>
      <c r="P34" s="348"/>
      <c r="Q34" s="345"/>
      <c r="R34" s="344"/>
      <c r="S34" s="345"/>
      <c r="T34" s="344"/>
      <c r="U34" s="345"/>
      <c r="V34" s="344"/>
      <c r="W34" s="345"/>
      <c r="X34" s="353"/>
      <c r="Y34" s="354"/>
      <c r="Z34" s="354"/>
      <c r="AA34" s="354"/>
      <c r="AB34" s="355"/>
      <c r="AC34" s="272"/>
      <c r="AD34" s="337"/>
      <c r="AE34" s="387"/>
      <c r="AF34" s="351"/>
      <c r="AG34" s="352"/>
      <c r="AH34" s="352"/>
      <c r="AI34" s="371"/>
      <c r="AJ34" s="372"/>
      <c r="AK34" s="372"/>
      <c r="AL34" s="373"/>
      <c r="AM34" s="249"/>
      <c r="AN34" s="9"/>
      <c r="AO34" s="8"/>
      <c r="AP34" s="7"/>
      <c r="AQ34" s="232">
        <v>1</v>
      </c>
      <c r="AR34" s="263"/>
      <c r="AS34" s="263"/>
      <c r="AT34" s="263"/>
      <c r="AU34" s="263"/>
      <c r="AV34" s="263"/>
      <c r="AW34" s="263"/>
      <c r="AX34" s="264"/>
      <c r="AY34" s="238"/>
      <c r="AZ34" s="239"/>
      <c r="BA34" s="224"/>
      <c r="BB34" s="221"/>
      <c r="BC34" s="206"/>
      <c r="BD34" s="206"/>
      <c r="BE34" s="206"/>
      <c r="BF34" s="206"/>
      <c r="BG34" s="206"/>
      <c r="BH34" s="206"/>
      <c r="BI34" s="206"/>
      <c r="BJ34" s="206"/>
      <c r="BK34" s="206"/>
      <c r="BL34" s="206"/>
      <c r="BM34" s="206"/>
      <c r="BN34" s="206"/>
      <c r="BO34" s="206"/>
      <c r="BP34" s="206"/>
      <c r="BQ34" s="206"/>
      <c r="BR34" s="217"/>
      <c r="BS34" s="218"/>
      <c r="BT34" s="218"/>
      <c r="BU34" s="218"/>
      <c r="BV34" s="218"/>
      <c r="BW34" s="218"/>
      <c r="BX34" s="218"/>
      <c r="BY34" s="218"/>
      <c r="BZ34" s="218"/>
      <c r="CA34" s="218"/>
      <c r="CB34" s="219"/>
    </row>
    <row r="35" spans="1:80" ht="10.8" customHeight="1" x14ac:dyDescent="0.2">
      <c r="A35" s="12"/>
      <c r="B35" s="425"/>
      <c r="C35" s="294" t="s">
        <v>15</v>
      </c>
      <c r="D35" s="295"/>
      <c r="E35" s="295"/>
      <c r="F35" s="288">
        <f>IF($S$10=1,VLOOKUP(種族名,VL用!$F$27:$Z$51,VL用!$B37,FALSE),IF($S$10=2,VLOOKUP(種族名,VL用!$AA$27:$AU61,VL用!$B37,FALSE),IF($S$10=3,VLOOKUP(種族名,VL用!$AV$27:$BP$51,VL用!$B37,FALSE),IF($S$10=4,VLOOKUP(種族名,VL用!$BQ$27:$CK$51,VL用!$B37,FALSE),IF($S$10=5,VLOOKUP(種族名,VL用!$CL$27:$DF$51,VL用!$B37,FALSE),IF($S$10=6,VLOOKUP(種族名,VL用!$DG$27:$EA$51,VL用!$B37,FALSE),IF($S$10=7,VLOOKUP(種族名,VL用!$EB$27:$EV$51,VL用!$B37,FALSE),IF($S$10=8,VLOOKUP(種族名,VL用!$EW$27:$FQ$51,VL用!$B37,FALSE),IF($S$10=9,VLOOKUP(種族名,VL用!$FR$27:$GL$51,VL用!$B37,FALSE),IF($S$10=10,VLOOKUP(種族名,VL用!$GM$27:$HG$51,VL用!$B37,FALSE)))))))))))</f>
        <v>4</v>
      </c>
      <c r="G35" s="289"/>
      <c r="H35" s="290"/>
      <c r="I35" s="348">
        <f>VLOOKUP(クラスA,VL用!$F$54:$P$99,VL用!$B37,FALSE)+VLOOKUP(クラスB,VL用!$F$54:$P$99,VL用!$B37,FALSE)+IF(クラスA="WR",IF(S10&lt;=5,S10,5),0)+IF(クラスB="WR",IF(S10&lt;=5,S10,5),0)-IF(AND(クラスA="WR",クラスB="WR"),IF(S10&lt;=5,S10,5),0)</f>
        <v>8</v>
      </c>
      <c r="J35" s="348"/>
      <c r="K35" s="348"/>
      <c r="L35" s="288">
        <f>IF(VLOOKUP(武器名,VL用!$AM$55:$BM$234,VL用!$DK64,FALSE)&amp;""="","",VALUE(VLOOKUP(武器名,VL用!$AM$55:$BM$234,VL用!$DK64,FALSE)))</f>
        <v>1</v>
      </c>
      <c r="M35" s="289"/>
      <c r="N35" s="290"/>
      <c r="O35" s="344" t="str">
        <f>IF(VLOOKUP(防具名,VL用!$BO$55:$CK$168,VL用!$DK64,FALSE)&amp;""="","",VALUE(VLOOKUP(防具名,VL用!$BO$55:$CK$168,VL用!$DK64,FALSE)))</f>
        <v/>
      </c>
      <c r="P35" s="348"/>
      <c r="Q35" s="345"/>
      <c r="R35" s="344" t="str">
        <f>IF(VLOOKUP(アクセA,VL用!$CM$55:$DI$282,VL用!$DK64,FALSE)&amp;""="","",VALUE(VLOOKUP(アクセA,VL用!$CM$55:$DI$282,VL用!$DK64,FALSE)))</f>
        <v/>
      </c>
      <c r="S35" s="345"/>
      <c r="T35" s="344" t="str">
        <f>IF(VLOOKUP(アクセB,VL用!$CM$55:$DI$282,VL用!$DK64,FALSE)&amp;""="","",VALUE(VLOOKUP(アクセB,VL用!$CM$55:$DI$282,VL用!$DK64,FALSE)))</f>
        <v/>
      </c>
      <c r="U35" s="345"/>
      <c r="V35" s="344" t="str">
        <f>IF(VLOOKUP(アクセC,VL用!$CM$55:$DI$282,VL用!$DK64,FALSE)&amp;""="","",VALUE(VLOOKUP(アクセC,VL用!$CM$55:$DI$282,VL用!$DK64,FALSE)))</f>
        <v/>
      </c>
      <c r="W35" s="345"/>
      <c r="X35" s="353"/>
      <c r="Y35" s="354"/>
      <c r="Z35" s="354"/>
      <c r="AA35" s="354"/>
      <c r="AB35" s="355"/>
      <c r="AC35" s="272"/>
      <c r="AD35" s="337"/>
      <c r="AE35" s="387"/>
      <c r="AF35" s="349" t="s">
        <v>15</v>
      </c>
      <c r="AG35" s="350"/>
      <c r="AH35" s="350"/>
      <c r="AI35" s="368">
        <f>SUM(F35:AB36)</f>
        <v>13</v>
      </c>
      <c r="AJ35" s="369"/>
      <c r="AK35" s="369"/>
      <c r="AL35" s="370"/>
      <c r="AM35" s="249"/>
      <c r="AN35" s="9"/>
      <c r="AO35" s="8"/>
      <c r="AP35" s="7"/>
      <c r="AQ35" s="257"/>
      <c r="AR35" s="263"/>
      <c r="AS35" s="263"/>
      <c r="AT35" s="263"/>
      <c r="AU35" s="263"/>
      <c r="AV35" s="263"/>
      <c r="AW35" s="263"/>
      <c r="AX35" s="264"/>
      <c r="AY35" s="238"/>
      <c r="AZ35" s="239"/>
      <c r="BA35" s="231"/>
      <c r="BB35" s="230"/>
      <c r="BC35" s="206"/>
      <c r="BD35" s="206"/>
      <c r="BE35" s="206"/>
      <c r="BF35" s="206"/>
      <c r="BG35" s="206"/>
      <c r="BH35" s="206"/>
      <c r="BI35" s="206"/>
      <c r="BJ35" s="206"/>
      <c r="BK35" s="206"/>
      <c r="BL35" s="206"/>
      <c r="BM35" s="206"/>
      <c r="BN35" s="206"/>
      <c r="BO35" s="206"/>
      <c r="BP35" s="206"/>
      <c r="BQ35" s="206"/>
      <c r="BR35" s="217"/>
      <c r="BS35" s="218"/>
      <c r="BT35" s="218"/>
      <c r="BU35" s="218"/>
      <c r="BV35" s="218"/>
      <c r="BW35" s="218"/>
      <c r="BX35" s="218"/>
      <c r="BY35" s="218"/>
      <c r="BZ35" s="218"/>
      <c r="CA35" s="218"/>
      <c r="CB35" s="219"/>
    </row>
    <row r="36" spans="1:80" ht="10.8" customHeight="1" thickBot="1" x14ac:dyDescent="0.25">
      <c r="A36" s="12"/>
      <c r="B36" s="425"/>
      <c r="C36" s="296"/>
      <c r="D36" s="401"/>
      <c r="E36" s="401"/>
      <c r="F36" s="288"/>
      <c r="G36" s="289"/>
      <c r="H36" s="290"/>
      <c r="I36" s="348"/>
      <c r="J36" s="348"/>
      <c r="K36" s="348"/>
      <c r="L36" s="288"/>
      <c r="M36" s="289"/>
      <c r="N36" s="290"/>
      <c r="O36" s="344"/>
      <c r="P36" s="348"/>
      <c r="Q36" s="345"/>
      <c r="R36" s="344"/>
      <c r="S36" s="345"/>
      <c r="T36" s="344"/>
      <c r="U36" s="345"/>
      <c r="V36" s="344"/>
      <c r="W36" s="345"/>
      <c r="X36" s="353"/>
      <c r="Y36" s="354"/>
      <c r="Z36" s="354"/>
      <c r="AA36" s="354"/>
      <c r="AB36" s="355"/>
      <c r="AC36" s="274"/>
      <c r="AD36" s="374"/>
      <c r="AE36" s="387"/>
      <c r="AF36" s="351"/>
      <c r="AG36" s="352"/>
      <c r="AH36" s="352"/>
      <c r="AI36" s="341"/>
      <c r="AJ36" s="342"/>
      <c r="AK36" s="342"/>
      <c r="AL36" s="343"/>
      <c r="AM36" s="249"/>
      <c r="AN36" s="9"/>
      <c r="AO36" s="8"/>
      <c r="AP36" s="7"/>
      <c r="AQ36" s="232">
        <v>1</v>
      </c>
      <c r="AR36" s="263"/>
      <c r="AS36" s="263"/>
      <c r="AT36" s="263"/>
      <c r="AU36" s="263"/>
      <c r="AV36" s="263"/>
      <c r="AW36" s="263"/>
      <c r="AX36" s="264"/>
      <c r="AY36" s="238"/>
      <c r="AZ36" s="239"/>
      <c r="BA36" s="224"/>
      <c r="BB36" s="221"/>
      <c r="BC36" s="206"/>
      <c r="BD36" s="206"/>
      <c r="BE36" s="206"/>
      <c r="BF36" s="206"/>
      <c r="BG36" s="206"/>
      <c r="BH36" s="206"/>
      <c r="BI36" s="206"/>
      <c r="BJ36" s="206"/>
      <c r="BK36" s="206"/>
      <c r="BL36" s="206"/>
      <c r="BM36" s="206"/>
      <c r="BN36" s="206"/>
      <c r="BO36" s="206"/>
      <c r="BP36" s="206"/>
      <c r="BQ36" s="206"/>
      <c r="BR36" s="217"/>
      <c r="BS36" s="218"/>
      <c r="BT36" s="218"/>
      <c r="BU36" s="218"/>
      <c r="BV36" s="218"/>
      <c r="BW36" s="218"/>
      <c r="BX36" s="218"/>
      <c r="BY36" s="218"/>
      <c r="BZ36" s="218"/>
      <c r="CA36" s="218"/>
      <c r="CB36" s="219"/>
    </row>
    <row r="37" spans="1:80" ht="10.8" customHeight="1" x14ac:dyDescent="0.2">
      <c r="A37" s="12"/>
      <c r="B37" s="425"/>
      <c r="C37" s="294" t="s">
        <v>14</v>
      </c>
      <c r="D37" s="295"/>
      <c r="E37" s="295"/>
      <c r="F37" s="288">
        <f>IF($S$10=1,VLOOKUP(種族名,VL用!$F$27:$Z$51,VL用!$B39,FALSE),IF($S$10=2,VLOOKUP(種族名,VL用!$AA$27:$AU63,VL用!$B39,FALSE),IF($S$10=3,VLOOKUP(種族名,VL用!$AV$27:$BP$51,VL用!$B39,FALSE),IF($S$10=4,VLOOKUP(種族名,VL用!$BQ$27:$CK$51,VL用!$B39,FALSE),IF($S$10=5,VLOOKUP(種族名,VL用!$CL$27:$DF$51,VL用!$B39,FALSE),IF($S$10=6,VLOOKUP(種族名,VL用!$DG$27:$EA$51,VL用!$B39,FALSE),IF($S$10=7,VLOOKUP(種族名,VL用!$EB$27:$EV$51,VL用!$B39,FALSE),IF($S$10=8,VLOOKUP(種族名,VL用!$EW$27:$FQ$51,VL用!$B39,FALSE),IF($S$10=9,VLOOKUP(種族名,VL用!$FR$27:$GL$51,VL用!$B39,FALSE),IF($S$10=10,VLOOKUP(種族名,VL用!$GM$27:$HG$51,VL用!$B39,FALSE)))))))))))</f>
        <v>10</v>
      </c>
      <c r="G37" s="289"/>
      <c r="H37" s="290"/>
      <c r="I37" s="348">
        <f>VLOOKUP(クラスA,VL用!$F$54:$P$99,VL用!$B39,FALSE)+VLOOKUP(クラスB,VL用!$F$54:$P$99,VL用!$B39,FALSE)</f>
        <v>8</v>
      </c>
      <c r="J37" s="348"/>
      <c r="K37" s="348"/>
      <c r="L37" s="288">
        <f>IF(VLOOKUP(武器名,VL用!$AM$55:$BM$234,VL用!$DK66,FALSE)&amp;""="","",VALUE(VLOOKUP(武器名,VL用!$AM$55:$BM$234,VL用!$DK66,FALSE)))</f>
        <v>16</v>
      </c>
      <c r="M37" s="289"/>
      <c r="N37" s="290"/>
      <c r="O37" s="344" t="str">
        <f>IF(VLOOKUP(防具名,VL用!$BO$55:$CK$168,VL用!$DK66,FALSE)&amp;""="","",VALUE(VLOOKUP(防具名,VL用!$BO$55:$CK$168,VL用!$DK66,FALSE)))</f>
        <v/>
      </c>
      <c r="P37" s="348"/>
      <c r="Q37" s="345"/>
      <c r="R37" s="344" t="str">
        <f>IF(VLOOKUP(アクセA,VL用!$CM$55:$DI$282,VL用!$DK66,FALSE)&amp;""="","",VALUE(VLOOKUP(アクセA,VL用!$CM$55:$DI$282,VL用!$DK66,FALSE)))</f>
        <v/>
      </c>
      <c r="S37" s="345"/>
      <c r="T37" s="344" t="str">
        <f>IF(VLOOKUP(アクセB,VL用!$CM$55:$DI$282,VL用!$DK66,FALSE)&amp;""="","",VALUE(VLOOKUP(アクセB,VL用!$CM$55:$DI$282,VL用!$DK66,FALSE)))</f>
        <v/>
      </c>
      <c r="U37" s="345"/>
      <c r="V37" s="344" t="str">
        <f>IF(VLOOKUP(アクセC,VL用!$CM$55:$DI$282,VL用!$DK66,FALSE)&amp;""="","",VALUE(VLOOKUP(アクセC,VL用!$CM$55:$DI$282,VL用!$DK66,FALSE)))</f>
        <v/>
      </c>
      <c r="W37" s="345"/>
      <c r="X37" s="353"/>
      <c r="Y37" s="354"/>
      <c r="Z37" s="354"/>
      <c r="AA37" s="354"/>
      <c r="AB37" s="355"/>
      <c r="AC37" s="335"/>
      <c r="AD37" s="336"/>
      <c r="AE37" s="387"/>
      <c r="AF37" s="349" t="s">
        <v>14</v>
      </c>
      <c r="AG37" s="350"/>
      <c r="AH37" s="350"/>
      <c r="AI37" s="338">
        <f t="shared" ref="AI37" si="3">SUM(F37:AB38)</f>
        <v>34</v>
      </c>
      <c r="AJ37" s="339"/>
      <c r="AK37" s="339"/>
      <c r="AL37" s="340"/>
      <c r="AM37" s="249"/>
      <c r="AN37" s="9"/>
      <c r="AO37" s="8"/>
      <c r="AP37" s="7"/>
      <c r="AQ37" s="257"/>
      <c r="AR37" s="263"/>
      <c r="AS37" s="263"/>
      <c r="AT37" s="263"/>
      <c r="AU37" s="263"/>
      <c r="AV37" s="263"/>
      <c r="AW37" s="263"/>
      <c r="AX37" s="264"/>
      <c r="AY37" s="238"/>
      <c r="AZ37" s="239"/>
      <c r="BA37" s="231"/>
      <c r="BB37" s="230"/>
      <c r="BC37" s="206"/>
      <c r="BD37" s="206"/>
      <c r="BE37" s="206"/>
      <c r="BF37" s="206"/>
      <c r="BG37" s="206"/>
      <c r="BH37" s="206"/>
      <c r="BI37" s="206"/>
      <c r="BJ37" s="206"/>
      <c r="BK37" s="206"/>
      <c r="BL37" s="206"/>
      <c r="BM37" s="206"/>
      <c r="BN37" s="206"/>
      <c r="BO37" s="206"/>
      <c r="BP37" s="206"/>
      <c r="BQ37" s="206"/>
      <c r="BR37" s="217"/>
      <c r="BS37" s="218"/>
      <c r="BT37" s="218"/>
      <c r="BU37" s="218"/>
      <c r="BV37" s="218"/>
      <c r="BW37" s="218"/>
      <c r="BX37" s="218"/>
      <c r="BY37" s="218"/>
      <c r="BZ37" s="218"/>
      <c r="CA37" s="218"/>
      <c r="CB37" s="219"/>
    </row>
    <row r="38" spans="1:80" ht="10.8" customHeight="1" thickBot="1" x14ac:dyDescent="0.25">
      <c r="A38" s="12"/>
      <c r="B38" s="425"/>
      <c r="C38" s="296"/>
      <c r="D38" s="401"/>
      <c r="E38" s="401"/>
      <c r="F38" s="288"/>
      <c r="G38" s="289"/>
      <c r="H38" s="290"/>
      <c r="I38" s="348"/>
      <c r="J38" s="348"/>
      <c r="K38" s="348"/>
      <c r="L38" s="288"/>
      <c r="M38" s="289"/>
      <c r="N38" s="290"/>
      <c r="O38" s="344"/>
      <c r="P38" s="348"/>
      <c r="Q38" s="345"/>
      <c r="R38" s="344"/>
      <c r="S38" s="345"/>
      <c r="T38" s="344"/>
      <c r="U38" s="345"/>
      <c r="V38" s="344"/>
      <c r="W38" s="345"/>
      <c r="X38" s="353"/>
      <c r="Y38" s="354"/>
      <c r="Z38" s="354"/>
      <c r="AA38" s="354"/>
      <c r="AB38" s="355"/>
      <c r="AC38" s="272"/>
      <c r="AD38" s="337"/>
      <c r="AE38" s="387"/>
      <c r="AF38" s="351"/>
      <c r="AG38" s="352"/>
      <c r="AH38" s="352"/>
      <c r="AI38" s="341"/>
      <c r="AJ38" s="342"/>
      <c r="AK38" s="342"/>
      <c r="AL38" s="343"/>
      <c r="AM38" s="249"/>
      <c r="AN38" s="9"/>
      <c r="AO38" s="8"/>
      <c r="AP38" s="7"/>
      <c r="AQ38" s="232">
        <v>1</v>
      </c>
      <c r="AR38" s="234"/>
      <c r="AS38" s="235"/>
      <c r="AT38" s="235"/>
      <c r="AU38" s="235"/>
      <c r="AV38" s="235"/>
      <c r="AW38" s="235"/>
      <c r="AX38" s="235"/>
      <c r="AY38" s="238"/>
      <c r="AZ38" s="239"/>
      <c r="BA38" s="224"/>
      <c r="BB38" s="221"/>
      <c r="BC38" s="206"/>
      <c r="BD38" s="206"/>
      <c r="BE38" s="206"/>
      <c r="BF38" s="206"/>
      <c r="BG38" s="206"/>
      <c r="BH38" s="206"/>
      <c r="BI38" s="206"/>
      <c r="BJ38" s="220"/>
      <c r="BK38" s="224"/>
      <c r="BL38" s="221"/>
      <c r="BM38" s="220"/>
      <c r="BN38" s="221"/>
      <c r="BO38" s="220"/>
      <c r="BP38" s="224"/>
      <c r="BQ38" s="221"/>
      <c r="BR38" s="217"/>
      <c r="BS38" s="218"/>
      <c r="BT38" s="218"/>
      <c r="BU38" s="218"/>
      <c r="BV38" s="218"/>
      <c r="BW38" s="218"/>
      <c r="BX38" s="218"/>
      <c r="BY38" s="218"/>
      <c r="BZ38" s="218"/>
      <c r="CA38" s="218"/>
      <c r="CB38" s="219"/>
    </row>
    <row r="39" spans="1:80" ht="10.8" customHeight="1" x14ac:dyDescent="0.2">
      <c r="A39" s="12"/>
      <c r="B39" s="425"/>
      <c r="C39" s="294" t="s">
        <v>13</v>
      </c>
      <c r="D39" s="295"/>
      <c r="E39" s="295"/>
      <c r="F39" s="288">
        <f>IF($S$10=1,VLOOKUP(種族名,VL用!$F$27:$Z$51,VL用!$B41,FALSE),IF($S$10=2,VLOOKUP(種族名,VL用!$AA$27:$AU65,VL用!$B41,FALSE),IF($S$10=3,VLOOKUP(種族名,VL用!$AV$27:$BP$51,VL用!$B41,FALSE),IF($S$10=4,VLOOKUP(種族名,VL用!$BQ$27:$CK$51,VL用!$B41,FALSE),IF($S$10=5,VLOOKUP(種族名,VL用!$CL$27:$DF$51,VL用!$B41,FALSE),IF($S$10=6,VLOOKUP(種族名,VL用!$DG$27:$EA$51,VL用!$B41,FALSE),IF($S$10=7,VLOOKUP(種族名,VL用!$EB$27:$EV$51,VL用!$B41,FALSE),IF($S$10=8,VLOOKUP(種族名,VL用!$EW$27:$FQ$51,VL用!$B41,FALSE),IF($S$10=9,VLOOKUP(種族名,VL用!$FR$27:$GL$51,VL用!$B41,FALSE),IF($S$10=10,VLOOKUP(種族名,VL用!$GM$27:$HG$51,VL用!$B41,FALSE)))))))))))</f>
        <v>10</v>
      </c>
      <c r="G39" s="289"/>
      <c r="H39" s="290"/>
      <c r="I39" s="348">
        <f>VLOOKUP(クラスA,VL用!$F$54:$P$99,VL用!$B41,FALSE)+VLOOKUP(クラスB,VL用!$F$54:$P$99,VL用!$B41,FALSE)</f>
        <v>6</v>
      </c>
      <c r="J39" s="348"/>
      <c r="K39" s="348"/>
      <c r="L39" s="288" t="str">
        <f>IF(VLOOKUP(武器名,VL用!$AM$55:$BM$234,VL用!$DK68,FALSE)&amp;""="","",VALUE(VLOOKUP(武器名,VL用!$AM$55:$BM$234,VL用!$DK68,FALSE)))</f>
        <v/>
      </c>
      <c r="M39" s="289"/>
      <c r="N39" s="290"/>
      <c r="O39" s="344" t="str">
        <f>IF(VLOOKUP(防具名,VL用!$BO$55:$CK$168,VL用!$DK68,FALSE)&amp;""="","",VALUE(VLOOKUP(防具名,VL用!$BO$55:$CK$168,VL用!$DK68,FALSE)))</f>
        <v/>
      </c>
      <c r="P39" s="348"/>
      <c r="Q39" s="345"/>
      <c r="R39" s="344" t="str">
        <f>IF(VLOOKUP(アクセA,VL用!$CM$55:$DI$282,VL用!$DK68,FALSE)&amp;""="","",VALUE(VLOOKUP(アクセA,VL用!$CM$55:$DI$282,VL用!$DK68,FALSE)))</f>
        <v/>
      </c>
      <c r="S39" s="345"/>
      <c r="T39" s="344" t="str">
        <f>IF(VLOOKUP(アクセB,VL用!$CM$55:$DI$282,VL用!$DK68,FALSE)&amp;""="","",VALUE(VLOOKUP(アクセB,VL用!$CM$55:$DI$282,VL用!$DK68,FALSE)))</f>
        <v/>
      </c>
      <c r="U39" s="345"/>
      <c r="V39" s="344" t="str">
        <f>IF(VLOOKUP(アクセC,VL用!$CM$55:$DI$282,VL用!$DK68,FALSE)&amp;""="","",VALUE(VLOOKUP(アクセC,VL用!$CM$55:$DI$282,VL用!$DK68,FALSE)))</f>
        <v/>
      </c>
      <c r="W39" s="345"/>
      <c r="X39" s="353"/>
      <c r="Y39" s="354"/>
      <c r="Z39" s="354"/>
      <c r="AA39" s="354"/>
      <c r="AB39" s="355"/>
      <c r="AC39" s="272"/>
      <c r="AD39" s="337"/>
      <c r="AE39" s="387"/>
      <c r="AF39" s="349" t="s">
        <v>13</v>
      </c>
      <c r="AG39" s="350"/>
      <c r="AH39" s="350"/>
      <c r="AI39" s="338">
        <f t="shared" ref="AI39" si="4">SUM(F39:AB40)</f>
        <v>16</v>
      </c>
      <c r="AJ39" s="339"/>
      <c r="AK39" s="339"/>
      <c r="AL39" s="340"/>
      <c r="AM39" s="249"/>
      <c r="AN39" s="9"/>
      <c r="AO39" s="8"/>
      <c r="AP39" s="7"/>
      <c r="AQ39" s="257"/>
      <c r="AR39" s="258"/>
      <c r="AS39" s="259"/>
      <c r="AT39" s="259"/>
      <c r="AU39" s="259"/>
      <c r="AV39" s="259"/>
      <c r="AW39" s="259"/>
      <c r="AX39" s="259"/>
      <c r="AY39" s="238"/>
      <c r="AZ39" s="239"/>
      <c r="BA39" s="231"/>
      <c r="BB39" s="230"/>
      <c r="BC39" s="206"/>
      <c r="BD39" s="206"/>
      <c r="BE39" s="206"/>
      <c r="BF39" s="206"/>
      <c r="BG39" s="206"/>
      <c r="BH39" s="206"/>
      <c r="BI39" s="206"/>
      <c r="BJ39" s="229"/>
      <c r="BK39" s="231"/>
      <c r="BL39" s="230"/>
      <c r="BM39" s="229"/>
      <c r="BN39" s="230"/>
      <c r="BO39" s="229"/>
      <c r="BP39" s="231"/>
      <c r="BQ39" s="230"/>
      <c r="BR39" s="217"/>
      <c r="BS39" s="218"/>
      <c r="BT39" s="218"/>
      <c r="BU39" s="218"/>
      <c r="BV39" s="218"/>
      <c r="BW39" s="218"/>
      <c r="BX39" s="218"/>
      <c r="BY39" s="218"/>
      <c r="BZ39" s="218"/>
      <c r="CA39" s="218"/>
      <c r="CB39" s="219"/>
    </row>
    <row r="40" spans="1:80" ht="10.8" customHeight="1" thickBot="1" x14ac:dyDescent="0.25">
      <c r="A40" s="12"/>
      <c r="B40" s="425"/>
      <c r="C40" s="296"/>
      <c r="D40" s="401"/>
      <c r="E40" s="401"/>
      <c r="F40" s="288"/>
      <c r="G40" s="289"/>
      <c r="H40" s="290"/>
      <c r="I40" s="348"/>
      <c r="J40" s="348"/>
      <c r="K40" s="348"/>
      <c r="L40" s="288"/>
      <c r="M40" s="289"/>
      <c r="N40" s="290"/>
      <c r="O40" s="344"/>
      <c r="P40" s="348"/>
      <c r="Q40" s="345"/>
      <c r="R40" s="344"/>
      <c r="S40" s="345"/>
      <c r="T40" s="344"/>
      <c r="U40" s="345"/>
      <c r="V40" s="344"/>
      <c r="W40" s="345"/>
      <c r="X40" s="353"/>
      <c r="Y40" s="354"/>
      <c r="Z40" s="354"/>
      <c r="AA40" s="354"/>
      <c r="AB40" s="355"/>
      <c r="AC40" s="274"/>
      <c r="AD40" s="374"/>
      <c r="AE40" s="387"/>
      <c r="AF40" s="351"/>
      <c r="AG40" s="352"/>
      <c r="AH40" s="352"/>
      <c r="AI40" s="341"/>
      <c r="AJ40" s="342"/>
      <c r="AK40" s="342"/>
      <c r="AL40" s="343"/>
      <c r="AM40" s="249"/>
      <c r="AN40" s="9"/>
      <c r="AO40" s="8"/>
      <c r="AP40" s="7"/>
      <c r="AQ40" s="232">
        <v>1</v>
      </c>
      <c r="AR40" s="263"/>
      <c r="AS40" s="263"/>
      <c r="AT40" s="263"/>
      <c r="AU40" s="263"/>
      <c r="AV40" s="263"/>
      <c r="AW40" s="263"/>
      <c r="AX40" s="264"/>
      <c r="AY40" s="238"/>
      <c r="AZ40" s="239"/>
      <c r="BA40" s="224"/>
      <c r="BB40" s="221"/>
      <c r="BC40" s="206"/>
      <c r="BD40" s="206"/>
      <c r="BE40" s="206"/>
      <c r="BF40" s="206"/>
      <c r="BG40" s="206"/>
      <c r="BH40" s="206"/>
      <c r="BI40" s="206"/>
      <c r="BJ40" s="206"/>
      <c r="BK40" s="206"/>
      <c r="BL40" s="206"/>
      <c r="BM40" s="206"/>
      <c r="BN40" s="206"/>
      <c r="BO40" s="206"/>
      <c r="BP40" s="206"/>
      <c r="BQ40" s="206"/>
      <c r="BR40" s="217"/>
      <c r="BS40" s="218"/>
      <c r="BT40" s="218"/>
      <c r="BU40" s="218"/>
      <c r="BV40" s="218"/>
      <c r="BW40" s="218"/>
      <c r="BX40" s="218"/>
      <c r="BY40" s="218"/>
      <c r="BZ40" s="218"/>
      <c r="CA40" s="218"/>
      <c r="CB40" s="219"/>
    </row>
    <row r="41" spans="1:80" ht="10.8" customHeight="1" x14ac:dyDescent="0.2">
      <c r="A41" s="12"/>
      <c r="B41" s="425"/>
      <c r="C41" s="294" t="s">
        <v>12</v>
      </c>
      <c r="D41" s="295"/>
      <c r="E41" s="295"/>
      <c r="F41" s="288">
        <f>IF($S$10=1,VLOOKUP(種族名,VL用!$F$27:$Z$51,VL用!$B43,FALSE),IF($S$10=2,VLOOKUP(種族名,VL用!$AA$27:$AU67,VL用!$B43,FALSE),IF($S$10=3,VLOOKUP(種族名,VL用!$AV$27:$BP$51,VL用!$B43,FALSE),IF($S$10=4,VLOOKUP(種族名,VL用!$BQ$27:$CK$51,VL用!$B43,FALSE),IF($S$10=5,VLOOKUP(種族名,VL用!$CL$27:$DF$51,VL用!$B43,FALSE),IF($S$10=6,VLOOKUP(種族名,VL用!$DG$27:$EA$51,VL用!$B43,FALSE),IF($S$10=7,VLOOKUP(種族名,VL用!$EB$27:$EV$51,VL用!$B43,FALSE),IF($S$10=8,VLOOKUP(種族名,VL用!$EW$27:$FQ$51,VL用!$B43,FALSE),IF($S$10=9,VLOOKUP(種族名,VL用!$FR$27:$GL$51,VL用!$B43,FALSE),IF($S$10=10,VLOOKUP(種族名,VL用!$GM$27:$HG$51,VL用!$B43,FALSE)))))))))))</f>
        <v>100</v>
      </c>
      <c r="G41" s="289"/>
      <c r="H41" s="290"/>
      <c r="I41" s="348">
        <f>VLOOKUP(クラスA,VL用!$F$54:$P$100,VL用!$B43,FALSE)+VLOOKUP(クラスB,VL用!$F$54:$P$100,VL用!$B43,FALSE)+IF(クラスA="BS",S10*5,0)+IF(クラスA="AB",S10*3,0)+IF(クラスA="FM",(CL+1)*-10)+IF(クラスB="BS",S10*5,0)+IF(クラスB="AB",S10*3,0)+IF(クラスB="FM",(CL+1)*-10)-IF(AND(クラスA="BS",クラスB="BS"),S10*5,0)-IF(AND(クラスA="AB",クラスB="AB"),S10*3,0)-IF(AND(クラスA="FM",クラスB="FM"),(CL+1)*-10)</f>
        <v>52</v>
      </c>
      <c r="J41" s="348"/>
      <c r="K41" s="348"/>
      <c r="L41" s="288" t="str">
        <f>IF(VLOOKUP(武器名,VL用!$AM$55:$BM$234,VL用!$DK70,FALSE)&amp;""="","",VALUE(VLOOKUP(武器名,VL用!$AM$55:$BM$234,VL用!$DK70,FALSE)))</f>
        <v/>
      </c>
      <c r="M41" s="289"/>
      <c r="N41" s="290"/>
      <c r="O41" s="344" t="str">
        <f>IF(VLOOKUP(防具名,VL用!$BO$55:$CK$168,VL用!$DK70,FALSE)&amp;""="","",VALUE(VLOOKUP(防具名,VL用!$BO$55:$CK$168,VL用!$DK70,FALSE)))</f>
        <v/>
      </c>
      <c r="P41" s="348"/>
      <c r="Q41" s="345"/>
      <c r="R41" s="344" t="str">
        <f>IF(VLOOKUP(アクセA,VL用!$CM$55:$DI$282,VL用!$DK70,FALSE)&amp;""="","",VALUE(VLOOKUP(アクセA,VL用!$CM$55:$DI$282,VL用!$DK70,FALSE)))</f>
        <v/>
      </c>
      <c r="S41" s="345"/>
      <c r="T41" s="344" t="str">
        <f>IF(VLOOKUP(アクセB,VL用!$CM$55:$DI$282,VL用!$DK70,FALSE)&amp;""="","",VALUE(VLOOKUP(アクセB,VL用!$CM$55:$DI$282,VL用!$DK70,FALSE)))</f>
        <v/>
      </c>
      <c r="U41" s="345"/>
      <c r="V41" s="344" t="str">
        <f>IF(VLOOKUP(アクセC,VL用!$CM$55:$DI$282,VL用!$DK70,FALSE)&amp;""="","",VALUE(VLOOKUP(アクセC,VL用!$CM$55:$DI$282,VL用!$DK70,FALSE)))</f>
        <v/>
      </c>
      <c r="W41" s="345"/>
      <c r="X41" s="353"/>
      <c r="Y41" s="354"/>
      <c r="Z41" s="354"/>
      <c r="AA41" s="354"/>
      <c r="AB41" s="355"/>
      <c r="AC41" s="335"/>
      <c r="AD41" s="336"/>
      <c r="AE41" s="387"/>
      <c r="AF41" s="349" t="s">
        <v>12</v>
      </c>
      <c r="AG41" s="350"/>
      <c r="AH41" s="350"/>
      <c r="AI41" s="338">
        <f>SUM(F41:AB42)</f>
        <v>152</v>
      </c>
      <c r="AJ41" s="339"/>
      <c r="AK41" s="339"/>
      <c r="AL41" s="340"/>
      <c r="AM41" s="249"/>
      <c r="AN41" s="9"/>
      <c r="AO41" s="8"/>
      <c r="AP41" s="7"/>
      <c r="AQ41" s="257"/>
      <c r="AR41" s="263"/>
      <c r="AS41" s="263"/>
      <c r="AT41" s="263"/>
      <c r="AU41" s="263"/>
      <c r="AV41" s="263"/>
      <c r="AW41" s="263"/>
      <c r="AX41" s="264"/>
      <c r="AY41" s="238"/>
      <c r="AZ41" s="239"/>
      <c r="BA41" s="231"/>
      <c r="BB41" s="230"/>
      <c r="BC41" s="206"/>
      <c r="BD41" s="206"/>
      <c r="BE41" s="206"/>
      <c r="BF41" s="206"/>
      <c r="BG41" s="206"/>
      <c r="BH41" s="206"/>
      <c r="BI41" s="206"/>
      <c r="BJ41" s="206"/>
      <c r="BK41" s="206"/>
      <c r="BL41" s="206"/>
      <c r="BM41" s="206"/>
      <c r="BN41" s="206"/>
      <c r="BO41" s="206"/>
      <c r="BP41" s="206"/>
      <c r="BQ41" s="206"/>
      <c r="BR41" s="217"/>
      <c r="BS41" s="218"/>
      <c r="BT41" s="218"/>
      <c r="BU41" s="218"/>
      <c r="BV41" s="218"/>
      <c r="BW41" s="218"/>
      <c r="BX41" s="218"/>
      <c r="BY41" s="218"/>
      <c r="BZ41" s="218"/>
      <c r="CA41" s="218"/>
      <c r="CB41" s="219"/>
    </row>
    <row r="42" spans="1:80" ht="10.8" customHeight="1" thickBot="1" x14ac:dyDescent="0.25">
      <c r="A42" s="12"/>
      <c r="B42" s="425"/>
      <c r="C42" s="296"/>
      <c r="D42" s="401"/>
      <c r="E42" s="401"/>
      <c r="F42" s="288"/>
      <c r="G42" s="289"/>
      <c r="H42" s="290"/>
      <c r="I42" s="348"/>
      <c r="J42" s="348"/>
      <c r="K42" s="348"/>
      <c r="L42" s="288"/>
      <c r="M42" s="289"/>
      <c r="N42" s="290"/>
      <c r="O42" s="344"/>
      <c r="P42" s="348"/>
      <c r="Q42" s="345"/>
      <c r="R42" s="344"/>
      <c r="S42" s="345"/>
      <c r="T42" s="344"/>
      <c r="U42" s="345"/>
      <c r="V42" s="344"/>
      <c r="W42" s="345"/>
      <c r="X42" s="353"/>
      <c r="Y42" s="354"/>
      <c r="Z42" s="354"/>
      <c r="AA42" s="354"/>
      <c r="AB42" s="355"/>
      <c r="AC42" s="272"/>
      <c r="AD42" s="337"/>
      <c r="AE42" s="387"/>
      <c r="AF42" s="351"/>
      <c r="AG42" s="352"/>
      <c r="AH42" s="352"/>
      <c r="AI42" s="341"/>
      <c r="AJ42" s="342"/>
      <c r="AK42" s="342"/>
      <c r="AL42" s="343"/>
      <c r="AM42" s="249"/>
      <c r="AN42" s="9"/>
      <c r="AO42" s="8"/>
      <c r="AP42" s="7"/>
      <c r="AQ42" s="232">
        <v>1</v>
      </c>
      <c r="AR42" s="263"/>
      <c r="AS42" s="263"/>
      <c r="AT42" s="263"/>
      <c r="AU42" s="263"/>
      <c r="AV42" s="263"/>
      <c r="AW42" s="263"/>
      <c r="AX42" s="264"/>
      <c r="AY42" s="238"/>
      <c r="AZ42" s="239"/>
      <c r="BA42" s="224"/>
      <c r="BB42" s="221"/>
      <c r="BC42" s="206"/>
      <c r="BD42" s="206"/>
      <c r="BE42" s="206"/>
      <c r="BF42" s="206"/>
      <c r="BG42" s="206"/>
      <c r="BH42" s="206"/>
      <c r="BI42" s="206"/>
      <c r="BJ42" s="206"/>
      <c r="BK42" s="206"/>
      <c r="BL42" s="206"/>
      <c r="BM42" s="206"/>
      <c r="BN42" s="206"/>
      <c r="BO42" s="206"/>
      <c r="BP42" s="206"/>
      <c r="BQ42" s="206"/>
      <c r="BR42" s="217"/>
      <c r="BS42" s="218"/>
      <c r="BT42" s="218"/>
      <c r="BU42" s="218"/>
      <c r="BV42" s="218"/>
      <c r="BW42" s="218"/>
      <c r="BX42" s="218"/>
      <c r="BY42" s="218"/>
      <c r="BZ42" s="218"/>
      <c r="CA42" s="218"/>
      <c r="CB42" s="219"/>
    </row>
    <row r="43" spans="1:80" ht="10.8" customHeight="1" x14ac:dyDescent="0.2">
      <c r="A43" s="12"/>
      <c r="B43" s="425"/>
      <c r="C43" s="294" t="s">
        <v>11</v>
      </c>
      <c r="D43" s="295"/>
      <c r="E43" s="295"/>
      <c r="F43" s="288">
        <f>IF($S$10=1,VLOOKUP(種族名,VL用!$F$27:$Z$51,VL用!$B45,FALSE),IF($S$10=2,VLOOKUP(種族名,VL用!$AA$27:$AU69,VL用!$B45,FALSE),IF($S$10=3,VLOOKUP(種族名,VL用!$AV$27:$BP$51,VL用!$B45,FALSE),IF($S$10=4,VLOOKUP(種族名,VL用!$BQ$27:$CK$51,VL用!$B45,FALSE),IF($S$10=5,VLOOKUP(種族名,VL用!$CL$27:$DF$51,VL用!$B45,FALSE),IF($S$10=6,VLOOKUP(種族名,VL用!$DG$27:$EA$51,VL用!$B45,FALSE),IF($S$10=7,VLOOKUP(種族名,VL用!$EB$27:$EV$51,VL用!$B45,FALSE),IF($S$10=8,VLOOKUP(種族名,VL用!$EW$27:$FQ$51,VL用!$B45,FALSE),IF($S$10=9,VLOOKUP(種族名,VL用!$FR$27:$GL$51,VL用!$B45,FALSE),IF($S$10=10,VLOOKUP(種族名,VL用!$GM$27:$HG$51,VL用!$B45,FALSE)))))))))))</f>
        <v>30</v>
      </c>
      <c r="G43" s="289"/>
      <c r="H43" s="290"/>
      <c r="I43" s="348">
        <f>VLOOKUP(クラスA,VL用!$F$54:$P$99,VL用!$B45,FALSE)+VLOOKUP(クラスB,VL用!$F$54:$P$99,VL用!$B45,FALSE)+IF(クラスA="VC",S10*2,0)+IF(クラスA="AB",S10)+IF(クラスB="VC",S10*2,0)+IF(クラスB="AB",S10)-IF(AND(クラスA="VC",クラスB="VC"),S10*2,0)-IF(AND(クラスA="AB",クラスB="AB"),S10)</f>
        <v>14</v>
      </c>
      <c r="J43" s="348"/>
      <c r="K43" s="348"/>
      <c r="L43" s="288" t="str">
        <f>IF(VLOOKUP(武器名,VL用!$AM$55:$BM$234,VL用!$DK72,FALSE)&amp;""="","",VALUE(VLOOKUP(武器名,VL用!$AM$55:$BM$234,VL用!$DK72,FALSE)))</f>
        <v/>
      </c>
      <c r="M43" s="289"/>
      <c r="N43" s="290"/>
      <c r="O43" s="344" t="str">
        <f>IF(VLOOKUP(防具名,VL用!$BO$55:$CK$168,VL用!$DK72,FALSE)&amp;""="","",VALUE(VLOOKUP(防具名,VL用!$BO$55:$CK$168,VL用!$DK72,FALSE)))</f>
        <v/>
      </c>
      <c r="P43" s="348"/>
      <c r="Q43" s="345"/>
      <c r="R43" s="344" t="str">
        <f>IF(VLOOKUP(アクセA,VL用!$CM$55:$DI$282,VL用!$DK72,FALSE)&amp;""="","",VALUE(VLOOKUP(アクセA,VL用!$CM$55:$DI$282,VL用!$DK72,FALSE)))</f>
        <v/>
      </c>
      <c r="S43" s="345"/>
      <c r="T43" s="344" t="str">
        <f>IF(VLOOKUP(アクセB,VL用!$CM$55:$DI$282,VL用!$DK72,FALSE)&amp;""="","",VALUE(VLOOKUP(アクセB,VL用!$CM$55:$DI$282,VL用!$DK72,FALSE)))</f>
        <v/>
      </c>
      <c r="U43" s="345"/>
      <c r="V43" s="344" t="str">
        <f>IF(VLOOKUP(アクセC,VL用!$CM$55:$DI$282,VL用!$DK72,FALSE)&amp;""="","",VALUE(VLOOKUP(アクセC,VL用!$CM$55:$DI$282,VL用!$DK72,FALSE)))</f>
        <v/>
      </c>
      <c r="W43" s="345"/>
      <c r="X43" s="353"/>
      <c r="Y43" s="354"/>
      <c r="Z43" s="354"/>
      <c r="AA43" s="354"/>
      <c r="AB43" s="355"/>
      <c r="AC43" s="272"/>
      <c r="AD43" s="337"/>
      <c r="AE43" s="387"/>
      <c r="AF43" s="349" t="s">
        <v>11</v>
      </c>
      <c r="AG43" s="350"/>
      <c r="AH43" s="350"/>
      <c r="AI43" s="338">
        <f t="shared" ref="AI43" si="5">SUM(F43:AB44)</f>
        <v>44</v>
      </c>
      <c r="AJ43" s="339"/>
      <c r="AK43" s="339"/>
      <c r="AL43" s="340"/>
      <c r="AM43" s="249"/>
      <c r="AN43" s="9"/>
      <c r="AO43" s="8"/>
      <c r="AP43" s="7"/>
      <c r="AQ43" s="257"/>
      <c r="AR43" s="263"/>
      <c r="AS43" s="263"/>
      <c r="AT43" s="263"/>
      <c r="AU43" s="263"/>
      <c r="AV43" s="263"/>
      <c r="AW43" s="263"/>
      <c r="AX43" s="264"/>
      <c r="AY43" s="238"/>
      <c r="AZ43" s="239"/>
      <c r="BA43" s="231"/>
      <c r="BB43" s="230"/>
      <c r="BC43" s="206"/>
      <c r="BD43" s="206"/>
      <c r="BE43" s="206"/>
      <c r="BF43" s="206"/>
      <c r="BG43" s="206"/>
      <c r="BH43" s="206"/>
      <c r="BI43" s="206"/>
      <c r="BJ43" s="206"/>
      <c r="BK43" s="206"/>
      <c r="BL43" s="206"/>
      <c r="BM43" s="206"/>
      <c r="BN43" s="206"/>
      <c r="BO43" s="206"/>
      <c r="BP43" s="206"/>
      <c r="BQ43" s="206"/>
      <c r="BR43" s="217"/>
      <c r="BS43" s="218"/>
      <c r="BT43" s="218"/>
      <c r="BU43" s="218"/>
      <c r="BV43" s="218"/>
      <c r="BW43" s="218"/>
      <c r="BX43" s="218"/>
      <c r="BY43" s="218"/>
      <c r="BZ43" s="218"/>
      <c r="CA43" s="218"/>
      <c r="CB43" s="219"/>
    </row>
    <row r="44" spans="1:80" ht="10.8" customHeight="1" thickBot="1" x14ac:dyDescent="0.25">
      <c r="A44" s="12"/>
      <c r="B44" s="425"/>
      <c r="C44" s="296"/>
      <c r="D44" s="297"/>
      <c r="E44" s="297"/>
      <c r="F44" s="291"/>
      <c r="G44" s="292"/>
      <c r="H44" s="293"/>
      <c r="I44" s="363"/>
      <c r="J44" s="363"/>
      <c r="K44" s="363"/>
      <c r="L44" s="291"/>
      <c r="M44" s="292"/>
      <c r="N44" s="293"/>
      <c r="O44" s="362"/>
      <c r="P44" s="363"/>
      <c r="Q44" s="364"/>
      <c r="R44" s="362"/>
      <c r="S44" s="364"/>
      <c r="T44" s="362"/>
      <c r="U44" s="364"/>
      <c r="V44" s="362"/>
      <c r="W44" s="364"/>
      <c r="X44" s="365"/>
      <c r="Y44" s="366"/>
      <c r="Z44" s="366"/>
      <c r="AA44" s="366"/>
      <c r="AB44" s="367"/>
      <c r="AC44" s="272"/>
      <c r="AD44" s="337"/>
      <c r="AE44" s="388"/>
      <c r="AF44" s="351"/>
      <c r="AG44" s="352"/>
      <c r="AH44" s="352"/>
      <c r="AI44" s="341"/>
      <c r="AJ44" s="342"/>
      <c r="AK44" s="342"/>
      <c r="AL44" s="343"/>
      <c r="AM44" s="249"/>
      <c r="AN44" s="9"/>
      <c r="AO44" s="8"/>
      <c r="AP44" s="7"/>
      <c r="AQ44" s="232">
        <v>2</v>
      </c>
      <c r="AR44" s="263"/>
      <c r="AS44" s="263"/>
      <c r="AT44" s="263"/>
      <c r="AU44" s="263"/>
      <c r="AV44" s="263"/>
      <c r="AW44" s="263"/>
      <c r="AX44" s="264"/>
      <c r="AY44" s="238"/>
      <c r="AZ44" s="239"/>
      <c r="BA44" s="224"/>
      <c r="BB44" s="221"/>
      <c r="BC44" s="206"/>
      <c r="BD44" s="206"/>
      <c r="BE44" s="206"/>
      <c r="BF44" s="206"/>
      <c r="BG44" s="206"/>
      <c r="BH44" s="206"/>
      <c r="BI44" s="206"/>
      <c r="BJ44" s="206"/>
      <c r="BK44" s="206"/>
      <c r="BL44" s="206"/>
      <c r="BM44" s="206"/>
      <c r="BN44" s="206"/>
      <c r="BO44" s="206"/>
      <c r="BP44" s="206"/>
      <c r="BQ44" s="206"/>
      <c r="BR44" s="217"/>
      <c r="BS44" s="218"/>
      <c r="BT44" s="218"/>
      <c r="BU44" s="218"/>
      <c r="BV44" s="218"/>
      <c r="BW44" s="218"/>
      <c r="BX44" s="218"/>
      <c r="BY44" s="218"/>
      <c r="BZ44" s="218"/>
      <c r="CA44" s="218"/>
      <c r="CB44" s="219"/>
    </row>
    <row r="45" spans="1:80" ht="10.8" customHeight="1" x14ac:dyDescent="0.2">
      <c r="A45" s="12"/>
      <c r="B45" s="424"/>
      <c r="C45" s="298" t="s">
        <v>10</v>
      </c>
      <c r="D45" s="315" t="s">
        <v>9</v>
      </c>
      <c r="E45" s="316"/>
      <c r="F45" s="312">
        <f>IF($S$10=1,VLOOKUP(種族名,VL用!$F$27:$Z$51,VL用!$B46,FALSE),IF($S$10=2,VLOOKUP(種族名,VL用!$AA$27:$AU69,VL用!$B46,FALSE),IF($S$10=3,VLOOKUP(種族名,VL用!$AV$27:$BP$51,VL用!$B46,FALSE),IF($S$10=4,VLOOKUP(種族名,VL用!$BQ$27:$CK$51,VL用!$B46,FALSE),IF($S$10=5,VLOOKUP(種族名,VL用!$CL$27:$DF$51,VL用!$B46,FALSE),IF($S$10=6,VLOOKUP(種族名,VL用!$DG$27:$EA$51,VL用!$B46,FALSE),IF($S$10=7,VLOOKUP(種族名,VL用!$EB$27:$EV$51,VL用!$B46,FALSE),IF($S$10=8,VLOOKUP(種族名,VL用!$EW$27:$FQ$51,VL用!$B46,FALSE),IF($S$10=9,VLOOKUP(種族名,VL用!$FR$27:$GL$51,VL用!$B46,FALSE),IF($S$10=10,VLOOKUP(種族名,VL用!$GM$27:$HG$51,VL用!$B46,FALSE)))))))))))</f>
        <v>10</v>
      </c>
      <c r="G45" s="313"/>
      <c r="H45" s="314"/>
      <c r="I45" s="307" t="str">
        <f>IF(VL用!AS2=0,"",VL用!AS2)</f>
        <v/>
      </c>
      <c r="J45" s="306"/>
      <c r="K45" s="308"/>
      <c r="L45" s="312">
        <f>IF(VLOOKUP(武器名,VL用!$AM$55:$BM$234,VL用!$DK73,FALSE)&amp;""="","",VALUE(VLOOKUP(武器名,VL用!$AM$55:$BM$234,VL用!$DK73,FALSE)))</f>
        <v>-7</v>
      </c>
      <c r="M45" s="313"/>
      <c r="N45" s="314"/>
      <c r="O45" s="307">
        <f>IF(VLOOKUP(防具名,VL用!$BO$55:$CK$168,VL用!$DK73,FALSE)&amp;""="","",VALUE(VLOOKUP(防具名,VL用!$BO$55:$CK$168,VL用!$DK73,FALSE)))</f>
        <v>-10</v>
      </c>
      <c r="P45" s="306"/>
      <c r="Q45" s="308"/>
      <c r="R45" s="307" t="str">
        <f>IF(VLOOKUP(アクセA,VL用!$CM$55:$DI$282,VL用!$DK73,FALSE)&amp;""="","",VALUE(VLOOKUP(アクセA,VL用!$CM$55:$DI$282,VL用!$DK73,FALSE)))</f>
        <v/>
      </c>
      <c r="S45" s="308"/>
      <c r="T45" s="307" t="str">
        <f>IF(VLOOKUP(アクセB,VL用!$CM$55:$DI$282,VL用!$DK73,FALSE)&amp;""="","",VALUE(VLOOKUP(アクセB,VL用!$CM$55:$DI$282,VL用!$DK73,FALSE)))</f>
        <v/>
      </c>
      <c r="U45" s="308"/>
      <c r="V45" s="307" t="str">
        <f>IF(VLOOKUP(アクセC,VL用!$CM$55:$DI$282,VL用!$DK73,FALSE)&amp;""="","",VALUE(VLOOKUP(アクセC,VL用!$CM$55:$DI$282,VL用!$DK73,FALSE)))</f>
        <v/>
      </c>
      <c r="W45" s="308"/>
      <c r="X45" s="383"/>
      <c r="Y45" s="384"/>
      <c r="Z45" s="384"/>
      <c r="AA45" s="384"/>
      <c r="AB45" s="385"/>
      <c r="AC45" s="272">
        <v>2</v>
      </c>
      <c r="AD45" s="273"/>
      <c r="AE45" s="322" t="s">
        <v>10</v>
      </c>
      <c r="AF45" s="325" t="s">
        <v>9</v>
      </c>
      <c r="AG45" s="326"/>
      <c r="AH45" s="326"/>
      <c r="AI45" s="332">
        <f>SUM(F45:AB45)</f>
        <v>-7</v>
      </c>
      <c r="AJ45" s="333"/>
      <c r="AK45" s="333"/>
      <c r="AL45" s="334"/>
      <c r="AM45" s="249"/>
      <c r="AN45" s="9"/>
      <c r="AO45" s="8"/>
      <c r="AP45" s="7"/>
      <c r="AQ45" s="257"/>
      <c r="AR45" s="263"/>
      <c r="AS45" s="263"/>
      <c r="AT45" s="263"/>
      <c r="AU45" s="263"/>
      <c r="AV45" s="263"/>
      <c r="AW45" s="263"/>
      <c r="AX45" s="264"/>
      <c r="AY45" s="238"/>
      <c r="AZ45" s="239"/>
      <c r="BA45" s="231"/>
      <c r="BB45" s="230"/>
      <c r="BC45" s="206"/>
      <c r="BD45" s="206"/>
      <c r="BE45" s="206"/>
      <c r="BF45" s="206"/>
      <c r="BG45" s="206"/>
      <c r="BH45" s="206"/>
      <c r="BI45" s="206"/>
      <c r="BJ45" s="206"/>
      <c r="BK45" s="206"/>
      <c r="BL45" s="206"/>
      <c r="BM45" s="206"/>
      <c r="BN45" s="206"/>
      <c r="BO45" s="206"/>
      <c r="BP45" s="206"/>
      <c r="BQ45" s="206"/>
      <c r="BR45" s="217"/>
      <c r="BS45" s="218"/>
      <c r="BT45" s="218"/>
      <c r="BU45" s="218"/>
      <c r="BV45" s="218"/>
      <c r="BW45" s="218"/>
      <c r="BX45" s="218"/>
      <c r="BY45" s="218"/>
      <c r="BZ45" s="218"/>
      <c r="CA45" s="218"/>
      <c r="CB45" s="219"/>
    </row>
    <row r="46" spans="1:80" ht="10.8" customHeight="1" thickBot="1" x14ac:dyDescent="0.25">
      <c r="A46" s="12"/>
      <c r="B46" s="424"/>
      <c r="C46" s="299"/>
      <c r="D46" s="317" t="s">
        <v>8</v>
      </c>
      <c r="E46" s="318"/>
      <c r="F46" s="319">
        <f>IF($S$10=1,VLOOKUP(種族名,VL用!$F$27:$Z$51,VL用!$B47,FALSE),IF($S$10=2,VLOOKUP(種族名,VL用!$AA$27:$AU70,VL用!$B47,FALSE),IF($S$10=3,VLOOKUP(種族名,VL用!$AV$27:$BP$51,VL用!$B47,FALSE),IF($S$10=4,VLOOKUP(種族名,VL用!$BQ$27:$CK$51,VL用!$B47,FALSE),IF($S$10=5,VLOOKUP(種族名,VL用!$CL$27:$DF$51,VL用!$B47,FALSE),IF($S$10=6,VLOOKUP(種族名,VL用!$DG$27:$EA$51,VL用!$B47,FALSE),IF($S$10=7,VLOOKUP(種族名,VL用!$EB$27:$EV$51,VL用!$B47,FALSE),IF($S$10=8,VLOOKUP(種族名,VL用!$EW$27:$FQ$51,VL用!$B47,FALSE),IF($S$10=9,VLOOKUP(種族名,VL用!$FR$27:$GL$51,VL用!$B47,FALSE),IF($S$10=10,VLOOKUP(種族名,VL用!$GM$27:$HG$51,VL用!$B47,FALSE)))))))))))</f>
        <v>10</v>
      </c>
      <c r="G46" s="320"/>
      <c r="H46" s="321"/>
      <c r="I46" s="319" t="str">
        <f>IF(VL用!AS3=0,"",VL用!AS3)</f>
        <v/>
      </c>
      <c r="J46" s="320"/>
      <c r="K46" s="321"/>
      <c r="L46" s="319">
        <f>IF(VLOOKUP(武器名,VL用!$AM$55:$BM$234,VL用!$DK74,FALSE)&amp;""="","",VALUE(VLOOKUP(武器名,VL用!$AM$55:$BM$234,VL用!$DK74,FALSE)))</f>
        <v>-7</v>
      </c>
      <c r="M46" s="320"/>
      <c r="N46" s="321"/>
      <c r="O46" s="202">
        <f>IF(VLOOKUP(防具名,VL用!$BO$55:$CK$168,VL用!$DK74,FALSE)&amp;""="","",VALUE(VLOOKUP(防具名,VL用!$BO$55:$CK$168,VL用!$DK74,FALSE)))</f>
        <v>-10</v>
      </c>
      <c r="P46" s="287"/>
      <c r="Q46" s="203"/>
      <c r="R46" s="202" t="str">
        <f>IF(VLOOKUP(アクセA,VL用!$CM$55:$DI$282,VL用!$DK74,FALSE)&amp;""="","",VALUE(VLOOKUP(アクセA,VL用!$CM$55:$DI$282,VL用!$DK74,FALSE)))</f>
        <v/>
      </c>
      <c r="S46" s="203"/>
      <c r="T46" s="202" t="str">
        <f>IF(VLOOKUP(アクセB,VL用!$CM$55:$DI$282,VL用!$DK74,FALSE)&amp;""="","",VALUE(VLOOKUP(アクセB,VL用!$CM$55:$DI$282,VL用!$DK74,FALSE)))</f>
        <v/>
      </c>
      <c r="U46" s="203"/>
      <c r="V46" s="202" t="str">
        <f>IF(VLOOKUP(アクセC,VL用!$CM$55:$DI$282,VL用!$DK74,FALSE)&amp;""="","",VALUE(VLOOKUP(アクセC,VL用!$CM$55:$DI$282,VL用!$DK74,FALSE)))</f>
        <v/>
      </c>
      <c r="W46" s="203"/>
      <c r="X46" s="356"/>
      <c r="Y46" s="357"/>
      <c r="Z46" s="357"/>
      <c r="AA46" s="357"/>
      <c r="AB46" s="358"/>
      <c r="AC46" s="272"/>
      <c r="AD46" s="273"/>
      <c r="AE46" s="323"/>
      <c r="AF46" s="327" t="s">
        <v>8</v>
      </c>
      <c r="AG46" s="328"/>
      <c r="AH46" s="328"/>
      <c r="AI46" s="245">
        <f t="shared" ref="AI46:AI54" si="6">SUM(F46:AB46)</f>
        <v>-7</v>
      </c>
      <c r="AJ46" s="246"/>
      <c r="AK46" s="246"/>
      <c r="AL46" s="247"/>
      <c r="AM46" s="249"/>
      <c r="AN46" s="9"/>
      <c r="AO46" s="8"/>
      <c r="AP46" s="7"/>
      <c r="AQ46" s="232">
        <v>3</v>
      </c>
      <c r="AR46" s="234"/>
      <c r="AS46" s="235"/>
      <c r="AT46" s="235"/>
      <c r="AU46" s="235"/>
      <c r="AV46" s="235"/>
      <c r="AW46" s="235"/>
      <c r="AX46" s="235"/>
      <c r="AY46" s="238"/>
      <c r="AZ46" s="239"/>
      <c r="BA46" s="224"/>
      <c r="BB46" s="221"/>
      <c r="BC46" s="206"/>
      <c r="BD46" s="206"/>
      <c r="BE46" s="206"/>
      <c r="BF46" s="206"/>
      <c r="BG46" s="206"/>
      <c r="BH46" s="331"/>
      <c r="BI46" s="206"/>
      <c r="BJ46" s="220"/>
      <c r="BK46" s="224"/>
      <c r="BL46" s="221"/>
      <c r="BM46" s="220"/>
      <c r="BN46" s="221"/>
      <c r="BO46" s="220"/>
      <c r="BP46" s="224"/>
      <c r="BQ46" s="221"/>
      <c r="BR46" s="217"/>
      <c r="BS46" s="218"/>
      <c r="BT46" s="218"/>
      <c r="BU46" s="218"/>
      <c r="BV46" s="218"/>
      <c r="BW46" s="218"/>
      <c r="BX46" s="218"/>
      <c r="BY46" s="218"/>
      <c r="BZ46" s="218"/>
      <c r="CA46" s="218"/>
      <c r="CB46" s="219"/>
    </row>
    <row r="47" spans="1:80" ht="10.8" customHeight="1" x14ac:dyDescent="0.2">
      <c r="A47" s="12"/>
      <c r="B47" s="424"/>
      <c r="C47" s="299"/>
      <c r="D47" s="301" t="s">
        <v>7</v>
      </c>
      <c r="E47" s="302"/>
      <c r="F47" s="303">
        <f>IF($S$10=1,VLOOKUP(種族名,VL用!$F$27:$Z$51,VL用!$B48,FALSE),IF($S$10=2,VLOOKUP(種族名,VL用!$AA$27:$AU71,VL用!$B48,FALSE),IF($S$10=3,VLOOKUP(種族名,VL用!$AV$27:$BP$51,VL用!$B48,FALSE),IF($S$10=4,VLOOKUP(種族名,VL用!$BQ$27:$CK$51,VL用!$B48,FALSE),IF($S$10=5,VLOOKUP(種族名,VL用!$CL$27:$DF$51,VL用!$B48,FALSE),IF($S$10=6,VLOOKUP(種族名,VL用!$DG$27:$EA$51,VL用!$B48,FALSE),IF($S$10=7,VLOOKUP(種族名,VL用!$EB$27:$EV$51,VL用!$B48,FALSE),IF($S$10=8,VLOOKUP(種族名,VL用!$EW$27:$FQ$51,VL用!$B48,FALSE),IF($S$10=9,VLOOKUP(種族名,VL用!$FR$27:$GL$51,VL用!$B48,FALSE),IF($S$10=10,VLOOKUP(種族名,VL用!$GM$27:$HG$51,VL用!$B48,FALSE)))))))))))+IF(種族名="キメラ忌",CL*2+5,0)</f>
        <v>0</v>
      </c>
      <c r="G47" s="304"/>
      <c r="H47" s="305"/>
      <c r="I47" s="306">
        <f>IF(VL用!AS4=0,"",VL用!AS4)</f>
        <v>3</v>
      </c>
      <c r="J47" s="306"/>
      <c r="K47" s="306"/>
      <c r="L47" s="303" t="str">
        <f>IF(VLOOKUP(武器名,VL用!$AM$55:$BM$234,VL用!$DK75,FALSE)&amp;""="","",VALUE(VLOOKUP(武器名,VL用!$AM$55:$BM$234,VL用!$DK75,FALSE)))</f>
        <v/>
      </c>
      <c r="M47" s="304"/>
      <c r="N47" s="305"/>
      <c r="O47" s="307">
        <f>IF(VLOOKUP(防具名,VL用!$BO$55:$CK$168,VL用!$DK75,FALSE)&amp;""="","",VALUE(VLOOKUP(防具名,VL用!$BO$55:$CK$168,VL用!$DK75,FALSE)))</f>
        <v>-10</v>
      </c>
      <c r="P47" s="306"/>
      <c r="Q47" s="308"/>
      <c r="R47" s="307" t="str">
        <f>IF(VLOOKUP(アクセA,VL用!$CM$55:$DI$282,VL用!$DK75,FALSE)&amp;""="","",VALUE(VLOOKUP(アクセA,VL用!$CM$55:$DI$282,VL用!$DK75,FALSE)))</f>
        <v/>
      </c>
      <c r="S47" s="308"/>
      <c r="T47" s="307" t="str">
        <f>IF(VLOOKUP(アクセB,VL用!$CM$55:$DI$282,VL用!$DK75,FALSE)&amp;""="","",VALUE(VLOOKUP(アクセB,VL用!$CM$55:$DI$282,VL用!$DK75,FALSE)))</f>
        <v/>
      </c>
      <c r="U47" s="308"/>
      <c r="V47" s="307" t="str">
        <f>IF(VLOOKUP(アクセC,VL用!$CM$55:$DI$282,VL用!$DK75,FALSE)&amp;""="","",VALUE(VLOOKUP(アクセC,VL用!$CM$55:$DI$282,VL用!$DK75,FALSE)))</f>
        <v/>
      </c>
      <c r="W47" s="308"/>
      <c r="X47" s="346"/>
      <c r="Y47" s="346"/>
      <c r="Z47" s="346"/>
      <c r="AA47" s="346"/>
      <c r="AB47" s="347"/>
      <c r="AC47" s="272"/>
      <c r="AD47" s="273"/>
      <c r="AE47" s="323"/>
      <c r="AF47" s="359" t="s">
        <v>7</v>
      </c>
      <c r="AG47" s="360"/>
      <c r="AH47" s="361"/>
      <c r="AI47" s="260">
        <f t="shared" si="6"/>
        <v>-7</v>
      </c>
      <c r="AJ47" s="261"/>
      <c r="AK47" s="261"/>
      <c r="AL47" s="262"/>
      <c r="AM47" s="249"/>
      <c r="AN47" s="9"/>
      <c r="AO47" s="8"/>
      <c r="AP47" s="7"/>
      <c r="AQ47" s="257"/>
      <c r="AR47" s="258"/>
      <c r="AS47" s="259"/>
      <c r="AT47" s="259"/>
      <c r="AU47" s="259"/>
      <c r="AV47" s="259"/>
      <c r="AW47" s="259"/>
      <c r="AX47" s="259"/>
      <c r="AY47" s="238"/>
      <c r="AZ47" s="239"/>
      <c r="BA47" s="231"/>
      <c r="BB47" s="230"/>
      <c r="BC47" s="206"/>
      <c r="BD47" s="206"/>
      <c r="BE47" s="206"/>
      <c r="BF47" s="206"/>
      <c r="BG47" s="206"/>
      <c r="BH47" s="206"/>
      <c r="BI47" s="206"/>
      <c r="BJ47" s="229"/>
      <c r="BK47" s="231"/>
      <c r="BL47" s="230"/>
      <c r="BM47" s="229"/>
      <c r="BN47" s="230"/>
      <c r="BO47" s="229"/>
      <c r="BP47" s="231"/>
      <c r="BQ47" s="230"/>
      <c r="BR47" s="217"/>
      <c r="BS47" s="218"/>
      <c r="BT47" s="218"/>
      <c r="BU47" s="218"/>
      <c r="BV47" s="218"/>
      <c r="BW47" s="218"/>
      <c r="BX47" s="218"/>
      <c r="BY47" s="218"/>
      <c r="BZ47" s="218"/>
      <c r="CA47" s="218"/>
      <c r="CB47" s="219"/>
    </row>
    <row r="48" spans="1:80" ht="10.8" customHeight="1" x14ac:dyDescent="0.2">
      <c r="A48" s="12"/>
      <c r="B48" s="424"/>
      <c r="C48" s="299"/>
      <c r="D48" s="276" t="s">
        <v>6</v>
      </c>
      <c r="E48" s="277"/>
      <c r="F48" s="278">
        <f>IF($S$10=1,VLOOKUP(種族名,VL用!$F$27:$Z$51,VL用!$B49,FALSE),IF($S$10=2,VLOOKUP(種族名,VL用!$AA$27:$AU72,VL用!$B49,FALSE),IF($S$10=3,VLOOKUP(種族名,VL用!$AV$27:$BP$51,VL用!$B49,FALSE),IF($S$10=4,VLOOKUP(種族名,VL用!$BQ$27:$CK$51,VL用!$B49,FALSE),IF($S$10=5,VLOOKUP(種族名,VL用!$CL$27:$DF$51,VL用!$B49,FALSE),IF($S$10=6,VLOOKUP(種族名,VL用!$DG$27:$EA$51,VL用!$B49,FALSE),IF($S$10=7,VLOOKUP(種族名,VL用!$EB$27:$EV$51,VL用!$B49,FALSE),IF($S$10=8,VLOOKUP(種族名,VL用!$EW$27:$FQ$51,VL用!$B49,FALSE),IF($S$10=9,VLOOKUP(種族名,VL用!$FR$27:$GL$51,VL用!$B49,FALSE),IF($S$10=10,VLOOKUP(種族名,VL用!$GM$27:$HG$51,VL用!$B49,FALSE)))))))))))+IF(種族名="キメラ忌",CL*2+5,0)</f>
        <v>0</v>
      </c>
      <c r="G48" s="279"/>
      <c r="H48" s="280"/>
      <c r="I48" s="281">
        <f>IF(VL用!AS5=0,"",VL用!AS5)</f>
        <v>3</v>
      </c>
      <c r="J48" s="281"/>
      <c r="K48" s="281"/>
      <c r="L48" s="278" t="str">
        <f>IF(VLOOKUP(武器名,VL用!$AM$55:$BM$234,VL用!$DK76,FALSE)&amp;""="","",VALUE(VLOOKUP(武器名,VL用!$AM$55:$BM$234,VL用!$DK76,FALSE)))</f>
        <v/>
      </c>
      <c r="M48" s="279"/>
      <c r="N48" s="280"/>
      <c r="O48" s="265">
        <f>IF(VLOOKUP(防具名,VL用!$BO$55:$CK$168,VL用!$DK76,FALSE)&amp;""="","",VALUE(VLOOKUP(防具名,VL用!$BO$55:$CK$168,VL用!$DK76,FALSE)))</f>
        <v>-10</v>
      </c>
      <c r="P48" s="281"/>
      <c r="Q48" s="266"/>
      <c r="R48" s="265" t="str">
        <f>IF(VLOOKUP(アクセA,VL用!$CM$55:$DI$282,VL用!$DK76,FALSE)&amp;""="","",VALUE(VLOOKUP(アクセA,VL用!$CM$55:$DI$282,VL用!$DK76,FALSE)))</f>
        <v/>
      </c>
      <c r="S48" s="266"/>
      <c r="T48" s="265" t="str">
        <f>IF(VLOOKUP(アクセB,VL用!$CM$55:$DI$282,VL用!$DK76,FALSE)&amp;""="","",VALUE(VLOOKUP(アクセB,VL用!$CM$55:$DI$282,VL用!$DK76,FALSE)))</f>
        <v/>
      </c>
      <c r="U48" s="266"/>
      <c r="V48" s="265" t="str">
        <f>IF(VLOOKUP(アクセC,VL用!$CM$55:$DI$282,VL用!$DK76,FALSE)&amp;""="","",VALUE(VLOOKUP(アクセC,VL用!$CM$55:$DI$282,VL用!$DK76,FALSE)))</f>
        <v/>
      </c>
      <c r="W48" s="266"/>
      <c r="X48" s="267"/>
      <c r="Y48" s="267"/>
      <c r="Z48" s="267"/>
      <c r="AA48" s="267"/>
      <c r="AB48" s="268"/>
      <c r="AC48" s="272"/>
      <c r="AD48" s="273"/>
      <c r="AE48" s="323"/>
      <c r="AF48" s="251" t="s">
        <v>6</v>
      </c>
      <c r="AG48" s="252"/>
      <c r="AH48" s="253"/>
      <c r="AI48" s="254">
        <f t="shared" si="6"/>
        <v>-7</v>
      </c>
      <c r="AJ48" s="255"/>
      <c r="AK48" s="255"/>
      <c r="AL48" s="256"/>
      <c r="AM48" s="249"/>
      <c r="AN48" s="9"/>
      <c r="AO48" s="8"/>
      <c r="AP48" s="7"/>
      <c r="AQ48" s="232">
        <v>4</v>
      </c>
      <c r="AR48" s="263"/>
      <c r="AS48" s="263"/>
      <c r="AT48" s="263"/>
      <c r="AU48" s="263"/>
      <c r="AV48" s="263"/>
      <c r="AW48" s="263"/>
      <c r="AX48" s="264"/>
      <c r="AY48" s="238"/>
      <c r="AZ48" s="239"/>
      <c r="BA48" s="224"/>
      <c r="BB48" s="221"/>
      <c r="BC48" s="206"/>
      <c r="BD48" s="206"/>
      <c r="BE48" s="206"/>
      <c r="BF48" s="206"/>
      <c r="BG48" s="206"/>
      <c r="BH48" s="331"/>
      <c r="BI48" s="206"/>
      <c r="BJ48" s="220"/>
      <c r="BK48" s="224"/>
      <c r="BL48" s="221"/>
      <c r="BM48" s="206"/>
      <c r="BN48" s="206"/>
      <c r="BO48" s="206"/>
      <c r="BP48" s="206"/>
      <c r="BQ48" s="206"/>
      <c r="BR48" s="217"/>
      <c r="BS48" s="218"/>
      <c r="BT48" s="218"/>
      <c r="BU48" s="218"/>
      <c r="BV48" s="218"/>
      <c r="BW48" s="218"/>
      <c r="BX48" s="218"/>
      <c r="BY48" s="218"/>
      <c r="BZ48" s="218"/>
      <c r="CA48" s="218"/>
      <c r="CB48" s="219"/>
    </row>
    <row r="49" spans="1:80" ht="10.8" customHeight="1" x14ac:dyDescent="0.2">
      <c r="A49" s="12"/>
      <c r="B49" s="424"/>
      <c r="C49" s="299"/>
      <c r="D49" s="329" t="s">
        <v>5</v>
      </c>
      <c r="E49" s="330"/>
      <c r="F49" s="278">
        <f>IF($S$10=1,VLOOKUP(種族名,VL用!$F$27:$Z$51,VL用!$B50,FALSE),IF($S$10=2,VLOOKUP(種族名,VL用!$AA$27:$AU73,VL用!$B50,FALSE),IF($S$10=3,VLOOKUP(種族名,VL用!$AV$27:$BP$51,VL用!$B50,FALSE),IF($S$10=4,VLOOKUP(種族名,VL用!$BQ$27:$CK$51,VL用!$B50,FALSE),IF($S$10=5,VLOOKUP(種族名,VL用!$CL$27:$DF$51,VL用!$B50,FALSE),IF($S$10=6,VLOOKUP(種族名,VL用!$DG$27:$EA$51,VL用!$B50,FALSE),IF($S$10=7,VLOOKUP(種族名,VL用!$EB$27:$EV$51,VL用!$B50,FALSE),IF($S$10=8,VLOOKUP(種族名,VL用!$EW$27:$FQ$51,VL用!$B50,FALSE),IF($S$10=9,VLOOKUP(種族名,VL用!$FR$27:$GL$51,VL用!$B50,FALSE),IF($S$10=10,VLOOKUP(種族名,VL用!$GM$27:$HG$51,VL用!$B50,FALSE)))))))))))+IF(種族名="キメラ忌",CL*2+5,0)</f>
        <v>-5</v>
      </c>
      <c r="G49" s="279"/>
      <c r="H49" s="280"/>
      <c r="I49" s="281" t="str">
        <f>IF(VL用!AS6=0,"",VL用!AS6)</f>
        <v/>
      </c>
      <c r="J49" s="281"/>
      <c r="K49" s="281"/>
      <c r="L49" s="278" t="str">
        <f>IF(VLOOKUP(武器名,VL用!$AM$55:$BM$234,VL用!$DK77,FALSE)&amp;""="","",VALUE(VLOOKUP(武器名,VL用!$AM$55:$BM$234,VL用!$DK77,FALSE)))</f>
        <v/>
      </c>
      <c r="M49" s="279"/>
      <c r="N49" s="280"/>
      <c r="O49" s="265">
        <f>IF(VLOOKUP(防具名,VL用!$BO$55:$CK$168,VL用!$DK77,FALSE)&amp;""="","",VALUE(VLOOKUP(防具名,VL用!$BO$55:$CK$168,VL用!$DK77,FALSE)))</f>
        <v>-10</v>
      </c>
      <c r="P49" s="281"/>
      <c r="Q49" s="266"/>
      <c r="R49" s="265" t="str">
        <f>IF(VLOOKUP(アクセA,VL用!$CM$55:$DI$282,VL用!$DK77,FALSE)&amp;""="","",VALUE(VLOOKUP(アクセA,VL用!$CM$55:$DI$282,VL用!$DK77,FALSE)))</f>
        <v/>
      </c>
      <c r="S49" s="266"/>
      <c r="T49" s="265" t="str">
        <f>IF(VLOOKUP(アクセB,VL用!$CM$55:$DI$282,VL用!$DK77,FALSE)&amp;""="","",VALUE(VLOOKUP(アクセB,VL用!$CM$55:$DI$282,VL用!$DK77,FALSE)))</f>
        <v/>
      </c>
      <c r="U49" s="266"/>
      <c r="V49" s="265" t="str">
        <f>IF(VLOOKUP(アクセC,VL用!$CM$55:$DI$282,VL用!$DK77,FALSE)&amp;""="","",VALUE(VLOOKUP(アクセC,VL用!$CM$55:$DI$282,VL用!$DK77,FALSE)))</f>
        <v/>
      </c>
      <c r="W49" s="266"/>
      <c r="X49" s="267"/>
      <c r="Y49" s="267"/>
      <c r="Z49" s="267"/>
      <c r="AA49" s="267"/>
      <c r="AB49" s="268"/>
      <c r="AC49" s="272"/>
      <c r="AD49" s="273"/>
      <c r="AE49" s="323"/>
      <c r="AF49" s="251" t="s">
        <v>5</v>
      </c>
      <c r="AG49" s="252"/>
      <c r="AH49" s="253"/>
      <c r="AI49" s="254">
        <f t="shared" si="6"/>
        <v>-15</v>
      </c>
      <c r="AJ49" s="255"/>
      <c r="AK49" s="255"/>
      <c r="AL49" s="256"/>
      <c r="AM49" s="249"/>
      <c r="AN49" s="9"/>
      <c r="AO49" s="8"/>
      <c r="AP49" s="7"/>
      <c r="AQ49" s="257"/>
      <c r="AR49" s="263"/>
      <c r="AS49" s="263"/>
      <c r="AT49" s="263"/>
      <c r="AU49" s="263"/>
      <c r="AV49" s="263"/>
      <c r="AW49" s="263"/>
      <c r="AX49" s="264"/>
      <c r="AY49" s="238"/>
      <c r="AZ49" s="239"/>
      <c r="BA49" s="231"/>
      <c r="BB49" s="230"/>
      <c r="BC49" s="206"/>
      <c r="BD49" s="206"/>
      <c r="BE49" s="206"/>
      <c r="BF49" s="206"/>
      <c r="BG49" s="206"/>
      <c r="BH49" s="206"/>
      <c r="BI49" s="206"/>
      <c r="BJ49" s="229"/>
      <c r="BK49" s="231"/>
      <c r="BL49" s="230"/>
      <c r="BM49" s="206"/>
      <c r="BN49" s="206"/>
      <c r="BO49" s="206"/>
      <c r="BP49" s="206"/>
      <c r="BQ49" s="206"/>
      <c r="BR49" s="217"/>
      <c r="BS49" s="218"/>
      <c r="BT49" s="218"/>
      <c r="BU49" s="218"/>
      <c r="BV49" s="218"/>
      <c r="BW49" s="218"/>
      <c r="BX49" s="218"/>
      <c r="BY49" s="218"/>
      <c r="BZ49" s="218"/>
      <c r="CA49" s="218"/>
      <c r="CB49" s="219"/>
    </row>
    <row r="50" spans="1:80" ht="10.8" customHeight="1" x14ac:dyDescent="0.2">
      <c r="A50" s="12"/>
      <c r="B50" s="424"/>
      <c r="C50" s="299"/>
      <c r="D50" s="276" t="s">
        <v>4</v>
      </c>
      <c r="E50" s="277"/>
      <c r="F50" s="309">
        <f>IF($S$10=1,VLOOKUP(種族名,VL用!$F$27:$Z$51,VL用!$B51,FALSE),IF($S$10=2,VLOOKUP(種族名,VL用!$AA$27:$AU74,VL用!$B51,FALSE),IF($S$10=3,VLOOKUP(種族名,VL用!$AV$27:$BP$51,VL用!$B51,FALSE),IF($S$10=4,VLOOKUP(種族名,VL用!$BQ$27:$CK$51,VL用!$B51,FALSE),IF($S$10=5,VLOOKUP(種族名,VL用!$CL$27:$DF$51,VL用!$B51,FALSE),IF($S$10=6,VLOOKUP(種族名,VL用!$DG$27:$EA$51,VL用!$B51,FALSE),IF($S$10=7,VLOOKUP(種族名,VL用!$EB$27:$EV$51,VL用!$B51,FALSE),IF($S$10=8,VLOOKUP(種族名,VL用!$EW$27:$FQ$51,VL用!$B51,FALSE),IF($S$10=9,VLOOKUP(種族名,VL用!$FR$27:$GL$51,VL用!$B51,FALSE),IF($S$10=10,VLOOKUP(種族名,VL用!$GM$27:$HG$51,VL用!$B51,FALSE)))))))))))+IF(種族名="キメラ忌",CL*2+5,0)</f>
        <v>0</v>
      </c>
      <c r="G50" s="310"/>
      <c r="H50" s="311"/>
      <c r="I50" s="281" t="str">
        <f>IF(VL用!AS7=0,"",VL用!AS7)</f>
        <v/>
      </c>
      <c r="J50" s="281"/>
      <c r="K50" s="281"/>
      <c r="L50" s="278" t="str">
        <f>IF(VLOOKUP(武器名,VL用!$AM$55:$BM$234,VL用!$DK78,FALSE)&amp;""="","",VALUE(VLOOKUP(武器名,VL用!$AM$55:$BM$234,VL用!$DK78,FALSE)))</f>
        <v/>
      </c>
      <c r="M50" s="279"/>
      <c r="N50" s="280"/>
      <c r="O50" s="265">
        <f>IF(VLOOKUP(防具名,VL用!$BO$55:$CK$168,VL用!$DK78,FALSE)&amp;""="","",VALUE(VLOOKUP(防具名,VL用!$BO$55:$CK$168,VL用!$DK78,FALSE)))</f>
        <v>-10</v>
      </c>
      <c r="P50" s="281"/>
      <c r="Q50" s="266"/>
      <c r="R50" s="265" t="str">
        <f>IF(VLOOKUP(アクセA,VL用!$CM$55:$DI$282,VL用!$DK78,FALSE)&amp;""="","",VALUE(VLOOKUP(アクセA,VL用!$CM$55:$DI$282,VL用!$DK78,FALSE)))</f>
        <v/>
      </c>
      <c r="S50" s="266"/>
      <c r="T50" s="265" t="str">
        <f>IF(VLOOKUP(アクセB,VL用!$CM$55:$DI$282,VL用!$DK78,FALSE)&amp;""="","",VALUE(VLOOKUP(アクセB,VL用!$CM$55:$DI$282,VL用!$DK78,FALSE)))</f>
        <v/>
      </c>
      <c r="U50" s="266"/>
      <c r="V50" s="265" t="str">
        <f>IF(VLOOKUP(アクセC,VL用!$CM$55:$DI$282,VL用!$DK78,FALSE)&amp;""="","",VALUE(VLOOKUP(アクセC,VL用!$CM$55:$DI$282,VL用!$DK78,FALSE)))</f>
        <v/>
      </c>
      <c r="W50" s="266"/>
      <c r="X50" s="267"/>
      <c r="Y50" s="267"/>
      <c r="Z50" s="267"/>
      <c r="AA50" s="267"/>
      <c r="AB50" s="268"/>
      <c r="AC50" s="272"/>
      <c r="AD50" s="273"/>
      <c r="AE50" s="323"/>
      <c r="AF50" s="251" t="s">
        <v>4</v>
      </c>
      <c r="AG50" s="252"/>
      <c r="AH50" s="253"/>
      <c r="AI50" s="254">
        <f t="shared" si="6"/>
        <v>-10</v>
      </c>
      <c r="AJ50" s="255"/>
      <c r="AK50" s="255"/>
      <c r="AL50" s="256"/>
      <c r="AM50" s="249"/>
      <c r="AN50" s="9"/>
      <c r="AO50" s="8"/>
      <c r="AP50" s="7"/>
      <c r="AQ50" s="232">
        <v>5</v>
      </c>
      <c r="AR50" s="234"/>
      <c r="AS50" s="235"/>
      <c r="AT50" s="235"/>
      <c r="AU50" s="235"/>
      <c r="AV50" s="235"/>
      <c r="AW50" s="235"/>
      <c r="AX50" s="235"/>
      <c r="AY50" s="238"/>
      <c r="AZ50" s="239"/>
      <c r="BA50" s="224"/>
      <c r="BB50" s="221"/>
      <c r="BC50" s="206"/>
      <c r="BD50" s="206"/>
      <c r="BE50" s="206"/>
      <c r="BF50" s="206"/>
      <c r="BG50" s="206"/>
      <c r="BH50" s="206"/>
      <c r="BI50" s="206"/>
      <c r="BJ50" s="220"/>
      <c r="BK50" s="224"/>
      <c r="BL50" s="221"/>
      <c r="BM50" s="220"/>
      <c r="BN50" s="221"/>
      <c r="BO50" s="220"/>
      <c r="BP50" s="224"/>
      <c r="BQ50" s="221"/>
      <c r="BR50" s="217"/>
      <c r="BS50" s="218"/>
      <c r="BT50" s="218"/>
      <c r="BU50" s="218"/>
      <c r="BV50" s="218"/>
      <c r="BW50" s="218"/>
      <c r="BX50" s="218"/>
      <c r="BY50" s="218"/>
      <c r="BZ50" s="218"/>
      <c r="CA50" s="218"/>
      <c r="CB50" s="219"/>
    </row>
    <row r="51" spans="1:80" ht="10.8" customHeight="1" x14ac:dyDescent="0.2">
      <c r="A51" s="12"/>
      <c r="B51" s="424"/>
      <c r="C51" s="299"/>
      <c r="D51" s="276" t="s">
        <v>3</v>
      </c>
      <c r="E51" s="277"/>
      <c r="F51" s="278">
        <f>IF($S$10=1,VLOOKUP(種族名,VL用!$F$27:$Z$51,VL用!$B52,FALSE),IF($S$10=2,VLOOKUP(種族名,VL用!$AA$27:$AU75,VL用!$B52,FALSE),IF($S$10=3,VLOOKUP(種族名,VL用!$AV$27:$BP$51,VL用!$B52,FALSE),IF($S$10=4,VLOOKUP(種族名,VL用!$BQ$27:$CK$51,VL用!$B52,FALSE),IF($S$10=5,VLOOKUP(種族名,VL用!$CL$27:$DF$51,VL用!$B52,FALSE),IF($S$10=6,VLOOKUP(種族名,VL用!$DG$27:$EA$51,VL用!$B52,FALSE),IF($S$10=7,VLOOKUP(種族名,VL用!$EB$27:$EV$51,VL用!$B52,FALSE),IF($S$10=8,VLOOKUP(種族名,VL用!$EW$27:$FQ$51,VL用!$B52,FALSE),IF($S$10=9,VLOOKUP(種族名,VL用!$FR$27:$GL$51,VL用!$B52,FALSE),IF($S$10=10,VLOOKUP(種族名,VL用!$GM$27:$HG$51,VL用!$B52,FALSE)))))))))))+IF(種族名="キメラ忌",CL*2+5,0)</f>
        <v>5</v>
      </c>
      <c r="G51" s="279"/>
      <c r="H51" s="280"/>
      <c r="I51" s="281" t="str">
        <f>IF(VL用!AS8=0,"",VL用!AS8)</f>
        <v/>
      </c>
      <c r="J51" s="281"/>
      <c r="K51" s="281"/>
      <c r="L51" s="278" t="str">
        <f>IF(VLOOKUP(武器名,VL用!$AM$55:$BM$234,VL用!$DK79,FALSE)&amp;""="","",VALUE(VLOOKUP(武器名,VL用!$AM$55:$BM$234,VL用!$DK79,FALSE)))</f>
        <v/>
      </c>
      <c r="M51" s="279"/>
      <c r="N51" s="280"/>
      <c r="O51" s="265">
        <f>IF(VLOOKUP(防具名,VL用!$BO$55:$CK$168,VL用!$DK79,FALSE)&amp;""="","",VALUE(VLOOKUP(防具名,VL用!$BO$55:$CK$168,VL用!$DK79,FALSE)))</f>
        <v>-10</v>
      </c>
      <c r="P51" s="281"/>
      <c r="Q51" s="266"/>
      <c r="R51" s="265" t="str">
        <f>IF(VLOOKUP(アクセA,VL用!$CM$55:$DI$282,VL用!$DK79,FALSE)&amp;""="","",VALUE(VLOOKUP(アクセA,VL用!$CM$55:$DI$282,VL用!$DK79,FALSE)))</f>
        <v/>
      </c>
      <c r="S51" s="266"/>
      <c r="T51" s="265" t="str">
        <f>IF(VLOOKUP(アクセB,VL用!$CM$55:$DI$282,VL用!$DK79,FALSE)&amp;""="","",VALUE(VLOOKUP(アクセB,VL用!$CM$55:$DI$282,VL用!$DK79,FALSE)))</f>
        <v/>
      </c>
      <c r="U51" s="266"/>
      <c r="V51" s="265" t="str">
        <f>IF(VLOOKUP(アクセC,VL用!$CM$55:$DI$282,VL用!$DK79,FALSE)&amp;""="","",VALUE(VLOOKUP(アクセC,VL用!$CM$55:$DI$282,VL用!$DK79,FALSE)))</f>
        <v/>
      </c>
      <c r="W51" s="266"/>
      <c r="X51" s="267"/>
      <c r="Y51" s="267"/>
      <c r="Z51" s="267"/>
      <c r="AA51" s="267"/>
      <c r="AB51" s="268"/>
      <c r="AC51" s="272"/>
      <c r="AD51" s="273"/>
      <c r="AE51" s="323"/>
      <c r="AF51" s="251" t="s">
        <v>3</v>
      </c>
      <c r="AG51" s="252"/>
      <c r="AH51" s="253"/>
      <c r="AI51" s="254">
        <f t="shared" si="6"/>
        <v>-5</v>
      </c>
      <c r="AJ51" s="255"/>
      <c r="AK51" s="255"/>
      <c r="AL51" s="256"/>
      <c r="AM51" s="249"/>
      <c r="AN51" s="9"/>
      <c r="AO51" s="8"/>
      <c r="AP51" s="7"/>
      <c r="AQ51" s="257"/>
      <c r="AR51" s="258"/>
      <c r="AS51" s="259"/>
      <c r="AT51" s="259"/>
      <c r="AU51" s="259"/>
      <c r="AV51" s="259"/>
      <c r="AW51" s="259"/>
      <c r="AX51" s="259"/>
      <c r="AY51" s="238"/>
      <c r="AZ51" s="239"/>
      <c r="BA51" s="231"/>
      <c r="BB51" s="230"/>
      <c r="BC51" s="206"/>
      <c r="BD51" s="206"/>
      <c r="BE51" s="206"/>
      <c r="BF51" s="206"/>
      <c r="BG51" s="206"/>
      <c r="BH51" s="206"/>
      <c r="BI51" s="206"/>
      <c r="BJ51" s="229"/>
      <c r="BK51" s="231"/>
      <c r="BL51" s="230"/>
      <c r="BM51" s="229"/>
      <c r="BN51" s="230"/>
      <c r="BO51" s="229"/>
      <c r="BP51" s="231"/>
      <c r="BQ51" s="230"/>
      <c r="BR51" s="217"/>
      <c r="BS51" s="218"/>
      <c r="BT51" s="218"/>
      <c r="BU51" s="218"/>
      <c r="BV51" s="218"/>
      <c r="BW51" s="218"/>
      <c r="BX51" s="218"/>
      <c r="BY51" s="218"/>
      <c r="BZ51" s="218"/>
      <c r="CA51" s="218"/>
      <c r="CB51" s="219"/>
    </row>
    <row r="52" spans="1:80" ht="10.8" customHeight="1" x14ac:dyDescent="0.2">
      <c r="A52" s="12"/>
      <c r="B52" s="424"/>
      <c r="C52" s="299"/>
      <c r="D52" s="276" t="s">
        <v>2</v>
      </c>
      <c r="E52" s="277"/>
      <c r="F52" s="278">
        <f>IF($S$10=1,VLOOKUP(種族名,VL用!$F$27:$Z$51,VL用!$B53,FALSE),IF($S$10=2,VLOOKUP(種族名,VL用!$AA$27:$AU76,VL用!$B53,FALSE),IF($S$10=3,VLOOKUP(種族名,VL用!$AV$27:$BP$51,VL用!$B53,FALSE),IF($S$10=4,VLOOKUP(種族名,VL用!$BQ$27:$CK$51,VL用!$B53,FALSE),IF($S$10=5,VLOOKUP(種族名,VL用!$CL$27:$DF$51,VL用!$B53,FALSE),IF($S$10=6,VLOOKUP(種族名,VL用!$DG$27:$EA$51,VL用!$B53,FALSE),IF($S$10=7,VLOOKUP(種族名,VL用!$EB$27:$EV$51,VL用!$B53,FALSE),IF($S$10=8,VLOOKUP(種族名,VL用!$EW$27:$FQ$51,VL用!$B53,FALSE),IF($S$10=9,VLOOKUP(種族名,VL用!$FR$27:$GL$51,VL用!$B53,FALSE),IF($S$10=10,VLOOKUP(種族名,VL用!$GM$27:$HG$51,VL用!$B53,FALSE)))))))))))+IF(種族名="キメラ忌",CL*2+5,0)</f>
        <v>2</v>
      </c>
      <c r="G52" s="279"/>
      <c r="H52" s="280"/>
      <c r="I52" s="281" t="str">
        <f>IF(VL用!AS9=0,"",VL用!AS9)</f>
        <v/>
      </c>
      <c r="J52" s="281"/>
      <c r="K52" s="281"/>
      <c r="L52" s="278" t="str">
        <f>IF(VLOOKUP(武器名,VL用!$AM$55:$BM$234,VL用!$DK80,FALSE)&amp;""="","",VALUE(VLOOKUP(武器名,VL用!$AM$55:$BM$234,VL用!$DK80,FALSE)))</f>
        <v/>
      </c>
      <c r="M52" s="279"/>
      <c r="N52" s="280"/>
      <c r="O52" s="265">
        <f>IF(VLOOKUP(防具名,VL用!$BO$55:$CK$168,VL用!$DK80,FALSE)&amp;""="","",VALUE(VLOOKUP(防具名,VL用!$BO$55:$CK$168,VL用!$DK80,FALSE)))</f>
        <v>-10</v>
      </c>
      <c r="P52" s="281"/>
      <c r="Q52" s="266"/>
      <c r="R52" s="265" t="str">
        <f>IF(VLOOKUP(アクセA,VL用!$CM$55:$DI$282,VL用!$DK80,FALSE)&amp;""="","",VALUE(VLOOKUP(アクセA,VL用!$CM$55:$DI$282,VL用!$DK80,FALSE)))</f>
        <v/>
      </c>
      <c r="S52" s="266"/>
      <c r="T52" s="265" t="str">
        <f>IF(VLOOKUP(アクセB,VL用!$CM$55:$DI$282,VL用!$DK80,FALSE)&amp;""="","",VALUE(VLOOKUP(アクセB,VL用!$CM$55:$DI$282,VL用!$DK80,FALSE)))</f>
        <v/>
      </c>
      <c r="U52" s="266"/>
      <c r="V52" s="265" t="str">
        <f>IF(VLOOKUP(アクセC,VL用!$CM$55:$DI$282,VL用!$DK80,FALSE)&amp;""="","",VALUE(VLOOKUP(アクセC,VL用!$CM$55:$DI$282,VL用!$DK80,FALSE)))</f>
        <v/>
      </c>
      <c r="W52" s="266"/>
      <c r="X52" s="267"/>
      <c r="Y52" s="267"/>
      <c r="Z52" s="267"/>
      <c r="AA52" s="267"/>
      <c r="AB52" s="268"/>
      <c r="AC52" s="272"/>
      <c r="AD52" s="273"/>
      <c r="AE52" s="323"/>
      <c r="AF52" s="251" t="s">
        <v>2</v>
      </c>
      <c r="AG52" s="252"/>
      <c r="AH52" s="253"/>
      <c r="AI52" s="254">
        <f t="shared" si="6"/>
        <v>-8</v>
      </c>
      <c r="AJ52" s="255"/>
      <c r="AK52" s="255"/>
      <c r="AL52" s="256"/>
      <c r="AM52" s="249"/>
      <c r="AN52" s="9"/>
      <c r="AO52" s="8"/>
      <c r="AP52" s="7"/>
      <c r="AQ52" s="232">
        <v>7</v>
      </c>
      <c r="AR52" s="234"/>
      <c r="AS52" s="235"/>
      <c r="AT52" s="235"/>
      <c r="AU52" s="235"/>
      <c r="AV52" s="235"/>
      <c r="AW52" s="235"/>
      <c r="AX52" s="235"/>
      <c r="AY52" s="238"/>
      <c r="AZ52" s="239"/>
      <c r="BA52" s="224"/>
      <c r="BB52" s="221"/>
      <c r="BC52" s="220"/>
      <c r="BD52" s="224"/>
      <c r="BE52" s="221"/>
      <c r="BF52" s="220"/>
      <c r="BG52" s="221"/>
      <c r="BH52" s="220"/>
      <c r="BI52" s="221"/>
      <c r="BJ52" s="220"/>
      <c r="BK52" s="224"/>
      <c r="BL52" s="221"/>
      <c r="BM52" s="220"/>
      <c r="BN52" s="221"/>
      <c r="BO52" s="220"/>
      <c r="BP52" s="224"/>
      <c r="BQ52" s="221"/>
      <c r="BR52" s="217"/>
      <c r="BS52" s="218"/>
      <c r="BT52" s="218"/>
      <c r="BU52" s="218"/>
      <c r="BV52" s="218"/>
      <c r="BW52" s="218"/>
      <c r="BX52" s="218"/>
      <c r="BY52" s="218"/>
      <c r="BZ52" s="218"/>
      <c r="CA52" s="218"/>
      <c r="CB52" s="219"/>
    </row>
    <row r="53" spans="1:80" ht="10.8" customHeight="1" thickBot="1" x14ac:dyDescent="0.25">
      <c r="A53" s="12"/>
      <c r="B53" s="426"/>
      <c r="C53" s="299"/>
      <c r="D53" s="276" t="s">
        <v>1</v>
      </c>
      <c r="E53" s="277"/>
      <c r="F53" s="278">
        <f>IF($S$10=1,VLOOKUP(種族名,VL用!$F$27:$Z$51,VL用!$B54,FALSE),IF($S$10=2,VLOOKUP(種族名,VL用!$AA$27:$AU77,VL用!$B54,FALSE),IF($S$10=3,VLOOKUP(種族名,VL用!$AV$27:$BP$51,VL用!$B54,FALSE),IF($S$10=4,VLOOKUP(種族名,VL用!$BQ$27:$CK$51,VL用!$B54,FALSE),IF($S$10=5,VLOOKUP(種族名,VL用!$CL$27:$DF$51,VL用!$B54,FALSE),IF($S$10=6,VLOOKUP(種族名,VL用!$DG$27:$EA$51,VL用!$B54,FALSE),IF($S$10=7,VLOOKUP(種族名,VL用!$EB$27:$EV$51,VL用!$B54,FALSE),IF($S$10=8,VLOOKUP(種族名,VL用!$EW$27:$FQ$51,VL用!$B54,FALSE),IF($S$10=9,VLOOKUP(種族名,VL用!$FR$27:$GL$51,VL用!$B54,FALSE),IF($S$10=10,VLOOKUP(種族名,VL用!$GM$27:$HG$51,VL用!$B54,FALSE)))))))))))+IF(種族名="キメラ忌",CL*2+5,0)</f>
        <v>4</v>
      </c>
      <c r="G53" s="279"/>
      <c r="H53" s="280"/>
      <c r="I53" s="281" t="str">
        <f>IF(VL用!AS10=0,"",VL用!AS10)</f>
        <v/>
      </c>
      <c r="J53" s="281"/>
      <c r="K53" s="281"/>
      <c r="L53" s="278" t="str">
        <f>IF(VLOOKUP(武器名,VL用!$AM$55:$BM$234,VL用!$DK81,FALSE)&amp;""="","",VALUE(VLOOKUP(武器名,VL用!$AM$55:$BM$234,VL用!$DK81,FALSE)))</f>
        <v/>
      </c>
      <c r="M53" s="279"/>
      <c r="N53" s="280"/>
      <c r="O53" s="265">
        <f>IF(VLOOKUP(防具名,VL用!$BO$55:$CK$168,VL用!$DK81,FALSE)&amp;""="","",VALUE(VLOOKUP(防具名,VL用!$BO$55:$CK$168,VL用!$DK81,FALSE)))</f>
        <v>-10</v>
      </c>
      <c r="P53" s="281"/>
      <c r="Q53" s="266"/>
      <c r="R53" s="265" t="str">
        <f>IF(VLOOKUP(アクセA,VL用!$CM$55:$DI$282,VL用!$DK81,FALSE)&amp;""="","",VALUE(VLOOKUP(アクセA,VL用!$CM$55:$DI$282,VL用!$DK81,FALSE)))</f>
        <v/>
      </c>
      <c r="S53" s="266"/>
      <c r="T53" s="265" t="str">
        <f>IF(VLOOKUP(アクセB,VL用!$CM$55:$DI$282,VL用!$DK81,FALSE)&amp;""="","",VALUE(VLOOKUP(アクセB,VL用!$CM$55:$DI$282,VL用!$DK81,FALSE)))</f>
        <v/>
      </c>
      <c r="U53" s="266"/>
      <c r="V53" s="265" t="str">
        <f>IF(VLOOKUP(アクセC,VL用!$CM$55:$DI$282,VL用!$DK81,FALSE)&amp;""="","",VALUE(VLOOKUP(アクセC,VL用!$CM$55:$DI$282,VL用!$DK81,FALSE)))</f>
        <v/>
      </c>
      <c r="W53" s="266"/>
      <c r="X53" s="267"/>
      <c r="Y53" s="267"/>
      <c r="Z53" s="267"/>
      <c r="AA53" s="267"/>
      <c r="AB53" s="268"/>
      <c r="AC53" s="274"/>
      <c r="AD53" s="275"/>
      <c r="AE53" s="323"/>
      <c r="AF53" s="269" t="s">
        <v>1</v>
      </c>
      <c r="AG53" s="270"/>
      <c r="AH53" s="271"/>
      <c r="AI53" s="254">
        <f t="shared" si="6"/>
        <v>-6</v>
      </c>
      <c r="AJ53" s="255"/>
      <c r="AK53" s="255"/>
      <c r="AL53" s="256"/>
      <c r="AM53" s="249"/>
      <c r="AN53" s="9"/>
      <c r="AO53" s="8"/>
      <c r="AP53" s="7"/>
      <c r="AQ53" s="257"/>
      <c r="AR53" s="258"/>
      <c r="AS53" s="259"/>
      <c r="AT53" s="259"/>
      <c r="AU53" s="259"/>
      <c r="AV53" s="259"/>
      <c r="AW53" s="259"/>
      <c r="AX53" s="259"/>
      <c r="AY53" s="238"/>
      <c r="AZ53" s="239"/>
      <c r="BA53" s="231"/>
      <c r="BB53" s="230"/>
      <c r="BC53" s="229"/>
      <c r="BD53" s="231"/>
      <c r="BE53" s="230"/>
      <c r="BF53" s="229"/>
      <c r="BG53" s="230"/>
      <c r="BH53" s="229"/>
      <c r="BI53" s="230"/>
      <c r="BJ53" s="229"/>
      <c r="BK53" s="231"/>
      <c r="BL53" s="230"/>
      <c r="BM53" s="229"/>
      <c r="BN53" s="230"/>
      <c r="BO53" s="229"/>
      <c r="BP53" s="231"/>
      <c r="BQ53" s="230"/>
      <c r="BR53" s="217"/>
      <c r="BS53" s="218"/>
      <c r="BT53" s="218"/>
      <c r="BU53" s="218"/>
      <c r="BV53" s="218"/>
      <c r="BW53" s="218"/>
      <c r="BX53" s="218"/>
      <c r="BY53" s="218"/>
      <c r="BZ53" s="218"/>
      <c r="CA53" s="218"/>
      <c r="CB53" s="219"/>
    </row>
    <row r="54" spans="1:80" ht="10.8" customHeight="1" thickBot="1" x14ac:dyDescent="0.25">
      <c r="A54" s="12"/>
      <c r="B54" s="11"/>
      <c r="C54" s="300"/>
      <c r="D54" s="282" t="s">
        <v>0</v>
      </c>
      <c r="E54" s="283"/>
      <c r="F54" s="284">
        <f>IF($S$10=1,VLOOKUP(種族名,VL用!$F$27:$Z$51,VL用!$B55,FALSE),IF($S$10=2,VLOOKUP(種族名,VL用!$AA$27:$AU78,VL用!$B55,FALSE),IF($S$10=3,VLOOKUP(種族名,VL用!$AV$27:$BP$51,VL用!$B55,FALSE),IF($S$10=4,VLOOKUP(種族名,VL用!$BQ$27:$CK$51,VL用!$B55,FALSE),IF($S$10=5,VLOOKUP(種族名,VL用!$CL$27:$DF$51,VL用!$B55,FALSE),IF($S$10=6,VLOOKUP(種族名,VL用!$DG$27:$EA$51,VL用!$B55,FALSE),IF($S$10=7,VLOOKUP(種族名,VL用!$EB$27:$EV$51,VL用!$B55,FALSE),IF($S$10=8,VLOOKUP(種族名,VL用!$EW$27:$FQ$51,VL用!$B55,FALSE),IF($S$10=9,VLOOKUP(種族名,VL用!$FR$27:$GL$51,VL用!$B55,FALSE),IF($S$10=10,VLOOKUP(種族名,VL用!$GM$27:$HG$51,VL用!$B55,FALSE)))))))))))+IF(種族名="キメラ忌",CL*2+5,0)</f>
        <v>3</v>
      </c>
      <c r="G54" s="285"/>
      <c r="H54" s="286"/>
      <c r="I54" s="287" t="str">
        <f>IF(VL用!AS11=0,"",VL用!AS11)</f>
        <v/>
      </c>
      <c r="J54" s="287"/>
      <c r="K54" s="287"/>
      <c r="L54" s="284" t="str">
        <f>IF(VLOOKUP(武器名,VL用!$AM$55:$BM$234,VL用!$DK82,FALSE)&amp;""="","",VALUE(VLOOKUP(武器名,VL用!$AM$55:$BM$234,VL用!$DK82,FALSE)))</f>
        <v/>
      </c>
      <c r="M54" s="285"/>
      <c r="N54" s="286"/>
      <c r="O54" s="202">
        <f>IF(VLOOKUP(防具名,VL用!$BO$55:$CK$168,VL用!$DK82,FALSE)&amp;""="","",VALUE(VLOOKUP(防具名,VL用!$BO$55:$CK$168,VL用!$DK82,FALSE)))</f>
        <v>-10</v>
      </c>
      <c r="P54" s="287"/>
      <c r="Q54" s="203"/>
      <c r="R54" s="202" t="str">
        <f>IF(VLOOKUP(アクセA,VL用!$CM$55:$DI$282,VL用!$DK82,FALSE)&amp;""="","",VALUE(VLOOKUP(アクセA,VL用!$CM$55:$DI$282,VL用!$DK82,FALSE)))</f>
        <v/>
      </c>
      <c r="S54" s="203"/>
      <c r="T54" s="202" t="str">
        <f>IF(VLOOKUP(アクセB,VL用!$CM$55:$DI$282,VL用!$DK82,FALSE)&amp;""="","",VALUE(VLOOKUP(アクセB,VL用!$CM$55:$DI$282,VL用!$DK82,FALSE)))</f>
        <v/>
      </c>
      <c r="U54" s="203"/>
      <c r="V54" s="202" t="str">
        <f>IF(VLOOKUP(アクセC,VL用!$CM$55:$DI$282,VL用!$DK82,FALSE)&amp;""="","",VALUE(VLOOKUP(アクセC,VL用!$CM$55:$DI$282,VL用!$DK82,FALSE)))</f>
        <v/>
      </c>
      <c r="W54" s="203"/>
      <c r="X54" s="204"/>
      <c r="Y54" s="204"/>
      <c r="Z54" s="204"/>
      <c r="AA54" s="204"/>
      <c r="AB54" s="205"/>
      <c r="AC54" s="10"/>
      <c r="AD54" s="10"/>
      <c r="AE54" s="324"/>
      <c r="AF54" s="242" t="s">
        <v>0</v>
      </c>
      <c r="AG54" s="243"/>
      <c r="AH54" s="244"/>
      <c r="AI54" s="245">
        <f t="shared" si="6"/>
        <v>-7</v>
      </c>
      <c r="AJ54" s="246"/>
      <c r="AK54" s="246"/>
      <c r="AL54" s="247"/>
      <c r="AM54" s="249"/>
      <c r="AN54" s="9"/>
      <c r="AO54" s="8"/>
      <c r="AP54" s="7"/>
      <c r="AQ54" s="232">
        <v>9</v>
      </c>
      <c r="AR54" s="234"/>
      <c r="AS54" s="235"/>
      <c r="AT54" s="235"/>
      <c r="AU54" s="235"/>
      <c r="AV54" s="235"/>
      <c r="AW54" s="235"/>
      <c r="AX54" s="235"/>
      <c r="AY54" s="238"/>
      <c r="AZ54" s="239"/>
      <c r="BA54" s="224"/>
      <c r="BB54" s="221"/>
      <c r="BC54" s="220"/>
      <c r="BD54" s="224"/>
      <c r="BE54" s="221"/>
      <c r="BF54" s="220"/>
      <c r="BG54" s="221"/>
      <c r="BH54" s="220"/>
      <c r="BI54" s="221"/>
      <c r="BJ54" s="220"/>
      <c r="BK54" s="224"/>
      <c r="BL54" s="221"/>
      <c r="BM54" s="220"/>
      <c r="BN54" s="221"/>
      <c r="BO54" s="220"/>
      <c r="BP54" s="224"/>
      <c r="BQ54" s="221"/>
      <c r="BR54" s="217"/>
      <c r="BS54" s="218"/>
      <c r="BT54" s="218"/>
      <c r="BU54" s="218"/>
      <c r="BV54" s="218"/>
      <c r="BW54" s="218"/>
      <c r="BX54" s="218"/>
      <c r="BY54" s="218"/>
      <c r="BZ54" s="218"/>
      <c r="CA54" s="218"/>
      <c r="CB54" s="219"/>
    </row>
    <row r="55" spans="1:80" ht="10.8" customHeight="1" thickBot="1" x14ac:dyDescent="0.25">
      <c r="A55" s="6"/>
      <c r="B55" s="5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250"/>
      <c r="AN55" s="3"/>
      <c r="AO55" s="2"/>
      <c r="AP55" s="1"/>
      <c r="AQ55" s="233"/>
      <c r="AR55" s="236"/>
      <c r="AS55" s="237"/>
      <c r="AT55" s="237"/>
      <c r="AU55" s="237"/>
      <c r="AV55" s="237"/>
      <c r="AW55" s="237"/>
      <c r="AX55" s="237"/>
      <c r="AY55" s="240"/>
      <c r="AZ55" s="241"/>
      <c r="BA55" s="225"/>
      <c r="BB55" s="223"/>
      <c r="BC55" s="222"/>
      <c r="BD55" s="225"/>
      <c r="BE55" s="223"/>
      <c r="BF55" s="222"/>
      <c r="BG55" s="223"/>
      <c r="BH55" s="222"/>
      <c r="BI55" s="223"/>
      <c r="BJ55" s="222"/>
      <c r="BK55" s="225"/>
      <c r="BL55" s="223"/>
      <c r="BM55" s="222"/>
      <c r="BN55" s="223"/>
      <c r="BO55" s="222"/>
      <c r="BP55" s="225"/>
      <c r="BQ55" s="223"/>
      <c r="BR55" s="226"/>
      <c r="BS55" s="227"/>
      <c r="BT55" s="227"/>
      <c r="BU55" s="227"/>
      <c r="BV55" s="227"/>
      <c r="BW55" s="227"/>
      <c r="BX55" s="227"/>
      <c r="BY55" s="227"/>
      <c r="BZ55" s="227"/>
      <c r="CA55" s="227"/>
      <c r="CB55" s="228"/>
    </row>
    <row r="56" spans="1:80" ht="13.5" customHeight="1" thickTop="1" x14ac:dyDescent="0.2"/>
    <row r="57" spans="1:80" ht="13.5" customHeight="1" x14ac:dyDescent="0.2"/>
    <row r="58" spans="1:80" ht="13.5" customHeight="1" x14ac:dyDescent="0.2"/>
    <row r="59" spans="1:80" ht="13.5" customHeight="1" x14ac:dyDescent="0.2"/>
    <row r="60" spans="1:80" ht="13.5" customHeight="1" x14ac:dyDescent="0.2"/>
  </sheetData>
  <dataConsolidate/>
  <mergeCells count="532">
    <mergeCell ref="BE19:BG20"/>
    <mergeCell ref="AQ24:BD25"/>
    <mergeCell ref="AQ26:BD27"/>
    <mergeCell ref="BE24:BP25"/>
    <mergeCell ref="BE26:BP27"/>
    <mergeCell ref="BQ24:CB25"/>
    <mergeCell ref="BQ26:CB27"/>
    <mergeCell ref="BK13:CB13"/>
    <mergeCell ref="BK14:CB14"/>
    <mergeCell ref="BK15:CB15"/>
    <mergeCell ref="BK16:CB16"/>
    <mergeCell ref="BK18:BS18"/>
    <mergeCell ref="BK19:BS19"/>
    <mergeCell ref="BK20:BS20"/>
    <mergeCell ref="BT18:CB18"/>
    <mergeCell ref="BT19:CB19"/>
    <mergeCell ref="BT20:CB20"/>
    <mergeCell ref="BK17:BN17"/>
    <mergeCell ref="BH19:BH20"/>
    <mergeCell ref="AQ17:AU18"/>
    <mergeCell ref="AQ15:AU16"/>
    <mergeCell ref="AV15:AY16"/>
    <mergeCell ref="AQ22:BD23"/>
    <mergeCell ref="BE22:BV23"/>
    <mergeCell ref="B2:C5"/>
    <mergeCell ref="D2:K5"/>
    <mergeCell ref="O2:Q5"/>
    <mergeCell ref="V2:AM2"/>
    <mergeCell ref="AQ2:BE3"/>
    <mergeCell ref="BF2:BT3"/>
    <mergeCell ref="BU2:CB11"/>
    <mergeCell ref="V3:AD3"/>
    <mergeCell ref="AE3:AM3"/>
    <mergeCell ref="R4:U5"/>
    <mergeCell ref="V4:AD5"/>
    <mergeCell ref="AE4:AM5"/>
    <mergeCell ref="AQ4:AT5"/>
    <mergeCell ref="AU4:BE5"/>
    <mergeCell ref="BF4:BI5"/>
    <mergeCell ref="BJ4:BT5"/>
    <mergeCell ref="B6:C6"/>
    <mergeCell ref="D6:E9"/>
    <mergeCell ref="N6:Q7"/>
    <mergeCell ref="R6:T9"/>
    <mergeCell ref="V6:AD7"/>
    <mergeCell ref="AE6:AM7"/>
    <mergeCell ref="AQ6:AT7"/>
    <mergeCell ref="AU6:BE7"/>
    <mergeCell ref="BF6:BI7"/>
    <mergeCell ref="BJ6:BT7"/>
    <mergeCell ref="J8:M9"/>
    <mergeCell ref="V8:Y9"/>
    <mergeCell ref="Z8:AD9"/>
    <mergeCell ref="AE8:AH8"/>
    <mergeCell ref="AI8:AM9"/>
    <mergeCell ref="AQ8:AT9"/>
    <mergeCell ref="AU8:BE9"/>
    <mergeCell ref="BF8:BI9"/>
    <mergeCell ref="BJ8:BT9"/>
    <mergeCell ref="AE9:AH9"/>
    <mergeCell ref="B10:H11"/>
    <mergeCell ref="Q10:R11"/>
    <mergeCell ref="S10:U11"/>
    <mergeCell ref="V10:Y11"/>
    <mergeCell ref="Z10:AD11"/>
    <mergeCell ref="AE10:AH10"/>
    <mergeCell ref="AI10:AM11"/>
    <mergeCell ref="AQ10:BD10"/>
    <mergeCell ref="I10:M11"/>
    <mergeCell ref="N10:P10"/>
    <mergeCell ref="N11:P11"/>
    <mergeCell ref="B14:P14"/>
    <mergeCell ref="BE10:BE12"/>
    <mergeCell ref="BF10:BI11"/>
    <mergeCell ref="BJ10:BT11"/>
    <mergeCell ref="AE11:AH11"/>
    <mergeCell ref="AQ11:BD12"/>
    <mergeCell ref="AE12:AH13"/>
    <mergeCell ref="AI12:AM13"/>
    <mergeCell ref="B12:H13"/>
    <mergeCell ref="I12:N13"/>
    <mergeCell ref="O12:O13"/>
    <mergeCell ref="P12:U13"/>
    <mergeCell ref="V12:Y13"/>
    <mergeCell ref="Z12:AD13"/>
    <mergeCell ref="BF12:CB12"/>
    <mergeCell ref="AQ13:AU14"/>
    <mergeCell ref="AV13:AY14"/>
    <mergeCell ref="AZ13:BD14"/>
    <mergeCell ref="BE13:BH14"/>
    <mergeCell ref="BI13:BJ20"/>
    <mergeCell ref="BE15:BH16"/>
    <mergeCell ref="AV17:AY18"/>
    <mergeCell ref="AZ17:BD18"/>
    <mergeCell ref="AZ15:BD16"/>
    <mergeCell ref="B15:D16"/>
    <mergeCell ref="E15:G16"/>
    <mergeCell ref="H15:J16"/>
    <mergeCell ref="K15:M16"/>
    <mergeCell ref="N15:P16"/>
    <mergeCell ref="S16:U17"/>
    <mergeCell ref="AG16:AI17"/>
    <mergeCell ref="AJ16:AM17"/>
    <mergeCell ref="V16:AD17"/>
    <mergeCell ref="AE16:AF16"/>
    <mergeCell ref="AE17:AF17"/>
    <mergeCell ref="AG18:AI19"/>
    <mergeCell ref="AJ18:AM19"/>
    <mergeCell ref="AQ19:AU20"/>
    <mergeCell ref="BE17:BH18"/>
    <mergeCell ref="B18:D19"/>
    <mergeCell ref="E18:G19"/>
    <mergeCell ref="H18:J19"/>
    <mergeCell ref="K18:M19"/>
    <mergeCell ref="N18:P19"/>
    <mergeCell ref="S18:U19"/>
    <mergeCell ref="V18:Y19"/>
    <mergeCell ref="Z18:AB19"/>
    <mergeCell ref="AC18:AF19"/>
    <mergeCell ref="AV19:AY20"/>
    <mergeCell ref="AZ19:BD20"/>
    <mergeCell ref="B20:AM21"/>
    <mergeCell ref="AQ21:CB21"/>
    <mergeCell ref="B17:D17"/>
    <mergeCell ref="E17:G17"/>
    <mergeCell ref="H17:J17"/>
    <mergeCell ref="K17:M17"/>
    <mergeCell ref="N17:P17"/>
    <mergeCell ref="Q14:R19"/>
    <mergeCell ref="S14:AM15"/>
    <mergeCell ref="X22:AB24"/>
    <mergeCell ref="AC22:AM24"/>
    <mergeCell ref="C25:E26"/>
    <mergeCell ref="AI27:AL28"/>
    <mergeCell ref="L29:N30"/>
    <mergeCell ref="O29:Q30"/>
    <mergeCell ref="R29:S30"/>
    <mergeCell ref="T29:U30"/>
    <mergeCell ref="V29:W30"/>
    <mergeCell ref="X29:AB30"/>
    <mergeCell ref="AC29:AD32"/>
    <mergeCell ref="AF29:AH30"/>
    <mergeCell ref="T31:U32"/>
    <mergeCell ref="V31:W32"/>
    <mergeCell ref="X31:AB32"/>
    <mergeCell ref="AF31:AH32"/>
    <mergeCell ref="AI29:AL30"/>
    <mergeCell ref="V24:W24"/>
    <mergeCell ref="F25:H26"/>
    <mergeCell ref="I25:K26"/>
    <mergeCell ref="L25:N26"/>
    <mergeCell ref="O25:Q26"/>
    <mergeCell ref="R25:S26"/>
    <mergeCell ref="T25:U26"/>
    <mergeCell ref="R22:W23"/>
    <mergeCell ref="C27:E28"/>
    <mergeCell ref="F27:H28"/>
    <mergeCell ref="I27:K28"/>
    <mergeCell ref="L27:N28"/>
    <mergeCell ref="O27:Q28"/>
    <mergeCell ref="R27:S28"/>
    <mergeCell ref="T27:U28"/>
    <mergeCell ref="F24:H24"/>
    <mergeCell ref="I24:K24"/>
    <mergeCell ref="R24:S24"/>
    <mergeCell ref="T24:U24"/>
    <mergeCell ref="V27:W28"/>
    <mergeCell ref="B22:B53"/>
    <mergeCell ref="C22:E24"/>
    <mergeCell ref="F22:H23"/>
    <mergeCell ref="I22:K23"/>
    <mergeCell ref="L22:N24"/>
    <mergeCell ref="O22:Q24"/>
    <mergeCell ref="C41:E42"/>
    <mergeCell ref="F41:H42"/>
    <mergeCell ref="I39:K40"/>
    <mergeCell ref="L39:N40"/>
    <mergeCell ref="O39:Q40"/>
    <mergeCell ref="O35:Q36"/>
    <mergeCell ref="C33:E34"/>
    <mergeCell ref="F33:H34"/>
    <mergeCell ref="I33:K34"/>
    <mergeCell ref="L33:N34"/>
    <mergeCell ref="O33:Q34"/>
    <mergeCell ref="O31:Q32"/>
    <mergeCell ref="C35:E36"/>
    <mergeCell ref="F35:H36"/>
    <mergeCell ref="I35:K36"/>
    <mergeCell ref="C29:E30"/>
    <mergeCell ref="F29:H30"/>
    <mergeCell ref="I29:K30"/>
    <mergeCell ref="F31:H32"/>
    <mergeCell ref="I31:K32"/>
    <mergeCell ref="L31:N32"/>
    <mergeCell ref="I43:K44"/>
    <mergeCell ref="R31:S32"/>
    <mergeCell ref="X25:AB26"/>
    <mergeCell ref="AQ30:AQ31"/>
    <mergeCell ref="AR30:AX31"/>
    <mergeCell ref="AI31:AL32"/>
    <mergeCell ref="AQ32:AQ33"/>
    <mergeCell ref="AQ28:AQ29"/>
    <mergeCell ref="AR28:AX29"/>
    <mergeCell ref="AR42:AX43"/>
    <mergeCell ref="X39:AB40"/>
    <mergeCell ref="BA30:BB31"/>
    <mergeCell ref="BC30:BE31"/>
    <mergeCell ref="AY28:AZ29"/>
    <mergeCell ref="BA28:BB29"/>
    <mergeCell ref="BC28:BE29"/>
    <mergeCell ref="AF25:AH26"/>
    <mergeCell ref="AI25:AL26"/>
    <mergeCell ref="V25:W26"/>
    <mergeCell ref="V33:W34"/>
    <mergeCell ref="BA32:BB33"/>
    <mergeCell ref="C39:E40"/>
    <mergeCell ref="F39:H40"/>
    <mergeCell ref="C37:E38"/>
    <mergeCell ref="F37:H38"/>
    <mergeCell ref="V37:W38"/>
    <mergeCell ref="BF36:BG37"/>
    <mergeCell ref="BJ38:BL39"/>
    <mergeCell ref="BM38:BN39"/>
    <mergeCell ref="BH38:BI39"/>
    <mergeCell ref="I37:K38"/>
    <mergeCell ref="T39:U40"/>
    <mergeCell ref="BH36:BI37"/>
    <mergeCell ref="V35:W36"/>
    <mergeCell ref="AC33:AD36"/>
    <mergeCell ref="X35:AB36"/>
    <mergeCell ref="V39:W40"/>
    <mergeCell ref="BC32:BE33"/>
    <mergeCell ref="BF32:BG33"/>
    <mergeCell ref="BH32:BI33"/>
    <mergeCell ref="BJ32:BL33"/>
    <mergeCell ref="AY34:AZ35"/>
    <mergeCell ref="T33:U34"/>
    <mergeCell ref="R33:S34"/>
    <mergeCell ref="C31:E32"/>
    <mergeCell ref="BJ50:BL51"/>
    <mergeCell ref="BM50:BN51"/>
    <mergeCell ref="BC44:BE45"/>
    <mergeCell ref="O45:Q45"/>
    <mergeCell ref="R46:S46"/>
    <mergeCell ref="L37:N38"/>
    <mergeCell ref="O37:Q38"/>
    <mergeCell ref="R37:S38"/>
    <mergeCell ref="T37:U38"/>
    <mergeCell ref="R39:S40"/>
    <mergeCell ref="X49:AB49"/>
    <mergeCell ref="BA42:BB43"/>
    <mergeCell ref="V46:W46"/>
    <mergeCell ref="V49:W49"/>
    <mergeCell ref="AY42:AZ43"/>
    <mergeCell ref="BJ36:BL37"/>
    <mergeCell ref="BM36:BN37"/>
    <mergeCell ref="BA40:BB41"/>
    <mergeCell ref="BC40:BE41"/>
    <mergeCell ref="BF44:BG45"/>
    <mergeCell ref="AC37:AD40"/>
    <mergeCell ref="BA38:BB39"/>
    <mergeCell ref="L35:N36"/>
    <mergeCell ref="R35:S36"/>
    <mergeCell ref="BR34:CB35"/>
    <mergeCell ref="BR50:CB51"/>
    <mergeCell ref="BF46:BG47"/>
    <mergeCell ref="BH46:BI47"/>
    <mergeCell ref="BJ46:BL47"/>
    <mergeCell ref="V45:W45"/>
    <mergeCell ref="X45:AB45"/>
    <mergeCell ref="AF49:AH49"/>
    <mergeCell ref="BA50:BB51"/>
    <mergeCell ref="AE25:AE44"/>
    <mergeCell ref="AI43:AL44"/>
    <mergeCell ref="AR44:AX45"/>
    <mergeCell ref="AY44:AZ45"/>
    <mergeCell ref="AI41:AL42"/>
    <mergeCell ref="V48:W48"/>
    <mergeCell ref="X48:AB48"/>
    <mergeCell ref="BR30:CB31"/>
    <mergeCell ref="BC48:BE49"/>
    <mergeCell ref="BF48:BG49"/>
    <mergeCell ref="BJ48:BL49"/>
    <mergeCell ref="BR40:CB41"/>
    <mergeCell ref="BO50:BQ51"/>
    <mergeCell ref="BR28:CB29"/>
    <mergeCell ref="BJ28:BL29"/>
    <mergeCell ref="BM28:BN29"/>
    <mergeCell ref="BM32:BN33"/>
    <mergeCell ref="BO28:BQ29"/>
    <mergeCell ref="BJ30:BL31"/>
    <mergeCell ref="BM30:BN31"/>
    <mergeCell ref="BF40:BG41"/>
    <mergeCell ref="BH40:BI41"/>
    <mergeCell ref="BJ40:BL41"/>
    <mergeCell ref="BM44:BN45"/>
    <mergeCell ref="BM40:BN41"/>
    <mergeCell ref="BJ44:BL45"/>
    <mergeCell ref="BF30:BG31"/>
    <mergeCell ref="BH30:BI31"/>
    <mergeCell ref="BF28:BG29"/>
    <mergeCell ref="BO34:BQ35"/>
    <mergeCell ref="BO36:BQ37"/>
    <mergeCell ref="BH28:BI29"/>
    <mergeCell ref="BH42:BI43"/>
    <mergeCell ref="BJ42:BL43"/>
    <mergeCell ref="BM42:BN43"/>
    <mergeCell ref="BO30:BQ31"/>
    <mergeCell ref="BH44:BI45"/>
    <mergeCell ref="BO44:BQ45"/>
    <mergeCell ref="BO40:BQ41"/>
    <mergeCell ref="AY40:AZ41"/>
    <mergeCell ref="AR32:AX33"/>
    <mergeCell ref="AF37:AH38"/>
    <mergeCell ref="AF39:AH40"/>
    <mergeCell ref="AI33:AL34"/>
    <mergeCell ref="AR40:AX41"/>
    <mergeCell ref="AF27:AH28"/>
    <mergeCell ref="AF33:AH34"/>
    <mergeCell ref="X33:AB34"/>
    <mergeCell ref="AQ34:AQ35"/>
    <mergeCell ref="AF35:AH36"/>
    <mergeCell ref="AI35:AL36"/>
    <mergeCell ref="AQ36:AQ37"/>
    <mergeCell ref="X37:AB38"/>
    <mergeCell ref="AC25:AD28"/>
    <mergeCell ref="X27:AB28"/>
    <mergeCell ref="AY30:AZ31"/>
    <mergeCell ref="R47:S47"/>
    <mergeCell ref="AF47:AH47"/>
    <mergeCell ref="L43:N44"/>
    <mergeCell ref="O43:Q44"/>
    <mergeCell ref="R43:S44"/>
    <mergeCell ref="T43:U44"/>
    <mergeCell ref="T41:U42"/>
    <mergeCell ref="T46:U46"/>
    <mergeCell ref="T48:U48"/>
    <mergeCell ref="R45:S45"/>
    <mergeCell ref="T45:U45"/>
    <mergeCell ref="L46:N46"/>
    <mergeCell ref="O46:Q46"/>
    <mergeCell ref="L45:N45"/>
    <mergeCell ref="V43:W44"/>
    <mergeCell ref="X43:AB44"/>
    <mergeCell ref="V41:W42"/>
    <mergeCell ref="BO46:BQ47"/>
    <mergeCell ref="AY48:AZ49"/>
    <mergeCell ref="BO48:BQ49"/>
    <mergeCell ref="I45:K45"/>
    <mergeCell ref="AI45:AL45"/>
    <mergeCell ref="AC41:AD44"/>
    <mergeCell ref="AI39:AL40"/>
    <mergeCell ref="T35:U36"/>
    <mergeCell ref="AQ38:AQ39"/>
    <mergeCell ref="T47:U47"/>
    <mergeCell ref="V47:W47"/>
    <mergeCell ref="X47:AB47"/>
    <mergeCell ref="AQ42:AQ43"/>
    <mergeCell ref="AQ44:AQ45"/>
    <mergeCell ref="I41:K42"/>
    <mergeCell ref="L41:N42"/>
    <mergeCell ref="O41:Q42"/>
    <mergeCell ref="R41:S42"/>
    <mergeCell ref="AF41:AH42"/>
    <mergeCell ref="AF43:AH44"/>
    <mergeCell ref="X41:AB42"/>
    <mergeCell ref="AI37:AL38"/>
    <mergeCell ref="AQ40:AQ41"/>
    <mergeCell ref="X46:AB46"/>
    <mergeCell ref="BF50:BG51"/>
    <mergeCell ref="BH34:BI35"/>
    <mergeCell ref="BJ34:BL35"/>
    <mergeCell ref="BR48:CB49"/>
    <mergeCell ref="BR36:CB37"/>
    <mergeCell ref="BR32:CB33"/>
    <mergeCell ref="BO38:BQ39"/>
    <mergeCell ref="BR38:CB39"/>
    <mergeCell ref="AF48:AH48"/>
    <mergeCell ref="AY38:AZ39"/>
    <mergeCell ref="AY50:AZ51"/>
    <mergeCell ref="AI49:AL49"/>
    <mergeCell ref="AI48:AL48"/>
    <mergeCell ref="AQ48:AQ49"/>
    <mergeCell ref="AR48:AX49"/>
    <mergeCell ref="AR34:AX35"/>
    <mergeCell ref="AR50:AX51"/>
    <mergeCell ref="AR38:AX39"/>
    <mergeCell ref="AY32:AZ33"/>
    <mergeCell ref="BR46:CB47"/>
    <mergeCell ref="BC50:BE51"/>
    <mergeCell ref="BO32:BQ33"/>
    <mergeCell ref="BH50:BI51"/>
    <mergeCell ref="BM48:BN49"/>
    <mergeCell ref="BH48:BI49"/>
    <mergeCell ref="BF42:BG43"/>
    <mergeCell ref="BM46:BN47"/>
    <mergeCell ref="BC42:BE43"/>
    <mergeCell ref="BA46:BB47"/>
    <mergeCell ref="BM34:BN35"/>
    <mergeCell ref="BA44:BB45"/>
    <mergeCell ref="BC46:BE47"/>
    <mergeCell ref="BA48:BB49"/>
    <mergeCell ref="BA34:BB35"/>
    <mergeCell ref="BC34:BE35"/>
    <mergeCell ref="BF34:BG35"/>
    <mergeCell ref="AY46:AZ47"/>
    <mergeCell ref="D46:E46"/>
    <mergeCell ref="F46:H46"/>
    <mergeCell ref="I46:K46"/>
    <mergeCell ref="AC45:AD49"/>
    <mergeCell ref="AE45:AE54"/>
    <mergeCell ref="AF45:AH45"/>
    <mergeCell ref="AF46:AH46"/>
    <mergeCell ref="R53:S53"/>
    <mergeCell ref="F52:H52"/>
    <mergeCell ref="I52:K52"/>
    <mergeCell ref="R48:S48"/>
    <mergeCell ref="D48:E48"/>
    <mergeCell ref="F48:H48"/>
    <mergeCell ref="D49:E49"/>
    <mergeCell ref="I48:K48"/>
    <mergeCell ref="L48:N48"/>
    <mergeCell ref="O48:Q48"/>
    <mergeCell ref="T51:U51"/>
    <mergeCell ref="V51:W51"/>
    <mergeCell ref="X51:AB51"/>
    <mergeCell ref="T50:U50"/>
    <mergeCell ref="V50:W50"/>
    <mergeCell ref="R52:S52"/>
    <mergeCell ref="D54:E54"/>
    <mergeCell ref="F54:H54"/>
    <mergeCell ref="I54:K54"/>
    <mergeCell ref="L54:N54"/>
    <mergeCell ref="O54:Q54"/>
    <mergeCell ref="F43:H44"/>
    <mergeCell ref="I49:K49"/>
    <mergeCell ref="L49:N49"/>
    <mergeCell ref="O49:Q49"/>
    <mergeCell ref="C43:E44"/>
    <mergeCell ref="C45:C54"/>
    <mergeCell ref="D47:E47"/>
    <mergeCell ref="F47:H47"/>
    <mergeCell ref="I47:K47"/>
    <mergeCell ref="L47:N47"/>
    <mergeCell ref="O47:Q47"/>
    <mergeCell ref="D50:E50"/>
    <mergeCell ref="F50:H50"/>
    <mergeCell ref="I50:K50"/>
    <mergeCell ref="L50:N50"/>
    <mergeCell ref="O50:Q50"/>
    <mergeCell ref="F45:H45"/>
    <mergeCell ref="D45:E45"/>
    <mergeCell ref="R49:S49"/>
    <mergeCell ref="T49:U49"/>
    <mergeCell ref="D53:E53"/>
    <mergeCell ref="F53:H53"/>
    <mergeCell ref="I53:K53"/>
    <mergeCell ref="L53:N53"/>
    <mergeCell ref="O53:Q53"/>
    <mergeCell ref="D51:E51"/>
    <mergeCell ref="F51:H51"/>
    <mergeCell ref="I51:K51"/>
    <mergeCell ref="L51:N51"/>
    <mergeCell ref="O51:Q51"/>
    <mergeCell ref="O52:Q52"/>
    <mergeCell ref="L52:N52"/>
    <mergeCell ref="T52:U52"/>
    <mergeCell ref="R51:S51"/>
    <mergeCell ref="R50:S50"/>
    <mergeCell ref="F49:H49"/>
    <mergeCell ref="D52:E52"/>
    <mergeCell ref="V52:W52"/>
    <mergeCell ref="X52:AB52"/>
    <mergeCell ref="AF52:AH52"/>
    <mergeCell ref="AF53:AH53"/>
    <mergeCell ref="AI53:AL53"/>
    <mergeCell ref="AF51:AH51"/>
    <mergeCell ref="AI51:AL51"/>
    <mergeCell ref="AI50:AL50"/>
    <mergeCell ref="T53:U53"/>
    <mergeCell ref="V53:W53"/>
    <mergeCell ref="X53:AB53"/>
    <mergeCell ref="AC50:AD53"/>
    <mergeCell ref="X50:AB50"/>
    <mergeCell ref="AQ54:AQ55"/>
    <mergeCell ref="AR54:AX55"/>
    <mergeCell ref="AY54:AZ55"/>
    <mergeCell ref="BA54:BB55"/>
    <mergeCell ref="BC54:BE55"/>
    <mergeCell ref="AF54:AH54"/>
    <mergeCell ref="AI54:AL54"/>
    <mergeCell ref="AY52:AZ53"/>
    <mergeCell ref="BA52:BB53"/>
    <mergeCell ref="BC52:BE53"/>
    <mergeCell ref="AM25:AM55"/>
    <mergeCell ref="AF50:AH50"/>
    <mergeCell ref="AI52:AL52"/>
    <mergeCell ref="AQ52:AQ53"/>
    <mergeCell ref="AR52:AX53"/>
    <mergeCell ref="AR46:AX47"/>
    <mergeCell ref="AI47:AL47"/>
    <mergeCell ref="AQ46:AQ47"/>
    <mergeCell ref="AI46:AL46"/>
    <mergeCell ref="BA36:BB37"/>
    <mergeCell ref="BC36:BE37"/>
    <mergeCell ref="AQ50:AQ51"/>
    <mergeCell ref="AY36:AZ37"/>
    <mergeCell ref="AR36:AX37"/>
    <mergeCell ref="R54:S54"/>
    <mergeCell ref="T54:U54"/>
    <mergeCell ref="V54:W54"/>
    <mergeCell ref="X54:AB54"/>
    <mergeCell ref="BC38:BE39"/>
    <mergeCell ref="BF38:BG39"/>
    <mergeCell ref="BW17:CA17"/>
    <mergeCell ref="BR17:BV17"/>
    <mergeCell ref="BW22:CB23"/>
    <mergeCell ref="BO42:BQ43"/>
    <mergeCell ref="BR42:CB43"/>
    <mergeCell ref="BH54:BI55"/>
    <mergeCell ref="BJ54:BL55"/>
    <mergeCell ref="BM54:BN55"/>
    <mergeCell ref="BO54:BQ55"/>
    <mergeCell ref="BR54:CB55"/>
    <mergeCell ref="BF54:BG55"/>
    <mergeCell ref="BF52:BG53"/>
    <mergeCell ref="BH52:BI53"/>
    <mergeCell ref="BJ52:BL53"/>
    <mergeCell ref="BM52:BN53"/>
    <mergeCell ref="BO52:BQ53"/>
    <mergeCell ref="BR52:CB53"/>
    <mergeCell ref="BR44:CB45"/>
  </mergeCells>
  <phoneticPr fontId="1"/>
  <conditionalFormatting sqref="AI25:AL26">
    <cfRule type="expression" dxfId="5" priority="7">
      <formula>$AJ$16="近接"</formula>
    </cfRule>
  </conditionalFormatting>
  <conditionalFormatting sqref="AI27:AL28">
    <cfRule type="expression" dxfId="4" priority="6">
      <formula>$AJ$16="射撃"</formula>
    </cfRule>
  </conditionalFormatting>
  <conditionalFormatting sqref="AI31:AL32">
    <cfRule type="expression" dxfId="3" priority="4">
      <formula>$AJ$16="魔法"</formula>
    </cfRule>
  </conditionalFormatting>
  <conditionalFormatting sqref="AI37:AL38">
    <cfRule type="expression" dxfId="2" priority="2">
      <formula>$AJ$16&lt;&gt;"魔法"</formula>
    </cfRule>
  </conditionalFormatting>
  <conditionalFormatting sqref="AI39:AL40">
    <cfRule type="expression" dxfId="1" priority="1">
      <formula>$AJ$16="魔法"</formula>
    </cfRule>
  </conditionalFormatting>
  <conditionalFormatting sqref="BW22:CB23">
    <cfRule type="expression" dxfId="0" priority="78">
      <formula>SUM(AY32:AZ55)&gt;(S10*5+15)</formula>
    </cfRule>
  </conditionalFormatting>
  <dataValidations count="2">
    <dataValidation type="list" allowBlank="1" showInputMessage="1" showErrorMessage="1" sqref="S10:U11" xr:uid="{00000000-0002-0000-0000-000000000000}">
      <formula1>"1,2,3,4,5,6,7,8,9,10"</formula1>
    </dataValidation>
    <dataValidation type="whole" allowBlank="1" showInputMessage="1" showErrorMessage="1" sqref="AE17:AF17" xr:uid="{00000000-0002-0000-0000-000001000000}">
      <formula1>0</formula1>
      <formula2>20</formula2>
    </dataValidation>
  </dataValidations>
  <pageMargins left="0.23622047244094491" right="0.11811023622047245" top="0.43307086614173229" bottom="0.23622047244094491" header="0.31496062992125984" footer="0.39370078740157483"/>
  <pageSetup paperSize="12" orientation="landscape" horizont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000-000002000000}">
          <x14:formula1>
            <xm:f>VL用!$BO$55:$BO$96</xm:f>
          </x14:formula1>
          <xm:sqref>BJ4:BT5</xm:sqref>
        </x14:dataValidation>
        <x14:dataValidation type="list" allowBlank="1" showInputMessage="1" showErrorMessage="1" xr:uid="{00000000-0002-0000-0000-000003000000}">
          <x14:formula1>
            <xm:f>VL用!$F$55:$F$96</xm:f>
          </x14:formula1>
          <xm:sqref>I12:N13</xm:sqref>
        </x14:dataValidation>
        <x14:dataValidation type="list" allowBlank="1" showInputMessage="1" showErrorMessage="1" xr:uid="{692722C0-0E83-49D2-B9C3-B2ED8690F192}">
          <x14:formula1>
            <xm:f>VL用!$A$2:$A$23</xm:f>
          </x14:formula1>
          <xm:sqref>N10:P11</xm:sqref>
        </x14:dataValidation>
        <x14:dataValidation type="list" allowBlank="1" showInputMessage="1" showErrorMessage="1" xr:uid="{00000000-0002-0000-0000-000004000000}">
          <x14:formula1>
            <xm:f>VL用!$AM$55:$AM$240</xm:f>
          </x14:formula1>
          <xm:sqref>V16:AD17</xm:sqref>
        </x14:dataValidation>
        <x14:dataValidation type="list" allowBlank="1" showInputMessage="1" showErrorMessage="1" xr:uid="{00000000-0002-0000-0000-000005000000}">
          <x14:formula1>
            <xm:f>VL用!$CM$55:$CM$201</xm:f>
          </x14:formula1>
          <xm:sqref>BJ6:BT11</xm:sqref>
        </x14:dataValidation>
        <x14:dataValidation type="list" allowBlank="1" showInputMessage="1" showErrorMessage="1" xr:uid="{00000000-0002-0000-0000-000006000000}">
          <x14:formula1>
            <xm:f>VL用!F55:F96</xm:f>
          </x14:formula1>
          <xm:sqref>P12:U13</xm:sqref>
        </x14:dataValidation>
        <x14:dataValidation type="list" allowBlank="1" showInputMessage="1" showErrorMessage="1" xr:uid="{00000000-0002-0000-0000-000009000000}">
          <x14:formula1>
            <xm:f>VL用!A2:A25</xm:f>
          </x14:formula1>
          <xm:sqref>I10:M11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H503"/>
  <sheetViews>
    <sheetView tabSelected="1" topLeftCell="G38" zoomScale="80" zoomScaleNormal="80" workbookViewId="0">
      <selection activeCell="AA69" sqref="AA69:AJ69"/>
    </sheetView>
  </sheetViews>
  <sheetFormatPr defaultColWidth="9" defaultRowHeight="13.2" x14ac:dyDescent="0.2"/>
  <cols>
    <col min="1" max="1" width="13.88671875" style="24" customWidth="1"/>
    <col min="2" max="6" width="5.88671875" style="24" customWidth="1"/>
    <col min="7" max="26" width="4.6640625" style="24" customWidth="1"/>
    <col min="27" max="27" width="5.88671875" style="24" customWidth="1"/>
    <col min="28" max="47" width="4.6640625" style="24" customWidth="1"/>
    <col min="48" max="48" width="5.88671875" style="24" customWidth="1"/>
    <col min="49" max="61" width="4.6640625" style="24" customWidth="1"/>
    <col min="62" max="65" width="4.6640625" style="53" customWidth="1"/>
    <col min="66" max="68" width="4.6640625" style="24" customWidth="1"/>
    <col min="69" max="69" width="5.88671875" style="24" customWidth="1"/>
    <col min="70" max="89" width="4.6640625" style="24" customWidth="1"/>
    <col min="90" max="90" width="5.88671875" style="24" customWidth="1"/>
    <col min="91" max="110" width="4.6640625" style="24" customWidth="1"/>
    <col min="111" max="111" width="5.88671875" style="24" customWidth="1"/>
    <col min="112" max="131" width="4.6640625" style="24" customWidth="1"/>
    <col min="132" max="132" width="5.88671875" style="24" customWidth="1"/>
    <col min="133" max="152" width="4.6640625" style="24" customWidth="1"/>
    <col min="153" max="153" width="5.88671875" style="24" customWidth="1"/>
    <col min="154" max="173" width="4.6640625" style="24" customWidth="1"/>
    <col min="174" max="174" width="5.88671875" style="24" customWidth="1"/>
    <col min="175" max="194" width="4.6640625" style="24" customWidth="1"/>
    <col min="195" max="195" width="5.88671875" style="24" customWidth="1"/>
    <col min="196" max="346" width="4.6640625" style="24" customWidth="1"/>
    <col min="347" max="16384" width="9" style="24"/>
  </cols>
  <sheetData>
    <row r="1" spans="1:206" ht="13.8" thickBot="1" x14ac:dyDescent="0.25">
      <c r="A1" s="34" t="s">
        <v>87</v>
      </c>
      <c r="B1" s="35" t="s">
        <v>54</v>
      </c>
      <c r="C1" s="35" t="s">
        <v>53</v>
      </c>
      <c r="D1" s="35" t="s">
        <v>52</v>
      </c>
      <c r="E1" s="35" t="s">
        <v>51</v>
      </c>
      <c r="F1" s="36" t="s">
        <v>50</v>
      </c>
      <c r="G1" s="805" t="s">
        <v>142</v>
      </c>
      <c r="H1" s="806"/>
      <c r="I1" s="806"/>
      <c r="J1" s="806"/>
      <c r="K1" s="806"/>
      <c r="L1" s="806"/>
      <c r="M1" s="806"/>
      <c r="N1" s="806"/>
      <c r="O1" s="806"/>
      <c r="P1" s="807"/>
      <c r="Q1" s="805" t="s">
        <v>155</v>
      </c>
      <c r="R1" s="806"/>
      <c r="S1" s="807"/>
      <c r="T1" s="68" t="s">
        <v>156</v>
      </c>
      <c r="U1" s="69" t="s">
        <v>157</v>
      </c>
      <c r="V1" s="69" t="s">
        <v>159</v>
      </c>
      <c r="W1" s="69" t="s">
        <v>160</v>
      </c>
      <c r="X1" s="69" t="s">
        <v>161</v>
      </c>
      <c r="Y1" s="69" t="s">
        <v>162</v>
      </c>
      <c r="Z1" s="69" t="s">
        <v>163</v>
      </c>
      <c r="AA1" s="85" t="s">
        <v>158</v>
      </c>
      <c r="AB1" s="805" t="s">
        <v>154</v>
      </c>
      <c r="AC1" s="806"/>
      <c r="AD1" s="806"/>
      <c r="AE1" s="806"/>
      <c r="AF1" s="806"/>
      <c r="AG1" s="806"/>
      <c r="AH1" s="806"/>
      <c r="AI1" s="806"/>
      <c r="AJ1" s="806"/>
      <c r="AK1" s="806"/>
      <c r="AL1" s="806"/>
      <c r="AM1" s="806"/>
      <c r="AN1" s="807"/>
      <c r="AO1" s="25"/>
      <c r="AP1" s="25"/>
      <c r="AQ1" s="25"/>
      <c r="AR1" s="25"/>
      <c r="AS1" s="25"/>
      <c r="AT1" s="25"/>
      <c r="AU1" s="25"/>
      <c r="AV1" s="25"/>
      <c r="BG1" s="25"/>
      <c r="CB1" s="25"/>
      <c r="CW1" s="25"/>
      <c r="DR1" s="25"/>
      <c r="EM1" s="25"/>
      <c r="FH1" s="25"/>
      <c r="GC1" s="25"/>
      <c r="GX1" s="25"/>
    </row>
    <row r="2" spans="1:206" x14ac:dyDescent="0.2">
      <c r="A2" s="28" t="s">
        <v>88</v>
      </c>
      <c r="B2" s="27">
        <v>6</v>
      </c>
      <c r="C2" s="27">
        <v>12</v>
      </c>
      <c r="D2" s="27">
        <v>7</v>
      </c>
      <c r="E2" s="27">
        <v>8</v>
      </c>
      <c r="F2" s="31">
        <v>8</v>
      </c>
      <c r="G2" s="766" t="s">
        <v>224</v>
      </c>
      <c r="H2" s="767"/>
      <c r="I2" s="767"/>
      <c r="J2" s="767"/>
      <c r="K2" s="767"/>
      <c r="L2" s="767"/>
      <c r="M2" s="767"/>
      <c r="N2" s="767"/>
      <c r="O2" s="767"/>
      <c r="P2" s="768"/>
      <c r="Q2" s="811" t="s">
        <v>164</v>
      </c>
      <c r="R2" s="812"/>
      <c r="S2" s="813"/>
      <c r="T2" s="70" t="s">
        <v>177</v>
      </c>
      <c r="U2" s="71" t="s">
        <v>179</v>
      </c>
      <c r="V2" s="71" t="s">
        <v>181</v>
      </c>
      <c r="W2" s="71" t="s">
        <v>179</v>
      </c>
      <c r="X2" s="71" t="s">
        <v>183</v>
      </c>
      <c r="Y2" s="71" t="s">
        <v>184</v>
      </c>
      <c r="Z2" s="71" t="s">
        <v>185</v>
      </c>
      <c r="AA2" s="72">
        <v>0</v>
      </c>
      <c r="AB2" s="808" t="s">
        <v>481</v>
      </c>
      <c r="AC2" s="809"/>
      <c r="AD2" s="809"/>
      <c r="AE2" s="809"/>
      <c r="AF2" s="809"/>
      <c r="AG2" s="809"/>
      <c r="AH2" s="809"/>
      <c r="AI2" s="809"/>
      <c r="AJ2" s="809"/>
      <c r="AK2" s="809"/>
      <c r="AL2" s="809"/>
      <c r="AM2" s="809"/>
      <c r="AN2" s="810"/>
      <c r="AO2" s="25"/>
      <c r="AP2" s="25"/>
      <c r="AQ2" s="25"/>
      <c r="AR2" s="106" t="s">
        <v>99</v>
      </c>
      <c r="AS2" s="103">
        <f>IF(クラスA="PD",CL*2,0)+IF(クラスB="PD",CL*2,0)-IF(AND(クラスA="PD",クラスB="PD"),CL*2,0)
+IF(クラスA="MA",CL*6,0)+IF(クラスB="MA",CL*6,0)-IF(AND(クラスA="MA",クラスB="MA"),CL*6,0)</f>
        <v>0</v>
      </c>
      <c r="AT2" s="25"/>
      <c r="AU2" s="25"/>
      <c r="AV2" s="25"/>
      <c r="BG2" s="25"/>
      <c r="CB2" s="25"/>
      <c r="CW2" s="25"/>
      <c r="DR2" s="25"/>
      <c r="EM2" s="25"/>
      <c r="FH2" s="25"/>
      <c r="GC2" s="25"/>
      <c r="GX2" s="25"/>
    </row>
    <row r="3" spans="1:206" x14ac:dyDescent="0.2">
      <c r="A3" s="28" t="s">
        <v>89</v>
      </c>
      <c r="B3" s="27">
        <v>6</v>
      </c>
      <c r="C3" s="27">
        <v>8</v>
      </c>
      <c r="D3" s="27">
        <v>7</v>
      </c>
      <c r="E3" s="27">
        <v>11</v>
      </c>
      <c r="F3" s="31">
        <v>8</v>
      </c>
      <c r="G3" s="769" t="str">
        <f>"封印,不動無効。ｸﾘﾃｨｶﾙでMPを"&amp;(5+CS!S10*2)&amp;"点回復。"</f>
        <v>封印,不動無効。ｸﾘﾃｨｶﾙでMPを7点回復。</v>
      </c>
      <c r="H3" s="770"/>
      <c r="I3" s="770"/>
      <c r="J3" s="770"/>
      <c r="K3" s="770"/>
      <c r="L3" s="770"/>
      <c r="M3" s="770"/>
      <c r="N3" s="770"/>
      <c r="O3" s="770"/>
      <c r="P3" s="771"/>
      <c r="Q3" s="785" t="s">
        <v>165</v>
      </c>
      <c r="R3" s="786"/>
      <c r="S3" s="787"/>
      <c r="T3" s="73" t="s">
        <v>177</v>
      </c>
      <c r="U3" s="74" t="s">
        <v>179</v>
      </c>
      <c r="V3" s="74" t="s">
        <v>210</v>
      </c>
      <c r="W3" s="74" t="s">
        <v>186</v>
      </c>
      <c r="X3" s="74" t="s">
        <v>187</v>
      </c>
      <c r="Y3" s="74" t="s">
        <v>184</v>
      </c>
      <c r="Z3" s="74" t="s">
        <v>188</v>
      </c>
      <c r="AA3" s="75">
        <v>0</v>
      </c>
      <c r="AB3" s="788" t="s">
        <v>209</v>
      </c>
      <c r="AC3" s="789"/>
      <c r="AD3" s="789"/>
      <c r="AE3" s="789"/>
      <c r="AF3" s="789"/>
      <c r="AG3" s="789"/>
      <c r="AH3" s="789"/>
      <c r="AI3" s="789"/>
      <c r="AJ3" s="789"/>
      <c r="AK3" s="789"/>
      <c r="AL3" s="789"/>
      <c r="AM3" s="789"/>
      <c r="AN3" s="790"/>
      <c r="AO3" s="25"/>
      <c r="AP3" s="25"/>
      <c r="AQ3" s="25"/>
      <c r="AR3" s="107" t="s">
        <v>8</v>
      </c>
      <c r="AS3" s="104">
        <f>IF(クラスA="PD",CL*2,0)+IF(クラスB="PD",CL*2,0)-IF(AND(クラスA="PD",クラスB="PD"),CL*2,0)
+IF(クラスA="MA",CL*6,0)+IF(クラスB="MA",CL*6,0)-IF(AND(クラスA="MA",クラスB="MA"),CL*6,0)</f>
        <v>0</v>
      </c>
      <c r="AT3" s="25"/>
      <c r="AU3" s="25"/>
      <c r="AV3" s="25"/>
      <c r="BG3" s="25"/>
      <c r="CB3" s="25"/>
      <c r="CW3" s="25"/>
      <c r="DR3" s="25"/>
      <c r="EM3" s="25"/>
      <c r="FH3" s="25"/>
      <c r="GC3" s="25"/>
      <c r="GX3" s="25"/>
    </row>
    <row r="4" spans="1:206" x14ac:dyDescent="0.2">
      <c r="A4" s="28" t="s">
        <v>90</v>
      </c>
      <c r="B4" s="27">
        <v>10</v>
      </c>
      <c r="C4" s="27">
        <v>6</v>
      </c>
      <c r="D4" s="27">
        <v>7</v>
      </c>
      <c r="E4" s="27">
        <v>11</v>
      </c>
      <c r="F4" s="31">
        <v>6</v>
      </c>
      <c r="G4" s="769" t="s">
        <v>143</v>
      </c>
      <c r="H4" s="770"/>
      <c r="I4" s="770"/>
      <c r="J4" s="770"/>
      <c r="K4" s="770"/>
      <c r="L4" s="770"/>
      <c r="M4" s="770"/>
      <c r="N4" s="770"/>
      <c r="O4" s="770"/>
      <c r="P4" s="771"/>
      <c r="Q4" s="785" t="s">
        <v>166</v>
      </c>
      <c r="R4" s="786"/>
      <c r="S4" s="787"/>
      <c r="T4" s="73" t="s">
        <v>177</v>
      </c>
      <c r="U4" s="74" t="s">
        <v>179</v>
      </c>
      <c r="V4" s="74" t="s">
        <v>181</v>
      </c>
      <c r="W4" s="74" t="s">
        <v>189</v>
      </c>
      <c r="X4" s="74" t="s">
        <v>190</v>
      </c>
      <c r="Y4" s="74" t="s">
        <v>184</v>
      </c>
      <c r="Z4" s="74" t="s">
        <v>191</v>
      </c>
      <c r="AA4" s="75">
        <v>5</v>
      </c>
      <c r="AB4" s="788" t="s">
        <v>192</v>
      </c>
      <c r="AC4" s="789"/>
      <c r="AD4" s="789"/>
      <c r="AE4" s="789"/>
      <c r="AF4" s="789"/>
      <c r="AG4" s="789"/>
      <c r="AH4" s="789"/>
      <c r="AI4" s="789"/>
      <c r="AJ4" s="789"/>
      <c r="AK4" s="789"/>
      <c r="AL4" s="789"/>
      <c r="AM4" s="789"/>
      <c r="AN4" s="790"/>
      <c r="AO4" s="25"/>
      <c r="AP4" s="25"/>
      <c r="AQ4" s="25"/>
      <c r="AR4" s="107" t="s">
        <v>7</v>
      </c>
      <c r="AS4" s="104">
        <f>IF(クラスA="FS",CL*3,0)+IF(クラスA="TE",CL*3,0)+IF(クラスA="CR",CL+2)+IF(クラスA="AW",CL*3)+IF(クラスB="FS",CL*3,0)+IF(クラスB="TE",CL*3,0)+IF(クラスB="CR",CL+2)+IF(クラスB="AW",CL*3)-IF(AND(クラスA="FS",クラスB="FS"),CL*3,0)-IF(AND(クラスA="TE",クラスB="TE"),CL*3,0)-IF(AND(クラスA="CR",クラスB="CR"),CL+2)-IF(AND(クラスA="AW",クラスB="AW"),CL*3)+IF(クラスA="MA",CL*6,0)+IF(クラスB="MA",CL*6,0)-IF(AND(クラスA="MA",クラスB="MA"),CL*6,0)</f>
        <v>3</v>
      </c>
      <c r="AT4" s="25"/>
      <c r="AU4" s="25"/>
      <c r="AV4" s="25"/>
      <c r="BG4" s="25"/>
      <c r="CB4" s="25"/>
      <c r="CW4" s="25"/>
      <c r="DR4" s="25"/>
      <c r="EM4" s="25"/>
      <c r="FH4" s="25"/>
      <c r="GC4" s="25"/>
      <c r="GX4" s="25"/>
    </row>
    <row r="5" spans="1:206" x14ac:dyDescent="0.2">
      <c r="A5" s="28" t="s">
        <v>91</v>
      </c>
      <c r="B5" s="27">
        <v>7</v>
      </c>
      <c r="C5" s="27">
        <v>9</v>
      </c>
      <c r="D5" s="27">
        <v>6</v>
      </c>
      <c r="E5" s="27">
        <v>8</v>
      </c>
      <c r="F5" s="31">
        <v>10</v>
      </c>
      <c r="G5" s="769" t="s">
        <v>144</v>
      </c>
      <c r="H5" s="770"/>
      <c r="I5" s="770"/>
      <c r="J5" s="770"/>
      <c r="K5" s="770"/>
      <c r="L5" s="770"/>
      <c r="M5" s="770"/>
      <c r="N5" s="770"/>
      <c r="O5" s="770"/>
      <c r="P5" s="771"/>
      <c r="Q5" s="785" t="s">
        <v>168</v>
      </c>
      <c r="R5" s="786"/>
      <c r="S5" s="787"/>
      <c r="T5" s="73" t="s">
        <v>177</v>
      </c>
      <c r="U5" s="74" t="s">
        <v>179</v>
      </c>
      <c r="V5" s="74" t="s">
        <v>193</v>
      </c>
      <c r="W5" s="74" t="s">
        <v>194</v>
      </c>
      <c r="X5" s="74" t="s">
        <v>196</v>
      </c>
      <c r="Y5" s="74" t="s">
        <v>184</v>
      </c>
      <c r="Z5" s="74" t="s">
        <v>195</v>
      </c>
      <c r="AA5" s="75">
        <v>0</v>
      </c>
      <c r="AB5" s="788" t="str">
        <f>"〈近〉〈遠〉以外の属性を[N+2]個指定し、20C間、その属性D-"&amp;30+CS!S10*8</f>
        <v>〈近〉〈遠〉以外の属性を[N+2]個指定し、20C間、その属性D-38</v>
      </c>
      <c r="AC5" s="789"/>
      <c r="AD5" s="789"/>
      <c r="AE5" s="789"/>
      <c r="AF5" s="789"/>
      <c r="AG5" s="789"/>
      <c r="AH5" s="789"/>
      <c r="AI5" s="789"/>
      <c r="AJ5" s="789"/>
      <c r="AK5" s="789"/>
      <c r="AL5" s="789"/>
      <c r="AM5" s="789"/>
      <c r="AN5" s="790"/>
      <c r="AO5" s="25"/>
      <c r="AP5" s="25"/>
      <c r="AQ5" s="25"/>
      <c r="AR5" s="107" t="s">
        <v>6</v>
      </c>
      <c r="AS5" s="104">
        <f>IF(クラスA="FS",CL*3,0)+IF(クラスA="FC",CL*2,0)+IF(クラスA="CR",CL+2)+IF(クラスB="FS",CL*3,0)+IF(クラスB="FC",CL*2,0)+IF(クラスB="CR",CL+2)-IF(AND(クラスA="FS",クラスB="FS"),CL*3,0)-IF(AND(クラスA="FC",クラスB="FC"),CL*2,0)-IF(AND(クラスA="CR",クラスB="CR"),CL+2)
-IF(クラスA="MA",CL*6,0)-IF(クラスB="MA",CL*6,0)+IF(AND(クラスA="MA",クラスB="MA"),CL*6,0)</f>
        <v>3</v>
      </c>
      <c r="AT5" s="25"/>
      <c r="AU5" s="25"/>
      <c r="AV5" s="25"/>
      <c r="BG5" s="25"/>
      <c r="CB5" s="25"/>
      <c r="CW5" s="25"/>
      <c r="DR5" s="25"/>
      <c r="EM5" s="25"/>
      <c r="FH5" s="25"/>
      <c r="GC5" s="25"/>
      <c r="GX5" s="25"/>
    </row>
    <row r="6" spans="1:206" x14ac:dyDescent="0.2">
      <c r="A6" s="28" t="s">
        <v>92</v>
      </c>
      <c r="B6" s="27">
        <v>9</v>
      </c>
      <c r="C6" s="27">
        <v>6</v>
      </c>
      <c r="D6" s="27">
        <v>13</v>
      </c>
      <c r="E6" s="27">
        <v>6</v>
      </c>
      <c r="F6" s="31">
        <v>6</v>
      </c>
      <c r="G6" s="769" t="str">
        <f>"行動順決定での敏捷に+"&amp;(CS!S10*3)&amp;" &amp; 移動ｺｽﾄ-1"</f>
        <v>行動順決定での敏捷に+3 &amp; 移動ｺｽﾄ-1</v>
      </c>
      <c r="H6" s="770"/>
      <c r="I6" s="770"/>
      <c r="J6" s="770"/>
      <c r="K6" s="770"/>
      <c r="L6" s="770"/>
      <c r="M6" s="770"/>
      <c r="N6" s="770"/>
      <c r="O6" s="770"/>
      <c r="P6" s="771"/>
      <c r="Q6" s="785" t="s">
        <v>167</v>
      </c>
      <c r="R6" s="786"/>
      <c r="S6" s="787"/>
      <c r="T6" s="73" t="s">
        <v>177</v>
      </c>
      <c r="U6" s="74" t="s">
        <v>179</v>
      </c>
      <c r="V6" s="74" t="s">
        <v>181</v>
      </c>
      <c r="W6" s="74" t="s">
        <v>179</v>
      </c>
      <c r="X6" s="74" t="s">
        <v>183</v>
      </c>
      <c r="Y6" s="74" t="s">
        <v>184</v>
      </c>
      <c r="Z6" s="74" t="s">
        <v>197</v>
      </c>
      <c r="AA6" s="75">
        <v>0</v>
      </c>
      <c r="AB6" s="788" t="s">
        <v>198</v>
      </c>
      <c r="AC6" s="789"/>
      <c r="AD6" s="789"/>
      <c r="AE6" s="789"/>
      <c r="AF6" s="789"/>
      <c r="AG6" s="789"/>
      <c r="AH6" s="789"/>
      <c r="AI6" s="789"/>
      <c r="AJ6" s="789"/>
      <c r="AK6" s="789"/>
      <c r="AL6" s="789"/>
      <c r="AM6" s="789"/>
      <c r="AN6" s="790"/>
      <c r="AO6" s="25"/>
      <c r="AP6" s="25"/>
      <c r="AQ6" s="25"/>
      <c r="AR6" s="107" t="s">
        <v>5</v>
      </c>
      <c r="AS6" s="104">
        <f>IF(クラスA="FC",CL*2,0)+IF(クラスA="TE",CL*3,0)+IF(クラスA="CR",CL+2)
+IF(クラスB="FC",CL*2,0)+IF(クラスB="TE",CL*3,0)+IF(クラスB="CR",CL+2)-IF(AND(クラスA="FC",クラスB="FC"),CL*2,0)-IF(AND(クラスA="TE",クラスB="TE"),CL*3,0)-IF(AND(クラスA="CR",クラスB="CR"),CL+2)
-IF(クラスA="MA",CL*6,0)-IF(クラスB="MA",CL*6,0)+IF(AND(クラスA="MA",クラスB="MA"),CL*6,0)</f>
        <v>0</v>
      </c>
      <c r="AT6" s="25"/>
      <c r="AU6" s="25"/>
      <c r="AV6" s="25"/>
      <c r="BG6" s="25"/>
      <c r="CB6" s="25"/>
      <c r="CW6" s="25"/>
      <c r="DR6" s="25"/>
      <c r="EM6" s="25"/>
      <c r="FH6" s="25"/>
      <c r="GC6" s="25"/>
      <c r="GX6" s="25"/>
    </row>
    <row r="7" spans="1:206" x14ac:dyDescent="0.2">
      <c r="A7" s="28" t="s">
        <v>93</v>
      </c>
      <c r="B7" s="27">
        <v>13</v>
      </c>
      <c r="C7" s="27">
        <v>7</v>
      </c>
      <c r="D7" s="27">
        <v>5</v>
      </c>
      <c r="E7" s="27">
        <v>10</v>
      </c>
      <c r="F7" s="31">
        <v>5</v>
      </c>
      <c r="G7" s="769" t="s">
        <v>411</v>
      </c>
      <c r="H7" s="770"/>
      <c r="I7" s="770"/>
      <c r="J7" s="770"/>
      <c r="K7" s="770"/>
      <c r="L7" s="770"/>
      <c r="M7" s="770"/>
      <c r="N7" s="770"/>
      <c r="O7" s="770"/>
      <c r="P7" s="771"/>
      <c r="Q7" s="785" t="s">
        <v>169</v>
      </c>
      <c r="R7" s="786"/>
      <c r="S7" s="787"/>
      <c r="T7" s="73" t="s">
        <v>177</v>
      </c>
      <c r="U7" s="74" t="s">
        <v>179</v>
      </c>
      <c r="V7" s="74" t="s">
        <v>199</v>
      </c>
      <c r="W7" s="74" t="s">
        <v>179</v>
      </c>
      <c r="X7" s="74" t="s">
        <v>183</v>
      </c>
      <c r="Y7" s="74" t="s">
        <v>184</v>
      </c>
      <c r="Z7" s="74" t="s">
        <v>195</v>
      </c>
      <c r="AA7" s="75">
        <v>0</v>
      </c>
      <c r="AB7" s="788" t="str">
        <f>"戦闘中、与えるダメージに+[N×"&amp;(1+ROUNDUP(CS!S10/3,0))&amp;"+"&amp;CS!S10*2&amp;"]する。"</f>
        <v>戦闘中、与えるダメージに+[N×2+2]する。</v>
      </c>
      <c r="AC7" s="789"/>
      <c r="AD7" s="789"/>
      <c r="AE7" s="789"/>
      <c r="AF7" s="789"/>
      <c r="AG7" s="789"/>
      <c r="AH7" s="789"/>
      <c r="AI7" s="789"/>
      <c r="AJ7" s="789"/>
      <c r="AK7" s="789"/>
      <c r="AL7" s="789"/>
      <c r="AM7" s="789"/>
      <c r="AN7" s="790"/>
      <c r="AO7" s="25"/>
      <c r="AP7" s="25"/>
      <c r="AQ7" s="25"/>
      <c r="AR7" s="107" t="s">
        <v>4</v>
      </c>
      <c r="AS7" s="104">
        <f>IF(クラスA="FC",CL*2,0)+IF(クラスA="CR",CL+2)+IF(クラスA="AW",CL*3)+IF(クラスB="FC",CL*2,0)+IF(クラスB="CR",CL+2)+IF(クラスB="AW",CL*3)-IF(AND(クラスA="FC",クラスB="FC"),CL*2,0)-IF(AND(クラスA="CR",クラスB="CR"),CL+2)-IF(AND(クラスA="AW",クラスB="AW"),CL*3)
-IF(クラスA="MA",CL*6,0)-IF(クラスB="MA",CL*6,0)+IF(AND(クラスA="MA",クラスB="MA"),CL*6,0)</f>
        <v>0</v>
      </c>
      <c r="AT7" s="25"/>
      <c r="AU7" s="25"/>
      <c r="AV7" s="25"/>
      <c r="BG7" s="25"/>
      <c r="CB7" s="25"/>
      <c r="CW7" s="25"/>
      <c r="DR7" s="25"/>
      <c r="EM7" s="25"/>
      <c r="FH7" s="25"/>
      <c r="GC7" s="25"/>
      <c r="GX7" s="25"/>
    </row>
    <row r="8" spans="1:206" x14ac:dyDescent="0.2">
      <c r="A8" s="28" t="s">
        <v>94</v>
      </c>
      <c r="B8" s="27">
        <v>9</v>
      </c>
      <c r="C8" s="27">
        <v>5</v>
      </c>
      <c r="D8" s="27">
        <v>14</v>
      </c>
      <c r="E8" s="27">
        <v>5</v>
      </c>
      <c r="F8" s="31">
        <v>7</v>
      </c>
      <c r="G8" s="769" t="s">
        <v>146</v>
      </c>
      <c r="H8" s="770"/>
      <c r="I8" s="770"/>
      <c r="J8" s="770"/>
      <c r="K8" s="770"/>
      <c r="L8" s="770"/>
      <c r="M8" s="770"/>
      <c r="N8" s="770"/>
      <c r="O8" s="770"/>
      <c r="P8" s="771"/>
      <c r="Q8" s="785" t="s">
        <v>170</v>
      </c>
      <c r="R8" s="786"/>
      <c r="S8" s="787"/>
      <c r="T8" s="73" t="s">
        <v>177</v>
      </c>
      <c r="U8" s="74" t="s">
        <v>179</v>
      </c>
      <c r="V8" s="74" t="s">
        <v>181</v>
      </c>
      <c r="W8" s="74" t="s">
        <v>179</v>
      </c>
      <c r="X8" s="74" t="s">
        <v>183</v>
      </c>
      <c r="Y8" s="74" t="s">
        <v>184</v>
      </c>
      <c r="Z8" s="74" t="s">
        <v>185</v>
      </c>
      <c r="AA8" s="75">
        <v>0</v>
      </c>
      <c r="AB8" s="788" t="s">
        <v>207</v>
      </c>
      <c r="AC8" s="789"/>
      <c r="AD8" s="789"/>
      <c r="AE8" s="789"/>
      <c r="AF8" s="789"/>
      <c r="AG8" s="789"/>
      <c r="AH8" s="789"/>
      <c r="AI8" s="789"/>
      <c r="AJ8" s="789"/>
      <c r="AK8" s="789"/>
      <c r="AL8" s="789"/>
      <c r="AM8" s="789"/>
      <c r="AN8" s="790"/>
      <c r="AO8" s="25"/>
      <c r="AP8" s="25"/>
      <c r="AQ8" s="25"/>
      <c r="AR8" s="107" t="s">
        <v>3</v>
      </c>
      <c r="AS8" s="104">
        <f>IF(クラスA="FC",CL*2,0)+IF(クラスA="TE",CL*3,0)+IF(クラスA="CR",CL+2)+IF(クラスB="FC",CL*2,0)+IF(クラスB="TE",CL*3,0)+IF(クラスB="CR",CL+2)-IF(AND(クラスA="FC",クラスB="FC"),CL*2,0)-IF(AND(クラスA="TE",クラスB="TE"),CL*3,0)-IF(AND(クラスA="CR",クラスB="CR"),CL+2)
+IF(クラスA="MA",CL*6,0)+IF(クラスB="MA",CL*6,0)-IF(AND(クラスA="MA",クラスB="MA"),CL*6,0)</f>
        <v>0</v>
      </c>
      <c r="AT8" s="25"/>
      <c r="AU8" s="25"/>
      <c r="AV8" s="25"/>
      <c r="BG8" s="25"/>
      <c r="CB8" s="25"/>
      <c r="CW8" s="25"/>
      <c r="DR8" s="25"/>
      <c r="EM8" s="25"/>
      <c r="FH8" s="25"/>
      <c r="GC8" s="25"/>
      <c r="GX8" s="25"/>
    </row>
    <row r="9" spans="1:206" x14ac:dyDescent="0.2">
      <c r="A9" s="28" t="s">
        <v>95</v>
      </c>
      <c r="B9" s="27">
        <v>12</v>
      </c>
      <c r="C9" s="27">
        <v>5</v>
      </c>
      <c r="D9" s="27">
        <v>9</v>
      </c>
      <c r="E9" s="27">
        <v>9</v>
      </c>
      <c r="F9" s="31">
        <v>5</v>
      </c>
      <c r="G9" s="769" t="str">
        <f>"ﾀﾞﾒｰｼﾞを与えた時または10ｶｳﾝﾄ毎に、HPを"&amp;(CS!S10*3+10)&amp;"点回復する。"</f>
        <v>ﾀﾞﾒｰｼﾞを与えた時または10ｶｳﾝﾄ毎に、HPを13点回復する。</v>
      </c>
      <c r="H9" s="770"/>
      <c r="I9" s="770"/>
      <c r="J9" s="770"/>
      <c r="K9" s="770"/>
      <c r="L9" s="770"/>
      <c r="M9" s="770"/>
      <c r="N9" s="770"/>
      <c r="O9" s="770"/>
      <c r="P9" s="771"/>
      <c r="Q9" s="785" t="s">
        <v>171</v>
      </c>
      <c r="R9" s="786"/>
      <c r="S9" s="787"/>
      <c r="T9" s="73" t="s">
        <v>177</v>
      </c>
      <c r="U9" s="74" t="s">
        <v>179</v>
      </c>
      <c r="V9" s="74" t="s">
        <v>200</v>
      </c>
      <c r="W9" s="74" t="s">
        <v>179</v>
      </c>
      <c r="X9" s="74" t="s">
        <v>183</v>
      </c>
      <c r="Y9" s="74" t="s">
        <v>184</v>
      </c>
      <c r="Z9" s="74" t="s">
        <v>201</v>
      </c>
      <c r="AA9" s="75">
        <v>0</v>
      </c>
      <c r="AB9" s="788" t="s">
        <v>202</v>
      </c>
      <c r="AC9" s="789"/>
      <c r="AD9" s="789"/>
      <c r="AE9" s="789"/>
      <c r="AF9" s="789"/>
      <c r="AG9" s="789"/>
      <c r="AH9" s="789"/>
      <c r="AI9" s="789"/>
      <c r="AJ9" s="789"/>
      <c r="AK9" s="789"/>
      <c r="AL9" s="789"/>
      <c r="AM9" s="789"/>
      <c r="AN9" s="790"/>
      <c r="AO9" s="25"/>
      <c r="AP9" s="25"/>
      <c r="AQ9" s="25"/>
      <c r="AR9" s="107" t="s">
        <v>2</v>
      </c>
      <c r="AS9" s="104">
        <f>IF(クラスA="FC",CL*2,0)+IF(クラスA="TE",CL*3,0)+IF(クラスA="CR",CL+2)+IF(クラスB="FC",CL*2,0)+IF(クラスB="TE",CL*3,0)+IF(クラスB="CR",CL+2)-IF(AND(クラスA="FC",クラスB="FC"),CL*2,0)-IF(AND(クラスA="TE",クラスB="TE"),CL*3,0)-IF(AND(クラスA="CR",クラスB="CR"),CL+2)
-IF(クラスA="MA",CL*6,0)-IF(クラスB="MA",CL*6,0)+IF(AND(クラスA="MA",クラスB="MA"),CL*6,0)</f>
        <v>0</v>
      </c>
      <c r="AT9" s="25"/>
      <c r="AU9" s="25"/>
      <c r="AV9" s="25"/>
      <c r="BG9" s="25"/>
      <c r="CB9" s="25"/>
      <c r="CW9" s="25"/>
      <c r="DR9" s="25"/>
      <c r="EM9" s="25"/>
      <c r="FH9" s="25"/>
      <c r="GC9" s="25"/>
      <c r="GX9" s="25"/>
    </row>
    <row r="10" spans="1:206" x14ac:dyDescent="0.2">
      <c r="A10" s="28" t="s">
        <v>97</v>
      </c>
      <c r="B10" s="27">
        <v>5</v>
      </c>
      <c r="C10" s="27">
        <v>7</v>
      </c>
      <c r="D10" s="27">
        <v>6</v>
      </c>
      <c r="E10" s="27">
        <v>12</v>
      </c>
      <c r="F10" s="31">
        <v>10</v>
      </c>
      <c r="G10" s="769" t="s">
        <v>145</v>
      </c>
      <c r="H10" s="770"/>
      <c r="I10" s="770"/>
      <c r="J10" s="770"/>
      <c r="K10" s="770"/>
      <c r="L10" s="770"/>
      <c r="M10" s="770"/>
      <c r="N10" s="770"/>
      <c r="O10" s="770"/>
      <c r="P10" s="771"/>
      <c r="Q10" s="785" t="s">
        <v>172</v>
      </c>
      <c r="R10" s="786"/>
      <c r="S10" s="787"/>
      <c r="T10" s="73" t="s">
        <v>177</v>
      </c>
      <c r="U10" s="74" t="s">
        <v>179</v>
      </c>
      <c r="V10" s="74" t="s">
        <v>181</v>
      </c>
      <c r="W10" s="74" t="s">
        <v>179</v>
      </c>
      <c r="X10" s="74" t="s">
        <v>183</v>
      </c>
      <c r="Y10" s="74" t="s">
        <v>184</v>
      </c>
      <c r="Z10" s="74" t="s">
        <v>188</v>
      </c>
      <c r="AA10" s="75">
        <v>0</v>
      </c>
      <c r="AB10" s="788" t="s">
        <v>203</v>
      </c>
      <c r="AC10" s="789"/>
      <c r="AD10" s="789"/>
      <c r="AE10" s="789"/>
      <c r="AF10" s="789"/>
      <c r="AG10" s="789"/>
      <c r="AH10" s="789"/>
      <c r="AI10" s="789"/>
      <c r="AJ10" s="789"/>
      <c r="AK10" s="789"/>
      <c r="AL10" s="789"/>
      <c r="AM10" s="789"/>
      <c r="AN10" s="790"/>
      <c r="AO10" s="25"/>
      <c r="AP10" s="25"/>
      <c r="AQ10" s="25"/>
      <c r="AR10" s="107" t="s">
        <v>1</v>
      </c>
      <c r="AS10" s="104">
        <f>IF(クラスA="YM",CL*2,0)+IF(クラスA="CR",CL+2)+IF(クラスB="YM",CL*2,0)+IF(クラスB="CR",CL+2)-IF(AND(クラスA="YM",クラスB="YM"),CL*2,0)-IF(AND(クラスA="CR",クラスB="CR"),CL+2)</f>
        <v>0</v>
      </c>
      <c r="AT10" s="25"/>
      <c r="AU10" s="25"/>
      <c r="AV10" s="25"/>
      <c r="BG10" s="25"/>
      <c r="CB10" s="25"/>
      <c r="CW10" s="25"/>
      <c r="DR10" s="25"/>
      <c r="EM10" s="25"/>
      <c r="FH10" s="25"/>
      <c r="GC10" s="25"/>
      <c r="GX10" s="25"/>
    </row>
    <row r="11" spans="1:206" ht="13.8" thickBot="1" x14ac:dyDescent="0.25">
      <c r="A11" s="28" t="s">
        <v>98</v>
      </c>
      <c r="B11" s="27">
        <v>5</v>
      </c>
      <c r="C11" s="27">
        <v>10</v>
      </c>
      <c r="D11" s="27">
        <v>5</v>
      </c>
      <c r="E11" s="27">
        <v>10</v>
      </c>
      <c r="F11" s="31">
        <v>10</v>
      </c>
      <c r="G11" s="769" t="str">
        <f>"「種別：魔」の被ﾀﾞﾒ-"&amp;10+CS!S10*3&amp;" &amp; 準備期間を-1してコスト+1"</f>
        <v>「種別：魔」の被ﾀﾞﾒ-13 &amp; 準備期間を-1してコスト+1</v>
      </c>
      <c r="H11" s="770"/>
      <c r="I11" s="770"/>
      <c r="J11" s="770"/>
      <c r="K11" s="770"/>
      <c r="L11" s="770"/>
      <c r="M11" s="770"/>
      <c r="N11" s="770"/>
      <c r="O11" s="770"/>
      <c r="P11" s="771"/>
      <c r="Q11" s="785" t="s">
        <v>173</v>
      </c>
      <c r="R11" s="786"/>
      <c r="S11" s="787"/>
      <c r="T11" s="73" t="s">
        <v>177</v>
      </c>
      <c r="U11" s="74" t="s">
        <v>179</v>
      </c>
      <c r="V11" s="74" t="s">
        <v>181</v>
      </c>
      <c r="W11" s="74" t="s">
        <v>179</v>
      </c>
      <c r="X11" s="74" t="s">
        <v>183</v>
      </c>
      <c r="Y11" s="74" t="s">
        <v>184</v>
      </c>
      <c r="Z11" s="74" t="s">
        <v>204</v>
      </c>
      <c r="AA11" s="75">
        <v>0</v>
      </c>
      <c r="AB11" s="788" t="s">
        <v>208</v>
      </c>
      <c r="AC11" s="789"/>
      <c r="AD11" s="789"/>
      <c r="AE11" s="789"/>
      <c r="AF11" s="789"/>
      <c r="AG11" s="789"/>
      <c r="AH11" s="789"/>
      <c r="AI11" s="789"/>
      <c r="AJ11" s="789"/>
      <c r="AK11" s="789"/>
      <c r="AL11" s="789"/>
      <c r="AM11" s="789"/>
      <c r="AN11" s="790"/>
      <c r="AO11" s="25"/>
      <c r="AP11" s="25"/>
      <c r="AQ11" s="25"/>
      <c r="AR11" s="108" t="s">
        <v>0</v>
      </c>
      <c r="AS11" s="105">
        <f>IF(クラスA="YM",CL*2,0)+IF(クラスA="CR",CL+2)+IF(クラスA="AW",CL*3)+IF(クラスB="YM",CL*2,0)+IF(クラスB="CR",CL+2)+IF(クラスB="AW",CL*3)-IF(AND(クラスA="YM",クラスB="YM"),CL*2,0)-IF(AND(クラスA="CR",クラスB="CR"),CL+2)-IF(AND(クラスA="AW",クラスB="AW"),CL*3)</f>
        <v>0</v>
      </c>
      <c r="AT11" s="25"/>
      <c r="AU11" s="25"/>
      <c r="AV11" s="25"/>
      <c r="BG11" s="25"/>
      <c r="CB11" s="25"/>
      <c r="CW11" s="25"/>
      <c r="DR11" s="25"/>
      <c r="EM11" s="25"/>
      <c r="FH11" s="25"/>
      <c r="GC11" s="25"/>
      <c r="GX11" s="25"/>
    </row>
    <row r="12" spans="1:206" x14ac:dyDescent="0.2">
      <c r="A12" s="28" t="s">
        <v>96</v>
      </c>
      <c r="B12" s="27">
        <v>11</v>
      </c>
      <c r="C12" s="27">
        <v>8</v>
      </c>
      <c r="D12" s="27">
        <v>9</v>
      </c>
      <c r="E12" s="27">
        <v>7</v>
      </c>
      <c r="F12" s="31">
        <v>5</v>
      </c>
      <c r="G12" s="769" t="str">
        <f>"攻撃全てに「BS：即死("&amp;CS!S10*5&amp;")」付与。 &amp; ﾀﾞﾒｰｼﾞ+[現ｶｳﾝﾄ/5(↓)」"</f>
        <v>攻撃全てに「BS：即死(5)」付与。 &amp; ﾀﾞﾒｰｼﾞ+[現ｶｳﾝﾄ/5(↓)」</v>
      </c>
      <c r="H12" s="770"/>
      <c r="I12" s="770"/>
      <c r="J12" s="770"/>
      <c r="K12" s="770"/>
      <c r="L12" s="770"/>
      <c r="M12" s="770"/>
      <c r="N12" s="770"/>
      <c r="O12" s="770"/>
      <c r="P12" s="771"/>
      <c r="Q12" s="785" t="s">
        <v>174</v>
      </c>
      <c r="R12" s="786"/>
      <c r="S12" s="787"/>
      <c r="T12" s="73" t="s">
        <v>177</v>
      </c>
      <c r="U12" s="74" t="s">
        <v>179</v>
      </c>
      <c r="V12" s="74" t="s">
        <v>193</v>
      </c>
      <c r="W12" s="74" t="s">
        <v>179</v>
      </c>
      <c r="X12" s="74" t="s">
        <v>183</v>
      </c>
      <c r="Y12" s="74" t="s">
        <v>184</v>
      </c>
      <c r="Z12" s="74" t="s">
        <v>471</v>
      </c>
      <c r="AA12" s="75">
        <v>3</v>
      </c>
      <c r="AB12" s="788" t="s">
        <v>472</v>
      </c>
      <c r="AC12" s="789"/>
      <c r="AD12" s="789"/>
      <c r="AE12" s="789"/>
      <c r="AF12" s="789"/>
      <c r="AG12" s="789"/>
      <c r="AH12" s="789"/>
      <c r="AI12" s="789"/>
      <c r="AJ12" s="789"/>
      <c r="AK12" s="789"/>
      <c r="AL12" s="789"/>
      <c r="AM12" s="789"/>
      <c r="AN12" s="790"/>
      <c r="AO12" s="25"/>
      <c r="AP12" s="25"/>
      <c r="AQ12" s="25"/>
      <c r="AR12" s="25"/>
      <c r="AS12" s="25"/>
      <c r="AT12" s="25"/>
      <c r="AU12" s="25"/>
      <c r="AV12" s="25"/>
      <c r="BG12" s="25"/>
      <c r="CB12" s="25"/>
      <c r="CW12" s="25"/>
      <c r="DR12" s="25"/>
      <c r="EM12" s="25"/>
      <c r="FH12" s="25"/>
      <c r="GC12" s="25"/>
      <c r="GX12" s="25"/>
    </row>
    <row r="13" spans="1:206" x14ac:dyDescent="0.2">
      <c r="A13" s="28" t="s">
        <v>216</v>
      </c>
      <c r="B13" s="84">
        <v>7</v>
      </c>
      <c r="C13" s="84">
        <v>8</v>
      </c>
      <c r="D13" s="84">
        <v>6</v>
      </c>
      <c r="E13" s="84">
        <v>13</v>
      </c>
      <c r="F13" s="31">
        <v>6</v>
      </c>
      <c r="G13" s="769" t="s">
        <v>217</v>
      </c>
      <c r="H13" s="770"/>
      <c r="I13" s="770"/>
      <c r="J13" s="770"/>
      <c r="K13" s="770"/>
      <c r="L13" s="770"/>
      <c r="M13" s="770"/>
      <c r="N13" s="770"/>
      <c r="O13" s="770"/>
      <c r="P13" s="771"/>
      <c r="Q13" s="785" t="s">
        <v>218</v>
      </c>
      <c r="R13" s="786"/>
      <c r="S13" s="787"/>
      <c r="T13" s="81" t="s">
        <v>177</v>
      </c>
      <c r="U13" s="82" t="s">
        <v>18</v>
      </c>
      <c r="V13" s="82" t="s">
        <v>219</v>
      </c>
      <c r="W13" s="82" t="s">
        <v>220</v>
      </c>
      <c r="X13" s="82" t="s">
        <v>221</v>
      </c>
      <c r="Y13" s="82" t="s">
        <v>222</v>
      </c>
      <c r="Z13" s="82" t="s">
        <v>225</v>
      </c>
      <c r="AA13" s="83">
        <v>1</v>
      </c>
      <c r="AB13" s="788" t="str">
        <f>"①全達成値+1 ②ﾀﾞﾒｰｼﾞ+"&amp;CS!S10+5&amp;" ③C値-1 のどれかを戦闘中適用。"</f>
        <v>①全達成値+1 ②ﾀﾞﾒｰｼﾞ+6 ③C値-1 のどれかを戦闘中適用。</v>
      </c>
      <c r="AC13" s="789"/>
      <c r="AD13" s="789"/>
      <c r="AE13" s="789"/>
      <c r="AF13" s="789"/>
      <c r="AG13" s="789"/>
      <c r="AH13" s="789"/>
      <c r="AI13" s="789"/>
      <c r="AJ13" s="789"/>
      <c r="AK13" s="789"/>
      <c r="AL13" s="789"/>
      <c r="AM13" s="789"/>
      <c r="AN13" s="790"/>
      <c r="AO13" s="25"/>
      <c r="AP13" s="25"/>
      <c r="AQ13" s="25"/>
      <c r="AR13" s="25"/>
      <c r="AS13" s="25"/>
      <c r="AT13" s="25"/>
      <c r="AU13" s="25"/>
      <c r="AV13" s="25"/>
      <c r="BG13" s="25"/>
      <c r="CB13" s="25"/>
      <c r="CW13" s="25"/>
      <c r="DR13" s="25"/>
      <c r="EM13" s="25"/>
      <c r="FH13" s="25"/>
      <c r="GC13" s="25"/>
      <c r="GX13" s="25"/>
    </row>
    <row r="14" spans="1:206" x14ac:dyDescent="0.2">
      <c r="A14" s="28" t="s">
        <v>226</v>
      </c>
      <c r="B14" s="88">
        <v>10</v>
      </c>
      <c r="C14" s="88">
        <v>4</v>
      </c>
      <c r="D14" s="88">
        <v>8</v>
      </c>
      <c r="E14" s="88">
        <v>6</v>
      </c>
      <c r="F14" s="31">
        <v>12</v>
      </c>
      <c r="G14" s="769" t="s">
        <v>227</v>
      </c>
      <c r="H14" s="770"/>
      <c r="I14" s="770"/>
      <c r="J14" s="770"/>
      <c r="K14" s="770"/>
      <c r="L14" s="770"/>
      <c r="M14" s="770"/>
      <c r="N14" s="770"/>
      <c r="O14" s="770"/>
      <c r="P14" s="771"/>
      <c r="Q14" s="785" t="s">
        <v>228</v>
      </c>
      <c r="R14" s="786"/>
      <c r="S14" s="787"/>
      <c r="T14" s="89" t="s">
        <v>177</v>
      </c>
      <c r="U14" s="90" t="s">
        <v>18</v>
      </c>
      <c r="V14" s="90" t="s">
        <v>229</v>
      </c>
      <c r="W14" s="90" t="s">
        <v>189</v>
      </c>
      <c r="X14" s="90" t="s">
        <v>230</v>
      </c>
      <c r="Y14" s="90" t="s">
        <v>184</v>
      </c>
      <c r="Z14" s="90" t="s">
        <v>188</v>
      </c>
      <c r="AA14" s="91">
        <v>3</v>
      </c>
      <c r="AB14" s="788" t="s">
        <v>231</v>
      </c>
      <c r="AC14" s="789"/>
      <c r="AD14" s="789"/>
      <c r="AE14" s="789"/>
      <c r="AF14" s="789"/>
      <c r="AG14" s="789"/>
      <c r="AH14" s="789"/>
      <c r="AI14" s="789"/>
      <c r="AJ14" s="789"/>
      <c r="AK14" s="789"/>
      <c r="AL14" s="789"/>
      <c r="AM14" s="789"/>
      <c r="AN14" s="790"/>
      <c r="AO14" s="25"/>
      <c r="AP14" s="25"/>
      <c r="AQ14" s="25"/>
      <c r="AR14" s="25"/>
      <c r="AS14" s="25"/>
      <c r="AT14" s="25"/>
      <c r="AU14" s="25"/>
      <c r="AV14" s="25"/>
      <c r="BG14" s="25"/>
      <c r="CB14" s="25"/>
      <c r="CW14" s="25"/>
      <c r="DR14" s="25"/>
      <c r="EM14" s="25"/>
      <c r="FH14" s="25"/>
      <c r="GC14" s="25"/>
      <c r="GX14" s="25"/>
    </row>
    <row r="15" spans="1:206" x14ac:dyDescent="0.2">
      <c r="A15" s="114" t="s">
        <v>412</v>
      </c>
      <c r="B15" s="115">
        <v>5</v>
      </c>
      <c r="C15" s="115">
        <v>12</v>
      </c>
      <c r="D15" s="115">
        <v>5</v>
      </c>
      <c r="E15" s="115">
        <v>13</v>
      </c>
      <c r="F15" s="31">
        <v>5</v>
      </c>
      <c r="G15" s="769" t="str">
        <f>"攻撃に「BS：花毒("&amp;CS!S10+5&amp;")」付与。 &amp; ｸﾗｽｽｷﾙのSL上限に+1"</f>
        <v>攻撃に「BS：花毒(6)」付与。 &amp; ｸﾗｽｽｷﾙのSL上限に+1</v>
      </c>
      <c r="H15" s="770"/>
      <c r="I15" s="770"/>
      <c r="J15" s="770"/>
      <c r="K15" s="770"/>
      <c r="L15" s="770"/>
      <c r="M15" s="770"/>
      <c r="N15" s="770"/>
      <c r="O15" s="770"/>
      <c r="P15" s="771"/>
      <c r="Q15" s="785" t="s">
        <v>413</v>
      </c>
      <c r="R15" s="786"/>
      <c r="S15" s="787"/>
      <c r="T15" s="116" t="s">
        <v>414</v>
      </c>
      <c r="U15" s="117" t="s">
        <v>18</v>
      </c>
      <c r="V15" s="117" t="s">
        <v>415</v>
      </c>
      <c r="W15" s="117" t="s">
        <v>18</v>
      </c>
      <c r="X15" s="117" t="s">
        <v>416</v>
      </c>
      <c r="Y15" s="117" t="s">
        <v>184</v>
      </c>
      <c r="Z15" s="117" t="s">
        <v>417</v>
      </c>
      <c r="AA15" s="118">
        <v>0</v>
      </c>
      <c r="AB15" s="788" t="str">
        <f>"C開始時使用。HP"&amp;CS!S10*15+90&amp;"回復。以後ｻﾌﾞｱｸｼｮﾝｽｷﾙでﾌﾗﾜｰC1つ獲得。"</f>
        <v>C開始時使用。HP105回復。以後ｻﾌﾞｱｸｼｮﾝｽｷﾙでﾌﾗﾜｰC1つ獲得。</v>
      </c>
      <c r="AC15" s="789"/>
      <c r="AD15" s="789"/>
      <c r="AE15" s="789"/>
      <c r="AF15" s="789"/>
      <c r="AG15" s="789"/>
      <c r="AH15" s="789"/>
      <c r="AI15" s="789"/>
      <c r="AJ15" s="789"/>
      <c r="AK15" s="789"/>
      <c r="AL15" s="789"/>
      <c r="AM15" s="789"/>
      <c r="AN15" s="790"/>
      <c r="AO15" s="25"/>
      <c r="AP15" s="25"/>
      <c r="AQ15" s="25"/>
      <c r="AR15" s="25"/>
      <c r="AS15" s="25"/>
      <c r="AT15" s="25"/>
      <c r="AU15" s="25"/>
      <c r="AV15" s="25"/>
      <c r="BG15" s="25"/>
      <c r="BJ15" s="24"/>
      <c r="BK15" s="24"/>
      <c r="BL15" s="24"/>
      <c r="BM15" s="24"/>
      <c r="CB15" s="25"/>
      <c r="CW15" s="25"/>
      <c r="DR15" s="25"/>
      <c r="EM15" s="25"/>
      <c r="FH15" s="25"/>
      <c r="GC15" s="25"/>
      <c r="GX15" s="25"/>
    </row>
    <row r="16" spans="1:206" x14ac:dyDescent="0.2">
      <c r="A16" s="119" t="s">
        <v>419</v>
      </c>
      <c r="B16" s="120">
        <v>11</v>
      </c>
      <c r="C16" s="120">
        <v>5</v>
      </c>
      <c r="D16" s="120">
        <v>11</v>
      </c>
      <c r="E16" s="120">
        <v>6</v>
      </c>
      <c r="F16" s="31">
        <v>7</v>
      </c>
      <c r="G16" s="769" t="s">
        <v>420</v>
      </c>
      <c r="H16" s="770"/>
      <c r="I16" s="770"/>
      <c r="J16" s="770"/>
      <c r="K16" s="770"/>
      <c r="L16" s="770"/>
      <c r="M16" s="770"/>
      <c r="N16" s="770"/>
      <c r="O16" s="770"/>
      <c r="P16" s="771"/>
      <c r="Q16" s="785" t="s">
        <v>421</v>
      </c>
      <c r="R16" s="786"/>
      <c r="S16" s="787"/>
      <c r="T16" s="121" t="s">
        <v>180</v>
      </c>
      <c r="U16" s="122" t="s">
        <v>18</v>
      </c>
      <c r="V16" s="122" t="s">
        <v>415</v>
      </c>
      <c r="W16" s="122" t="s">
        <v>18</v>
      </c>
      <c r="X16" s="122" t="s">
        <v>416</v>
      </c>
      <c r="Y16" s="122" t="s">
        <v>184</v>
      </c>
      <c r="Z16" s="122" t="s">
        <v>422</v>
      </c>
      <c r="AA16" s="123">
        <v>0</v>
      </c>
      <c r="AB16" s="788" t="str">
        <f>"回避判定直前使用。達成値+"&amp;(3+ROUNDUP(CS!S10/3,0))&amp;"。回避成功の場合,次の命中+"&amp;(3+ROUNDUP(CS!S10/3,0))</f>
        <v>回避判定直前使用。達成値+4。回避成功の場合,次の命中+4</v>
      </c>
      <c r="AC16" s="789"/>
      <c r="AD16" s="789"/>
      <c r="AE16" s="789"/>
      <c r="AF16" s="789"/>
      <c r="AG16" s="789"/>
      <c r="AH16" s="789"/>
      <c r="AI16" s="789"/>
      <c r="AJ16" s="789"/>
      <c r="AK16" s="789"/>
      <c r="AL16" s="789"/>
      <c r="AM16" s="789"/>
      <c r="AN16" s="790"/>
      <c r="AO16" s="25"/>
      <c r="AP16" s="25"/>
      <c r="AQ16" s="25"/>
      <c r="AR16" s="25"/>
      <c r="AS16" s="25"/>
      <c r="AT16" s="25"/>
      <c r="AU16" s="25"/>
      <c r="AV16" s="25"/>
      <c r="BG16" s="25"/>
      <c r="BJ16" s="24"/>
      <c r="BK16" s="24"/>
      <c r="BL16" s="24"/>
      <c r="BM16" s="24"/>
      <c r="CB16" s="25"/>
      <c r="CW16" s="25"/>
      <c r="DR16" s="25"/>
      <c r="EM16" s="25"/>
      <c r="FH16" s="25"/>
      <c r="GC16" s="25"/>
      <c r="GX16" s="25"/>
    </row>
    <row r="17" spans="1:216" x14ac:dyDescent="0.2">
      <c r="A17" s="124" t="s">
        <v>428</v>
      </c>
      <c r="B17" s="125">
        <v>7</v>
      </c>
      <c r="C17" s="125">
        <v>10</v>
      </c>
      <c r="D17" s="125">
        <v>8</v>
      </c>
      <c r="E17" s="125">
        <v>10</v>
      </c>
      <c r="F17" s="31">
        <v>5</v>
      </c>
      <c r="G17" s="769" t="s">
        <v>435</v>
      </c>
      <c r="H17" s="770"/>
      <c r="I17" s="770"/>
      <c r="J17" s="770"/>
      <c r="K17" s="770"/>
      <c r="L17" s="770"/>
      <c r="M17" s="770"/>
      <c r="N17" s="770"/>
      <c r="O17" s="770"/>
      <c r="P17" s="771"/>
      <c r="Q17" s="785" t="s">
        <v>429</v>
      </c>
      <c r="R17" s="786"/>
      <c r="S17" s="787"/>
      <c r="T17" s="126" t="s">
        <v>430</v>
      </c>
      <c r="U17" s="127" t="s">
        <v>18</v>
      </c>
      <c r="V17" s="127" t="s">
        <v>431</v>
      </c>
      <c r="W17" s="127" t="s">
        <v>18</v>
      </c>
      <c r="X17" s="127" t="s">
        <v>432</v>
      </c>
      <c r="Y17" s="127" t="s">
        <v>184</v>
      </c>
      <c r="Z17" s="127" t="s">
        <v>433</v>
      </c>
      <c r="AA17" s="128">
        <v>0</v>
      </c>
      <c r="AB17" s="788" t="str">
        <f>"感情が2つ以下でのみ使用可。全達成値+2 &amp; 与D+"&amp;(CL*6+20)&amp;"　1ｾｯｼｮﾝ1回"</f>
        <v>感情が2つ以下でのみ使用可。全達成値+2 &amp; 与D+26　1ｾｯｼｮﾝ1回</v>
      </c>
      <c r="AC17" s="789"/>
      <c r="AD17" s="789"/>
      <c r="AE17" s="789"/>
      <c r="AF17" s="789"/>
      <c r="AG17" s="789"/>
      <c r="AH17" s="789"/>
      <c r="AI17" s="789"/>
      <c r="AJ17" s="789"/>
      <c r="AK17" s="789"/>
      <c r="AL17" s="789"/>
      <c r="AM17" s="789"/>
      <c r="AN17" s="790"/>
      <c r="AO17" s="25"/>
      <c r="AP17" s="25"/>
      <c r="AQ17" s="25"/>
      <c r="AR17" s="25"/>
      <c r="AS17" s="25"/>
      <c r="AT17" s="25"/>
      <c r="AU17" s="25"/>
      <c r="AV17" s="25"/>
      <c r="BG17" s="25"/>
      <c r="BJ17" s="24"/>
      <c r="BK17" s="24"/>
      <c r="BL17" s="24"/>
      <c r="BM17" s="24"/>
      <c r="CB17" s="25"/>
      <c r="CW17" s="25"/>
      <c r="DR17" s="25"/>
      <c r="EM17" s="25"/>
      <c r="FH17" s="25"/>
      <c r="GC17" s="25"/>
      <c r="GX17" s="25"/>
    </row>
    <row r="18" spans="1:216" x14ac:dyDescent="0.2">
      <c r="A18" s="132" t="s">
        <v>445</v>
      </c>
      <c r="B18" s="133">
        <v>7</v>
      </c>
      <c r="C18" s="133">
        <v>8</v>
      </c>
      <c r="D18" s="133">
        <v>12</v>
      </c>
      <c r="E18" s="133">
        <v>8</v>
      </c>
      <c r="F18" s="31">
        <v>5</v>
      </c>
      <c r="G18" s="769" t="s">
        <v>446</v>
      </c>
      <c r="H18" s="770"/>
      <c r="I18" s="770"/>
      <c r="J18" s="770"/>
      <c r="K18" s="770"/>
      <c r="L18" s="770"/>
      <c r="M18" s="770"/>
      <c r="N18" s="770"/>
      <c r="O18" s="770"/>
      <c r="P18" s="771"/>
      <c r="Q18" s="785" t="s">
        <v>447</v>
      </c>
      <c r="R18" s="786"/>
      <c r="S18" s="787"/>
      <c r="T18" s="129" t="s">
        <v>448</v>
      </c>
      <c r="U18" s="130" t="s">
        <v>18</v>
      </c>
      <c r="V18" s="130" t="s">
        <v>449</v>
      </c>
      <c r="W18" s="130" t="s">
        <v>18</v>
      </c>
      <c r="X18" s="130" t="s">
        <v>450</v>
      </c>
      <c r="Y18" s="130" t="s">
        <v>184</v>
      </c>
      <c r="Z18" s="130" t="s">
        <v>451</v>
      </c>
      <c r="AA18" s="131">
        <v>0</v>
      </c>
      <c r="AB18" s="788" t="s">
        <v>452</v>
      </c>
      <c r="AC18" s="789"/>
      <c r="AD18" s="789"/>
      <c r="AE18" s="789"/>
      <c r="AF18" s="789"/>
      <c r="AG18" s="789"/>
      <c r="AH18" s="789"/>
      <c r="AI18" s="789"/>
      <c r="AJ18" s="789"/>
      <c r="AK18" s="789"/>
      <c r="AL18" s="789"/>
      <c r="AM18" s="789"/>
      <c r="AN18" s="790"/>
      <c r="AO18" s="25"/>
      <c r="AP18" s="25"/>
      <c r="AQ18" s="25"/>
      <c r="AR18" s="25"/>
      <c r="AS18" s="25"/>
      <c r="AT18" s="25"/>
      <c r="AU18" s="25"/>
      <c r="AV18" s="25"/>
      <c r="BG18" s="25"/>
      <c r="BJ18" s="24"/>
      <c r="BK18" s="24"/>
      <c r="BL18" s="24"/>
      <c r="BM18" s="24"/>
      <c r="CB18" s="25"/>
      <c r="CW18" s="25"/>
      <c r="DR18" s="25"/>
      <c r="EM18" s="25"/>
      <c r="FH18" s="25"/>
      <c r="GC18" s="25"/>
      <c r="GX18" s="25"/>
    </row>
    <row r="19" spans="1:216" x14ac:dyDescent="0.2">
      <c r="A19" s="138" t="s">
        <v>457</v>
      </c>
      <c r="B19" s="139">
        <v>5</v>
      </c>
      <c r="C19" s="139">
        <v>8</v>
      </c>
      <c r="D19" s="139">
        <v>8</v>
      </c>
      <c r="E19" s="139">
        <v>14</v>
      </c>
      <c r="F19" s="31">
        <v>5</v>
      </c>
      <c r="G19" s="769" t="str">
        <f>"「種別：魔」かつ「単体」のｽｷﾙが回避されたとき、同属性"&amp;20+CL*3&amp;"点ﾀﾞﾒｰｼﾞを与える。"</f>
        <v>「種別：魔」かつ「単体」のｽｷﾙが回避されたとき、同属性23点ﾀﾞﾒｰｼﾞを与える。</v>
      </c>
      <c r="H19" s="770"/>
      <c r="I19" s="770"/>
      <c r="J19" s="770"/>
      <c r="K19" s="770"/>
      <c r="L19" s="770"/>
      <c r="M19" s="770"/>
      <c r="N19" s="770"/>
      <c r="O19" s="770"/>
      <c r="P19" s="771"/>
      <c r="Q19" s="785" t="s">
        <v>458</v>
      </c>
      <c r="R19" s="786"/>
      <c r="S19" s="787"/>
      <c r="T19" s="135" t="s">
        <v>459</v>
      </c>
      <c r="U19" s="136" t="s">
        <v>18</v>
      </c>
      <c r="V19" s="136" t="s">
        <v>460</v>
      </c>
      <c r="W19" s="136" t="s">
        <v>18</v>
      </c>
      <c r="X19" s="136" t="s">
        <v>461</v>
      </c>
      <c r="Y19" s="136" t="s">
        <v>184</v>
      </c>
      <c r="Z19" s="136" t="s">
        <v>462</v>
      </c>
      <c r="AA19" s="137">
        <v>0</v>
      </c>
      <c r="AB19" s="788" t="str">
        <f>"①C開始時使用→HP&amp;MP[N*"&amp;CL+8&amp;"]点回復。②ﾀﾞﾒﾛ直前使用→与D+[N*"&amp;CL+10&amp;"]"</f>
        <v>①C開始時使用→HP&amp;MP[N*9]点回復。②ﾀﾞﾒﾛ直前使用→与D+[N*11]</v>
      </c>
      <c r="AC19" s="789"/>
      <c r="AD19" s="789"/>
      <c r="AE19" s="789"/>
      <c r="AF19" s="789"/>
      <c r="AG19" s="789"/>
      <c r="AH19" s="789"/>
      <c r="AI19" s="789"/>
      <c r="AJ19" s="789"/>
      <c r="AK19" s="789"/>
      <c r="AL19" s="789"/>
      <c r="AM19" s="789"/>
      <c r="AN19" s="790"/>
      <c r="AO19" s="25"/>
      <c r="AP19" s="25"/>
      <c r="AQ19" s="25"/>
      <c r="AR19" s="25"/>
      <c r="AS19" s="25"/>
      <c r="AT19" s="25"/>
      <c r="AU19" s="25"/>
      <c r="AV19" s="25"/>
      <c r="BG19" s="25"/>
      <c r="BJ19" s="24"/>
      <c r="BK19" s="24"/>
      <c r="BL19" s="24"/>
      <c r="BM19" s="24"/>
      <c r="CB19" s="25"/>
      <c r="CW19" s="25"/>
      <c r="DR19" s="25"/>
      <c r="EM19" s="25"/>
      <c r="FH19" s="25"/>
      <c r="GC19" s="25"/>
      <c r="GX19" s="25"/>
    </row>
    <row r="20" spans="1:216" x14ac:dyDescent="0.2">
      <c r="A20" s="167" t="s">
        <v>560</v>
      </c>
      <c r="B20" s="168">
        <v>4</v>
      </c>
      <c r="C20" s="168">
        <v>7</v>
      </c>
      <c r="D20" s="168">
        <v>8</v>
      </c>
      <c r="E20" s="168">
        <v>7</v>
      </c>
      <c r="F20" s="31">
        <v>14</v>
      </c>
      <c r="G20" s="769" t="s">
        <v>561</v>
      </c>
      <c r="H20" s="770"/>
      <c r="I20" s="770"/>
      <c r="J20" s="770"/>
      <c r="K20" s="770"/>
      <c r="L20" s="770"/>
      <c r="M20" s="770"/>
      <c r="N20" s="770"/>
      <c r="O20" s="770"/>
      <c r="P20" s="771"/>
      <c r="Q20" s="785" t="s">
        <v>562</v>
      </c>
      <c r="R20" s="786"/>
      <c r="S20" s="787"/>
      <c r="T20" s="169" t="s">
        <v>177</v>
      </c>
      <c r="U20" s="170" t="s">
        <v>18</v>
      </c>
      <c r="V20" s="170" t="s">
        <v>181</v>
      </c>
      <c r="W20" s="170" t="s">
        <v>18</v>
      </c>
      <c r="X20" s="170" t="s">
        <v>183</v>
      </c>
      <c r="Y20" s="170" t="s">
        <v>184</v>
      </c>
      <c r="Z20" s="170" t="s">
        <v>563</v>
      </c>
      <c r="AA20" s="171">
        <v>0</v>
      </c>
      <c r="AB20" s="788" t="s">
        <v>564</v>
      </c>
      <c r="AC20" s="789"/>
      <c r="AD20" s="789"/>
      <c r="AE20" s="789"/>
      <c r="AF20" s="789"/>
      <c r="AG20" s="789"/>
      <c r="AH20" s="789"/>
      <c r="AI20" s="789"/>
      <c r="AJ20" s="789"/>
      <c r="AK20" s="789"/>
      <c r="AL20" s="789"/>
      <c r="AM20" s="789"/>
      <c r="AN20" s="790"/>
      <c r="AO20" s="25"/>
      <c r="AP20" s="25"/>
      <c r="AQ20" s="25"/>
      <c r="AR20" s="25"/>
      <c r="AS20" s="25"/>
      <c r="AT20" s="25"/>
      <c r="AU20" s="25"/>
      <c r="AV20" s="25"/>
      <c r="BG20" s="25"/>
      <c r="BJ20" s="24"/>
      <c r="BK20" s="24"/>
      <c r="BL20" s="24"/>
      <c r="BM20" s="24"/>
      <c r="CB20" s="25"/>
      <c r="CW20" s="25"/>
      <c r="DR20" s="25"/>
      <c r="EM20" s="25"/>
      <c r="FH20" s="25"/>
      <c r="GC20" s="25"/>
      <c r="GX20" s="25"/>
    </row>
    <row r="21" spans="1:216" x14ac:dyDescent="0.2">
      <c r="A21" s="179" t="s">
        <v>638</v>
      </c>
      <c r="B21" s="180">
        <v>0</v>
      </c>
      <c r="C21" s="180">
        <v>12</v>
      </c>
      <c r="D21" s="180">
        <v>9</v>
      </c>
      <c r="E21" s="180">
        <v>11</v>
      </c>
      <c r="F21" s="31">
        <v>8</v>
      </c>
      <c r="G21" s="769" t="str">
        <f>"10ｶｳﾝﾄ毎に、MP"&amp;10+ROUNDUP(CL/2,0)&amp;"点減少 &amp; MP0で戦闘不能 &amp; 常時[感情の強度]+1"</f>
        <v>10ｶｳﾝﾄ毎に、MP11点減少 &amp; MP0で戦闘不能 &amp; 常時[感情の強度]+1</v>
      </c>
      <c r="H21" s="770"/>
      <c r="I21" s="770"/>
      <c r="J21" s="770"/>
      <c r="K21" s="770"/>
      <c r="L21" s="770"/>
      <c r="M21" s="770"/>
      <c r="N21" s="770"/>
      <c r="O21" s="770"/>
      <c r="P21" s="771"/>
      <c r="Q21" s="785" t="s">
        <v>639</v>
      </c>
      <c r="R21" s="786"/>
      <c r="S21" s="787"/>
      <c r="T21" s="176" t="s">
        <v>177</v>
      </c>
      <c r="U21" s="177" t="s">
        <v>18</v>
      </c>
      <c r="V21" s="177" t="s">
        <v>181</v>
      </c>
      <c r="W21" s="177" t="s">
        <v>18</v>
      </c>
      <c r="X21" s="177" t="s">
        <v>183</v>
      </c>
      <c r="Y21" s="177" t="s">
        <v>184</v>
      </c>
      <c r="Z21" s="177" t="s">
        <v>640</v>
      </c>
      <c r="AA21" s="178">
        <v>0</v>
      </c>
      <c r="AB21" s="788" t="str">
        <f>"C開始時に使用。HP&amp;MP全回復 その後、行動手番毎にMP["&amp;CL&amp;"+2D10]点回復"</f>
        <v>C開始時に使用。HP&amp;MP全回復 その後、行動手番毎にMP[1+2D10]点回復</v>
      </c>
      <c r="AC21" s="789"/>
      <c r="AD21" s="789"/>
      <c r="AE21" s="789"/>
      <c r="AF21" s="789"/>
      <c r="AG21" s="789"/>
      <c r="AH21" s="789"/>
      <c r="AI21" s="789"/>
      <c r="AJ21" s="789"/>
      <c r="AK21" s="789"/>
      <c r="AL21" s="789"/>
      <c r="AM21" s="789"/>
      <c r="AN21" s="790"/>
      <c r="AO21" s="25"/>
      <c r="AP21" s="25"/>
      <c r="AQ21" s="25"/>
      <c r="AR21" s="25"/>
      <c r="AS21" s="25"/>
      <c r="AT21" s="25"/>
      <c r="AU21" s="25"/>
      <c r="AV21" s="25"/>
      <c r="BG21" s="25"/>
      <c r="BJ21" s="24"/>
      <c r="BK21" s="24"/>
      <c r="BL21" s="24"/>
      <c r="BM21" s="24"/>
      <c r="CB21" s="25"/>
      <c r="CW21" s="25"/>
      <c r="DR21" s="25"/>
      <c r="EM21" s="25"/>
      <c r="FH21" s="25"/>
      <c r="GC21" s="25"/>
      <c r="GX21" s="25"/>
    </row>
    <row r="22" spans="1:216" x14ac:dyDescent="0.2">
      <c r="A22" s="183" t="s">
        <v>657</v>
      </c>
      <c r="B22" s="184">
        <v>14</v>
      </c>
      <c r="C22" s="184">
        <v>4</v>
      </c>
      <c r="D22" s="184">
        <v>14</v>
      </c>
      <c r="E22" s="184">
        <v>4</v>
      </c>
      <c r="F22" s="31">
        <v>4</v>
      </c>
      <c r="G22" s="769" t="s">
        <v>658</v>
      </c>
      <c r="H22" s="770"/>
      <c r="I22" s="770"/>
      <c r="J22" s="770"/>
      <c r="K22" s="770"/>
      <c r="L22" s="770"/>
      <c r="M22" s="770"/>
      <c r="N22" s="770"/>
      <c r="O22" s="770"/>
      <c r="P22" s="771"/>
      <c r="Q22" s="785" t="s">
        <v>659</v>
      </c>
      <c r="R22" s="786"/>
      <c r="S22" s="787"/>
      <c r="T22" s="185" t="s">
        <v>177</v>
      </c>
      <c r="U22" s="186" t="s">
        <v>18</v>
      </c>
      <c r="V22" s="186" t="s">
        <v>181</v>
      </c>
      <c r="W22" s="186" t="s">
        <v>18</v>
      </c>
      <c r="X22" s="186" t="s">
        <v>183</v>
      </c>
      <c r="Y22" s="186" t="s">
        <v>184</v>
      </c>
      <c r="Z22" s="186" t="s">
        <v>660</v>
      </c>
      <c r="AA22" s="187">
        <v>0</v>
      </c>
      <c r="AB22" s="788" t="str">
        <f>"この戦闘中ｽｷﾙ攻撃で与えるダメージに+現カウント (上限値："&amp;CL*6+40&amp;")"</f>
        <v>この戦闘中ｽｷﾙ攻撃で与えるダメージに+現カウント (上限値：46)</v>
      </c>
      <c r="AC22" s="789"/>
      <c r="AD22" s="789"/>
      <c r="AE22" s="789"/>
      <c r="AF22" s="789"/>
      <c r="AG22" s="789"/>
      <c r="AH22" s="789"/>
      <c r="AI22" s="789"/>
      <c r="AJ22" s="789"/>
      <c r="AK22" s="789"/>
      <c r="AL22" s="789"/>
      <c r="AM22" s="789"/>
      <c r="AN22" s="790"/>
      <c r="AO22" s="25"/>
      <c r="AP22" s="25"/>
      <c r="AQ22" s="25"/>
      <c r="AR22" s="25"/>
      <c r="AS22" s="25"/>
      <c r="AT22" s="25"/>
      <c r="AU22" s="25"/>
      <c r="AV22" s="25"/>
      <c r="BG22" s="25"/>
      <c r="BJ22" s="24"/>
      <c r="BK22" s="24"/>
      <c r="BL22" s="24"/>
      <c r="BM22" s="24"/>
      <c r="CB22" s="25"/>
      <c r="CW22" s="25"/>
      <c r="DR22" s="25"/>
      <c r="EM22" s="25"/>
      <c r="FH22" s="25"/>
      <c r="GC22" s="25"/>
      <c r="GX22" s="25"/>
    </row>
    <row r="23" spans="1:216" x14ac:dyDescent="0.2">
      <c r="A23" s="183" t="s">
        <v>661</v>
      </c>
      <c r="B23" s="184">
        <v>10</v>
      </c>
      <c r="C23" s="184">
        <v>10</v>
      </c>
      <c r="D23" s="184">
        <v>10</v>
      </c>
      <c r="E23" s="184">
        <v>4</v>
      </c>
      <c r="F23" s="31">
        <v>6</v>
      </c>
      <c r="G23" s="769" t="s">
        <v>662</v>
      </c>
      <c r="H23" s="770"/>
      <c r="I23" s="770"/>
      <c r="J23" s="770"/>
      <c r="K23" s="770"/>
      <c r="L23" s="770"/>
      <c r="M23" s="770"/>
      <c r="N23" s="770"/>
      <c r="O23" s="770"/>
      <c r="P23" s="771"/>
      <c r="Q23" s="785" t="s">
        <v>663</v>
      </c>
      <c r="R23" s="786"/>
      <c r="S23" s="787"/>
      <c r="T23" s="185" t="s">
        <v>177</v>
      </c>
      <c r="U23" s="186" t="s">
        <v>18</v>
      </c>
      <c r="V23" s="186" t="s">
        <v>200</v>
      </c>
      <c r="W23" s="186" t="s">
        <v>18</v>
      </c>
      <c r="X23" s="186" t="s">
        <v>183</v>
      </c>
      <c r="Y23" s="186" t="s">
        <v>184</v>
      </c>
      <c r="Z23" s="186" t="s">
        <v>225</v>
      </c>
      <c r="AA23" s="187">
        <v>0</v>
      </c>
      <c r="AB23" s="788" t="str">
        <f>"自身の受けるダメージを"&amp;CL*12+60&amp;"点軽減。ダメージ0の場合 MP"&amp;CL+5&amp;"点回復"</f>
        <v>自身の受けるダメージを72点軽減。ダメージ0の場合 MP6点回復</v>
      </c>
      <c r="AC23" s="789"/>
      <c r="AD23" s="789"/>
      <c r="AE23" s="789"/>
      <c r="AF23" s="789"/>
      <c r="AG23" s="789"/>
      <c r="AH23" s="789"/>
      <c r="AI23" s="789"/>
      <c r="AJ23" s="789"/>
      <c r="AK23" s="789"/>
      <c r="AL23" s="789"/>
      <c r="AM23" s="789"/>
      <c r="AN23" s="790"/>
      <c r="AO23" s="25"/>
      <c r="AP23" s="25"/>
      <c r="AQ23" s="25"/>
      <c r="AR23" s="25"/>
      <c r="AS23" s="25"/>
      <c r="AT23" s="25"/>
      <c r="AU23" s="25"/>
      <c r="AV23" s="25"/>
      <c r="BG23" s="25"/>
      <c r="BJ23" s="24"/>
      <c r="BK23" s="24"/>
      <c r="BL23" s="24"/>
      <c r="BM23" s="24"/>
      <c r="CB23" s="25"/>
      <c r="CW23" s="25"/>
      <c r="DR23" s="25"/>
      <c r="EM23" s="25"/>
      <c r="FH23" s="25"/>
      <c r="GC23" s="25"/>
      <c r="GX23" s="25"/>
    </row>
    <row r="24" spans="1:216" x14ac:dyDescent="0.2">
      <c r="A24" s="28" t="s">
        <v>152</v>
      </c>
      <c r="B24" s="87" t="e">
        <f>ROUNDUP((VLOOKUP(キメラA,VL用!$A$2:$F$50,B26,FALSE)+VLOOKUP(キメラB,VL用!$A$2:$F$50,B26,FALSE))/2,0)</f>
        <v>#N/A</v>
      </c>
      <c r="C24" s="87" t="e">
        <f>ROUNDUP((VLOOKUP(キメラA,VL用!$A$2:$F$50,C26,FALSE)+VLOOKUP(キメラB,VL用!$A$2:$F$50,C26,FALSE))/2,0)</f>
        <v>#N/A</v>
      </c>
      <c r="D24" s="87" t="e">
        <f>ROUNDUP((VLOOKUP(キメラA,VL用!$A$2:$F$50,D26,FALSE)+VLOOKUP(キメラB,VL用!$A$2:$F$50,D26,FALSE))/2,0)</f>
        <v>#N/A</v>
      </c>
      <c r="E24" s="87" t="e">
        <f>ROUNDUP((VLOOKUP(キメラA,VL用!$A$2:$F$50,E26,FALSE)+VLOOKUP(キメラB,VL用!$A$2:$F$50,E26,FALSE))/2,0)</f>
        <v>#N/A</v>
      </c>
      <c r="F24" s="87" t="e">
        <f>ROUNDUP((VLOOKUP(キメラA,VL用!$A$2:$F$50,F26,FALSE)+VLOOKUP(キメラB,VL用!$A$2:$F$50,F26,FALSE))/2,0)</f>
        <v>#N/A</v>
      </c>
      <c r="G24" s="769" t="e">
        <f>VLOOKUP(キメラA,A1:P50,7,FALSE)</f>
        <v>#N/A</v>
      </c>
      <c r="H24" s="770"/>
      <c r="I24" s="770"/>
      <c r="J24" s="770"/>
      <c r="K24" s="770"/>
      <c r="L24" s="770"/>
      <c r="M24" s="770"/>
      <c r="N24" s="770"/>
      <c r="O24" s="770"/>
      <c r="P24" s="771"/>
      <c r="Q24" s="785" t="s">
        <v>175</v>
      </c>
      <c r="R24" s="786"/>
      <c r="S24" s="787"/>
      <c r="T24" s="73" t="s">
        <v>177</v>
      </c>
      <c r="U24" s="74" t="s">
        <v>179</v>
      </c>
      <c r="V24" s="74" t="s">
        <v>205</v>
      </c>
      <c r="W24" s="74" t="s">
        <v>179</v>
      </c>
      <c r="X24" s="74" t="s">
        <v>183</v>
      </c>
      <c r="Y24" s="74" t="s">
        <v>183</v>
      </c>
      <c r="Z24" s="74" t="s">
        <v>183</v>
      </c>
      <c r="AA24" s="75" t="s">
        <v>183</v>
      </c>
      <c r="AB24" s="788" t="str">
        <f>"感情強度合計値-4。〈炎〉～〈闇〉耐性+"&amp;5+CS!S10*2&amp;" 4MP以上のｽｷﾙ代償-1MP"</f>
        <v>感情強度合計値-4。〈炎〉～〈闇〉耐性+7 4MP以上のｽｷﾙ代償-1MP</v>
      </c>
      <c r="AC24" s="789"/>
      <c r="AD24" s="789"/>
      <c r="AE24" s="789"/>
      <c r="AF24" s="789"/>
      <c r="AG24" s="789"/>
      <c r="AH24" s="789"/>
      <c r="AI24" s="789"/>
      <c r="AJ24" s="789"/>
      <c r="AK24" s="789"/>
      <c r="AL24" s="789"/>
      <c r="AM24" s="789"/>
      <c r="AN24" s="790"/>
      <c r="AO24" s="25"/>
      <c r="AP24" s="25"/>
      <c r="AQ24" s="25"/>
      <c r="AR24" s="25"/>
      <c r="AS24" s="25"/>
      <c r="AT24" s="25"/>
      <c r="AU24" s="25"/>
      <c r="AV24" s="25"/>
      <c r="BG24" s="25"/>
      <c r="CB24" s="25"/>
      <c r="CW24" s="25"/>
      <c r="DR24" s="25"/>
      <c r="EM24" s="25"/>
      <c r="FH24" s="25"/>
      <c r="GC24" s="25"/>
      <c r="GX24" s="25"/>
    </row>
    <row r="25" spans="1:216" ht="13.8" thickBot="1" x14ac:dyDescent="0.25">
      <c r="A25" s="30" t="s">
        <v>153</v>
      </c>
      <c r="B25" s="32" t="e">
        <f>B24</f>
        <v>#N/A</v>
      </c>
      <c r="C25" s="32" t="e">
        <f t="shared" ref="C25:F25" si="0">C24</f>
        <v>#N/A</v>
      </c>
      <c r="D25" s="32" t="e">
        <f t="shared" si="0"/>
        <v>#N/A</v>
      </c>
      <c r="E25" s="32" t="e">
        <f t="shared" si="0"/>
        <v>#N/A</v>
      </c>
      <c r="F25" s="32" t="e">
        <f t="shared" si="0"/>
        <v>#N/A</v>
      </c>
      <c r="G25" s="772" t="e">
        <f>VLOOKUP(キメラA,A1:P25,7,FALSE)</f>
        <v>#N/A</v>
      </c>
      <c r="H25" s="773"/>
      <c r="I25" s="773"/>
      <c r="J25" s="773"/>
      <c r="K25" s="773"/>
      <c r="L25" s="773"/>
      <c r="M25" s="773"/>
      <c r="N25" s="773"/>
      <c r="O25" s="773"/>
      <c r="P25" s="774"/>
      <c r="Q25" s="802" t="s">
        <v>176</v>
      </c>
      <c r="R25" s="803"/>
      <c r="S25" s="804"/>
      <c r="T25" s="76" t="s">
        <v>180</v>
      </c>
      <c r="U25" s="77" t="s">
        <v>179</v>
      </c>
      <c r="V25" s="77" t="s">
        <v>206</v>
      </c>
      <c r="W25" s="77" t="s">
        <v>178</v>
      </c>
      <c r="X25" s="77" t="s">
        <v>182</v>
      </c>
      <c r="Y25" s="77" t="s">
        <v>183</v>
      </c>
      <c r="Z25" s="77" t="s">
        <v>182</v>
      </c>
      <c r="AA25" s="78" t="s">
        <v>182</v>
      </c>
      <c r="AB25" s="817" t="s">
        <v>436</v>
      </c>
      <c r="AC25" s="818"/>
      <c r="AD25" s="818"/>
      <c r="AE25" s="818"/>
      <c r="AF25" s="818"/>
      <c r="AG25" s="818"/>
      <c r="AH25" s="818"/>
      <c r="AI25" s="818"/>
      <c r="AJ25" s="818"/>
      <c r="AK25" s="818"/>
      <c r="AL25" s="818"/>
      <c r="AM25" s="818"/>
      <c r="AN25" s="819"/>
      <c r="AO25" s="25"/>
      <c r="AP25" s="25"/>
      <c r="AQ25" s="25"/>
      <c r="AR25" s="25"/>
      <c r="AS25" s="25"/>
      <c r="AT25" s="25"/>
      <c r="AU25" s="25"/>
      <c r="AV25" s="25"/>
      <c r="BG25" s="25"/>
      <c r="CB25" s="25"/>
      <c r="CW25" s="25"/>
      <c r="DR25" s="25"/>
      <c r="EM25" s="25"/>
      <c r="FH25" s="25"/>
      <c r="GC25" s="25"/>
      <c r="GX25" s="25"/>
    </row>
    <row r="26" spans="1:216" ht="13.8" thickBot="1" x14ac:dyDescent="0.25">
      <c r="A26" s="27"/>
      <c r="B26" s="87">
        <v>2</v>
      </c>
      <c r="C26" s="87">
        <v>3</v>
      </c>
      <c r="D26" s="87">
        <v>4</v>
      </c>
      <c r="E26" s="87">
        <v>5</v>
      </c>
      <c r="F26" s="134">
        <v>6</v>
      </c>
      <c r="G26" s="25">
        <v>2</v>
      </c>
      <c r="H26" s="25">
        <v>3</v>
      </c>
      <c r="I26" s="25">
        <v>4</v>
      </c>
      <c r="J26" s="25">
        <v>5</v>
      </c>
      <c r="K26" s="25">
        <v>6</v>
      </c>
      <c r="L26" s="25">
        <v>7</v>
      </c>
      <c r="M26" s="25">
        <v>8</v>
      </c>
      <c r="N26" s="25">
        <v>9</v>
      </c>
      <c r="O26" s="25">
        <v>10</v>
      </c>
      <c r="P26" s="25">
        <v>11</v>
      </c>
      <c r="Q26" s="25">
        <v>12</v>
      </c>
      <c r="R26" s="25">
        <v>13</v>
      </c>
      <c r="S26" s="25">
        <v>14</v>
      </c>
      <c r="T26" s="25">
        <v>15</v>
      </c>
      <c r="U26" s="25">
        <v>16</v>
      </c>
      <c r="V26" s="25">
        <v>17</v>
      </c>
      <c r="W26" s="25">
        <v>18</v>
      </c>
      <c r="X26" s="25">
        <v>19</v>
      </c>
      <c r="Y26" s="25">
        <v>20</v>
      </c>
      <c r="Z26" s="25">
        <v>21</v>
      </c>
      <c r="AA26" s="25"/>
      <c r="AB26" s="25">
        <v>2</v>
      </c>
      <c r="AC26" s="25">
        <v>3</v>
      </c>
      <c r="AD26" s="25">
        <v>4</v>
      </c>
      <c r="AE26" s="25">
        <v>5</v>
      </c>
      <c r="AF26" s="25">
        <v>6</v>
      </c>
      <c r="AG26" s="25">
        <v>7</v>
      </c>
      <c r="AH26" s="25">
        <v>8</v>
      </c>
      <c r="AI26" s="25">
        <v>9</v>
      </c>
      <c r="AJ26" s="25">
        <v>10</v>
      </c>
      <c r="AK26" s="25">
        <v>11</v>
      </c>
      <c r="AL26" s="25">
        <v>12</v>
      </c>
      <c r="AM26" s="25">
        <v>13</v>
      </c>
      <c r="AN26" s="25">
        <v>14</v>
      </c>
      <c r="AO26" s="25">
        <v>15</v>
      </c>
      <c r="AP26" s="25">
        <v>16</v>
      </c>
      <c r="AQ26" s="25">
        <v>17</v>
      </c>
      <c r="AR26" s="25">
        <v>18</v>
      </c>
      <c r="AS26" s="25">
        <v>19</v>
      </c>
      <c r="AT26" s="25">
        <v>20</v>
      </c>
      <c r="AU26" s="25">
        <v>21</v>
      </c>
      <c r="AV26" s="25"/>
      <c r="AW26" s="25">
        <v>2</v>
      </c>
      <c r="AX26" s="25">
        <v>3</v>
      </c>
      <c r="AY26" s="25">
        <v>4</v>
      </c>
      <c r="AZ26" s="25">
        <v>5</v>
      </c>
      <c r="BA26" s="25">
        <v>6</v>
      </c>
      <c r="BB26" s="25">
        <v>7</v>
      </c>
      <c r="BC26" s="25">
        <v>8</v>
      </c>
      <c r="BD26" s="25">
        <v>9</v>
      </c>
      <c r="BE26" s="25">
        <v>10</v>
      </c>
      <c r="BF26" s="25">
        <v>11</v>
      </c>
      <c r="BG26" s="25">
        <v>12</v>
      </c>
      <c r="BH26" s="25">
        <v>13</v>
      </c>
      <c r="BI26" s="25">
        <v>14</v>
      </c>
      <c r="BJ26" s="25">
        <v>15</v>
      </c>
      <c r="BK26" s="25">
        <v>16</v>
      </c>
      <c r="BL26" s="25">
        <v>17</v>
      </c>
      <c r="BM26" s="25">
        <v>18</v>
      </c>
      <c r="BN26" s="25">
        <v>19</v>
      </c>
      <c r="BO26" s="25">
        <v>20</v>
      </c>
      <c r="BP26" s="25">
        <v>21</v>
      </c>
      <c r="BQ26" s="25"/>
      <c r="BR26" s="25">
        <v>2</v>
      </c>
      <c r="BS26" s="25">
        <v>3</v>
      </c>
      <c r="BT26" s="25">
        <v>4</v>
      </c>
      <c r="BU26" s="25">
        <v>5</v>
      </c>
      <c r="BV26" s="25">
        <v>6</v>
      </c>
      <c r="BW26" s="25">
        <v>7</v>
      </c>
      <c r="BX26" s="25">
        <v>8</v>
      </c>
      <c r="BY26" s="25">
        <v>9</v>
      </c>
      <c r="BZ26" s="25">
        <v>10</v>
      </c>
      <c r="CA26" s="25">
        <v>11</v>
      </c>
      <c r="CB26" s="25">
        <v>12</v>
      </c>
      <c r="CC26" s="25">
        <v>13</v>
      </c>
      <c r="CD26" s="25">
        <v>14</v>
      </c>
      <c r="CE26" s="25">
        <v>15</v>
      </c>
      <c r="CF26" s="25">
        <v>16</v>
      </c>
      <c r="CG26" s="25">
        <v>17</v>
      </c>
      <c r="CH26" s="25">
        <v>18</v>
      </c>
      <c r="CI26" s="25">
        <v>19</v>
      </c>
      <c r="CJ26" s="25">
        <v>20</v>
      </c>
      <c r="CK26" s="25">
        <v>21</v>
      </c>
      <c r="CL26" s="25"/>
      <c r="CM26" s="25">
        <v>2</v>
      </c>
      <c r="CN26" s="25">
        <v>3</v>
      </c>
      <c r="CO26" s="25">
        <v>4</v>
      </c>
      <c r="CP26" s="25">
        <v>5</v>
      </c>
      <c r="CQ26" s="25">
        <v>6</v>
      </c>
      <c r="CR26" s="25">
        <v>7</v>
      </c>
      <c r="CS26" s="25">
        <v>8</v>
      </c>
      <c r="CT26" s="25">
        <v>9</v>
      </c>
      <c r="CU26" s="25">
        <v>10</v>
      </c>
      <c r="CV26" s="25">
        <v>11</v>
      </c>
      <c r="CW26" s="25">
        <v>12</v>
      </c>
      <c r="CX26" s="25">
        <v>13</v>
      </c>
      <c r="CY26" s="25">
        <v>14</v>
      </c>
      <c r="CZ26" s="25">
        <v>15</v>
      </c>
      <c r="DA26" s="25">
        <v>16</v>
      </c>
      <c r="DB26" s="25">
        <v>17</v>
      </c>
      <c r="DC26" s="25">
        <v>18</v>
      </c>
      <c r="DD26" s="25">
        <v>19</v>
      </c>
      <c r="DE26" s="25">
        <v>20</v>
      </c>
      <c r="DF26" s="25">
        <v>21</v>
      </c>
      <c r="DG26" s="25"/>
      <c r="DH26" s="25">
        <v>2</v>
      </c>
      <c r="DI26" s="25">
        <v>3</v>
      </c>
      <c r="DJ26" s="25">
        <v>4</v>
      </c>
      <c r="DK26" s="25">
        <v>5</v>
      </c>
      <c r="DL26" s="25">
        <v>6</v>
      </c>
      <c r="DM26" s="25">
        <v>7</v>
      </c>
      <c r="DN26" s="25">
        <v>8</v>
      </c>
      <c r="DO26" s="25">
        <v>9</v>
      </c>
      <c r="DP26" s="25">
        <v>10</v>
      </c>
      <c r="DQ26" s="25">
        <v>11</v>
      </c>
      <c r="DR26" s="25">
        <v>12</v>
      </c>
      <c r="DS26" s="25">
        <v>13</v>
      </c>
      <c r="DT26" s="25">
        <v>14</v>
      </c>
      <c r="DU26" s="25">
        <v>15</v>
      </c>
      <c r="DV26" s="25">
        <v>16</v>
      </c>
      <c r="DW26" s="25">
        <v>17</v>
      </c>
      <c r="DX26" s="25">
        <v>18</v>
      </c>
      <c r="DY26" s="25">
        <v>19</v>
      </c>
      <c r="DZ26" s="25">
        <v>20</v>
      </c>
      <c r="EA26" s="25">
        <v>21</v>
      </c>
      <c r="EB26" s="25"/>
      <c r="EC26" s="25">
        <v>2</v>
      </c>
      <c r="ED26" s="25">
        <v>3</v>
      </c>
      <c r="EE26" s="25">
        <v>4</v>
      </c>
      <c r="EF26" s="25">
        <v>5</v>
      </c>
      <c r="EG26" s="25">
        <v>6</v>
      </c>
      <c r="EH26" s="25">
        <v>7</v>
      </c>
      <c r="EI26" s="25">
        <v>8</v>
      </c>
      <c r="EJ26" s="25">
        <v>9</v>
      </c>
      <c r="EK26" s="25">
        <v>10</v>
      </c>
      <c r="EL26" s="25">
        <v>11</v>
      </c>
      <c r="EM26" s="25">
        <v>12</v>
      </c>
      <c r="EN26" s="25">
        <v>13</v>
      </c>
      <c r="EO26" s="25">
        <v>14</v>
      </c>
      <c r="EP26" s="25">
        <v>15</v>
      </c>
      <c r="EQ26" s="25">
        <v>16</v>
      </c>
      <c r="ER26" s="25">
        <v>17</v>
      </c>
      <c r="ES26" s="25">
        <v>18</v>
      </c>
      <c r="ET26" s="25">
        <v>19</v>
      </c>
      <c r="EU26" s="25">
        <v>20</v>
      </c>
      <c r="EV26" s="25">
        <v>21</v>
      </c>
      <c r="EW26" s="25"/>
      <c r="EX26" s="25">
        <v>2</v>
      </c>
      <c r="EY26" s="25">
        <v>3</v>
      </c>
      <c r="EZ26" s="25">
        <v>4</v>
      </c>
      <c r="FA26" s="25">
        <v>5</v>
      </c>
      <c r="FB26" s="25">
        <v>6</v>
      </c>
      <c r="FC26" s="25">
        <v>7</v>
      </c>
      <c r="FD26" s="25">
        <v>8</v>
      </c>
      <c r="FE26" s="25">
        <v>9</v>
      </c>
      <c r="FF26" s="25">
        <v>10</v>
      </c>
      <c r="FG26" s="25">
        <v>11</v>
      </c>
      <c r="FH26" s="25">
        <v>12</v>
      </c>
      <c r="FI26" s="25">
        <v>13</v>
      </c>
      <c r="FJ26" s="25">
        <v>14</v>
      </c>
      <c r="FK26" s="25">
        <v>15</v>
      </c>
      <c r="FL26" s="25">
        <v>16</v>
      </c>
      <c r="FM26" s="25">
        <v>17</v>
      </c>
      <c r="FN26" s="25">
        <v>18</v>
      </c>
      <c r="FO26" s="25">
        <v>19</v>
      </c>
      <c r="FP26" s="25">
        <v>20</v>
      </c>
      <c r="FQ26" s="25">
        <v>21</v>
      </c>
      <c r="FR26" s="25"/>
      <c r="FS26" s="25">
        <v>2</v>
      </c>
      <c r="FT26" s="25">
        <v>3</v>
      </c>
      <c r="FU26" s="25">
        <v>4</v>
      </c>
      <c r="FV26" s="25">
        <v>5</v>
      </c>
      <c r="FW26" s="25">
        <v>6</v>
      </c>
      <c r="FX26" s="25">
        <v>7</v>
      </c>
      <c r="FY26" s="25">
        <v>8</v>
      </c>
      <c r="FZ26" s="25">
        <v>9</v>
      </c>
      <c r="GA26" s="25">
        <v>10</v>
      </c>
      <c r="GB26" s="25">
        <v>11</v>
      </c>
      <c r="GC26" s="25">
        <v>12</v>
      </c>
      <c r="GD26" s="25">
        <v>13</v>
      </c>
      <c r="GE26" s="25">
        <v>14</v>
      </c>
      <c r="GF26" s="25">
        <v>15</v>
      </c>
      <c r="GG26" s="25">
        <v>16</v>
      </c>
      <c r="GH26" s="25">
        <v>17</v>
      </c>
      <c r="GI26" s="25">
        <v>18</v>
      </c>
      <c r="GJ26" s="25">
        <v>19</v>
      </c>
      <c r="GK26" s="25">
        <v>20</v>
      </c>
      <c r="GL26" s="25">
        <v>21</v>
      </c>
      <c r="GM26" s="25"/>
      <c r="GN26" s="25">
        <v>2</v>
      </c>
      <c r="GO26" s="25">
        <v>3</v>
      </c>
      <c r="GP26" s="25">
        <v>4</v>
      </c>
      <c r="GQ26" s="25">
        <v>5</v>
      </c>
      <c r="GR26" s="25">
        <v>6</v>
      </c>
      <c r="GS26" s="25">
        <v>7</v>
      </c>
      <c r="GT26" s="25">
        <v>8</v>
      </c>
      <c r="GU26" s="25">
        <v>9</v>
      </c>
      <c r="GV26" s="25">
        <v>10</v>
      </c>
      <c r="GW26" s="25">
        <v>11</v>
      </c>
      <c r="GX26" s="25">
        <v>12</v>
      </c>
      <c r="GY26" s="25">
        <v>13</v>
      </c>
      <c r="GZ26" s="25">
        <v>14</v>
      </c>
      <c r="HA26" s="25">
        <v>15</v>
      </c>
      <c r="HB26" s="25">
        <v>16</v>
      </c>
      <c r="HC26" s="25">
        <v>17</v>
      </c>
      <c r="HD26" s="25">
        <v>18</v>
      </c>
      <c r="HE26" s="25">
        <v>19</v>
      </c>
      <c r="HF26" s="25">
        <v>20</v>
      </c>
      <c r="HG26" s="25">
        <v>21</v>
      </c>
    </row>
    <row r="27" spans="1:216" ht="13.8" thickBot="1" x14ac:dyDescent="0.25">
      <c r="A27" s="27"/>
      <c r="B27" s="27">
        <v>2</v>
      </c>
      <c r="C27" s="25"/>
      <c r="D27" s="25"/>
      <c r="E27" s="25"/>
      <c r="F27" s="48" t="s">
        <v>101</v>
      </c>
      <c r="G27" s="37" t="s">
        <v>31</v>
      </c>
      <c r="H27" s="38" t="s">
        <v>30</v>
      </c>
      <c r="I27" s="38" t="s">
        <v>19</v>
      </c>
      <c r="J27" s="38" t="s">
        <v>17</v>
      </c>
      <c r="K27" s="38" t="s">
        <v>16</v>
      </c>
      <c r="L27" s="38" t="s">
        <v>15</v>
      </c>
      <c r="M27" s="38" t="s">
        <v>14</v>
      </c>
      <c r="N27" s="38" t="s">
        <v>13</v>
      </c>
      <c r="O27" s="38" t="s">
        <v>12</v>
      </c>
      <c r="P27" s="39" t="s">
        <v>11</v>
      </c>
      <c r="Q27" s="40" t="s">
        <v>99</v>
      </c>
      <c r="R27" s="38" t="s">
        <v>8</v>
      </c>
      <c r="S27" s="38" t="s">
        <v>7</v>
      </c>
      <c r="T27" s="38" t="s">
        <v>6</v>
      </c>
      <c r="U27" s="38" t="s">
        <v>5</v>
      </c>
      <c r="V27" s="38" t="s">
        <v>4</v>
      </c>
      <c r="W27" s="38" t="s">
        <v>3</v>
      </c>
      <c r="X27" s="38" t="s">
        <v>2</v>
      </c>
      <c r="Y27" s="38" t="s">
        <v>1</v>
      </c>
      <c r="Z27" s="41" t="s">
        <v>0</v>
      </c>
      <c r="AA27" s="49" t="s">
        <v>101</v>
      </c>
      <c r="AB27" s="37" t="s">
        <v>31</v>
      </c>
      <c r="AC27" s="38" t="s">
        <v>30</v>
      </c>
      <c r="AD27" s="38" t="s">
        <v>19</v>
      </c>
      <c r="AE27" s="38" t="s">
        <v>17</v>
      </c>
      <c r="AF27" s="38" t="s">
        <v>16</v>
      </c>
      <c r="AG27" s="38" t="s">
        <v>15</v>
      </c>
      <c r="AH27" s="38" t="s">
        <v>14</v>
      </c>
      <c r="AI27" s="38" t="s">
        <v>13</v>
      </c>
      <c r="AJ27" s="38" t="s">
        <v>12</v>
      </c>
      <c r="AK27" s="39" t="s">
        <v>11</v>
      </c>
      <c r="AL27" s="40" t="s">
        <v>99</v>
      </c>
      <c r="AM27" s="38" t="s">
        <v>8</v>
      </c>
      <c r="AN27" s="38" t="s">
        <v>7</v>
      </c>
      <c r="AO27" s="38" t="s">
        <v>6</v>
      </c>
      <c r="AP27" s="38" t="s">
        <v>5</v>
      </c>
      <c r="AQ27" s="38" t="s">
        <v>4</v>
      </c>
      <c r="AR27" s="38" t="s">
        <v>3</v>
      </c>
      <c r="AS27" s="38" t="s">
        <v>2</v>
      </c>
      <c r="AT27" s="38" t="s">
        <v>1</v>
      </c>
      <c r="AU27" s="41" t="s">
        <v>0</v>
      </c>
      <c r="AV27" s="49" t="s">
        <v>101</v>
      </c>
      <c r="AW27" s="37" t="s">
        <v>31</v>
      </c>
      <c r="AX27" s="38" t="s">
        <v>30</v>
      </c>
      <c r="AY27" s="38" t="s">
        <v>19</v>
      </c>
      <c r="AZ27" s="38" t="s">
        <v>17</v>
      </c>
      <c r="BA27" s="38" t="s">
        <v>16</v>
      </c>
      <c r="BB27" s="38" t="s">
        <v>15</v>
      </c>
      <c r="BC27" s="38" t="s">
        <v>14</v>
      </c>
      <c r="BD27" s="38" t="s">
        <v>13</v>
      </c>
      <c r="BE27" s="38" t="s">
        <v>12</v>
      </c>
      <c r="BF27" s="39" t="s">
        <v>11</v>
      </c>
      <c r="BG27" s="40" t="s">
        <v>99</v>
      </c>
      <c r="BH27" s="38" t="s">
        <v>8</v>
      </c>
      <c r="BI27" s="38" t="s">
        <v>7</v>
      </c>
      <c r="BJ27" s="38" t="s">
        <v>6</v>
      </c>
      <c r="BK27" s="38" t="s">
        <v>5</v>
      </c>
      <c r="BL27" s="38" t="s">
        <v>4</v>
      </c>
      <c r="BM27" s="38" t="s">
        <v>3</v>
      </c>
      <c r="BN27" s="38" t="s">
        <v>2</v>
      </c>
      <c r="BO27" s="38" t="s">
        <v>1</v>
      </c>
      <c r="BP27" s="41" t="s">
        <v>0</v>
      </c>
      <c r="BQ27" s="49" t="s">
        <v>101</v>
      </c>
      <c r="BR27" s="37" t="s">
        <v>31</v>
      </c>
      <c r="BS27" s="38" t="s">
        <v>30</v>
      </c>
      <c r="BT27" s="38" t="s">
        <v>19</v>
      </c>
      <c r="BU27" s="38" t="s">
        <v>17</v>
      </c>
      <c r="BV27" s="38" t="s">
        <v>16</v>
      </c>
      <c r="BW27" s="38" t="s">
        <v>15</v>
      </c>
      <c r="BX27" s="38" t="s">
        <v>14</v>
      </c>
      <c r="BY27" s="38" t="s">
        <v>13</v>
      </c>
      <c r="BZ27" s="38" t="s">
        <v>12</v>
      </c>
      <c r="CA27" s="39" t="s">
        <v>11</v>
      </c>
      <c r="CB27" s="40" t="s">
        <v>99</v>
      </c>
      <c r="CC27" s="38" t="s">
        <v>8</v>
      </c>
      <c r="CD27" s="38" t="s">
        <v>7</v>
      </c>
      <c r="CE27" s="38" t="s">
        <v>6</v>
      </c>
      <c r="CF27" s="38" t="s">
        <v>5</v>
      </c>
      <c r="CG27" s="38" t="s">
        <v>4</v>
      </c>
      <c r="CH27" s="38" t="s">
        <v>3</v>
      </c>
      <c r="CI27" s="38" t="s">
        <v>2</v>
      </c>
      <c r="CJ27" s="38" t="s">
        <v>1</v>
      </c>
      <c r="CK27" s="41" t="s">
        <v>0</v>
      </c>
      <c r="CL27" s="49" t="s">
        <v>101</v>
      </c>
      <c r="CM27" s="37" t="s">
        <v>31</v>
      </c>
      <c r="CN27" s="38" t="s">
        <v>30</v>
      </c>
      <c r="CO27" s="38" t="s">
        <v>19</v>
      </c>
      <c r="CP27" s="38" t="s">
        <v>17</v>
      </c>
      <c r="CQ27" s="38" t="s">
        <v>16</v>
      </c>
      <c r="CR27" s="38" t="s">
        <v>15</v>
      </c>
      <c r="CS27" s="38" t="s">
        <v>14</v>
      </c>
      <c r="CT27" s="38" t="s">
        <v>13</v>
      </c>
      <c r="CU27" s="38" t="s">
        <v>12</v>
      </c>
      <c r="CV27" s="39" t="s">
        <v>11</v>
      </c>
      <c r="CW27" s="40" t="s">
        <v>99</v>
      </c>
      <c r="CX27" s="38" t="s">
        <v>8</v>
      </c>
      <c r="CY27" s="38" t="s">
        <v>7</v>
      </c>
      <c r="CZ27" s="38" t="s">
        <v>6</v>
      </c>
      <c r="DA27" s="38" t="s">
        <v>5</v>
      </c>
      <c r="DB27" s="38" t="s">
        <v>4</v>
      </c>
      <c r="DC27" s="38" t="s">
        <v>3</v>
      </c>
      <c r="DD27" s="38" t="s">
        <v>2</v>
      </c>
      <c r="DE27" s="38" t="s">
        <v>1</v>
      </c>
      <c r="DF27" s="41" t="s">
        <v>0</v>
      </c>
      <c r="DG27" s="49" t="s">
        <v>101</v>
      </c>
      <c r="DH27" s="37" t="s">
        <v>31</v>
      </c>
      <c r="DI27" s="38" t="s">
        <v>30</v>
      </c>
      <c r="DJ27" s="38" t="s">
        <v>19</v>
      </c>
      <c r="DK27" s="38" t="s">
        <v>17</v>
      </c>
      <c r="DL27" s="38" t="s">
        <v>16</v>
      </c>
      <c r="DM27" s="38" t="s">
        <v>15</v>
      </c>
      <c r="DN27" s="38" t="s">
        <v>14</v>
      </c>
      <c r="DO27" s="38" t="s">
        <v>13</v>
      </c>
      <c r="DP27" s="38" t="s">
        <v>12</v>
      </c>
      <c r="DQ27" s="39" t="s">
        <v>11</v>
      </c>
      <c r="DR27" s="40" t="s">
        <v>99</v>
      </c>
      <c r="DS27" s="38" t="s">
        <v>8</v>
      </c>
      <c r="DT27" s="38" t="s">
        <v>7</v>
      </c>
      <c r="DU27" s="38" t="s">
        <v>6</v>
      </c>
      <c r="DV27" s="38" t="s">
        <v>5</v>
      </c>
      <c r="DW27" s="38" t="s">
        <v>4</v>
      </c>
      <c r="DX27" s="38" t="s">
        <v>3</v>
      </c>
      <c r="DY27" s="38" t="s">
        <v>2</v>
      </c>
      <c r="DZ27" s="38" t="s">
        <v>1</v>
      </c>
      <c r="EA27" s="41" t="s">
        <v>0</v>
      </c>
      <c r="EB27" s="49" t="s">
        <v>101</v>
      </c>
      <c r="EC27" s="37" t="s">
        <v>31</v>
      </c>
      <c r="ED27" s="38" t="s">
        <v>30</v>
      </c>
      <c r="EE27" s="38" t="s">
        <v>19</v>
      </c>
      <c r="EF27" s="38" t="s">
        <v>17</v>
      </c>
      <c r="EG27" s="38" t="s">
        <v>16</v>
      </c>
      <c r="EH27" s="38" t="s">
        <v>15</v>
      </c>
      <c r="EI27" s="38" t="s">
        <v>14</v>
      </c>
      <c r="EJ27" s="38" t="s">
        <v>13</v>
      </c>
      <c r="EK27" s="38" t="s">
        <v>12</v>
      </c>
      <c r="EL27" s="39" t="s">
        <v>11</v>
      </c>
      <c r="EM27" s="40" t="s">
        <v>99</v>
      </c>
      <c r="EN27" s="38" t="s">
        <v>8</v>
      </c>
      <c r="EO27" s="38" t="s">
        <v>7</v>
      </c>
      <c r="EP27" s="38" t="s">
        <v>6</v>
      </c>
      <c r="EQ27" s="38" t="s">
        <v>5</v>
      </c>
      <c r="ER27" s="38" t="s">
        <v>4</v>
      </c>
      <c r="ES27" s="38" t="s">
        <v>3</v>
      </c>
      <c r="ET27" s="38" t="s">
        <v>2</v>
      </c>
      <c r="EU27" s="38" t="s">
        <v>1</v>
      </c>
      <c r="EV27" s="41" t="s">
        <v>0</v>
      </c>
      <c r="EW27" s="49" t="s">
        <v>101</v>
      </c>
      <c r="EX27" s="37" t="s">
        <v>31</v>
      </c>
      <c r="EY27" s="38" t="s">
        <v>30</v>
      </c>
      <c r="EZ27" s="38" t="s">
        <v>19</v>
      </c>
      <c r="FA27" s="38" t="s">
        <v>17</v>
      </c>
      <c r="FB27" s="38" t="s">
        <v>16</v>
      </c>
      <c r="FC27" s="38" t="s">
        <v>15</v>
      </c>
      <c r="FD27" s="38" t="s">
        <v>14</v>
      </c>
      <c r="FE27" s="38" t="s">
        <v>13</v>
      </c>
      <c r="FF27" s="38" t="s">
        <v>12</v>
      </c>
      <c r="FG27" s="39" t="s">
        <v>11</v>
      </c>
      <c r="FH27" s="40" t="s">
        <v>99</v>
      </c>
      <c r="FI27" s="38" t="s">
        <v>8</v>
      </c>
      <c r="FJ27" s="38" t="s">
        <v>7</v>
      </c>
      <c r="FK27" s="38" t="s">
        <v>6</v>
      </c>
      <c r="FL27" s="38" t="s">
        <v>5</v>
      </c>
      <c r="FM27" s="38" t="s">
        <v>4</v>
      </c>
      <c r="FN27" s="38" t="s">
        <v>3</v>
      </c>
      <c r="FO27" s="38" t="s">
        <v>2</v>
      </c>
      <c r="FP27" s="38" t="s">
        <v>1</v>
      </c>
      <c r="FQ27" s="41" t="s">
        <v>0</v>
      </c>
      <c r="FR27" s="49" t="s">
        <v>101</v>
      </c>
      <c r="FS27" s="37" t="s">
        <v>31</v>
      </c>
      <c r="FT27" s="38" t="s">
        <v>30</v>
      </c>
      <c r="FU27" s="38" t="s">
        <v>19</v>
      </c>
      <c r="FV27" s="38" t="s">
        <v>17</v>
      </c>
      <c r="FW27" s="38" t="s">
        <v>16</v>
      </c>
      <c r="FX27" s="38" t="s">
        <v>15</v>
      </c>
      <c r="FY27" s="38" t="s">
        <v>14</v>
      </c>
      <c r="FZ27" s="38" t="s">
        <v>13</v>
      </c>
      <c r="GA27" s="38" t="s">
        <v>12</v>
      </c>
      <c r="GB27" s="39" t="s">
        <v>11</v>
      </c>
      <c r="GC27" s="40" t="s">
        <v>99</v>
      </c>
      <c r="GD27" s="38" t="s">
        <v>8</v>
      </c>
      <c r="GE27" s="38" t="s">
        <v>7</v>
      </c>
      <c r="GF27" s="38" t="s">
        <v>6</v>
      </c>
      <c r="GG27" s="38" t="s">
        <v>5</v>
      </c>
      <c r="GH27" s="38" t="s">
        <v>4</v>
      </c>
      <c r="GI27" s="38" t="s">
        <v>3</v>
      </c>
      <c r="GJ27" s="38" t="s">
        <v>2</v>
      </c>
      <c r="GK27" s="38" t="s">
        <v>1</v>
      </c>
      <c r="GL27" s="41" t="s">
        <v>0</v>
      </c>
      <c r="GM27" s="49" t="s">
        <v>101</v>
      </c>
      <c r="GN27" s="37" t="s">
        <v>31</v>
      </c>
      <c r="GO27" s="38" t="s">
        <v>30</v>
      </c>
      <c r="GP27" s="38" t="s">
        <v>19</v>
      </c>
      <c r="GQ27" s="38" t="s">
        <v>17</v>
      </c>
      <c r="GR27" s="38" t="s">
        <v>16</v>
      </c>
      <c r="GS27" s="38" t="s">
        <v>15</v>
      </c>
      <c r="GT27" s="38" t="s">
        <v>14</v>
      </c>
      <c r="GU27" s="38" t="s">
        <v>13</v>
      </c>
      <c r="GV27" s="38" t="s">
        <v>12</v>
      </c>
      <c r="GW27" s="39" t="s">
        <v>11</v>
      </c>
      <c r="GX27" s="40" t="s">
        <v>99</v>
      </c>
      <c r="GY27" s="38" t="s">
        <v>8</v>
      </c>
      <c r="GZ27" s="38" t="s">
        <v>7</v>
      </c>
      <c r="HA27" s="38" t="s">
        <v>6</v>
      </c>
      <c r="HB27" s="38" t="s">
        <v>5</v>
      </c>
      <c r="HC27" s="38" t="s">
        <v>4</v>
      </c>
      <c r="HD27" s="38" t="s">
        <v>3</v>
      </c>
      <c r="HE27" s="38" t="s">
        <v>2</v>
      </c>
      <c r="HF27" s="38" t="s">
        <v>1</v>
      </c>
      <c r="HG27" s="41" t="s">
        <v>0</v>
      </c>
      <c r="HH27" s="26"/>
    </row>
    <row r="28" spans="1:216" x14ac:dyDescent="0.2">
      <c r="A28" s="27"/>
      <c r="B28" s="27">
        <v>2</v>
      </c>
      <c r="C28" s="25"/>
      <c r="D28" s="25"/>
      <c r="E28" s="25"/>
      <c r="F28" s="50" t="s">
        <v>88</v>
      </c>
      <c r="G28" s="42">
        <v>5</v>
      </c>
      <c r="H28" s="25">
        <v>5</v>
      </c>
      <c r="I28" s="25">
        <v>3</v>
      </c>
      <c r="J28" s="25">
        <v>4</v>
      </c>
      <c r="K28" s="25">
        <v>3</v>
      </c>
      <c r="L28" s="25">
        <v>4</v>
      </c>
      <c r="M28" s="25">
        <v>10</v>
      </c>
      <c r="N28" s="25">
        <v>10</v>
      </c>
      <c r="O28" s="25">
        <v>100</v>
      </c>
      <c r="P28" s="29">
        <v>30</v>
      </c>
      <c r="Q28" s="33">
        <v>10</v>
      </c>
      <c r="R28" s="25">
        <v>10</v>
      </c>
      <c r="S28" s="25">
        <v>0</v>
      </c>
      <c r="T28" s="25">
        <v>0</v>
      </c>
      <c r="U28" s="25">
        <v>-5</v>
      </c>
      <c r="V28" s="25">
        <v>0</v>
      </c>
      <c r="W28" s="25">
        <v>5</v>
      </c>
      <c r="X28" s="25">
        <v>2</v>
      </c>
      <c r="Y28" s="25">
        <v>4</v>
      </c>
      <c r="Z28" s="43">
        <v>3</v>
      </c>
      <c r="AA28" s="47" t="s">
        <v>88</v>
      </c>
      <c r="AB28" s="42">
        <v>6</v>
      </c>
      <c r="AC28" s="25">
        <v>6</v>
      </c>
      <c r="AD28" s="25">
        <v>4</v>
      </c>
      <c r="AE28" s="25">
        <v>5</v>
      </c>
      <c r="AF28" s="25">
        <v>4</v>
      </c>
      <c r="AG28" s="25">
        <v>5</v>
      </c>
      <c r="AH28" s="25">
        <v>12</v>
      </c>
      <c r="AI28" s="25">
        <v>11</v>
      </c>
      <c r="AJ28" s="25">
        <v>122</v>
      </c>
      <c r="AK28" s="29">
        <v>32</v>
      </c>
      <c r="AL28" s="33">
        <v>13</v>
      </c>
      <c r="AM28" s="25">
        <v>12</v>
      </c>
      <c r="AN28" s="25">
        <v>-1</v>
      </c>
      <c r="AO28" s="25">
        <v>1</v>
      </c>
      <c r="AP28" s="25">
        <v>-4</v>
      </c>
      <c r="AQ28" s="25">
        <v>-2</v>
      </c>
      <c r="AR28" s="25">
        <v>8</v>
      </c>
      <c r="AS28" s="25">
        <v>4</v>
      </c>
      <c r="AT28" s="25">
        <v>6</v>
      </c>
      <c r="AU28" s="43">
        <v>5</v>
      </c>
      <c r="AV28" s="47" t="s">
        <v>88</v>
      </c>
      <c r="AW28" s="42">
        <v>7</v>
      </c>
      <c r="AX28" s="25">
        <v>7</v>
      </c>
      <c r="AY28" s="25">
        <v>5</v>
      </c>
      <c r="AZ28" s="25">
        <v>6</v>
      </c>
      <c r="BA28" s="25">
        <v>5</v>
      </c>
      <c r="BB28" s="25">
        <v>6</v>
      </c>
      <c r="BC28" s="25">
        <v>14</v>
      </c>
      <c r="BD28" s="25">
        <v>13</v>
      </c>
      <c r="BE28" s="25">
        <v>146</v>
      </c>
      <c r="BF28" s="29">
        <v>35</v>
      </c>
      <c r="BG28" s="33">
        <v>16</v>
      </c>
      <c r="BH28" s="25">
        <v>14</v>
      </c>
      <c r="BI28" s="25">
        <v>-3</v>
      </c>
      <c r="BJ28" s="25">
        <v>3</v>
      </c>
      <c r="BK28" s="25">
        <v>-3</v>
      </c>
      <c r="BL28" s="25">
        <v>-4</v>
      </c>
      <c r="BM28" s="25">
        <v>11</v>
      </c>
      <c r="BN28" s="25">
        <v>6</v>
      </c>
      <c r="BO28" s="25">
        <v>7</v>
      </c>
      <c r="BP28" s="43">
        <v>7</v>
      </c>
      <c r="BQ28" s="47" t="s">
        <v>88</v>
      </c>
      <c r="BR28" s="42">
        <v>8</v>
      </c>
      <c r="BS28" s="25">
        <v>9</v>
      </c>
      <c r="BT28" s="25">
        <v>6</v>
      </c>
      <c r="BU28" s="25">
        <v>8</v>
      </c>
      <c r="BV28" s="25">
        <v>6</v>
      </c>
      <c r="BW28" s="25">
        <v>7</v>
      </c>
      <c r="BX28" s="25">
        <v>15</v>
      </c>
      <c r="BY28" s="25">
        <v>15</v>
      </c>
      <c r="BZ28" s="25">
        <v>170</v>
      </c>
      <c r="CA28" s="29">
        <v>38</v>
      </c>
      <c r="CB28" s="33">
        <v>19</v>
      </c>
      <c r="CC28" s="25">
        <v>17</v>
      </c>
      <c r="CD28" s="25">
        <v>-5</v>
      </c>
      <c r="CE28" s="25">
        <v>4</v>
      </c>
      <c r="CF28" s="25">
        <v>0</v>
      </c>
      <c r="CG28" s="25">
        <v>-6</v>
      </c>
      <c r="CH28" s="25">
        <v>15</v>
      </c>
      <c r="CI28" s="25">
        <v>7</v>
      </c>
      <c r="CJ28" s="25">
        <v>10</v>
      </c>
      <c r="CK28" s="43">
        <v>8</v>
      </c>
      <c r="CL28" s="47" t="s">
        <v>88</v>
      </c>
      <c r="CM28" s="42">
        <v>10</v>
      </c>
      <c r="CN28" s="25">
        <v>10</v>
      </c>
      <c r="CO28" s="25">
        <v>8</v>
      </c>
      <c r="CP28" s="25">
        <v>10</v>
      </c>
      <c r="CQ28" s="25">
        <v>8</v>
      </c>
      <c r="CR28" s="25">
        <v>8</v>
      </c>
      <c r="CS28" s="25">
        <v>17</v>
      </c>
      <c r="CT28" s="25">
        <v>16</v>
      </c>
      <c r="CU28" s="25">
        <v>194</v>
      </c>
      <c r="CV28" s="29">
        <v>41</v>
      </c>
      <c r="CW28" s="33">
        <v>22</v>
      </c>
      <c r="CX28" s="25">
        <v>20</v>
      </c>
      <c r="CY28" s="25">
        <v>-6</v>
      </c>
      <c r="CZ28" s="25">
        <v>5</v>
      </c>
      <c r="DA28" s="25">
        <v>2</v>
      </c>
      <c r="DB28" s="25">
        <v>-9</v>
      </c>
      <c r="DC28" s="25">
        <v>19</v>
      </c>
      <c r="DD28" s="25">
        <v>10</v>
      </c>
      <c r="DE28" s="25">
        <v>12</v>
      </c>
      <c r="DF28" s="43">
        <v>11</v>
      </c>
      <c r="DG28" s="47" t="s">
        <v>88</v>
      </c>
      <c r="DH28" s="42">
        <v>11</v>
      </c>
      <c r="DI28" s="25">
        <v>12</v>
      </c>
      <c r="DJ28" s="25">
        <v>10</v>
      </c>
      <c r="DK28" s="25">
        <v>12</v>
      </c>
      <c r="DL28" s="25">
        <v>10</v>
      </c>
      <c r="DM28" s="25">
        <v>9</v>
      </c>
      <c r="DN28" s="25">
        <v>19</v>
      </c>
      <c r="DO28" s="25">
        <v>18</v>
      </c>
      <c r="DP28" s="25">
        <v>222</v>
      </c>
      <c r="DQ28" s="29">
        <v>44</v>
      </c>
      <c r="DR28" s="33">
        <v>25</v>
      </c>
      <c r="DS28" s="25">
        <v>23</v>
      </c>
      <c r="DT28" s="25">
        <v>-9</v>
      </c>
      <c r="DU28" s="25">
        <v>6</v>
      </c>
      <c r="DV28" s="25">
        <v>4</v>
      </c>
      <c r="DW28" s="25">
        <v>-12</v>
      </c>
      <c r="DX28" s="25">
        <v>22</v>
      </c>
      <c r="DY28" s="25">
        <v>12</v>
      </c>
      <c r="DZ28" s="25">
        <v>14</v>
      </c>
      <c r="EA28" s="43">
        <v>13</v>
      </c>
      <c r="EB28" s="47" t="s">
        <v>88</v>
      </c>
      <c r="EC28" s="42">
        <v>13</v>
      </c>
      <c r="ED28" s="25">
        <v>13</v>
      </c>
      <c r="EE28" s="25">
        <v>12</v>
      </c>
      <c r="EF28" s="25">
        <v>13</v>
      </c>
      <c r="EG28" s="25">
        <v>12</v>
      </c>
      <c r="EH28" s="25">
        <v>10</v>
      </c>
      <c r="EI28" s="25">
        <v>22</v>
      </c>
      <c r="EJ28" s="25">
        <v>21</v>
      </c>
      <c r="EK28" s="25">
        <v>250</v>
      </c>
      <c r="EL28" s="29">
        <v>47</v>
      </c>
      <c r="EM28" s="33">
        <v>28</v>
      </c>
      <c r="EN28" s="25">
        <v>26</v>
      </c>
      <c r="EO28" s="25">
        <v>-12</v>
      </c>
      <c r="EP28" s="25">
        <v>7</v>
      </c>
      <c r="EQ28" s="25">
        <v>6</v>
      </c>
      <c r="ER28" s="25">
        <v>-15</v>
      </c>
      <c r="ES28" s="25">
        <v>26</v>
      </c>
      <c r="ET28" s="25">
        <v>13</v>
      </c>
      <c r="EU28" s="25">
        <v>16</v>
      </c>
      <c r="EV28" s="43">
        <v>15</v>
      </c>
      <c r="EW28" s="47" t="s">
        <v>88</v>
      </c>
      <c r="EX28" s="42">
        <v>14</v>
      </c>
      <c r="EY28" s="25">
        <v>14</v>
      </c>
      <c r="EZ28" s="25">
        <v>13</v>
      </c>
      <c r="FA28" s="25">
        <v>15</v>
      </c>
      <c r="FB28" s="25">
        <v>13</v>
      </c>
      <c r="FC28" s="25">
        <v>12</v>
      </c>
      <c r="FD28" s="25">
        <v>25</v>
      </c>
      <c r="FE28" s="25">
        <v>23</v>
      </c>
      <c r="FF28" s="25">
        <v>274</v>
      </c>
      <c r="FG28" s="29">
        <v>50</v>
      </c>
      <c r="FH28" s="33">
        <v>32</v>
      </c>
      <c r="FI28" s="25">
        <v>28</v>
      </c>
      <c r="FJ28" s="25">
        <v>-15</v>
      </c>
      <c r="FK28" s="25">
        <v>8</v>
      </c>
      <c r="FL28" s="25">
        <v>7</v>
      </c>
      <c r="FM28" s="25">
        <v>-18</v>
      </c>
      <c r="FN28" s="25">
        <v>30</v>
      </c>
      <c r="FO28" s="25">
        <v>15</v>
      </c>
      <c r="FP28" s="25">
        <v>19</v>
      </c>
      <c r="FQ28" s="43">
        <v>17</v>
      </c>
      <c r="FR28" s="47" t="s">
        <v>88</v>
      </c>
      <c r="FS28" s="42">
        <v>16</v>
      </c>
      <c r="FT28" s="25">
        <v>16</v>
      </c>
      <c r="FU28" s="25">
        <v>14</v>
      </c>
      <c r="FV28" s="25">
        <v>17</v>
      </c>
      <c r="FW28" s="25">
        <v>14</v>
      </c>
      <c r="FX28" s="25">
        <v>14</v>
      </c>
      <c r="FY28" s="25">
        <v>28</v>
      </c>
      <c r="FZ28" s="25">
        <v>25</v>
      </c>
      <c r="GA28" s="25">
        <v>300</v>
      </c>
      <c r="GB28" s="29">
        <v>53</v>
      </c>
      <c r="GC28" s="33">
        <v>35</v>
      </c>
      <c r="GD28" s="25">
        <v>30</v>
      </c>
      <c r="GE28" s="25">
        <v>-16</v>
      </c>
      <c r="GF28" s="25">
        <v>9</v>
      </c>
      <c r="GG28" s="25">
        <v>10</v>
      </c>
      <c r="GH28" s="25">
        <v>-21</v>
      </c>
      <c r="GI28" s="25">
        <v>32</v>
      </c>
      <c r="GJ28" s="25">
        <v>18</v>
      </c>
      <c r="GK28" s="25">
        <v>22</v>
      </c>
      <c r="GL28" s="43">
        <v>20</v>
      </c>
      <c r="GM28" s="47" t="s">
        <v>88</v>
      </c>
      <c r="GN28" s="42">
        <v>18</v>
      </c>
      <c r="GO28" s="25">
        <v>18</v>
      </c>
      <c r="GP28" s="25">
        <v>15</v>
      </c>
      <c r="GQ28" s="25">
        <v>18</v>
      </c>
      <c r="GR28" s="25">
        <v>15</v>
      </c>
      <c r="GS28" s="25">
        <v>15</v>
      </c>
      <c r="GT28" s="25">
        <v>32</v>
      </c>
      <c r="GU28" s="25">
        <v>26</v>
      </c>
      <c r="GV28" s="25">
        <v>330</v>
      </c>
      <c r="GW28" s="29">
        <v>56</v>
      </c>
      <c r="GX28" s="33">
        <v>38</v>
      </c>
      <c r="GY28" s="25">
        <v>33</v>
      </c>
      <c r="GZ28" s="25">
        <v>-18</v>
      </c>
      <c r="HA28" s="25">
        <v>10</v>
      </c>
      <c r="HB28" s="25">
        <v>12</v>
      </c>
      <c r="HC28" s="25">
        <v>-24</v>
      </c>
      <c r="HD28" s="25">
        <v>35</v>
      </c>
      <c r="HE28" s="25">
        <v>22</v>
      </c>
      <c r="HF28" s="25">
        <v>25</v>
      </c>
      <c r="HG28" s="43">
        <v>22</v>
      </c>
      <c r="HH28" s="26"/>
    </row>
    <row r="29" spans="1:216" x14ac:dyDescent="0.2">
      <c r="A29" s="27"/>
      <c r="B29" s="27">
        <v>3</v>
      </c>
      <c r="C29" s="25"/>
      <c r="D29" s="25"/>
      <c r="E29" s="25"/>
      <c r="F29" s="50" t="s">
        <v>89</v>
      </c>
      <c r="G29" s="42">
        <v>3</v>
      </c>
      <c r="H29" s="25">
        <v>4</v>
      </c>
      <c r="I29" s="25">
        <v>3</v>
      </c>
      <c r="J29" s="25">
        <v>5</v>
      </c>
      <c r="K29" s="25">
        <v>3</v>
      </c>
      <c r="L29" s="25">
        <v>3</v>
      </c>
      <c r="M29" s="25">
        <v>10</v>
      </c>
      <c r="N29" s="25">
        <v>13</v>
      </c>
      <c r="O29" s="25">
        <v>88</v>
      </c>
      <c r="P29" s="29">
        <v>35</v>
      </c>
      <c r="Q29" s="33">
        <v>8</v>
      </c>
      <c r="R29" s="25">
        <v>11</v>
      </c>
      <c r="S29" s="25">
        <v>3</v>
      </c>
      <c r="T29" s="25">
        <v>3</v>
      </c>
      <c r="U29" s="25">
        <v>3</v>
      </c>
      <c r="V29" s="25">
        <v>0</v>
      </c>
      <c r="W29" s="25">
        <v>-10</v>
      </c>
      <c r="X29" s="25">
        <v>10</v>
      </c>
      <c r="Y29" s="25">
        <v>14</v>
      </c>
      <c r="Z29" s="43">
        <v>-20</v>
      </c>
      <c r="AA29" s="47" t="s">
        <v>89</v>
      </c>
      <c r="AB29" s="42">
        <v>4</v>
      </c>
      <c r="AC29" s="25">
        <v>5</v>
      </c>
      <c r="AD29" s="25">
        <v>4</v>
      </c>
      <c r="AE29" s="25">
        <v>7</v>
      </c>
      <c r="AF29" s="25">
        <v>5</v>
      </c>
      <c r="AG29" s="25">
        <v>4</v>
      </c>
      <c r="AH29" s="25">
        <v>12</v>
      </c>
      <c r="AI29" s="25">
        <v>15</v>
      </c>
      <c r="AJ29" s="25">
        <v>106</v>
      </c>
      <c r="AK29" s="29">
        <v>38</v>
      </c>
      <c r="AL29" s="33">
        <v>10</v>
      </c>
      <c r="AM29" s="25">
        <v>13</v>
      </c>
      <c r="AN29" s="25">
        <v>3</v>
      </c>
      <c r="AO29" s="25">
        <v>5</v>
      </c>
      <c r="AP29" s="25">
        <v>4</v>
      </c>
      <c r="AQ29" s="25">
        <v>2</v>
      </c>
      <c r="AR29" s="25">
        <v>-13</v>
      </c>
      <c r="AS29" s="25">
        <v>15</v>
      </c>
      <c r="AT29" s="25">
        <v>18</v>
      </c>
      <c r="AU29" s="43">
        <v>-21</v>
      </c>
      <c r="AV29" s="47" t="s">
        <v>89</v>
      </c>
      <c r="AW29" s="42">
        <v>7</v>
      </c>
      <c r="AX29" s="25">
        <v>7</v>
      </c>
      <c r="AY29" s="25">
        <v>5</v>
      </c>
      <c r="AZ29" s="25">
        <v>8</v>
      </c>
      <c r="BA29" s="25">
        <v>6</v>
      </c>
      <c r="BB29" s="25">
        <v>5</v>
      </c>
      <c r="BC29" s="25">
        <v>14</v>
      </c>
      <c r="BD29" s="25">
        <v>18</v>
      </c>
      <c r="BE29" s="25">
        <v>120</v>
      </c>
      <c r="BF29" s="29">
        <v>42</v>
      </c>
      <c r="BG29" s="33">
        <v>12</v>
      </c>
      <c r="BH29" s="25">
        <v>15</v>
      </c>
      <c r="BI29" s="25">
        <v>3</v>
      </c>
      <c r="BJ29" s="25">
        <v>6</v>
      </c>
      <c r="BK29" s="25">
        <v>4</v>
      </c>
      <c r="BL29" s="25">
        <v>2</v>
      </c>
      <c r="BM29" s="25">
        <v>-15</v>
      </c>
      <c r="BN29" s="25">
        <v>18</v>
      </c>
      <c r="BO29" s="25">
        <v>22</v>
      </c>
      <c r="BP29" s="43">
        <v>-23</v>
      </c>
      <c r="BQ29" s="47" t="s">
        <v>89</v>
      </c>
      <c r="BR29" s="42">
        <v>8</v>
      </c>
      <c r="BS29" s="25">
        <v>9</v>
      </c>
      <c r="BT29" s="25">
        <v>6</v>
      </c>
      <c r="BU29" s="25">
        <v>10</v>
      </c>
      <c r="BV29" s="25">
        <v>7</v>
      </c>
      <c r="BW29" s="25">
        <v>6</v>
      </c>
      <c r="BX29" s="25">
        <v>16</v>
      </c>
      <c r="BY29" s="25">
        <v>21</v>
      </c>
      <c r="BZ29" s="25">
        <v>146</v>
      </c>
      <c r="CA29" s="29">
        <v>45</v>
      </c>
      <c r="CB29" s="33">
        <v>14</v>
      </c>
      <c r="CC29" s="25">
        <v>18</v>
      </c>
      <c r="CD29" s="25">
        <v>4</v>
      </c>
      <c r="CE29" s="25">
        <v>9</v>
      </c>
      <c r="CF29" s="25">
        <v>5</v>
      </c>
      <c r="CG29" s="25">
        <v>3</v>
      </c>
      <c r="CH29" s="25">
        <v>-18</v>
      </c>
      <c r="CI29" s="25">
        <v>22</v>
      </c>
      <c r="CJ29" s="25">
        <v>27</v>
      </c>
      <c r="CK29" s="43">
        <v>-25</v>
      </c>
      <c r="CL29" s="47" t="s">
        <v>89</v>
      </c>
      <c r="CM29" s="42">
        <v>9</v>
      </c>
      <c r="CN29" s="25">
        <v>11</v>
      </c>
      <c r="CO29" s="25">
        <v>7</v>
      </c>
      <c r="CP29" s="25">
        <v>12</v>
      </c>
      <c r="CQ29" s="25">
        <v>8</v>
      </c>
      <c r="CR29" s="25">
        <v>7</v>
      </c>
      <c r="CS29" s="25">
        <v>18</v>
      </c>
      <c r="CT29" s="25">
        <v>24</v>
      </c>
      <c r="CU29" s="25">
        <v>170</v>
      </c>
      <c r="CV29" s="29">
        <v>48</v>
      </c>
      <c r="CW29" s="33">
        <v>17</v>
      </c>
      <c r="CX29" s="25">
        <v>21</v>
      </c>
      <c r="CY29" s="25">
        <v>4</v>
      </c>
      <c r="CZ29" s="25">
        <v>10</v>
      </c>
      <c r="DA29" s="25">
        <v>5</v>
      </c>
      <c r="DB29" s="25">
        <v>4</v>
      </c>
      <c r="DC29" s="25">
        <v>-21</v>
      </c>
      <c r="DD29" s="25">
        <v>25</v>
      </c>
      <c r="DE29" s="25">
        <v>30</v>
      </c>
      <c r="DF29" s="43">
        <v>-27</v>
      </c>
      <c r="DG29" s="47" t="s">
        <v>89</v>
      </c>
      <c r="DH29" s="42">
        <v>11</v>
      </c>
      <c r="DI29" s="25">
        <v>12</v>
      </c>
      <c r="DJ29" s="25">
        <v>9</v>
      </c>
      <c r="DK29" s="25">
        <v>13</v>
      </c>
      <c r="DL29" s="25">
        <v>9</v>
      </c>
      <c r="DM29" s="25">
        <v>9</v>
      </c>
      <c r="DN29" s="25">
        <v>20</v>
      </c>
      <c r="DO29" s="25">
        <v>26</v>
      </c>
      <c r="DP29" s="25">
        <v>198</v>
      </c>
      <c r="DQ29" s="29">
        <v>52</v>
      </c>
      <c r="DR29" s="33">
        <v>20</v>
      </c>
      <c r="DS29" s="25">
        <v>24</v>
      </c>
      <c r="DT29" s="25">
        <v>4</v>
      </c>
      <c r="DU29" s="25">
        <v>13</v>
      </c>
      <c r="DV29" s="25">
        <v>7</v>
      </c>
      <c r="DW29" s="25">
        <v>4</v>
      </c>
      <c r="DX29" s="25">
        <v>-23</v>
      </c>
      <c r="DY29" s="25">
        <v>28</v>
      </c>
      <c r="DZ29" s="25">
        <v>33</v>
      </c>
      <c r="EA29" s="43">
        <v>-29</v>
      </c>
      <c r="EB29" s="47" t="s">
        <v>89</v>
      </c>
      <c r="EC29" s="42">
        <v>13</v>
      </c>
      <c r="ED29" s="25">
        <v>13</v>
      </c>
      <c r="EE29" s="25">
        <v>10</v>
      </c>
      <c r="EF29" s="25">
        <v>15</v>
      </c>
      <c r="EG29" s="25">
        <v>11</v>
      </c>
      <c r="EH29" s="25">
        <v>10</v>
      </c>
      <c r="EI29" s="25">
        <v>22</v>
      </c>
      <c r="EJ29" s="25">
        <v>29</v>
      </c>
      <c r="EK29" s="25">
        <v>220</v>
      </c>
      <c r="EL29" s="29">
        <v>55</v>
      </c>
      <c r="EM29" s="33">
        <v>23</v>
      </c>
      <c r="EN29" s="25">
        <v>27</v>
      </c>
      <c r="EO29" s="25">
        <v>5</v>
      </c>
      <c r="EP29" s="25">
        <v>15</v>
      </c>
      <c r="EQ29" s="25">
        <v>8</v>
      </c>
      <c r="ER29" s="25">
        <v>5</v>
      </c>
      <c r="ES29" s="25">
        <v>-25</v>
      </c>
      <c r="ET29" s="25">
        <v>32</v>
      </c>
      <c r="EU29" s="25">
        <v>37</v>
      </c>
      <c r="EV29" s="43">
        <v>-31</v>
      </c>
      <c r="EW29" s="47" t="s">
        <v>89</v>
      </c>
      <c r="EX29" s="42">
        <v>14</v>
      </c>
      <c r="EY29" s="25">
        <v>15</v>
      </c>
      <c r="EZ29" s="25">
        <v>11</v>
      </c>
      <c r="FA29" s="25">
        <v>16</v>
      </c>
      <c r="FB29" s="25">
        <v>12</v>
      </c>
      <c r="FC29" s="25">
        <v>11</v>
      </c>
      <c r="FD29" s="25">
        <v>23</v>
      </c>
      <c r="FE29" s="25">
        <v>32</v>
      </c>
      <c r="FF29" s="25">
        <v>244</v>
      </c>
      <c r="FG29" s="29">
        <v>58</v>
      </c>
      <c r="FH29" s="33">
        <v>26</v>
      </c>
      <c r="FI29" s="25">
        <v>30</v>
      </c>
      <c r="FJ29" s="25">
        <v>5</v>
      </c>
      <c r="FK29" s="25">
        <v>17</v>
      </c>
      <c r="FL29" s="25">
        <v>10</v>
      </c>
      <c r="FM29" s="25">
        <v>5</v>
      </c>
      <c r="FN29" s="25">
        <v>-27</v>
      </c>
      <c r="FO29" s="25">
        <v>36</v>
      </c>
      <c r="FP29" s="25">
        <v>41</v>
      </c>
      <c r="FQ29" s="43">
        <v>-33</v>
      </c>
      <c r="FR29" s="47" t="s">
        <v>89</v>
      </c>
      <c r="FS29" s="42">
        <v>15</v>
      </c>
      <c r="FT29" s="25">
        <v>17</v>
      </c>
      <c r="FU29" s="25">
        <v>13</v>
      </c>
      <c r="FV29" s="25">
        <v>18</v>
      </c>
      <c r="FW29" s="25">
        <v>13</v>
      </c>
      <c r="FX29" s="25">
        <v>12</v>
      </c>
      <c r="FY29" s="25">
        <v>25</v>
      </c>
      <c r="FZ29" s="25">
        <v>35</v>
      </c>
      <c r="GA29" s="25">
        <v>262</v>
      </c>
      <c r="GB29" s="29">
        <v>61</v>
      </c>
      <c r="GC29" s="33">
        <v>29</v>
      </c>
      <c r="GD29" s="25">
        <v>33</v>
      </c>
      <c r="GE29" s="25">
        <v>5</v>
      </c>
      <c r="GF29" s="25">
        <v>19</v>
      </c>
      <c r="GG29" s="25">
        <v>12</v>
      </c>
      <c r="GH29" s="25">
        <v>6</v>
      </c>
      <c r="GI29" s="25">
        <v>-29</v>
      </c>
      <c r="GJ29" s="25">
        <v>39</v>
      </c>
      <c r="GK29" s="25">
        <v>45</v>
      </c>
      <c r="GL29" s="43">
        <v>-35</v>
      </c>
      <c r="GM29" s="47" t="s">
        <v>89</v>
      </c>
      <c r="GN29" s="42">
        <v>17</v>
      </c>
      <c r="GO29" s="25">
        <v>19</v>
      </c>
      <c r="GP29" s="25">
        <v>14</v>
      </c>
      <c r="GQ29" s="25">
        <v>19</v>
      </c>
      <c r="GR29" s="25">
        <v>14</v>
      </c>
      <c r="GS29" s="25">
        <v>13</v>
      </c>
      <c r="GT29" s="25">
        <v>27</v>
      </c>
      <c r="GU29" s="25">
        <v>38</v>
      </c>
      <c r="GV29" s="25">
        <v>280</v>
      </c>
      <c r="GW29" s="29">
        <v>65</v>
      </c>
      <c r="GX29" s="33">
        <v>33</v>
      </c>
      <c r="GY29" s="25">
        <v>37</v>
      </c>
      <c r="GZ29" s="25">
        <v>6</v>
      </c>
      <c r="HA29" s="25">
        <v>20</v>
      </c>
      <c r="HB29" s="25">
        <v>13</v>
      </c>
      <c r="HC29" s="25">
        <v>7</v>
      </c>
      <c r="HD29" s="25">
        <v>-33</v>
      </c>
      <c r="HE29" s="25">
        <v>43</v>
      </c>
      <c r="HF29" s="25">
        <v>50</v>
      </c>
      <c r="HG29" s="43">
        <v>-38</v>
      </c>
      <c r="HH29" s="26"/>
    </row>
    <row r="30" spans="1:216" x14ac:dyDescent="0.2">
      <c r="A30" s="27"/>
      <c r="B30" s="27">
        <v>3</v>
      </c>
      <c r="C30" s="25"/>
      <c r="D30" s="25"/>
      <c r="E30" s="25"/>
      <c r="F30" s="50" t="s">
        <v>90</v>
      </c>
      <c r="G30" s="42">
        <v>4</v>
      </c>
      <c r="H30" s="25">
        <v>3</v>
      </c>
      <c r="I30" s="25">
        <v>3</v>
      </c>
      <c r="J30" s="25">
        <v>4</v>
      </c>
      <c r="K30" s="25">
        <v>4</v>
      </c>
      <c r="L30" s="25">
        <v>1</v>
      </c>
      <c r="M30" s="25">
        <v>13</v>
      </c>
      <c r="N30" s="25">
        <v>8</v>
      </c>
      <c r="O30" s="25">
        <v>115</v>
      </c>
      <c r="P30" s="29">
        <v>28</v>
      </c>
      <c r="Q30" s="33">
        <v>10</v>
      </c>
      <c r="R30" s="25">
        <v>8</v>
      </c>
      <c r="S30" s="25">
        <v>4</v>
      </c>
      <c r="T30" s="25">
        <v>4</v>
      </c>
      <c r="U30" s="25">
        <v>1</v>
      </c>
      <c r="V30" s="25">
        <v>0</v>
      </c>
      <c r="W30" s="25">
        <v>-2</v>
      </c>
      <c r="X30" s="25">
        <v>3</v>
      </c>
      <c r="Y30" s="25">
        <v>-10</v>
      </c>
      <c r="Z30" s="43">
        <v>10</v>
      </c>
      <c r="AA30" s="47" t="s">
        <v>90</v>
      </c>
      <c r="AB30" s="42">
        <v>5</v>
      </c>
      <c r="AC30" s="25">
        <v>4</v>
      </c>
      <c r="AD30" s="25">
        <v>4</v>
      </c>
      <c r="AE30" s="25">
        <v>6</v>
      </c>
      <c r="AF30" s="25">
        <v>6</v>
      </c>
      <c r="AG30" s="25">
        <v>2</v>
      </c>
      <c r="AH30" s="25">
        <v>16</v>
      </c>
      <c r="AI30" s="25">
        <v>11</v>
      </c>
      <c r="AJ30" s="25">
        <v>145</v>
      </c>
      <c r="AK30" s="29">
        <v>32</v>
      </c>
      <c r="AL30" s="33">
        <v>13</v>
      </c>
      <c r="AM30" s="25">
        <v>11</v>
      </c>
      <c r="AN30" s="25">
        <v>6</v>
      </c>
      <c r="AO30" s="25">
        <v>6</v>
      </c>
      <c r="AP30" s="25">
        <v>2</v>
      </c>
      <c r="AQ30" s="25">
        <v>3</v>
      </c>
      <c r="AR30" s="25">
        <v>-4</v>
      </c>
      <c r="AS30" s="25">
        <v>5</v>
      </c>
      <c r="AT30" s="25">
        <v>-13</v>
      </c>
      <c r="AU30" s="43">
        <v>13</v>
      </c>
      <c r="AV30" s="47" t="s">
        <v>90</v>
      </c>
      <c r="AW30" s="42">
        <v>6</v>
      </c>
      <c r="AX30" s="25">
        <v>6</v>
      </c>
      <c r="AY30" s="25">
        <v>5</v>
      </c>
      <c r="AZ30" s="25">
        <v>7</v>
      </c>
      <c r="BA30" s="25">
        <v>7</v>
      </c>
      <c r="BB30" s="25">
        <v>3</v>
      </c>
      <c r="BC30" s="25">
        <v>18</v>
      </c>
      <c r="BD30" s="25">
        <v>13</v>
      </c>
      <c r="BE30" s="25">
        <v>169</v>
      </c>
      <c r="BF30" s="29">
        <v>35</v>
      </c>
      <c r="BG30" s="33">
        <v>16</v>
      </c>
      <c r="BH30" s="25">
        <v>14</v>
      </c>
      <c r="BI30" s="25">
        <v>8</v>
      </c>
      <c r="BJ30" s="25">
        <v>10</v>
      </c>
      <c r="BK30" s="25">
        <v>3</v>
      </c>
      <c r="BL30" s="25">
        <v>5</v>
      </c>
      <c r="BM30" s="25">
        <v>-6</v>
      </c>
      <c r="BN30" s="25">
        <v>7</v>
      </c>
      <c r="BO30" s="25">
        <v>-15</v>
      </c>
      <c r="BP30" s="43">
        <v>16</v>
      </c>
      <c r="BQ30" s="47" t="s">
        <v>90</v>
      </c>
      <c r="BR30" s="42">
        <v>8</v>
      </c>
      <c r="BS30" s="25">
        <v>8</v>
      </c>
      <c r="BT30" s="25">
        <v>6</v>
      </c>
      <c r="BU30" s="25">
        <v>8</v>
      </c>
      <c r="BV30" s="25">
        <v>8</v>
      </c>
      <c r="BW30" s="25">
        <v>3</v>
      </c>
      <c r="BX30" s="25">
        <v>20</v>
      </c>
      <c r="BY30" s="25">
        <v>15</v>
      </c>
      <c r="BZ30" s="25">
        <v>195</v>
      </c>
      <c r="CA30" s="29">
        <v>39</v>
      </c>
      <c r="CB30" s="33">
        <v>20</v>
      </c>
      <c r="CC30" s="25">
        <v>17</v>
      </c>
      <c r="CD30" s="25">
        <v>10</v>
      </c>
      <c r="CE30" s="25">
        <v>11</v>
      </c>
      <c r="CF30" s="25">
        <v>5</v>
      </c>
      <c r="CG30" s="25">
        <v>6</v>
      </c>
      <c r="CH30" s="25">
        <v>-7</v>
      </c>
      <c r="CI30" s="25">
        <v>8</v>
      </c>
      <c r="CJ30" s="25">
        <v>-18</v>
      </c>
      <c r="CK30" s="43">
        <v>18</v>
      </c>
      <c r="CL30" s="47" t="s">
        <v>90</v>
      </c>
      <c r="CM30" s="42">
        <v>9</v>
      </c>
      <c r="CN30" s="25">
        <v>10</v>
      </c>
      <c r="CO30" s="25">
        <v>7</v>
      </c>
      <c r="CP30" s="25">
        <v>9</v>
      </c>
      <c r="CQ30" s="25">
        <v>9</v>
      </c>
      <c r="CR30" s="25">
        <v>4</v>
      </c>
      <c r="CS30" s="25">
        <v>22</v>
      </c>
      <c r="CT30" s="25">
        <v>17</v>
      </c>
      <c r="CU30" s="25">
        <v>221</v>
      </c>
      <c r="CV30" s="29">
        <v>41</v>
      </c>
      <c r="CW30" s="33">
        <v>23</v>
      </c>
      <c r="CX30" s="25">
        <v>20</v>
      </c>
      <c r="CY30" s="25">
        <v>11</v>
      </c>
      <c r="CZ30" s="25">
        <v>13</v>
      </c>
      <c r="DA30" s="25">
        <v>7</v>
      </c>
      <c r="DB30" s="25">
        <v>7</v>
      </c>
      <c r="DC30" s="25">
        <v>-11</v>
      </c>
      <c r="DD30" s="25">
        <v>10</v>
      </c>
      <c r="DE30" s="25">
        <v>-21</v>
      </c>
      <c r="DF30" s="43">
        <v>21</v>
      </c>
      <c r="DG30" s="47" t="s">
        <v>90</v>
      </c>
      <c r="DH30" s="42">
        <v>11</v>
      </c>
      <c r="DI30" s="25">
        <v>12</v>
      </c>
      <c r="DJ30" s="25">
        <v>8</v>
      </c>
      <c r="DK30" s="25">
        <v>11</v>
      </c>
      <c r="DL30" s="25">
        <v>10</v>
      </c>
      <c r="DM30" s="25">
        <v>4</v>
      </c>
      <c r="DN30" s="25">
        <v>24</v>
      </c>
      <c r="DO30" s="25">
        <v>19</v>
      </c>
      <c r="DP30" s="25">
        <v>245</v>
      </c>
      <c r="DQ30" s="29">
        <v>43</v>
      </c>
      <c r="DR30" s="33">
        <v>27</v>
      </c>
      <c r="DS30" s="25">
        <v>24</v>
      </c>
      <c r="DT30" s="25">
        <v>13</v>
      </c>
      <c r="DU30" s="25">
        <v>14</v>
      </c>
      <c r="DV30" s="25">
        <v>9</v>
      </c>
      <c r="DW30" s="25">
        <v>9</v>
      </c>
      <c r="DX30" s="25">
        <v>-13</v>
      </c>
      <c r="DY30" s="25">
        <v>11</v>
      </c>
      <c r="DZ30" s="25">
        <v>-24</v>
      </c>
      <c r="EA30" s="43">
        <v>24</v>
      </c>
      <c r="EB30" s="47" t="s">
        <v>90</v>
      </c>
      <c r="EC30" s="42">
        <v>13</v>
      </c>
      <c r="ED30" s="25">
        <v>14</v>
      </c>
      <c r="EE30" s="25">
        <v>10</v>
      </c>
      <c r="EF30" s="25">
        <v>13</v>
      </c>
      <c r="EG30" s="25">
        <v>12</v>
      </c>
      <c r="EH30" s="25">
        <v>5</v>
      </c>
      <c r="EI30" s="25">
        <v>26</v>
      </c>
      <c r="EJ30" s="25">
        <v>22</v>
      </c>
      <c r="EK30" s="25">
        <v>269</v>
      </c>
      <c r="EL30" s="29">
        <v>47</v>
      </c>
      <c r="EM30" s="33">
        <v>30</v>
      </c>
      <c r="EN30" s="25">
        <v>27</v>
      </c>
      <c r="EO30" s="25">
        <v>14</v>
      </c>
      <c r="EP30" s="25">
        <v>16</v>
      </c>
      <c r="EQ30" s="25">
        <v>10</v>
      </c>
      <c r="ER30" s="25">
        <v>10</v>
      </c>
      <c r="ES30" s="25">
        <v>-15</v>
      </c>
      <c r="ET30" s="25">
        <v>13</v>
      </c>
      <c r="EU30" s="25">
        <v>-26</v>
      </c>
      <c r="EV30" s="43">
        <v>28</v>
      </c>
      <c r="EW30" s="47" t="s">
        <v>90</v>
      </c>
      <c r="EX30" s="42">
        <v>14</v>
      </c>
      <c r="EY30" s="25">
        <v>15</v>
      </c>
      <c r="EZ30" s="25">
        <v>11</v>
      </c>
      <c r="FA30" s="25">
        <v>14</v>
      </c>
      <c r="FB30" s="25">
        <v>14</v>
      </c>
      <c r="FC30" s="25">
        <v>5</v>
      </c>
      <c r="FD30" s="25">
        <v>30</v>
      </c>
      <c r="FE30" s="25">
        <v>25</v>
      </c>
      <c r="FF30" s="25">
        <v>295</v>
      </c>
      <c r="FG30" s="29">
        <v>50</v>
      </c>
      <c r="FH30" s="33">
        <v>33</v>
      </c>
      <c r="FI30" s="25">
        <v>30</v>
      </c>
      <c r="FJ30" s="25">
        <v>16</v>
      </c>
      <c r="FK30" s="25">
        <v>17</v>
      </c>
      <c r="FL30" s="25">
        <v>12</v>
      </c>
      <c r="FM30" s="25">
        <v>11</v>
      </c>
      <c r="FN30" s="25">
        <v>-18</v>
      </c>
      <c r="FO30" s="25">
        <v>14</v>
      </c>
      <c r="FP30" s="25">
        <v>-29</v>
      </c>
      <c r="FQ30" s="43">
        <v>32</v>
      </c>
      <c r="FR30" s="47" t="s">
        <v>90</v>
      </c>
      <c r="FS30" s="42">
        <v>16</v>
      </c>
      <c r="FT30" s="25">
        <v>16</v>
      </c>
      <c r="FU30" s="25">
        <v>12</v>
      </c>
      <c r="FV30" s="25">
        <v>16</v>
      </c>
      <c r="FW30" s="25">
        <v>16</v>
      </c>
      <c r="FX30" s="25">
        <v>6</v>
      </c>
      <c r="FY30" s="25">
        <v>33</v>
      </c>
      <c r="FZ30" s="25">
        <v>28</v>
      </c>
      <c r="GA30" s="25">
        <v>323</v>
      </c>
      <c r="GB30" s="29">
        <v>53</v>
      </c>
      <c r="GC30" s="33">
        <v>37</v>
      </c>
      <c r="GD30" s="25">
        <v>33</v>
      </c>
      <c r="GE30" s="25">
        <v>18</v>
      </c>
      <c r="GF30" s="25">
        <v>19</v>
      </c>
      <c r="GG30" s="25">
        <v>14</v>
      </c>
      <c r="GH30" s="25">
        <v>12</v>
      </c>
      <c r="GI30" s="25">
        <v>-21</v>
      </c>
      <c r="GJ30" s="25">
        <v>15</v>
      </c>
      <c r="GK30" s="25">
        <v>-32</v>
      </c>
      <c r="GL30" s="43">
        <v>35</v>
      </c>
      <c r="GM30" s="47" t="s">
        <v>90</v>
      </c>
      <c r="GN30" s="42">
        <v>17</v>
      </c>
      <c r="GO30" s="25">
        <v>17</v>
      </c>
      <c r="GP30" s="25">
        <v>13</v>
      </c>
      <c r="GQ30" s="25">
        <v>18</v>
      </c>
      <c r="GR30" s="25">
        <v>17</v>
      </c>
      <c r="GS30" s="25">
        <v>7</v>
      </c>
      <c r="GT30" s="25">
        <v>36</v>
      </c>
      <c r="GU30" s="25">
        <v>32</v>
      </c>
      <c r="GV30" s="25">
        <v>355</v>
      </c>
      <c r="GW30" s="29">
        <v>58</v>
      </c>
      <c r="GX30" s="33">
        <v>40</v>
      </c>
      <c r="GY30" s="25">
        <v>36</v>
      </c>
      <c r="GZ30" s="25">
        <v>20</v>
      </c>
      <c r="HA30" s="25">
        <v>22</v>
      </c>
      <c r="HB30" s="25">
        <v>15</v>
      </c>
      <c r="HC30" s="25">
        <v>14</v>
      </c>
      <c r="HD30" s="25">
        <v>-24</v>
      </c>
      <c r="HE30" s="25">
        <v>17</v>
      </c>
      <c r="HF30" s="25">
        <v>-35</v>
      </c>
      <c r="HG30" s="43">
        <v>39</v>
      </c>
      <c r="HH30" s="26"/>
    </row>
    <row r="31" spans="1:216" x14ac:dyDescent="0.2">
      <c r="A31" s="27"/>
      <c r="B31" s="27">
        <v>4</v>
      </c>
      <c r="C31" s="25"/>
      <c r="D31" s="25"/>
      <c r="E31" s="25"/>
      <c r="F31" s="50" t="s">
        <v>91</v>
      </c>
      <c r="G31" s="42">
        <v>4</v>
      </c>
      <c r="H31" s="25">
        <v>5</v>
      </c>
      <c r="I31" s="25">
        <v>3</v>
      </c>
      <c r="J31" s="25">
        <v>4</v>
      </c>
      <c r="K31" s="25">
        <v>4</v>
      </c>
      <c r="L31" s="25">
        <v>5</v>
      </c>
      <c r="M31" s="25">
        <v>9</v>
      </c>
      <c r="N31" s="25">
        <v>10</v>
      </c>
      <c r="O31" s="25">
        <v>85</v>
      </c>
      <c r="P31" s="29">
        <v>34</v>
      </c>
      <c r="Q31" s="33">
        <v>7</v>
      </c>
      <c r="R31" s="25">
        <v>8</v>
      </c>
      <c r="S31" s="25">
        <v>3</v>
      </c>
      <c r="T31" s="25">
        <v>0</v>
      </c>
      <c r="U31" s="25">
        <v>9</v>
      </c>
      <c r="V31" s="25">
        <v>-5</v>
      </c>
      <c r="W31" s="25">
        <v>10</v>
      </c>
      <c r="X31" s="25">
        <v>3</v>
      </c>
      <c r="Y31" s="25">
        <v>0</v>
      </c>
      <c r="Z31" s="43">
        <v>0</v>
      </c>
      <c r="AA31" s="47" t="s">
        <v>91</v>
      </c>
      <c r="AB31" s="42">
        <v>5</v>
      </c>
      <c r="AC31" s="25">
        <v>7</v>
      </c>
      <c r="AD31" s="25">
        <v>4</v>
      </c>
      <c r="AE31" s="25">
        <v>5</v>
      </c>
      <c r="AF31" s="25">
        <v>5</v>
      </c>
      <c r="AG31" s="25">
        <v>6</v>
      </c>
      <c r="AH31" s="25">
        <v>11</v>
      </c>
      <c r="AI31" s="25">
        <v>13</v>
      </c>
      <c r="AJ31" s="25">
        <v>103</v>
      </c>
      <c r="AK31" s="29">
        <v>37</v>
      </c>
      <c r="AL31" s="33">
        <v>10</v>
      </c>
      <c r="AM31" s="25">
        <v>11</v>
      </c>
      <c r="AN31" s="25">
        <v>5</v>
      </c>
      <c r="AO31" s="25">
        <v>1</v>
      </c>
      <c r="AP31" s="25">
        <v>13</v>
      </c>
      <c r="AQ31" s="25">
        <v>-5</v>
      </c>
      <c r="AR31" s="25">
        <v>13</v>
      </c>
      <c r="AS31" s="25">
        <v>5</v>
      </c>
      <c r="AT31" s="25">
        <v>1</v>
      </c>
      <c r="AU31" s="43">
        <v>1</v>
      </c>
      <c r="AV31" s="47" t="s">
        <v>91</v>
      </c>
      <c r="AW31" s="42">
        <v>7</v>
      </c>
      <c r="AX31" s="25">
        <v>8</v>
      </c>
      <c r="AY31" s="25">
        <v>5</v>
      </c>
      <c r="AZ31" s="25">
        <v>7</v>
      </c>
      <c r="BA31" s="25">
        <v>7</v>
      </c>
      <c r="BB31" s="25">
        <v>8</v>
      </c>
      <c r="BC31" s="25">
        <v>14</v>
      </c>
      <c r="BD31" s="25">
        <v>16</v>
      </c>
      <c r="BE31" s="25">
        <v>121</v>
      </c>
      <c r="BF31" s="29">
        <v>41</v>
      </c>
      <c r="BG31" s="33">
        <v>12</v>
      </c>
      <c r="BH31" s="25">
        <v>14</v>
      </c>
      <c r="BI31" s="25">
        <v>7</v>
      </c>
      <c r="BJ31" s="25">
        <v>1</v>
      </c>
      <c r="BK31" s="25">
        <v>15</v>
      </c>
      <c r="BL31" s="25">
        <v>-5</v>
      </c>
      <c r="BM31" s="25">
        <v>15</v>
      </c>
      <c r="BN31" s="25">
        <v>8</v>
      </c>
      <c r="BO31" s="25">
        <v>2</v>
      </c>
      <c r="BP31" s="43">
        <v>2</v>
      </c>
      <c r="BQ31" s="47" t="s">
        <v>91</v>
      </c>
      <c r="BR31" s="42">
        <v>9</v>
      </c>
      <c r="BS31" s="25">
        <v>9</v>
      </c>
      <c r="BT31" s="25">
        <v>7</v>
      </c>
      <c r="BU31" s="25">
        <v>8</v>
      </c>
      <c r="BV31" s="25">
        <v>8</v>
      </c>
      <c r="BW31" s="25">
        <v>9</v>
      </c>
      <c r="BX31" s="25">
        <v>16</v>
      </c>
      <c r="BY31" s="25">
        <v>19</v>
      </c>
      <c r="BZ31" s="25">
        <v>137</v>
      </c>
      <c r="CA31" s="29">
        <v>44</v>
      </c>
      <c r="CB31" s="33">
        <v>14</v>
      </c>
      <c r="CC31" s="25">
        <v>17</v>
      </c>
      <c r="CD31" s="25">
        <v>10</v>
      </c>
      <c r="CE31" s="25">
        <v>2</v>
      </c>
      <c r="CF31" s="25">
        <v>18</v>
      </c>
      <c r="CG31" s="25">
        <v>-5</v>
      </c>
      <c r="CH31" s="25">
        <v>18</v>
      </c>
      <c r="CI31" s="25">
        <v>10</v>
      </c>
      <c r="CJ31" s="25">
        <v>3</v>
      </c>
      <c r="CK31" s="43">
        <v>3</v>
      </c>
      <c r="CL31" s="47" t="s">
        <v>91</v>
      </c>
      <c r="CM31" s="42">
        <v>10</v>
      </c>
      <c r="CN31" s="25">
        <v>10</v>
      </c>
      <c r="CO31" s="25">
        <v>8</v>
      </c>
      <c r="CP31" s="25">
        <v>10</v>
      </c>
      <c r="CQ31" s="25">
        <v>9</v>
      </c>
      <c r="CR31" s="25">
        <v>10</v>
      </c>
      <c r="CS31" s="25">
        <v>19</v>
      </c>
      <c r="CT31" s="25">
        <v>21</v>
      </c>
      <c r="CU31" s="25">
        <v>153</v>
      </c>
      <c r="CV31" s="29">
        <v>47</v>
      </c>
      <c r="CW31" s="33">
        <v>16</v>
      </c>
      <c r="CX31" s="25">
        <v>20</v>
      </c>
      <c r="CY31" s="25">
        <v>12</v>
      </c>
      <c r="CZ31" s="25">
        <v>2</v>
      </c>
      <c r="DA31" s="25">
        <v>21</v>
      </c>
      <c r="DB31" s="25">
        <v>-5</v>
      </c>
      <c r="DC31" s="25">
        <v>20</v>
      </c>
      <c r="DD31" s="25">
        <v>11</v>
      </c>
      <c r="DE31" s="25">
        <v>4</v>
      </c>
      <c r="DF31" s="43">
        <v>4</v>
      </c>
      <c r="DG31" s="47" t="s">
        <v>91</v>
      </c>
      <c r="DH31" s="42">
        <v>11</v>
      </c>
      <c r="DI31" s="25">
        <v>12</v>
      </c>
      <c r="DJ31" s="25">
        <v>9</v>
      </c>
      <c r="DK31" s="25">
        <v>11</v>
      </c>
      <c r="DL31" s="25">
        <v>10</v>
      </c>
      <c r="DM31" s="25">
        <v>11</v>
      </c>
      <c r="DN31" s="25">
        <v>21</v>
      </c>
      <c r="DO31" s="25">
        <v>23</v>
      </c>
      <c r="DP31" s="25">
        <v>165</v>
      </c>
      <c r="DQ31" s="29">
        <v>50</v>
      </c>
      <c r="DR31" s="33">
        <v>18</v>
      </c>
      <c r="DS31" s="25">
        <v>23</v>
      </c>
      <c r="DT31" s="25">
        <v>14</v>
      </c>
      <c r="DU31" s="25">
        <v>3</v>
      </c>
      <c r="DV31" s="25">
        <v>24</v>
      </c>
      <c r="DW31" s="25">
        <v>-6</v>
      </c>
      <c r="DX31" s="25">
        <v>22</v>
      </c>
      <c r="DY31" s="25">
        <v>13</v>
      </c>
      <c r="DZ31" s="25">
        <v>6</v>
      </c>
      <c r="EA31" s="43">
        <v>5</v>
      </c>
      <c r="EB31" s="47" t="s">
        <v>91</v>
      </c>
      <c r="EC31" s="42">
        <v>12</v>
      </c>
      <c r="ED31" s="25">
        <v>14</v>
      </c>
      <c r="EE31" s="25">
        <v>10</v>
      </c>
      <c r="EF31" s="25">
        <v>13</v>
      </c>
      <c r="EG31" s="25">
        <v>11</v>
      </c>
      <c r="EH31" s="25">
        <v>12</v>
      </c>
      <c r="EI31" s="25">
        <v>23</v>
      </c>
      <c r="EJ31" s="25">
        <v>25</v>
      </c>
      <c r="EK31" s="25">
        <v>185</v>
      </c>
      <c r="EL31" s="29">
        <v>53</v>
      </c>
      <c r="EM31" s="33">
        <v>20</v>
      </c>
      <c r="EN31" s="25">
        <v>25</v>
      </c>
      <c r="EO31" s="25">
        <v>17</v>
      </c>
      <c r="EP31" s="25">
        <v>4</v>
      </c>
      <c r="EQ31" s="25">
        <v>27</v>
      </c>
      <c r="ER31" s="25">
        <v>-6</v>
      </c>
      <c r="ES31" s="25">
        <v>24</v>
      </c>
      <c r="ET31" s="25">
        <v>14</v>
      </c>
      <c r="EU31" s="25">
        <v>7</v>
      </c>
      <c r="EV31" s="43">
        <v>7</v>
      </c>
      <c r="EW31" s="47" t="s">
        <v>91</v>
      </c>
      <c r="EX31" s="42">
        <v>14</v>
      </c>
      <c r="EY31" s="25">
        <v>15</v>
      </c>
      <c r="EZ31" s="25">
        <v>11</v>
      </c>
      <c r="FA31" s="25">
        <v>14</v>
      </c>
      <c r="FB31" s="25">
        <v>13</v>
      </c>
      <c r="FC31" s="25">
        <v>14</v>
      </c>
      <c r="FD31" s="25">
        <v>25</v>
      </c>
      <c r="FE31" s="25">
        <v>28</v>
      </c>
      <c r="FF31" s="25">
        <v>203</v>
      </c>
      <c r="FG31" s="29">
        <v>56</v>
      </c>
      <c r="FH31" s="33">
        <v>22</v>
      </c>
      <c r="FI31" s="25">
        <v>28</v>
      </c>
      <c r="FJ31" s="25">
        <v>19</v>
      </c>
      <c r="FK31" s="25">
        <v>4</v>
      </c>
      <c r="FL31" s="25">
        <v>30</v>
      </c>
      <c r="FM31" s="25">
        <v>-7</v>
      </c>
      <c r="FN31" s="25">
        <v>26</v>
      </c>
      <c r="FO31" s="25">
        <v>15</v>
      </c>
      <c r="FP31" s="25">
        <v>10</v>
      </c>
      <c r="FQ31" s="43">
        <v>8</v>
      </c>
      <c r="FR31" s="47" t="s">
        <v>91</v>
      </c>
      <c r="FS31" s="42">
        <v>15</v>
      </c>
      <c r="FT31" s="25">
        <v>17</v>
      </c>
      <c r="FU31" s="25">
        <v>13</v>
      </c>
      <c r="FV31" s="25">
        <v>16</v>
      </c>
      <c r="FW31" s="25">
        <v>14</v>
      </c>
      <c r="FX31" s="25">
        <v>15</v>
      </c>
      <c r="FY31" s="25">
        <v>27</v>
      </c>
      <c r="FZ31" s="25">
        <v>31</v>
      </c>
      <c r="GA31" s="25">
        <v>223</v>
      </c>
      <c r="GB31" s="29">
        <v>59</v>
      </c>
      <c r="GC31" s="33">
        <v>24</v>
      </c>
      <c r="GD31" s="25">
        <v>31</v>
      </c>
      <c r="GE31" s="25">
        <v>22</v>
      </c>
      <c r="GF31" s="25">
        <v>5</v>
      </c>
      <c r="GG31" s="25">
        <v>33</v>
      </c>
      <c r="GH31" s="25">
        <v>-7</v>
      </c>
      <c r="GI31" s="25">
        <v>29</v>
      </c>
      <c r="GJ31" s="25">
        <v>16</v>
      </c>
      <c r="GK31" s="25">
        <v>10</v>
      </c>
      <c r="GL31" s="43">
        <v>9</v>
      </c>
      <c r="GM31" s="47" t="s">
        <v>91</v>
      </c>
      <c r="GN31" s="42">
        <v>17</v>
      </c>
      <c r="GO31" s="25">
        <v>19</v>
      </c>
      <c r="GP31" s="25">
        <v>15</v>
      </c>
      <c r="GQ31" s="25">
        <v>18</v>
      </c>
      <c r="GR31" s="25">
        <v>16</v>
      </c>
      <c r="GS31" s="25">
        <v>16</v>
      </c>
      <c r="GT31" s="25">
        <v>29</v>
      </c>
      <c r="GU31" s="25">
        <v>34</v>
      </c>
      <c r="GV31" s="25">
        <v>245</v>
      </c>
      <c r="GW31" s="29">
        <v>63</v>
      </c>
      <c r="GX31" s="33">
        <v>27</v>
      </c>
      <c r="GY31" s="25">
        <v>33</v>
      </c>
      <c r="GZ31" s="25">
        <v>24</v>
      </c>
      <c r="HA31" s="25">
        <v>6</v>
      </c>
      <c r="HB31" s="25">
        <v>36</v>
      </c>
      <c r="HC31" s="25">
        <v>-8</v>
      </c>
      <c r="HD31" s="25">
        <v>31</v>
      </c>
      <c r="HE31" s="25">
        <v>18</v>
      </c>
      <c r="HF31" s="25">
        <v>11</v>
      </c>
      <c r="HG31" s="43">
        <v>10</v>
      </c>
      <c r="HH31" s="26"/>
    </row>
    <row r="32" spans="1:216" x14ac:dyDescent="0.2">
      <c r="A32" s="27"/>
      <c r="B32" s="27">
        <v>4</v>
      </c>
      <c r="C32" s="25"/>
      <c r="D32" s="25"/>
      <c r="E32" s="25"/>
      <c r="F32" s="50" t="s">
        <v>92</v>
      </c>
      <c r="G32" s="42">
        <v>4</v>
      </c>
      <c r="H32" s="25">
        <v>4</v>
      </c>
      <c r="I32" s="25">
        <v>3</v>
      </c>
      <c r="J32" s="25">
        <v>5</v>
      </c>
      <c r="K32" s="25">
        <v>3</v>
      </c>
      <c r="L32" s="25">
        <v>6</v>
      </c>
      <c r="M32" s="25">
        <v>6</v>
      </c>
      <c r="N32" s="25">
        <v>6</v>
      </c>
      <c r="O32" s="25">
        <v>92</v>
      </c>
      <c r="P32" s="29">
        <v>26</v>
      </c>
      <c r="Q32" s="33">
        <v>10</v>
      </c>
      <c r="R32" s="25">
        <v>4</v>
      </c>
      <c r="S32" s="25">
        <v>2</v>
      </c>
      <c r="T32" s="25">
        <v>-10</v>
      </c>
      <c r="U32" s="25">
        <v>2</v>
      </c>
      <c r="V32" s="25">
        <v>-10</v>
      </c>
      <c r="W32" s="25">
        <v>10</v>
      </c>
      <c r="X32" s="25">
        <v>10</v>
      </c>
      <c r="Y32" s="25">
        <v>0</v>
      </c>
      <c r="Z32" s="43">
        <v>-5</v>
      </c>
      <c r="AA32" s="47" t="s">
        <v>92</v>
      </c>
      <c r="AB32" s="42">
        <v>5</v>
      </c>
      <c r="AC32" s="25">
        <v>6</v>
      </c>
      <c r="AD32" s="25">
        <v>4</v>
      </c>
      <c r="AE32" s="25">
        <v>7</v>
      </c>
      <c r="AF32" s="25">
        <v>4</v>
      </c>
      <c r="AG32" s="25">
        <v>8</v>
      </c>
      <c r="AH32" s="25">
        <v>8</v>
      </c>
      <c r="AI32" s="25">
        <v>9</v>
      </c>
      <c r="AJ32" s="25">
        <v>118</v>
      </c>
      <c r="AK32" s="29">
        <v>28</v>
      </c>
      <c r="AL32" s="33">
        <v>12</v>
      </c>
      <c r="AM32" s="25">
        <v>6</v>
      </c>
      <c r="AN32" s="25">
        <v>3</v>
      </c>
      <c r="AO32" s="25">
        <v>-8</v>
      </c>
      <c r="AP32" s="25">
        <v>2</v>
      </c>
      <c r="AQ32" s="25">
        <v>-12</v>
      </c>
      <c r="AR32" s="25">
        <v>13</v>
      </c>
      <c r="AS32" s="25">
        <v>16</v>
      </c>
      <c r="AT32" s="25">
        <v>1</v>
      </c>
      <c r="AU32" s="43">
        <v>-4</v>
      </c>
      <c r="AV32" s="47" t="s">
        <v>92</v>
      </c>
      <c r="AW32" s="42">
        <v>7</v>
      </c>
      <c r="AX32" s="25">
        <v>8</v>
      </c>
      <c r="AY32" s="25">
        <v>6</v>
      </c>
      <c r="AZ32" s="25">
        <v>8</v>
      </c>
      <c r="BA32" s="25">
        <v>5</v>
      </c>
      <c r="BB32" s="25">
        <v>9</v>
      </c>
      <c r="BC32" s="25">
        <v>10</v>
      </c>
      <c r="BD32" s="25">
        <v>11</v>
      </c>
      <c r="BE32" s="25">
        <v>142</v>
      </c>
      <c r="BF32" s="29">
        <v>31</v>
      </c>
      <c r="BG32" s="33">
        <v>14</v>
      </c>
      <c r="BH32" s="25">
        <v>8</v>
      </c>
      <c r="BI32" s="25">
        <v>4</v>
      </c>
      <c r="BJ32" s="25">
        <v>-7</v>
      </c>
      <c r="BK32" s="25">
        <v>3</v>
      </c>
      <c r="BL32" s="25">
        <v>-14</v>
      </c>
      <c r="BM32" s="25">
        <v>17</v>
      </c>
      <c r="BN32" s="25">
        <v>23</v>
      </c>
      <c r="BO32" s="25">
        <v>1</v>
      </c>
      <c r="BP32" s="43">
        <v>-3</v>
      </c>
      <c r="BQ32" s="47" t="s">
        <v>92</v>
      </c>
      <c r="BR32" s="42">
        <v>8</v>
      </c>
      <c r="BS32" s="25">
        <v>9</v>
      </c>
      <c r="BT32" s="25">
        <v>7</v>
      </c>
      <c r="BU32" s="25">
        <v>9</v>
      </c>
      <c r="BV32" s="25">
        <v>6</v>
      </c>
      <c r="BW32" s="25">
        <v>11</v>
      </c>
      <c r="BX32" s="25">
        <v>13</v>
      </c>
      <c r="BY32" s="25">
        <v>13</v>
      </c>
      <c r="BZ32" s="25">
        <v>160</v>
      </c>
      <c r="CA32" s="29">
        <v>35</v>
      </c>
      <c r="CB32" s="33">
        <v>16</v>
      </c>
      <c r="CC32" s="25">
        <v>10</v>
      </c>
      <c r="CD32" s="25">
        <v>5</v>
      </c>
      <c r="CE32" s="25">
        <v>-6</v>
      </c>
      <c r="CF32" s="25">
        <v>3</v>
      </c>
      <c r="CG32" s="25">
        <v>-16</v>
      </c>
      <c r="CH32" s="25">
        <v>20</v>
      </c>
      <c r="CI32" s="25">
        <v>29</v>
      </c>
      <c r="CJ32" s="25">
        <v>1</v>
      </c>
      <c r="CK32" s="43">
        <v>-2</v>
      </c>
      <c r="CL32" s="47" t="s">
        <v>92</v>
      </c>
      <c r="CM32" s="42">
        <v>10</v>
      </c>
      <c r="CN32" s="25">
        <v>10</v>
      </c>
      <c r="CO32" s="25">
        <v>9</v>
      </c>
      <c r="CP32" s="25">
        <v>10</v>
      </c>
      <c r="CQ32" s="25">
        <v>7</v>
      </c>
      <c r="CR32" s="25">
        <v>13</v>
      </c>
      <c r="CS32" s="25">
        <v>15</v>
      </c>
      <c r="CT32" s="25">
        <v>16</v>
      </c>
      <c r="CU32" s="25">
        <v>178</v>
      </c>
      <c r="CV32" s="29">
        <v>38</v>
      </c>
      <c r="CW32" s="33">
        <v>19</v>
      </c>
      <c r="CX32" s="25">
        <v>13</v>
      </c>
      <c r="CY32" s="25">
        <v>6</v>
      </c>
      <c r="CZ32" s="25">
        <v>-5</v>
      </c>
      <c r="DA32" s="25">
        <v>4</v>
      </c>
      <c r="DB32" s="25">
        <v>-17</v>
      </c>
      <c r="DC32" s="25">
        <v>24</v>
      </c>
      <c r="DD32" s="25">
        <v>35</v>
      </c>
      <c r="DE32" s="25">
        <v>2</v>
      </c>
      <c r="DF32" s="43">
        <v>-1</v>
      </c>
      <c r="DG32" s="47" t="s">
        <v>92</v>
      </c>
      <c r="DH32" s="42">
        <v>11</v>
      </c>
      <c r="DI32" s="25">
        <v>12</v>
      </c>
      <c r="DJ32" s="25">
        <v>11</v>
      </c>
      <c r="DK32" s="25">
        <v>11</v>
      </c>
      <c r="DL32" s="25">
        <v>9</v>
      </c>
      <c r="DM32" s="25">
        <v>14</v>
      </c>
      <c r="DN32" s="25">
        <v>18</v>
      </c>
      <c r="DO32" s="25">
        <v>18</v>
      </c>
      <c r="DP32" s="25">
        <v>190</v>
      </c>
      <c r="DQ32" s="29">
        <v>41</v>
      </c>
      <c r="DR32" s="33">
        <v>22</v>
      </c>
      <c r="DS32" s="25">
        <v>16</v>
      </c>
      <c r="DT32" s="25">
        <v>8</v>
      </c>
      <c r="DU32" s="25">
        <v>-5</v>
      </c>
      <c r="DV32" s="25">
        <v>4</v>
      </c>
      <c r="DW32" s="25">
        <v>-21</v>
      </c>
      <c r="DX32" s="25">
        <v>28</v>
      </c>
      <c r="DY32" s="25">
        <v>41</v>
      </c>
      <c r="DZ32" s="25">
        <v>2</v>
      </c>
      <c r="EA32" s="43">
        <v>0</v>
      </c>
      <c r="EB32" s="47" t="s">
        <v>92</v>
      </c>
      <c r="EC32" s="42">
        <v>13</v>
      </c>
      <c r="ED32" s="25">
        <v>13</v>
      </c>
      <c r="EE32" s="25">
        <v>12</v>
      </c>
      <c r="EF32" s="25">
        <v>13</v>
      </c>
      <c r="EG32" s="25">
        <v>10</v>
      </c>
      <c r="EH32" s="25">
        <v>16</v>
      </c>
      <c r="EI32" s="25">
        <v>20</v>
      </c>
      <c r="EJ32" s="25">
        <v>20</v>
      </c>
      <c r="EK32" s="25">
        <v>212</v>
      </c>
      <c r="EL32" s="29">
        <v>44</v>
      </c>
      <c r="EM32" s="33">
        <v>25</v>
      </c>
      <c r="EN32" s="25">
        <v>19</v>
      </c>
      <c r="EO32" s="25">
        <v>9</v>
      </c>
      <c r="EP32" s="25">
        <v>-5</v>
      </c>
      <c r="EQ32" s="25">
        <v>5</v>
      </c>
      <c r="ER32" s="25">
        <v>-23</v>
      </c>
      <c r="ES32" s="25">
        <v>31</v>
      </c>
      <c r="ET32" s="25">
        <v>47</v>
      </c>
      <c r="EU32" s="25">
        <v>2</v>
      </c>
      <c r="EV32" s="43">
        <v>1</v>
      </c>
      <c r="EW32" s="47" t="s">
        <v>92</v>
      </c>
      <c r="EX32" s="42">
        <v>14</v>
      </c>
      <c r="EY32" s="25">
        <v>14</v>
      </c>
      <c r="EZ32" s="25">
        <v>13</v>
      </c>
      <c r="FA32" s="25">
        <v>14</v>
      </c>
      <c r="FB32" s="25">
        <v>11</v>
      </c>
      <c r="FC32" s="25">
        <v>18</v>
      </c>
      <c r="FD32" s="25">
        <v>23</v>
      </c>
      <c r="FE32" s="25">
        <v>22</v>
      </c>
      <c r="FF32" s="25">
        <v>236</v>
      </c>
      <c r="FG32" s="29">
        <v>47</v>
      </c>
      <c r="FH32" s="33">
        <v>28</v>
      </c>
      <c r="FI32" s="25">
        <v>22</v>
      </c>
      <c r="FJ32" s="25">
        <v>10</v>
      </c>
      <c r="FK32" s="25">
        <v>-5</v>
      </c>
      <c r="FL32" s="25">
        <v>5</v>
      </c>
      <c r="FM32" s="25">
        <v>-25</v>
      </c>
      <c r="FN32" s="25">
        <v>35</v>
      </c>
      <c r="FO32" s="25">
        <v>54</v>
      </c>
      <c r="FP32" s="25">
        <v>2</v>
      </c>
      <c r="FQ32" s="43">
        <v>2</v>
      </c>
      <c r="FR32" s="47" t="s">
        <v>92</v>
      </c>
      <c r="FS32" s="42">
        <v>15</v>
      </c>
      <c r="FT32" s="25">
        <v>16</v>
      </c>
      <c r="FU32" s="25">
        <v>15</v>
      </c>
      <c r="FV32" s="25">
        <v>16</v>
      </c>
      <c r="FW32" s="25">
        <v>13</v>
      </c>
      <c r="FX32" s="25">
        <v>20</v>
      </c>
      <c r="FY32" s="25">
        <v>26</v>
      </c>
      <c r="FZ32" s="25">
        <v>24</v>
      </c>
      <c r="GA32" s="25">
        <v>262</v>
      </c>
      <c r="GB32" s="29">
        <v>50</v>
      </c>
      <c r="GC32" s="33">
        <v>31</v>
      </c>
      <c r="GD32" s="25">
        <v>24</v>
      </c>
      <c r="GE32" s="25">
        <v>11</v>
      </c>
      <c r="GF32" s="25">
        <v>-5</v>
      </c>
      <c r="GG32" s="25">
        <v>6</v>
      </c>
      <c r="GH32" s="25">
        <v>-28</v>
      </c>
      <c r="GI32" s="25">
        <v>38</v>
      </c>
      <c r="GJ32" s="25">
        <v>60</v>
      </c>
      <c r="GK32" s="25">
        <v>3</v>
      </c>
      <c r="GL32" s="43">
        <v>3</v>
      </c>
      <c r="GM32" s="47" t="s">
        <v>92</v>
      </c>
      <c r="GN32" s="42">
        <v>17</v>
      </c>
      <c r="GO32" s="25">
        <v>17</v>
      </c>
      <c r="GP32" s="25">
        <v>16</v>
      </c>
      <c r="GQ32" s="25">
        <v>18</v>
      </c>
      <c r="GR32" s="25">
        <v>15</v>
      </c>
      <c r="GS32" s="25">
        <v>22</v>
      </c>
      <c r="GT32" s="25">
        <v>29</v>
      </c>
      <c r="GU32" s="25">
        <v>27</v>
      </c>
      <c r="GV32" s="25">
        <v>288</v>
      </c>
      <c r="GW32" s="29">
        <v>53</v>
      </c>
      <c r="GX32" s="33">
        <v>34</v>
      </c>
      <c r="GY32" s="25">
        <v>26</v>
      </c>
      <c r="GZ32" s="25">
        <v>12</v>
      </c>
      <c r="HA32" s="25">
        <v>-5</v>
      </c>
      <c r="HB32" s="25">
        <v>7</v>
      </c>
      <c r="HC32" s="25">
        <v>-31</v>
      </c>
      <c r="HD32" s="25">
        <v>43</v>
      </c>
      <c r="HE32" s="25">
        <v>66</v>
      </c>
      <c r="HF32" s="25">
        <v>3</v>
      </c>
      <c r="HG32" s="43">
        <v>4</v>
      </c>
      <c r="HH32" s="26"/>
    </row>
    <row r="33" spans="1:216" x14ac:dyDescent="0.2">
      <c r="A33" s="27"/>
      <c r="B33" s="27">
        <v>5</v>
      </c>
      <c r="C33" s="25"/>
      <c r="D33" s="25"/>
      <c r="E33" s="25"/>
      <c r="F33" s="50" t="s">
        <v>100</v>
      </c>
      <c r="G33" s="42">
        <v>4</v>
      </c>
      <c r="H33" s="25">
        <v>3</v>
      </c>
      <c r="I33" s="25">
        <v>2</v>
      </c>
      <c r="J33" s="25">
        <v>4</v>
      </c>
      <c r="K33" s="25">
        <v>4</v>
      </c>
      <c r="L33" s="25">
        <v>0</v>
      </c>
      <c r="M33" s="25">
        <v>15</v>
      </c>
      <c r="N33" s="25">
        <v>13</v>
      </c>
      <c r="O33" s="25">
        <v>128</v>
      </c>
      <c r="P33" s="29">
        <v>15</v>
      </c>
      <c r="Q33" s="33">
        <v>15</v>
      </c>
      <c r="R33" s="25">
        <v>12</v>
      </c>
      <c r="S33" s="25">
        <v>17</v>
      </c>
      <c r="T33" s="25">
        <v>14</v>
      </c>
      <c r="U33" s="25">
        <v>0</v>
      </c>
      <c r="V33" s="25">
        <v>15</v>
      </c>
      <c r="W33" s="25">
        <v>12</v>
      </c>
      <c r="X33" s="25">
        <v>16</v>
      </c>
      <c r="Y33" s="25">
        <v>0</v>
      </c>
      <c r="Z33" s="43">
        <v>0</v>
      </c>
      <c r="AA33" s="47" t="s">
        <v>100</v>
      </c>
      <c r="AB33" s="42">
        <v>5</v>
      </c>
      <c r="AC33" s="25">
        <v>4</v>
      </c>
      <c r="AD33" s="25">
        <v>3</v>
      </c>
      <c r="AE33" s="25">
        <v>6</v>
      </c>
      <c r="AF33" s="25">
        <v>5</v>
      </c>
      <c r="AG33" s="25">
        <v>1</v>
      </c>
      <c r="AH33" s="25">
        <v>18</v>
      </c>
      <c r="AI33" s="25">
        <v>17</v>
      </c>
      <c r="AJ33" s="25">
        <v>162</v>
      </c>
      <c r="AK33" s="29">
        <v>18</v>
      </c>
      <c r="AL33" s="33">
        <v>18</v>
      </c>
      <c r="AM33" s="25">
        <v>14</v>
      </c>
      <c r="AN33" s="25">
        <v>23</v>
      </c>
      <c r="AO33" s="25">
        <v>21</v>
      </c>
      <c r="AP33" s="25">
        <v>0</v>
      </c>
      <c r="AQ33" s="25">
        <v>18</v>
      </c>
      <c r="AR33" s="25">
        <v>14</v>
      </c>
      <c r="AS33" s="25">
        <v>20</v>
      </c>
      <c r="AT33" s="25">
        <v>1</v>
      </c>
      <c r="AU33" s="43">
        <v>2</v>
      </c>
      <c r="AV33" s="47" t="s">
        <v>100</v>
      </c>
      <c r="AW33" s="42">
        <v>7</v>
      </c>
      <c r="AX33" s="25">
        <v>5</v>
      </c>
      <c r="AY33" s="25">
        <v>4</v>
      </c>
      <c r="AZ33" s="25">
        <v>7</v>
      </c>
      <c r="BA33" s="25">
        <v>7</v>
      </c>
      <c r="BB33" s="25">
        <v>1</v>
      </c>
      <c r="BC33" s="25">
        <v>21</v>
      </c>
      <c r="BD33" s="25">
        <v>20</v>
      </c>
      <c r="BE33" s="25">
        <v>194</v>
      </c>
      <c r="BF33" s="29">
        <v>21</v>
      </c>
      <c r="BG33" s="33">
        <v>20</v>
      </c>
      <c r="BH33" s="25">
        <v>16</v>
      </c>
      <c r="BI33" s="25">
        <v>28</v>
      </c>
      <c r="BJ33" s="134">
        <v>27</v>
      </c>
      <c r="BK33" s="134">
        <v>0</v>
      </c>
      <c r="BL33" s="134">
        <v>21</v>
      </c>
      <c r="BM33" s="134">
        <v>17</v>
      </c>
      <c r="BN33" s="25">
        <v>23</v>
      </c>
      <c r="BO33" s="25">
        <v>2</v>
      </c>
      <c r="BP33" s="43">
        <v>2</v>
      </c>
      <c r="BQ33" s="47" t="s">
        <v>100</v>
      </c>
      <c r="BR33" s="42">
        <v>9</v>
      </c>
      <c r="BS33" s="25">
        <v>7</v>
      </c>
      <c r="BT33" s="25">
        <v>5</v>
      </c>
      <c r="BU33" s="25">
        <v>8</v>
      </c>
      <c r="BV33" s="25">
        <v>8</v>
      </c>
      <c r="BW33" s="25">
        <v>2</v>
      </c>
      <c r="BX33" s="25">
        <v>23</v>
      </c>
      <c r="BY33" s="25">
        <v>22</v>
      </c>
      <c r="BZ33" s="25">
        <v>226</v>
      </c>
      <c r="CA33" s="29">
        <v>23</v>
      </c>
      <c r="CB33" s="33">
        <v>23</v>
      </c>
      <c r="CC33" s="25">
        <v>19</v>
      </c>
      <c r="CD33" s="25">
        <v>32</v>
      </c>
      <c r="CE33" s="25">
        <v>32</v>
      </c>
      <c r="CF33" s="25">
        <v>0</v>
      </c>
      <c r="CG33" s="25">
        <v>25</v>
      </c>
      <c r="CH33" s="25">
        <v>20</v>
      </c>
      <c r="CI33" s="25">
        <v>25</v>
      </c>
      <c r="CJ33" s="25">
        <v>2</v>
      </c>
      <c r="CK33" s="43">
        <v>3</v>
      </c>
      <c r="CL33" s="47" t="s">
        <v>100</v>
      </c>
      <c r="CM33" s="42">
        <v>11</v>
      </c>
      <c r="CN33" s="25">
        <v>8</v>
      </c>
      <c r="CO33" s="25">
        <v>6</v>
      </c>
      <c r="CP33" s="25">
        <v>10</v>
      </c>
      <c r="CQ33" s="25">
        <v>9</v>
      </c>
      <c r="CR33" s="25">
        <v>2</v>
      </c>
      <c r="CS33" s="25">
        <v>25</v>
      </c>
      <c r="CT33" s="25">
        <v>25</v>
      </c>
      <c r="CU33" s="25">
        <v>254</v>
      </c>
      <c r="CV33" s="29">
        <v>25</v>
      </c>
      <c r="CW33" s="33">
        <v>27</v>
      </c>
      <c r="CX33" s="25">
        <v>23</v>
      </c>
      <c r="CY33" s="25">
        <v>36</v>
      </c>
      <c r="CZ33" s="25">
        <v>37</v>
      </c>
      <c r="DA33" s="25">
        <v>0</v>
      </c>
      <c r="DB33" s="25">
        <v>29</v>
      </c>
      <c r="DC33" s="25">
        <v>25</v>
      </c>
      <c r="DD33" s="25">
        <v>28</v>
      </c>
      <c r="DE33" s="25">
        <v>3</v>
      </c>
      <c r="DF33" s="43">
        <v>4</v>
      </c>
      <c r="DG33" s="47" t="s">
        <v>100</v>
      </c>
      <c r="DH33" s="42">
        <v>12</v>
      </c>
      <c r="DI33" s="25">
        <v>10</v>
      </c>
      <c r="DJ33" s="25">
        <v>7</v>
      </c>
      <c r="DK33" s="25">
        <v>12</v>
      </c>
      <c r="DL33" s="25">
        <v>10</v>
      </c>
      <c r="DM33" s="25">
        <v>3</v>
      </c>
      <c r="DN33" s="25">
        <v>28</v>
      </c>
      <c r="DO33" s="25">
        <v>28</v>
      </c>
      <c r="DP33" s="25">
        <v>279</v>
      </c>
      <c r="DQ33" s="29">
        <v>28</v>
      </c>
      <c r="DR33" s="33">
        <v>31</v>
      </c>
      <c r="DS33" s="25">
        <v>27</v>
      </c>
      <c r="DT33" s="25">
        <v>41</v>
      </c>
      <c r="DU33" s="25">
        <v>40</v>
      </c>
      <c r="DV33" s="25">
        <v>0</v>
      </c>
      <c r="DW33" s="25">
        <v>34</v>
      </c>
      <c r="DX33" s="25">
        <v>16</v>
      </c>
      <c r="DY33" s="25">
        <v>34</v>
      </c>
      <c r="DZ33" s="25">
        <v>3</v>
      </c>
      <c r="EA33" s="43">
        <v>4</v>
      </c>
      <c r="EB33" s="47" t="s">
        <v>100</v>
      </c>
      <c r="EC33" s="42">
        <v>14</v>
      </c>
      <c r="ED33" s="25">
        <v>12</v>
      </c>
      <c r="EE33" s="25">
        <v>9</v>
      </c>
      <c r="EF33" s="25">
        <v>14</v>
      </c>
      <c r="EG33" s="25">
        <v>13</v>
      </c>
      <c r="EH33" s="25">
        <v>3</v>
      </c>
      <c r="EI33" s="25">
        <v>31</v>
      </c>
      <c r="EJ33" s="25">
        <v>30</v>
      </c>
      <c r="EK33" s="25">
        <v>303</v>
      </c>
      <c r="EL33" s="29">
        <v>31</v>
      </c>
      <c r="EM33" s="33">
        <v>35</v>
      </c>
      <c r="EN33" s="25">
        <v>31</v>
      </c>
      <c r="EO33" s="25">
        <v>46</v>
      </c>
      <c r="EP33" s="25">
        <v>43</v>
      </c>
      <c r="EQ33" s="25">
        <v>0</v>
      </c>
      <c r="ER33" s="25">
        <v>38</v>
      </c>
      <c r="ES33" s="25">
        <v>26</v>
      </c>
      <c r="ET33" s="25">
        <v>39</v>
      </c>
      <c r="EU33" s="25">
        <v>4</v>
      </c>
      <c r="EV33" s="43">
        <v>5</v>
      </c>
      <c r="EW33" s="47" t="s">
        <v>100</v>
      </c>
      <c r="EX33" s="42">
        <v>15</v>
      </c>
      <c r="EY33" s="25">
        <v>13</v>
      </c>
      <c r="EZ33" s="25">
        <v>10</v>
      </c>
      <c r="FA33" s="25">
        <v>15</v>
      </c>
      <c r="FB33" s="25">
        <v>15</v>
      </c>
      <c r="FC33" s="25">
        <v>4</v>
      </c>
      <c r="FD33" s="25">
        <v>34</v>
      </c>
      <c r="FE33" s="25">
        <v>33</v>
      </c>
      <c r="FF33" s="25">
        <v>329</v>
      </c>
      <c r="FG33" s="29">
        <v>35</v>
      </c>
      <c r="FH33" s="33">
        <v>39</v>
      </c>
      <c r="FI33" s="25">
        <v>35</v>
      </c>
      <c r="FJ33" s="25">
        <v>50</v>
      </c>
      <c r="FK33" s="25">
        <v>47</v>
      </c>
      <c r="FL33" s="25">
        <v>0</v>
      </c>
      <c r="FM33" s="25">
        <v>43</v>
      </c>
      <c r="FN33" s="25">
        <v>29</v>
      </c>
      <c r="FO33" s="25">
        <v>41</v>
      </c>
      <c r="FP33" s="25">
        <v>5</v>
      </c>
      <c r="FQ33" s="43">
        <v>5</v>
      </c>
      <c r="FR33" s="47" t="s">
        <v>100</v>
      </c>
      <c r="FS33" s="42">
        <v>17</v>
      </c>
      <c r="FT33" s="25">
        <v>15</v>
      </c>
      <c r="FU33" s="25">
        <v>11</v>
      </c>
      <c r="FV33" s="25">
        <v>17</v>
      </c>
      <c r="FW33" s="25">
        <v>16</v>
      </c>
      <c r="FX33" s="25">
        <v>4</v>
      </c>
      <c r="FY33" s="25">
        <v>37</v>
      </c>
      <c r="FZ33" s="25">
        <v>36</v>
      </c>
      <c r="GA33" s="25">
        <v>361</v>
      </c>
      <c r="GB33" s="29">
        <v>37</v>
      </c>
      <c r="GC33" s="33">
        <v>42</v>
      </c>
      <c r="GD33" s="25">
        <v>38</v>
      </c>
      <c r="GE33" s="25">
        <v>55</v>
      </c>
      <c r="GF33" s="25">
        <v>53</v>
      </c>
      <c r="GG33" s="25">
        <v>0</v>
      </c>
      <c r="GH33" s="25">
        <v>48</v>
      </c>
      <c r="GI33" s="25">
        <v>32</v>
      </c>
      <c r="GJ33" s="25">
        <v>46</v>
      </c>
      <c r="GK33" s="25">
        <v>5</v>
      </c>
      <c r="GL33" s="43">
        <v>6</v>
      </c>
      <c r="GM33" s="47" t="s">
        <v>100</v>
      </c>
      <c r="GN33" s="42">
        <v>19</v>
      </c>
      <c r="GO33" s="25">
        <v>17</v>
      </c>
      <c r="GP33" s="25">
        <v>12</v>
      </c>
      <c r="GQ33" s="25">
        <v>18</v>
      </c>
      <c r="GR33" s="25">
        <v>18</v>
      </c>
      <c r="GS33" s="25">
        <v>5</v>
      </c>
      <c r="GT33" s="25">
        <v>40</v>
      </c>
      <c r="GU33" s="25">
        <v>38</v>
      </c>
      <c r="GV33" s="25">
        <v>392</v>
      </c>
      <c r="GW33" s="29">
        <v>40</v>
      </c>
      <c r="GX33" s="33">
        <v>46</v>
      </c>
      <c r="GY33" s="25">
        <v>42</v>
      </c>
      <c r="GZ33" s="25">
        <v>59</v>
      </c>
      <c r="HA33" s="25">
        <v>56</v>
      </c>
      <c r="HB33" s="25">
        <v>0</v>
      </c>
      <c r="HC33" s="25">
        <v>52</v>
      </c>
      <c r="HD33" s="25">
        <v>55</v>
      </c>
      <c r="HE33" s="25">
        <v>50</v>
      </c>
      <c r="HF33" s="25">
        <v>6</v>
      </c>
      <c r="HG33" s="43">
        <v>7</v>
      </c>
      <c r="HH33" s="26"/>
    </row>
    <row r="34" spans="1:216" x14ac:dyDescent="0.2">
      <c r="A34" s="27"/>
      <c r="B34" s="27">
        <v>5</v>
      </c>
      <c r="C34" s="25"/>
      <c r="D34" s="25"/>
      <c r="E34" s="25"/>
      <c r="F34" s="50" t="s">
        <v>94</v>
      </c>
      <c r="G34" s="42">
        <v>4</v>
      </c>
      <c r="H34" s="25">
        <v>4</v>
      </c>
      <c r="I34" s="25">
        <v>4</v>
      </c>
      <c r="J34" s="25">
        <v>4</v>
      </c>
      <c r="K34" s="25">
        <v>3</v>
      </c>
      <c r="L34" s="25">
        <v>3</v>
      </c>
      <c r="M34" s="25">
        <v>11</v>
      </c>
      <c r="N34" s="25">
        <v>10</v>
      </c>
      <c r="O34" s="25">
        <v>104</v>
      </c>
      <c r="P34" s="29">
        <v>20</v>
      </c>
      <c r="Q34" s="33">
        <v>9</v>
      </c>
      <c r="R34" s="25">
        <v>5</v>
      </c>
      <c r="S34" s="25">
        <v>-8</v>
      </c>
      <c r="T34" s="25">
        <v>6</v>
      </c>
      <c r="U34" s="25">
        <v>1</v>
      </c>
      <c r="V34" s="25">
        <v>-4</v>
      </c>
      <c r="W34" s="25">
        <v>3</v>
      </c>
      <c r="X34" s="25">
        <v>11</v>
      </c>
      <c r="Y34" s="25">
        <v>2</v>
      </c>
      <c r="Z34" s="43">
        <v>2</v>
      </c>
      <c r="AA34" s="47" t="s">
        <v>94</v>
      </c>
      <c r="AB34" s="42">
        <v>6</v>
      </c>
      <c r="AC34" s="25">
        <v>5</v>
      </c>
      <c r="AD34" s="25">
        <v>5</v>
      </c>
      <c r="AE34" s="25">
        <v>6</v>
      </c>
      <c r="AF34" s="25">
        <v>4</v>
      </c>
      <c r="AG34" s="25">
        <v>4</v>
      </c>
      <c r="AH34" s="25">
        <v>13</v>
      </c>
      <c r="AI34" s="25">
        <v>12</v>
      </c>
      <c r="AJ34" s="25">
        <v>127</v>
      </c>
      <c r="AK34" s="29">
        <v>23</v>
      </c>
      <c r="AL34" s="33">
        <v>12</v>
      </c>
      <c r="AM34" s="25">
        <v>8</v>
      </c>
      <c r="AN34" s="25">
        <v>-10</v>
      </c>
      <c r="AO34" s="25">
        <v>8</v>
      </c>
      <c r="AP34" s="25">
        <v>2</v>
      </c>
      <c r="AQ34" s="25">
        <v>-4</v>
      </c>
      <c r="AR34" s="25">
        <v>3</v>
      </c>
      <c r="AS34" s="25">
        <v>11</v>
      </c>
      <c r="AT34" s="25">
        <v>2</v>
      </c>
      <c r="AU34" s="43">
        <v>2</v>
      </c>
      <c r="AV34" s="47" t="s">
        <v>94</v>
      </c>
      <c r="AW34" s="42">
        <v>7</v>
      </c>
      <c r="AX34" s="25">
        <v>7</v>
      </c>
      <c r="AY34" s="25">
        <v>7</v>
      </c>
      <c r="AZ34" s="25">
        <v>7</v>
      </c>
      <c r="BA34" s="25">
        <v>6</v>
      </c>
      <c r="BB34" s="25">
        <v>5</v>
      </c>
      <c r="BC34" s="25">
        <v>15</v>
      </c>
      <c r="BD34" s="25">
        <v>14</v>
      </c>
      <c r="BE34" s="25">
        <v>152</v>
      </c>
      <c r="BF34" s="29">
        <v>26</v>
      </c>
      <c r="BG34" s="33">
        <v>15</v>
      </c>
      <c r="BH34" s="25">
        <v>10</v>
      </c>
      <c r="BI34" s="25">
        <v>-13</v>
      </c>
      <c r="BJ34" s="25">
        <v>10</v>
      </c>
      <c r="BK34" s="25">
        <v>3</v>
      </c>
      <c r="BL34" s="25">
        <v>-4</v>
      </c>
      <c r="BM34" s="25">
        <v>7</v>
      </c>
      <c r="BN34" s="25">
        <v>18</v>
      </c>
      <c r="BO34" s="25">
        <v>4</v>
      </c>
      <c r="BP34" s="43">
        <v>5</v>
      </c>
      <c r="BQ34" s="47" t="s">
        <v>94</v>
      </c>
      <c r="BR34" s="42">
        <v>9</v>
      </c>
      <c r="BS34" s="25">
        <v>8</v>
      </c>
      <c r="BT34" s="25">
        <v>9</v>
      </c>
      <c r="BU34" s="25">
        <v>8</v>
      </c>
      <c r="BV34" s="25">
        <v>7</v>
      </c>
      <c r="BW34" s="25">
        <v>7</v>
      </c>
      <c r="BX34" s="25">
        <v>18</v>
      </c>
      <c r="BY34" s="25">
        <v>16</v>
      </c>
      <c r="BZ34" s="25">
        <v>175</v>
      </c>
      <c r="CA34" s="29">
        <v>28</v>
      </c>
      <c r="CB34" s="33">
        <v>17</v>
      </c>
      <c r="CC34" s="25">
        <v>12</v>
      </c>
      <c r="CD34" s="25">
        <v>-15</v>
      </c>
      <c r="CE34" s="25">
        <v>12</v>
      </c>
      <c r="CF34" s="25">
        <v>3</v>
      </c>
      <c r="CG34" s="25">
        <v>-4</v>
      </c>
      <c r="CH34" s="25">
        <v>9</v>
      </c>
      <c r="CI34" s="25">
        <v>21</v>
      </c>
      <c r="CJ34" s="25">
        <v>5</v>
      </c>
      <c r="CK34" s="43">
        <v>7</v>
      </c>
      <c r="CL34" s="47" t="s">
        <v>94</v>
      </c>
      <c r="CM34" s="42">
        <v>10</v>
      </c>
      <c r="CN34" s="25">
        <v>9</v>
      </c>
      <c r="CO34" s="25">
        <v>10</v>
      </c>
      <c r="CP34" s="25">
        <v>9</v>
      </c>
      <c r="CQ34" s="25">
        <v>8</v>
      </c>
      <c r="CR34" s="25">
        <v>10</v>
      </c>
      <c r="CS34" s="25">
        <v>20</v>
      </c>
      <c r="CT34" s="25">
        <v>19</v>
      </c>
      <c r="CU34" s="25">
        <v>202</v>
      </c>
      <c r="CV34" s="29">
        <v>31</v>
      </c>
      <c r="CW34" s="33">
        <v>20</v>
      </c>
      <c r="CX34" s="25">
        <v>14</v>
      </c>
      <c r="CY34" s="25">
        <v>-18</v>
      </c>
      <c r="CZ34" s="25">
        <v>13</v>
      </c>
      <c r="DA34" s="25">
        <v>4</v>
      </c>
      <c r="DB34" s="25">
        <v>-3</v>
      </c>
      <c r="DC34" s="25">
        <v>12</v>
      </c>
      <c r="DD34" s="25">
        <v>24</v>
      </c>
      <c r="DE34" s="25">
        <v>6</v>
      </c>
      <c r="DF34" s="43">
        <v>9</v>
      </c>
      <c r="DG34" s="47" t="s">
        <v>94</v>
      </c>
      <c r="DH34" s="42">
        <v>11</v>
      </c>
      <c r="DI34" s="25">
        <v>10</v>
      </c>
      <c r="DJ34" s="25">
        <v>12</v>
      </c>
      <c r="DK34" s="25">
        <v>11</v>
      </c>
      <c r="DL34" s="25">
        <v>9</v>
      </c>
      <c r="DM34" s="25">
        <v>12</v>
      </c>
      <c r="DN34" s="25">
        <v>23</v>
      </c>
      <c r="DO34" s="25">
        <v>21</v>
      </c>
      <c r="DP34" s="25">
        <v>229</v>
      </c>
      <c r="DQ34" s="29">
        <v>34</v>
      </c>
      <c r="DR34" s="33">
        <v>22</v>
      </c>
      <c r="DS34" s="25">
        <v>16</v>
      </c>
      <c r="DT34" s="25">
        <v>-21</v>
      </c>
      <c r="DU34" s="25">
        <v>15</v>
      </c>
      <c r="DV34" s="25">
        <v>4</v>
      </c>
      <c r="DW34" s="25">
        <v>-3</v>
      </c>
      <c r="DX34" s="25">
        <v>14</v>
      </c>
      <c r="DY34" s="25">
        <v>27</v>
      </c>
      <c r="DZ34" s="25">
        <v>7</v>
      </c>
      <c r="EA34" s="43">
        <v>11</v>
      </c>
      <c r="EB34" s="47" t="s">
        <v>94</v>
      </c>
      <c r="EC34" s="42">
        <v>13</v>
      </c>
      <c r="ED34" s="25">
        <v>12</v>
      </c>
      <c r="EE34" s="25">
        <v>13</v>
      </c>
      <c r="EF34" s="25">
        <v>12</v>
      </c>
      <c r="EG34" s="25">
        <v>10</v>
      </c>
      <c r="EH34" s="25">
        <v>13</v>
      </c>
      <c r="EI34" s="25">
        <v>26</v>
      </c>
      <c r="EJ34" s="25">
        <v>23</v>
      </c>
      <c r="EK34" s="25">
        <v>256</v>
      </c>
      <c r="EL34" s="29">
        <v>37</v>
      </c>
      <c r="EM34" s="33">
        <v>24</v>
      </c>
      <c r="EN34" s="25">
        <v>18</v>
      </c>
      <c r="EO34" s="25">
        <v>-24</v>
      </c>
      <c r="EP34" s="25">
        <v>17</v>
      </c>
      <c r="EQ34" s="25">
        <v>5</v>
      </c>
      <c r="ER34" s="25">
        <v>-3</v>
      </c>
      <c r="ES34" s="25">
        <v>16</v>
      </c>
      <c r="ET34" s="25">
        <v>32</v>
      </c>
      <c r="EU34" s="25">
        <v>8</v>
      </c>
      <c r="EV34" s="43">
        <v>12</v>
      </c>
      <c r="EW34" s="47" t="s">
        <v>94</v>
      </c>
      <c r="EX34" s="42">
        <v>14</v>
      </c>
      <c r="EY34" s="25">
        <v>13</v>
      </c>
      <c r="EZ34" s="25">
        <v>15</v>
      </c>
      <c r="FA34" s="25">
        <v>14</v>
      </c>
      <c r="FB34" s="25">
        <v>12</v>
      </c>
      <c r="FC34" s="25">
        <v>14</v>
      </c>
      <c r="FD34" s="25">
        <v>29</v>
      </c>
      <c r="FE34" s="25">
        <v>24</v>
      </c>
      <c r="FF34" s="25">
        <v>282</v>
      </c>
      <c r="FG34" s="29">
        <v>39</v>
      </c>
      <c r="FH34" s="33">
        <v>26</v>
      </c>
      <c r="FI34" s="25">
        <v>21</v>
      </c>
      <c r="FJ34" s="25">
        <v>-27</v>
      </c>
      <c r="FK34" s="25">
        <v>20</v>
      </c>
      <c r="FL34" s="25">
        <v>5</v>
      </c>
      <c r="FM34" s="25">
        <v>-2</v>
      </c>
      <c r="FN34" s="25">
        <v>18</v>
      </c>
      <c r="FO34" s="25">
        <v>36</v>
      </c>
      <c r="FP34" s="25">
        <v>9</v>
      </c>
      <c r="FQ34" s="43">
        <v>14</v>
      </c>
      <c r="FR34" s="47" t="s">
        <v>94</v>
      </c>
      <c r="FS34" s="42">
        <v>16</v>
      </c>
      <c r="FT34" s="25">
        <v>15</v>
      </c>
      <c r="FU34" s="25">
        <v>16</v>
      </c>
      <c r="FV34" s="25">
        <v>15</v>
      </c>
      <c r="FW34" s="25">
        <v>13</v>
      </c>
      <c r="FX34" s="25">
        <v>15</v>
      </c>
      <c r="FY34" s="25">
        <v>31</v>
      </c>
      <c r="FZ34" s="25">
        <v>26</v>
      </c>
      <c r="GA34" s="25">
        <v>309</v>
      </c>
      <c r="GB34" s="29">
        <v>43</v>
      </c>
      <c r="GC34" s="33">
        <v>28</v>
      </c>
      <c r="GD34" s="25">
        <v>22</v>
      </c>
      <c r="GE34" s="25">
        <v>-30</v>
      </c>
      <c r="GF34" s="25">
        <v>23</v>
      </c>
      <c r="GG34" s="25">
        <v>6</v>
      </c>
      <c r="GH34" s="25">
        <v>-2</v>
      </c>
      <c r="GI34" s="25">
        <v>20</v>
      </c>
      <c r="GJ34" s="25">
        <v>41</v>
      </c>
      <c r="GK34" s="25">
        <v>10</v>
      </c>
      <c r="GL34" s="43">
        <v>16</v>
      </c>
      <c r="GM34" s="47" t="s">
        <v>94</v>
      </c>
      <c r="GN34" s="42">
        <v>18</v>
      </c>
      <c r="GO34" s="25">
        <v>17</v>
      </c>
      <c r="GP34" s="25">
        <v>18</v>
      </c>
      <c r="GQ34" s="25">
        <v>17</v>
      </c>
      <c r="GR34" s="25">
        <v>14</v>
      </c>
      <c r="GS34" s="25">
        <v>18</v>
      </c>
      <c r="GT34" s="25">
        <v>34</v>
      </c>
      <c r="GU34" s="25">
        <v>28</v>
      </c>
      <c r="GV34" s="25">
        <v>342</v>
      </c>
      <c r="GW34" s="29">
        <v>46</v>
      </c>
      <c r="GX34" s="33">
        <v>32</v>
      </c>
      <c r="GY34" s="25">
        <v>24</v>
      </c>
      <c r="GZ34" s="25">
        <v>-33</v>
      </c>
      <c r="HA34" s="25">
        <v>27</v>
      </c>
      <c r="HB34" s="25">
        <v>6</v>
      </c>
      <c r="HC34" s="25">
        <v>-2</v>
      </c>
      <c r="HD34" s="25">
        <v>23</v>
      </c>
      <c r="HE34" s="25">
        <v>45</v>
      </c>
      <c r="HF34" s="25">
        <v>12</v>
      </c>
      <c r="HG34" s="43">
        <v>18</v>
      </c>
      <c r="HH34" s="26"/>
    </row>
    <row r="35" spans="1:216" x14ac:dyDescent="0.2">
      <c r="A35" s="27"/>
      <c r="B35" s="27">
        <v>6</v>
      </c>
      <c r="C35" s="25"/>
      <c r="D35" s="25"/>
      <c r="E35" s="25"/>
      <c r="F35" s="50" t="s">
        <v>95</v>
      </c>
      <c r="G35" s="42">
        <v>4</v>
      </c>
      <c r="H35" s="25">
        <v>3</v>
      </c>
      <c r="I35" s="25">
        <v>3</v>
      </c>
      <c r="J35" s="25">
        <v>4</v>
      </c>
      <c r="K35" s="25">
        <v>3</v>
      </c>
      <c r="L35" s="25">
        <v>5</v>
      </c>
      <c r="M35" s="25">
        <v>11</v>
      </c>
      <c r="N35" s="25">
        <v>10</v>
      </c>
      <c r="O35" s="25">
        <v>120</v>
      </c>
      <c r="P35" s="29">
        <v>25</v>
      </c>
      <c r="Q35" s="33">
        <v>13</v>
      </c>
      <c r="R35" s="25">
        <v>13</v>
      </c>
      <c r="S35" s="25">
        <v>-35</v>
      </c>
      <c r="T35" s="25">
        <v>5</v>
      </c>
      <c r="U35" s="25">
        <v>-30</v>
      </c>
      <c r="V35" s="25">
        <v>3</v>
      </c>
      <c r="W35" s="25">
        <v>4</v>
      </c>
      <c r="X35" s="25">
        <v>2</v>
      </c>
      <c r="Y35" s="25">
        <v>-35</v>
      </c>
      <c r="Z35" s="43">
        <v>26</v>
      </c>
      <c r="AA35" s="47" t="s">
        <v>95</v>
      </c>
      <c r="AB35" s="42">
        <v>6</v>
      </c>
      <c r="AC35" s="25">
        <v>4</v>
      </c>
      <c r="AD35" s="25">
        <v>4</v>
      </c>
      <c r="AE35" s="25">
        <v>5</v>
      </c>
      <c r="AF35" s="25">
        <v>5</v>
      </c>
      <c r="AG35" s="25">
        <v>7</v>
      </c>
      <c r="AH35" s="25">
        <v>13</v>
      </c>
      <c r="AI35" s="25">
        <v>12</v>
      </c>
      <c r="AJ35" s="25">
        <v>141</v>
      </c>
      <c r="AK35" s="29">
        <v>28</v>
      </c>
      <c r="AL35" s="33">
        <v>16</v>
      </c>
      <c r="AM35" s="25">
        <v>16</v>
      </c>
      <c r="AN35" s="25">
        <v>-38</v>
      </c>
      <c r="AO35" s="25">
        <v>7</v>
      </c>
      <c r="AP35" s="25">
        <v>-30</v>
      </c>
      <c r="AQ35" s="25">
        <v>5</v>
      </c>
      <c r="AR35" s="25">
        <v>6</v>
      </c>
      <c r="AS35" s="25">
        <v>4</v>
      </c>
      <c r="AT35" s="25">
        <v>-38</v>
      </c>
      <c r="AU35" s="43">
        <v>34</v>
      </c>
      <c r="AV35" s="47" t="s">
        <v>95</v>
      </c>
      <c r="AW35" s="42">
        <v>7</v>
      </c>
      <c r="AX35" s="25">
        <v>6</v>
      </c>
      <c r="AY35" s="25">
        <v>6</v>
      </c>
      <c r="AZ35" s="25">
        <v>7</v>
      </c>
      <c r="BA35" s="25">
        <v>6</v>
      </c>
      <c r="BB35" s="25">
        <v>9</v>
      </c>
      <c r="BC35" s="25">
        <v>15</v>
      </c>
      <c r="BD35" s="25">
        <v>14</v>
      </c>
      <c r="BE35" s="25">
        <v>167</v>
      </c>
      <c r="BF35" s="29">
        <v>32</v>
      </c>
      <c r="BG35" s="165">
        <v>19</v>
      </c>
      <c r="BH35" s="112">
        <v>19</v>
      </c>
      <c r="BI35" s="112">
        <v>-41</v>
      </c>
      <c r="BJ35" s="112">
        <v>10</v>
      </c>
      <c r="BK35" s="112">
        <v>-30</v>
      </c>
      <c r="BL35" s="112">
        <v>7</v>
      </c>
      <c r="BM35" s="112">
        <v>8</v>
      </c>
      <c r="BN35" s="112">
        <v>6</v>
      </c>
      <c r="BO35" s="112">
        <v>-42</v>
      </c>
      <c r="BP35" s="166">
        <v>37</v>
      </c>
      <c r="BQ35" s="47" t="s">
        <v>95</v>
      </c>
      <c r="BR35" s="42">
        <v>8</v>
      </c>
      <c r="BS35" s="25">
        <v>7</v>
      </c>
      <c r="BT35" s="25">
        <v>7</v>
      </c>
      <c r="BU35" s="25">
        <v>9</v>
      </c>
      <c r="BV35" s="25">
        <v>7</v>
      </c>
      <c r="BW35" s="25">
        <v>11</v>
      </c>
      <c r="BX35" s="25">
        <v>17</v>
      </c>
      <c r="BY35" s="25">
        <v>15</v>
      </c>
      <c r="BZ35" s="25">
        <v>194</v>
      </c>
      <c r="CA35" s="29">
        <v>35</v>
      </c>
      <c r="CB35" s="33">
        <v>22</v>
      </c>
      <c r="CC35" s="25">
        <v>22</v>
      </c>
      <c r="CD35" s="25">
        <v>-43</v>
      </c>
      <c r="CE35" s="25">
        <v>12</v>
      </c>
      <c r="CF35" s="25">
        <v>-30</v>
      </c>
      <c r="CG35" s="25">
        <v>11</v>
      </c>
      <c r="CH35" s="25">
        <v>10</v>
      </c>
      <c r="CI35" s="25">
        <v>8</v>
      </c>
      <c r="CJ35" s="25">
        <v>-45</v>
      </c>
      <c r="CK35" s="43">
        <v>41</v>
      </c>
      <c r="CL35" s="47" t="s">
        <v>95</v>
      </c>
      <c r="CM35" s="42">
        <v>10</v>
      </c>
      <c r="CN35" s="25">
        <v>9</v>
      </c>
      <c r="CO35" s="25">
        <v>8</v>
      </c>
      <c r="CP35" s="25">
        <v>10</v>
      </c>
      <c r="CQ35" s="25">
        <v>8</v>
      </c>
      <c r="CR35" s="25">
        <v>12</v>
      </c>
      <c r="CS35" s="25">
        <v>19</v>
      </c>
      <c r="CT35" s="25">
        <v>17</v>
      </c>
      <c r="CU35" s="25">
        <v>222</v>
      </c>
      <c r="CV35" s="29">
        <v>38</v>
      </c>
      <c r="CW35" s="33">
        <v>25</v>
      </c>
      <c r="CX35" s="25">
        <v>25</v>
      </c>
      <c r="CY35" s="25">
        <v>-46</v>
      </c>
      <c r="CZ35" s="25">
        <v>15</v>
      </c>
      <c r="DA35" s="25">
        <v>-30</v>
      </c>
      <c r="DB35" s="25">
        <v>13</v>
      </c>
      <c r="DC35" s="25">
        <v>12</v>
      </c>
      <c r="DD35" s="25">
        <v>10</v>
      </c>
      <c r="DE35" s="25">
        <v>-48</v>
      </c>
      <c r="DF35" s="43">
        <v>46</v>
      </c>
      <c r="DG35" s="47" t="s">
        <v>95</v>
      </c>
      <c r="DH35" s="42">
        <v>12</v>
      </c>
      <c r="DI35" s="25">
        <v>11</v>
      </c>
      <c r="DJ35" s="25">
        <v>9</v>
      </c>
      <c r="DK35" s="25">
        <v>11</v>
      </c>
      <c r="DL35" s="25">
        <v>10</v>
      </c>
      <c r="DM35" s="25">
        <v>14</v>
      </c>
      <c r="DN35" s="25">
        <v>21</v>
      </c>
      <c r="DO35" s="25">
        <v>19</v>
      </c>
      <c r="DP35" s="25">
        <v>249</v>
      </c>
      <c r="DQ35" s="29">
        <v>41</v>
      </c>
      <c r="DR35" s="33">
        <v>28</v>
      </c>
      <c r="DS35" s="25">
        <v>28</v>
      </c>
      <c r="DT35" s="25">
        <v>-49</v>
      </c>
      <c r="DU35" s="25">
        <v>16</v>
      </c>
      <c r="DV35" s="25">
        <v>-30</v>
      </c>
      <c r="DW35" s="25">
        <v>16</v>
      </c>
      <c r="DX35" s="25">
        <v>15</v>
      </c>
      <c r="DY35" s="25">
        <v>11</v>
      </c>
      <c r="DZ35" s="25">
        <v>-51</v>
      </c>
      <c r="EA35" s="43">
        <v>51</v>
      </c>
      <c r="EB35" s="47" t="s">
        <v>95</v>
      </c>
      <c r="EC35" s="42">
        <v>14</v>
      </c>
      <c r="ED35" s="25">
        <v>12</v>
      </c>
      <c r="EE35" s="25">
        <v>10</v>
      </c>
      <c r="EF35" s="25">
        <v>13</v>
      </c>
      <c r="EG35" s="25">
        <v>11</v>
      </c>
      <c r="EH35" s="25">
        <v>16</v>
      </c>
      <c r="EI35" s="25">
        <v>24</v>
      </c>
      <c r="EJ35" s="25">
        <v>22</v>
      </c>
      <c r="EK35" s="25">
        <v>276</v>
      </c>
      <c r="EL35" s="29">
        <v>44</v>
      </c>
      <c r="EM35" s="33">
        <v>31</v>
      </c>
      <c r="EN35" s="25">
        <v>31</v>
      </c>
      <c r="EO35" s="25">
        <v>-52</v>
      </c>
      <c r="EP35" s="25">
        <v>18</v>
      </c>
      <c r="EQ35" s="25">
        <v>-30</v>
      </c>
      <c r="ER35" s="25">
        <v>19</v>
      </c>
      <c r="ES35" s="25">
        <v>18</v>
      </c>
      <c r="ET35" s="25">
        <v>13</v>
      </c>
      <c r="EU35" s="25">
        <v>-53</v>
      </c>
      <c r="EV35" s="43">
        <v>55</v>
      </c>
      <c r="EW35" s="47" t="s">
        <v>95</v>
      </c>
      <c r="EX35" s="42">
        <v>15</v>
      </c>
      <c r="EY35" s="25">
        <v>14</v>
      </c>
      <c r="EZ35" s="25">
        <v>11</v>
      </c>
      <c r="FA35" s="25">
        <v>15</v>
      </c>
      <c r="FB35" s="25">
        <v>12</v>
      </c>
      <c r="FC35" s="25">
        <v>17</v>
      </c>
      <c r="FD35" s="25">
        <v>27</v>
      </c>
      <c r="FE35" s="25">
        <v>24</v>
      </c>
      <c r="FF35" s="25">
        <v>305</v>
      </c>
      <c r="FG35" s="29">
        <v>47</v>
      </c>
      <c r="FH35" s="33">
        <v>34</v>
      </c>
      <c r="FI35" s="25">
        <v>34</v>
      </c>
      <c r="FJ35" s="25">
        <v>-55</v>
      </c>
      <c r="FK35" s="25">
        <v>20</v>
      </c>
      <c r="FL35" s="25">
        <v>-30</v>
      </c>
      <c r="FM35" s="25">
        <v>21</v>
      </c>
      <c r="FN35" s="25">
        <v>20</v>
      </c>
      <c r="FO35" s="25">
        <v>15</v>
      </c>
      <c r="FP35" s="25">
        <v>-56</v>
      </c>
      <c r="FQ35" s="43">
        <v>58</v>
      </c>
      <c r="FR35" s="47" t="s">
        <v>95</v>
      </c>
      <c r="FS35" s="42">
        <v>17</v>
      </c>
      <c r="FT35" s="25">
        <v>15</v>
      </c>
      <c r="FU35" s="25">
        <v>12</v>
      </c>
      <c r="FV35" s="25">
        <v>16</v>
      </c>
      <c r="FW35" s="25">
        <v>13</v>
      </c>
      <c r="FX35" s="25">
        <v>19</v>
      </c>
      <c r="FY35" s="25">
        <v>31</v>
      </c>
      <c r="FZ35" s="25">
        <v>26</v>
      </c>
      <c r="GA35" s="25">
        <v>335</v>
      </c>
      <c r="GB35" s="29">
        <v>50</v>
      </c>
      <c r="GC35" s="33">
        <v>37</v>
      </c>
      <c r="GD35" s="25">
        <v>37</v>
      </c>
      <c r="GE35" s="25">
        <v>-58</v>
      </c>
      <c r="GF35" s="25">
        <v>22</v>
      </c>
      <c r="GG35" s="25">
        <v>-30</v>
      </c>
      <c r="GH35" s="25">
        <v>23</v>
      </c>
      <c r="GI35" s="25">
        <v>22</v>
      </c>
      <c r="GJ35" s="25">
        <v>17</v>
      </c>
      <c r="GK35" s="25">
        <v>-60</v>
      </c>
      <c r="GL35" s="43">
        <v>62</v>
      </c>
      <c r="GM35" s="47" t="s">
        <v>95</v>
      </c>
      <c r="GN35" s="42">
        <v>19</v>
      </c>
      <c r="GO35" s="25">
        <v>17</v>
      </c>
      <c r="GP35" s="25">
        <v>14</v>
      </c>
      <c r="GQ35" s="25">
        <v>18</v>
      </c>
      <c r="GR35" s="25">
        <v>14</v>
      </c>
      <c r="GS35" s="25">
        <v>21</v>
      </c>
      <c r="GT35" s="25">
        <v>34</v>
      </c>
      <c r="GU35" s="25">
        <v>28</v>
      </c>
      <c r="GV35" s="25">
        <v>360</v>
      </c>
      <c r="GW35" s="29">
        <v>53</v>
      </c>
      <c r="GX35" s="33">
        <v>40</v>
      </c>
      <c r="GY35" s="25">
        <v>40</v>
      </c>
      <c r="GZ35" s="25">
        <v>-61</v>
      </c>
      <c r="HA35" s="25">
        <v>25</v>
      </c>
      <c r="HB35" s="25">
        <v>-30</v>
      </c>
      <c r="HC35" s="25">
        <v>26</v>
      </c>
      <c r="HD35" s="25">
        <v>25</v>
      </c>
      <c r="HE35" s="25">
        <v>19</v>
      </c>
      <c r="HF35" s="25">
        <v>-63</v>
      </c>
      <c r="HG35" s="43">
        <v>66</v>
      </c>
      <c r="HH35" s="26"/>
    </row>
    <row r="36" spans="1:216" x14ac:dyDescent="0.2">
      <c r="A36" s="27"/>
      <c r="B36" s="27">
        <v>6</v>
      </c>
      <c r="C36" s="25"/>
      <c r="D36" s="25"/>
      <c r="E36" s="25"/>
      <c r="F36" s="50" t="s">
        <v>97</v>
      </c>
      <c r="G36" s="42">
        <v>5</v>
      </c>
      <c r="H36" s="25">
        <v>5</v>
      </c>
      <c r="I36" s="25">
        <v>3</v>
      </c>
      <c r="J36" s="25">
        <v>4</v>
      </c>
      <c r="K36" s="25">
        <v>3</v>
      </c>
      <c r="L36" s="25">
        <v>4</v>
      </c>
      <c r="M36" s="25">
        <v>10</v>
      </c>
      <c r="N36" s="25">
        <v>10</v>
      </c>
      <c r="O36" s="25">
        <v>100</v>
      </c>
      <c r="P36" s="29">
        <v>30</v>
      </c>
      <c r="Q36" s="33">
        <v>10</v>
      </c>
      <c r="R36" s="25">
        <v>10</v>
      </c>
      <c r="S36" s="25">
        <v>0</v>
      </c>
      <c r="T36" s="25">
        <v>0</v>
      </c>
      <c r="U36" s="25">
        <v>-5</v>
      </c>
      <c r="V36" s="25">
        <v>0</v>
      </c>
      <c r="W36" s="25">
        <v>5</v>
      </c>
      <c r="X36" s="25">
        <v>2</v>
      </c>
      <c r="Y36" s="25">
        <v>4</v>
      </c>
      <c r="Z36" s="43">
        <v>3</v>
      </c>
      <c r="AA36" s="47" t="s">
        <v>97</v>
      </c>
      <c r="AB36" s="42">
        <v>6</v>
      </c>
      <c r="AC36" s="25">
        <v>6</v>
      </c>
      <c r="AD36" s="25">
        <v>4</v>
      </c>
      <c r="AE36" s="25">
        <v>5</v>
      </c>
      <c r="AF36" s="25">
        <v>4</v>
      </c>
      <c r="AG36" s="25">
        <v>5</v>
      </c>
      <c r="AH36" s="25">
        <v>12</v>
      </c>
      <c r="AI36" s="25">
        <v>11</v>
      </c>
      <c r="AJ36" s="25">
        <v>122</v>
      </c>
      <c r="AK36" s="29">
        <v>32</v>
      </c>
      <c r="AL36" s="33">
        <v>13</v>
      </c>
      <c r="AM36" s="25">
        <v>12</v>
      </c>
      <c r="AN36" s="25">
        <v>-1</v>
      </c>
      <c r="AO36" s="25">
        <v>1</v>
      </c>
      <c r="AP36" s="25">
        <v>-4</v>
      </c>
      <c r="AQ36" s="25">
        <v>-2</v>
      </c>
      <c r="AR36" s="25">
        <v>8</v>
      </c>
      <c r="AS36" s="25">
        <v>4</v>
      </c>
      <c r="AT36" s="25">
        <v>6</v>
      </c>
      <c r="AU36" s="43">
        <v>5</v>
      </c>
      <c r="AV36" s="47" t="s">
        <v>97</v>
      </c>
      <c r="AW36" s="42">
        <v>7</v>
      </c>
      <c r="AX36" s="25">
        <v>7</v>
      </c>
      <c r="AY36" s="25">
        <v>5</v>
      </c>
      <c r="AZ36" s="25">
        <v>6</v>
      </c>
      <c r="BA36" s="25">
        <v>5</v>
      </c>
      <c r="BB36" s="25">
        <v>6</v>
      </c>
      <c r="BC36" s="25">
        <v>14</v>
      </c>
      <c r="BD36" s="25">
        <v>13</v>
      </c>
      <c r="BE36" s="25">
        <v>146</v>
      </c>
      <c r="BF36" s="29">
        <v>35</v>
      </c>
      <c r="BG36" s="33">
        <v>16</v>
      </c>
      <c r="BH36" s="25">
        <v>14</v>
      </c>
      <c r="BI36" s="25">
        <v>-3</v>
      </c>
      <c r="BJ36" s="25">
        <v>3</v>
      </c>
      <c r="BK36" s="25">
        <v>-3</v>
      </c>
      <c r="BL36" s="25">
        <v>-4</v>
      </c>
      <c r="BM36" s="25">
        <v>11</v>
      </c>
      <c r="BN36" s="25">
        <v>6</v>
      </c>
      <c r="BO36" s="25">
        <v>7</v>
      </c>
      <c r="BP36" s="43">
        <v>7</v>
      </c>
      <c r="BQ36" s="47" t="s">
        <v>97</v>
      </c>
      <c r="BR36" s="42">
        <v>8</v>
      </c>
      <c r="BS36" s="25">
        <v>9</v>
      </c>
      <c r="BT36" s="25">
        <v>6</v>
      </c>
      <c r="BU36" s="25">
        <v>8</v>
      </c>
      <c r="BV36" s="25">
        <v>6</v>
      </c>
      <c r="BW36" s="25">
        <v>7</v>
      </c>
      <c r="BX36" s="25">
        <v>15</v>
      </c>
      <c r="BY36" s="25">
        <v>15</v>
      </c>
      <c r="BZ36" s="25">
        <v>170</v>
      </c>
      <c r="CA36" s="29">
        <v>38</v>
      </c>
      <c r="CB36" s="33">
        <v>19</v>
      </c>
      <c r="CC36" s="25">
        <v>17</v>
      </c>
      <c r="CD36" s="25">
        <v>-5</v>
      </c>
      <c r="CE36" s="25">
        <v>4</v>
      </c>
      <c r="CF36" s="25">
        <v>0</v>
      </c>
      <c r="CG36" s="25">
        <v>-6</v>
      </c>
      <c r="CH36" s="25">
        <v>15</v>
      </c>
      <c r="CI36" s="25">
        <v>7</v>
      </c>
      <c r="CJ36" s="25">
        <v>10</v>
      </c>
      <c r="CK36" s="43">
        <v>8</v>
      </c>
      <c r="CL36" s="47" t="s">
        <v>97</v>
      </c>
      <c r="CM36" s="42">
        <v>10</v>
      </c>
      <c r="CN36" s="25">
        <v>10</v>
      </c>
      <c r="CO36" s="25">
        <v>8</v>
      </c>
      <c r="CP36" s="25">
        <v>10</v>
      </c>
      <c r="CQ36" s="25">
        <v>8</v>
      </c>
      <c r="CR36" s="25">
        <v>8</v>
      </c>
      <c r="CS36" s="25">
        <v>17</v>
      </c>
      <c r="CT36" s="25">
        <v>16</v>
      </c>
      <c r="CU36" s="25">
        <v>194</v>
      </c>
      <c r="CV36" s="29">
        <v>41</v>
      </c>
      <c r="CW36" s="33">
        <v>22</v>
      </c>
      <c r="CX36" s="25">
        <v>20</v>
      </c>
      <c r="CY36" s="25">
        <v>-6</v>
      </c>
      <c r="CZ36" s="25">
        <v>5</v>
      </c>
      <c r="DA36" s="25">
        <v>2</v>
      </c>
      <c r="DB36" s="25">
        <v>-9</v>
      </c>
      <c r="DC36" s="25">
        <v>19</v>
      </c>
      <c r="DD36" s="25">
        <v>10</v>
      </c>
      <c r="DE36" s="25">
        <v>12</v>
      </c>
      <c r="DF36" s="43">
        <v>11</v>
      </c>
      <c r="DG36" s="47" t="s">
        <v>97</v>
      </c>
      <c r="DH36" s="42">
        <v>11</v>
      </c>
      <c r="DI36" s="25">
        <v>12</v>
      </c>
      <c r="DJ36" s="25">
        <v>10</v>
      </c>
      <c r="DK36" s="25">
        <v>12</v>
      </c>
      <c r="DL36" s="25">
        <v>10</v>
      </c>
      <c r="DM36" s="25">
        <v>9</v>
      </c>
      <c r="DN36" s="25">
        <v>19</v>
      </c>
      <c r="DO36" s="25">
        <v>18</v>
      </c>
      <c r="DP36" s="25">
        <v>222</v>
      </c>
      <c r="DQ36" s="29">
        <v>44</v>
      </c>
      <c r="DR36" s="33">
        <v>25</v>
      </c>
      <c r="DS36" s="25">
        <v>23</v>
      </c>
      <c r="DT36" s="25">
        <v>-9</v>
      </c>
      <c r="DU36" s="25">
        <v>6</v>
      </c>
      <c r="DV36" s="25">
        <v>4</v>
      </c>
      <c r="DW36" s="25">
        <v>-12</v>
      </c>
      <c r="DX36" s="25">
        <v>22</v>
      </c>
      <c r="DY36" s="25">
        <v>12</v>
      </c>
      <c r="DZ36" s="25">
        <v>14</v>
      </c>
      <c r="EA36" s="43">
        <v>13</v>
      </c>
      <c r="EB36" s="47" t="s">
        <v>97</v>
      </c>
      <c r="EC36" s="42">
        <v>13</v>
      </c>
      <c r="ED36" s="25">
        <v>13</v>
      </c>
      <c r="EE36" s="25">
        <v>12</v>
      </c>
      <c r="EF36" s="25">
        <v>13</v>
      </c>
      <c r="EG36" s="25">
        <v>12</v>
      </c>
      <c r="EH36" s="25">
        <v>10</v>
      </c>
      <c r="EI36" s="25">
        <v>22</v>
      </c>
      <c r="EJ36" s="25">
        <v>21</v>
      </c>
      <c r="EK36" s="25">
        <v>250</v>
      </c>
      <c r="EL36" s="29">
        <v>47</v>
      </c>
      <c r="EM36" s="33">
        <v>28</v>
      </c>
      <c r="EN36" s="25">
        <v>26</v>
      </c>
      <c r="EO36" s="25">
        <v>-12</v>
      </c>
      <c r="EP36" s="25">
        <v>7</v>
      </c>
      <c r="EQ36" s="25">
        <v>6</v>
      </c>
      <c r="ER36" s="25">
        <v>-15</v>
      </c>
      <c r="ES36" s="25">
        <v>26</v>
      </c>
      <c r="ET36" s="25">
        <v>13</v>
      </c>
      <c r="EU36" s="25">
        <v>16</v>
      </c>
      <c r="EV36" s="43">
        <v>15</v>
      </c>
      <c r="EW36" s="47" t="s">
        <v>97</v>
      </c>
      <c r="EX36" s="42">
        <v>14</v>
      </c>
      <c r="EY36" s="25">
        <v>14</v>
      </c>
      <c r="EZ36" s="25">
        <v>13</v>
      </c>
      <c r="FA36" s="25">
        <v>15</v>
      </c>
      <c r="FB36" s="25">
        <v>13</v>
      </c>
      <c r="FC36" s="25">
        <v>12</v>
      </c>
      <c r="FD36" s="25">
        <v>25</v>
      </c>
      <c r="FE36" s="25">
        <v>23</v>
      </c>
      <c r="FF36" s="25">
        <v>274</v>
      </c>
      <c r="FG36" s="29">
        <v>50</v>
      </c>
      <c r="FH36" s="33">
        <v>32</v>
      </c>
      <c r="FI36" s="25">
        <v>28</v>
      </c>
      <c r="FJ36" s="25">
        <v>-15</v>
      </c>
      <c r="FK36" s="25">
        <v>8</v>
      </c>
      <c r="FL36" s="25">
        <v>7</v>
      </c>
      <c r="FM36" s="25">
        <v>-18</v>
      </c>
      <c r="FN36" s="25">
        <v>30</v>
      </c>
      <c r="FO36" s="25">
        <v>15</v>
      </c>
      <c r="FP36" s="25">
        <v>19</v>
      </c>
      <c r="FQ36" s="43">
        <v>17</v>
      </c>
      <c r="FR36" s="47" t="s">
        <v>97</v>
      </c>
      <c r="FS36" s="42">
        <v>16</v>
      </c>
      <c r="FT36" s="25">
        <v>16</v>
      </c>
      <c r="FU36" s="25">
        <v>14</v>
      </c>
      <c r="FV36" s="25">
        <v>17</v>
      </c>
      <c r="FW36" s="25">
        <v>14</v>
      </c>
      <c r="FX36" s="25">
        <v>14</v>
      </c>
      <c r="FY36" s="25">
        <v>28</v>
      </c>
      <c r="FZ36" s="25">
        <v>25</v>
      </c>
      <c r="GA36" s="25">
        <v>300</v>
      </c>
      <c r="GB36" s="29">
        <v>53</v>
      </c>
      <c r="GC36" s="33">
        <v>35</v>
      </c>
      <c r="GD36" s="25">
        <v>30</v>
      </c>
      <c r="GE36" s="25">
        <v>-16</v>
      </c>
      <c r="GF36" s="25">
        <v>9</v>
      </c>
      <c r="GG36" s="25">
        <v>10</v>
      </c>
      <c r="GH36" s="25">
        <v>-21</v>
      </c>
      <c r="GI36" s="25">
        <v>32</v>
      </c>
      <c r="GJ36" s="25">
        <v>18</v>
      </c>
      <c r="GK36" s="25">
        <v>22</v>
      </c>
      <c r="GL36" s="43">
        <v>20</v>
      </c>
      <c r="GM36" s="47" t="s">
        <v>97</v>
      </c>
      <c r="GN36" s="42">
        <v>18</v>
      </c>
      <c r="GO36" s="25">
        <v>18</v>
      </c>
      <c r="GP36" s="25">
        <v>15</v>
      </c>
      <c r="GQ36" s="25">
        <v>18</v>
      </c>
      <c r="GR36" s="25">
        <v>15</v>
      </c>
      <c r="GS36" s="25">
        <v>15</v>
      </c>
      <c r="GT36" s="25">
        <v>32</v>
      </c>
      <c r="GU36" s="25">
        <v>26</v>
      </c>
      <c r="GV36" s="25">
        <v>330</v>
      </c>
      <c r="GW36" s="29">
        <v>56</v>
      </c>
      <c r="GX36" s="33">
        <v>38</v>
      </c>
      <c r="GY36" s="25">
        <v>33</v>
      </c>
      <c r="GZ36" s="25">
        <v>-18</v>
      </c>
      <c r="HA36" s="25">
        <v>10</v>
      </c>
      <c r="HB36" s="25">
        <v>12</v>
      </c>
      <c r="HC36" s="25">
        <v>-24</v>
      </c>
      <c r="HD36" s="25">
        <v>35</v>
      </c>
      <c r="HE36" s="25">
        <v>22</v>
      </c>
      <c r="HF36" s="25">
        <v>25</v>
      </c>
      <c r="HG36" s="43">
        <v>22</v>
      </c>
      <c r="HH36" s="26"/>
    </row>
    <row r="37" spans="1:216" x14ac:dyDescent="0.2">
      <c r="A37" s="27"/>
      <c r="B37" s="27">
        <v>7</v>
      </c>
      <c r="C37" s="25"/>
      <c r="D37" s="25"/>
      <c r="E37" s="25"/>
      <c r="F37" s="50" t="s">
        <v>98</v>
      </c>
      <c r="G37" s="42">
        <v>4</v>
      </c>
      <c r="H37" s="25">
        <v>3</v>
      </c>
      <c r="I37" s="25">
        <v>3</v>
      </c>
      <c r="J37" s="25">
        <v>5</v>
      </c>
      <c r="K37" s="25">
        <v>4</v>
      </c>
      <c r="L37" s="25">
        <v>4</v>
      </c>
      <c r="M37" s="25">
        <v>7</v>
      </c>
      <c r="N37" s="25">
        <v>18</v>
      </c>
      <c r="O37" s="25">
        <v>50</v>
      </c>
      <c r="P37" s="29">
        <v>44</v>
      </c>
      <c r="Q37" s="33">
        <v>3</v>
      </c>
      <c r="R37" s="25">
        <v>2</v>
      </c>
      <c r="S37" s="25">
        <v>20</v>
      </c>
      <c r="T37" s="25">
        <v>20</v>
      </c>
      <c r="U37" s="25">
        <v>20</v>
      </c>
      <c r="V37" s="25">
        <v>20</v>
      </c>
      <c r="W37" s="25">
        <v>10</v>
      </c>
      <c r="X37" s="25">
        <v>5</v>
      </c>
      <c r="Y37" s="25">
        <v>6</v>
      </c>
      <c r="Z37" s="43">
        <v>6</v>
      </c>
      <c r="AA37" s="47" t="s">
        <v>98</v>
      </c>
      <c r="AB37" s="42">
        <v>5</v>
      </c>
      <c r="AC37" s="25">
        <v>4</v>
      </c>
      <c r="AD37" s="25">
        <v>4</v>
      </c>
      <c r="AE37" s="25">
        <v>6</v>
      </c>
      <c r="AF37" s="25">
        <v>6</v>
      </c>
      <c r="AG37" s="25">
        <v>5</v>
      </c>
      <c r="AH37" s="25">
        <v>11</v>
      </c>
      <c r="AI37" s="25">
        <v>22</v>
      </c>
      <c r="AJ37" s="25">
        <v>66</v>
      </c>
      <c r="AK37" s="29">
        <v>49</v>
      </c>
      <c r="AL37" s="33">
        <v>5</v>
      </c>
      <c r="AM37" s="25">
        <v>4</v>
      </c>
      <c r="AN37" s="25">
        <v>23</v>
      </c>
      <c r="AO37" s="25">
        <v>23</v>
      </c>
      <c r="AP37" s="25">
        <v>23</v>
      </c>
      <c r="AQ37" s="25">
        <v>23</v>
      </c>
      <c r="AR37" s="25">
        <v>12</v>
      </c>
      <c r="AS37" s="25">
        <v>5</v>
      </c>
      <c r="AT37" s="25">
        <v>6</v>
      </c>
      <c r="AU37" s="43">
        <v>6</v>
      </c>
      <c r="AV37" s="47" t="s">
        <v>98</v>
      </c>
      <c r="AW37" s="42">
        <v>6</v>
      </c>
      <c r="AX37" s="25">
        <v>5</v>
      </c>
      <c r="AY37" s="25">
        <v>6</v>
      </c>
      <c r="AZ37" s="25">
        <v>8</v>
      </c>
      <c r="BA37" s="25">
        <v>8</v>
      </c>
      <c r="BB37" s="25">
        <v>7</v>
      </c>
      <c r="BC37" s="25">
        <v>13</v>
      </c>
      <c r="BD37" s="25">
        <v>25</v>
      </c>
      <c r="BE37" s="25">
        <v>78</v>
      </c>
      <c r="BF37" s="29">
        <v>53</v>
      </c>
      <c r="BG37" s="33">
        <v>7</v>
      </c>
      <c r="BH37" s="25">
        <v>6</v>
      </c>
      <c r="BI37" s="25">
        <v>26</v>
      </c>
      <c r="BJ37" s="25">
        <v>25</v>
      </c>
      <c r="BK37" s="25">
        <v>30</v>
      </c>
      <c r="BL37" s="25">
        <v>31</v>
      </c>
      <c r="BM37" s="25">
        <v>15</v>
      </c>
      <c r="BN37" s="25">
        <v>5</v>
      </c>
      <c r="BO37" s="25">
        <v>7</v>
      </c>
      <c r="BP37" s="43">
        <v>7</v>
      </c>
      <c r="BQ37" s="47" t="s">
        <v>98</v>
      </c>
      <c r="BR37" s="42">
        <v>8</v>
      </c>
      <c r="BS37" s="25">
        <v>6</v>
      </c>
      <c r="BT37" s="25">
        <v>7</v>
      </c>
      <c r="BU37" s="25">
        <v>10</v>
      </c>
      <c r="BV37" s="25">
        <v>10</v>
      </c>
      <c r="BW37" s="25">
        <v>8</v>
      </c>
      <c r="BX37" s="25">
        <v>15</v>
      </c>
      <c r="BY37" s="25">
        <v>28</v>
      </c>
      <c r="BZ37" s="25">
        <v>92</v>
      </c>
      <c r="CA37" s="29">
        <v>58</v>
      </c>
      <c r="CB37" s="33">
        <v>8</v>
      </c>
      <c r="CC37" s="25">
        <v>7</v>
      </c>
      <c r="CD37" s="25">
        <v>29</v>
      </c>
      <c r="CE37" s="25">
        <v>28</v>
      </c>
      <c r="CF37" s="25">
        <v>34</v>
      </c>
      <c r="CG37" s="25">
        <v>35</v>
      </c>
      <c r="CH37" s="25">
        <v>18</v>
      </c>
      <c r="CI37" s="25">
        <v>5</v>
      </c>
      <c r="CJ37" s="25">
        <v>7</v>
      </c>
      <c r="CK37" s="43">
        <v>7</v>
      </c>
      <c r="CL37" s="47" t="s">
        <v>98</v>
      </c>
      <c r="CM37" s="42">
        <v>9</v>
      </c>
      <c r="CN37" s="25">
        <v>7</v>
      </c>
      <c r="CO37" s="25">
        <v>8</v>
      </c>
      <c r="CP37" s="25">
        <v>12</v>
      </c>
      <c r="CQ37" s="25">
        <v>11</v>
      </c>
      <c r="CR37" s="25">
        <v>9</v>
      </c>
      <c r="CS37" s="25">
        <v>18</v>
      </c>
      <c r="CT37" s="25">
        <v>32</v>
      </c>
      <c r="CU37" s="25">
        <v>106</v>
      </c>
      <c r="CV37" s="29">
        <v>63</v>
      </c>
      <c r="CW37" s="33">
        <v>10</v>
      </c>
      <c r="CX37" s="25">
        <v>8</v>
      </c>
      <c r="CY37" s="25">
        <v>31</v>
      </c>
      <c r="CZ37" s="25">
        <v>30</v>
      </c>
      <c r="DA37" s="25">
        <v>36</v>
      </c>
      <c r="DB37" s="25">
        <v>38</v>
      </c>
      <c r="DC37" s="25">
        <v>21</v>
      </c>
      <c r="DD37" s="25">
        <v>5</v>
      </c>
      <c r="DE37" s="25">
        <v>8</v>
      </c>
      <c r="DF37" s="43">
        <v>8</v>
      </c>
      <c r="DG37" s="47" t="s">
        <v>98</v>
      </c>
      <c r="DH37" s="42">
        <v>10</v>
      </c>
      <c r="DI37" s="25">
        <v>8</v>
      </c>
      <c r="DJ37" s="25">
        <v>9</v>
      </c>
      <c r="DK37" s="25">
        <v>14</v>
      </c>
      <c r="DL37" s="25">
        <v>13</v>
      </c>
      <c r="DM37" s="25">
        <v>10</v>
      </c>
      <c r="DN37" s="25">
        <v>21</v>
      </c>
      <c r="DO37" s="25">
        <v>36</v>
      </c>
      <c r="DP37" s="25">
        <v>116</v>
      </c>
      <c r="DQ37" s="29">
        <v>67</v>
      </c>
      <c r="DR37" s="33">
        <v>11</v>
      </c>
      <c r="DS37" s="25">
        <v>10</v>
      </c>
      <c r="DT37" s="25">
        <v>34</v>
      </c>
      <c r="DU37" s="25">
        <v>33</v>
      </c>
      <c r="DV37" s="25">
        <v>38</v>
      </c>
      <c r="DW37" s="25">
        <v>41</v>
      </c>
      <c r="DX37" s="25">
        <v>25</v>
      </c>
      <c r="DY37" s="25">
        <v>5</v>
      </c>
      <c r="DZ37" s="25">
        <v>8</v>
      </c>
      <c r="EA37" s="43">
        <v>8</v>
      </c>
      <c r="EB37" s="47" t="s">
        <v>98</v>
      </c>
      <c r="EC37" s="42">
        <v>12</v>
      </c>
      <c r="ED37" s="25">
        <v>9</v>
      </c>
      <c r="EE37" s="25">
        <v>10</v>
      </c>
      <c r="EF37" s="25">
        <v>16</v>
      </c>
      <c r="EG37" s="25">
        <v>14</v>
      </c>
      <c r="EH37" s="25">
        <v>11</v>
      </c>
      <c r="EI37" s="25">
        <v>25</v>
      </c>
      <c r="EJ37" s="25">
        <v>41</v>
      </c>
      <c r="EK37" s="25">
        <v>130</v>
      </c>
      <c r="EL37" s="29">
        <v>72</v>
      </c>
      <c r="EM37" s="33">
        <v>13</v>
      </c>
      <c r="EN37" s="25">
        <v>11</v>
      </c>
      <c r="EO37" s="25">
        <v>37</v>
      </c>
      <c r="EP37" s="25">
        <v>35</v>
      </c>
      <c r="EQ37" s="25">
        <v>40</v>
      </c>
      <c r="ER37" s="25">
        <v>45</v>
      </c>
      <c r="ES37" s="25">
        <v>28</v>
      </c>
      <c r="ET37" s="25">
        <v>5</v>
      </c>
      <c r="EU37" s="25">
        <v>12</v>
      </c>
      <c r="EV37" s="43">
        <v>12</v>
      </c>
      <c r="EW37" s="47" t="s">
        <v>98</v>
      </c>
      <c r="EX37" s="42">
        <v>13</v>
      </c>
      <c r="EY37" s="25">
        <v>10</v>
      </c>
      <c r="EZ37" s="25">
        <v>12</v>
      </c>
      <c r="FA37" s="25">
        <v>18</v>
      </c>
      <c r="FB37" s="25">
        <v>16</v>
      </c>
      <c r="FC37" s="25">
        <v>13</v>
      </c>
      <c r="FD37" s="25">
        <v>29</v>
      </c>
      <c r="FE37" s="25">
        <v>45</v>
      </c>
      <c r="FF37" s="25">
        <v>146</v>
      </c>
      <c r="FG37" s="29">
        <v>75</v>
      </c>
      <c r="FH37" s="33">
        <v>15</v>
      </c>
      <c r="FI37" s="25">
        <v>12</v>
      </c>
      <c r="FJ37" s="25">
        <v>40</v>
      </c>
      <c r="FK37" s="25">
        <v>38</v>
      </c>
      <c r="FL37" s="25">
        <v>42</v>
      </c>
      <c r="FM37" s="25">
        <v>48</v>
      </c>
      <c r="FN37" s="25">
        <v>30</v>
      </c>
      <c r="FO37" s="25">
        <v>5</v>
      </c>
      <c r="FP37" s="25">
        <v>12</v>
      </c>
      <c r="FQ37" s="43">
        <v>12</v>
      </c>
      <c r="FR37" s="47" t="s">
        <v>98</v>
      </c>
      <c r="FS37" s="42">
        <v>14</v>
      </c>
      <c r="FT37" s="25">
        <v>11</v>
      </c>
      <c r="FU37" s="25">
        <v>13</v>
      </c>
      <c r="FV37" s="25">
        <v>20</v>
      </c>
      <c r="FW37" s="25">
        <v>18</v>
      </c>
      <c r="FX37" s="25">
        <v>14</v>
      </c>
      <c r="FY37" s="25">
        <v>31</v>
      </c>
      <c r="FZ37" s="25">
        <v>49</v>
      </c>
      <c r="GA37" s="25">
        <v>162</v>
      </c>
      <c r="GB37" s="29">
        <v>79</v>
      </c>
      <c r="GC37" s="33">
        <v>17</v>
      </c>
      <c r="GD37" s="25">
        <v>14</v>
      </c>
      <c r="GE37" s="25">
        <v>43</v>
      </c>
      <c r="GF37" s="25">
        <v>40</v>
      </c>
      <c r="GG37" s="25">
        <v>45</v>
      </c>
      <c r="GH37" s="25">
        <v>50</v>
      </c>
      <c r="GI37" s="25">
        <v>33</v>
      </c>
      <c r="GJ37" s="25">
        <v>5</v>
      </c>
      <c r="GK37" s="25">
        <v>10</v>
      </c>
      <c r="GL37" s="43">
        <v>10</v>
      </c>
      <c r="GM37" s="47" t="s">
        <v>98</v>
      </c>
      <c r="GN37" s="42">
        <v>16</v>
      </c>
      <c r="GO37" s="25">
        <v>12</v>
      </c>
      <c r="GP37" s="25">
        <v>14</v>
      </c>
      <c r="GQ37" s="25">
        <v>21</v>
      </c>
      <c r="GR37" s="25">
        <v>19</v>
      </c>
      <c r="GS37" s="25">
        <v>16</v>
      </c>
      <c r="GT37" s="25">
        <v>35</v>
      </c>
      <c r="GU37" s="25">
        <v>53</v>
      </c>
      <c r="GV37" s="25">
        <v>180</v>
      </c>
      <c r="GW37" s="29">
        <v>83</v>
      </c>
      <c r="GX37" s="33">
        <v>19</v>
      </c>
      <c r="GY37" s="25">
        <v>16</v>
      </c>
      <c r="GZ37" s="25">
        <v>46</v>
      </c>
      <c r="HA37" s="25">
        <v>42</v>
      </c>
      <c r="HB37" s="25">
        <v>49</v>
      </c>
      <c r="HC37" s="25">
        <v>53</v>
      </c>
      <c r="HD37" s="25">
        <v>36</v>
      </c>
      <c r="HE37" s="25">
        <v>5</v>
      </c>
      <c r="HF37" s="25">
        <v>10</v>
      </c>
      <c r="HG37" s="43">
        <v>10</v>
      </c>
      <c r="HH37" s="26"/>
    </row>
    <row r="38" spans="1:216" x14ac:dyDescent="0.2">
      <c r="A38" s="27"/>
      <c r="B38" s="27">
        <v>7</v>
      </c>
      <c r="C38" s="25"/>
      <c r="D38" s="25"/>
      <c r="E38" s="25"/>
      <c r="F38" s="50" t="s">
        <v>96</v>
      </c>
      <c r="G38" s="42">
        <v>5</v>
      </c>
      <c r="H38" s="25">
        <v>2</v>
      </c>
      <c r="I38" s="25">
        <v>3</v>
      </c>
      <c r="J38" s="25">
        <v>5</v>
      </c>
      <c r="K38" s="25">
        <v>3</v>
      </c>
      <c r="L38" s="25">
        <v>3</v>
      </c>
      <c r="M38" s="25">
        <v>6</v>
      </c>
      <c r="N38" s="25">
        <v>6</v>
      </c>
      <c r="O38" s="25">
        <v>90</v>
      </c>
      <c r="P38" s="29">
        <v>28</v>
      </c>
      <c r="Q38" s="33">
        <v>9</v>
      </c>
      <c r="R38" s="25">
        <v>9</v>
      </c>
      <c r="S38" s="25">
        <v>8</v>
      </c>
      <c r="T38" s="25">
        <v>0</v>
      </c>
      <c r="U38" s="25">
        <v>4</v>
      </c>
      <c r="V38" s="25">
        <v>8</v>
      </c>
      <c r="W38" s="25">
        <v>-5</v>
      </c>
      <c r="X38" s="25">
        <v>0</v>
      </c>
      <c r="Y38" s="25">
        <v>-20</v>
      </c>
      <c r="Z38" s="43">
        <v>20</v>
      </c>
      <c r="AA38" s="47" t="s">
        <v>96</v>
      </c>
      <c r="AB38" s="42">
        <v>6</v>
      </c>
      <c r="AC38" s="25">
        <v>3</v>
      </c>
      <c r="AD38" s="25">
        <v>4</v>
      </c>
      <c r="AE38" s="25">
        <v>7</v>
      </c>
      <c r="AF38" s="25">
        <v>5</v>
      </c>
      <c r="AG38" s="25">
        <v>5</v>
      </c>
      <c r="AH38" s="25">
        <v>8</v>
      </c>
      <c r="AI38" s="25">
        <v>8</v>
      </c>
      <c r="AJ38" s="25">
        <v>109</v>
      </c>
      <c r="AK38" s="29">
        <v>30</v>
      </c>
      <c r="AL38" s="33">
        <v>11</v>
      </c>
      <c r="AM38" s="25">
        <v>11</v>
      </c>
      <c r="AN38" s="25">
        <v>11</v>
      </c>
      <c r="AO38" s="25">
        <v>0</v>
      </c>
      <c r="AP38" s="25">
        <v>5</v>
      </c>
      <c r="AQ38" s="25">
        <v>10</v>
      </c>
      <c r="AR38" s="25">
        <v>-5</v>
      </c>
      <c r="AS38" s="25">
        <v>0</v>
      </c>
      <c r="AT38" s="25">
        <v>-20</v>
      </c>
      <c r="AU38" s="43">
        <v>24</v>
      </c>
      <c r="AV38" s="47" t="s">
        <v>96</v>
      </c>
      <c r="AW38" s="42">
        <v>8</v>
      </c>
      <c r="AX38" s="25">
        <v>4</v>
      </c>
      <c r="AY38" s="25">
        <v>6</v>
      </c>
      <c r="AZ38" s="25">
        <v>8</v>
      </c>
      <c r="BA38" s="25">
        <v>6</v>
      </c>
      <c r="BB38" s="25">
        <v>6</v>
      </c>
      <c r="BC38" s="25">
        <v>11</v>
      </c>
      <c r="BD38" s="25">
        <v>11</v>
      </c>
      <c r="BE38" s="25">
        <v>127</v>
      </c>
      <c r="BF38" s="29">
        <v>33</v>
      </c>
      <c r="BG38" s="33">
        <v>15</v>
      </c>
      <c r="BH38" s="25">
        <v>14</v>
      </c>
      <c r="BI38" s="25">
        <v>13</v>
      </c>
      <c r="BJ38" s="25">
        <v>0</v>
      </c>
      <c r="BK38" s="25">
        <v>6</v>
      </c>
      <c r="BL38" s="25">
        <v>13</v>
      </c>
      <c r="BM38" s="25">
        <v>-5</v>
      </c>
      <c r="BN38" s="25">
        <v>0</v>
      </c>
      <c r="BO38" s="25">
        <v>-20</v>
      </c>
      <c r="BP38" s="43">
        <v>27</v>
      </c>
      <c r="BQ38" s="47" t="s">
        <v>96</v>
      </c>
      <c r="BR38" s="42">
        <v>9</v>
      </c>
      <c r="BS38" s="25">
        <v>5</v>
      </c>
      <c r="BT38" s="25">
        <v>7</v>
      </c>
      <c r="BU38" s="25">
        <v>9</v>
      </c>
      <c r="BV38" s="25">
        <v>7</v>
      </c>
      <c r="BW38" s="25">
        <v>7</v>
      </c>
      <c r="BX38" s="25">
        <v>13</v>
      </c>
      <c r="BY38" s="25">
        <v>13</v>
      </c>
      <c r="BZ38" s="25">
        <v>146</v>
      </c>
      <c r="CA38" s="29">
        <v>36</v>
      </c>
      <c r="CB38" s="33">
        <v>19</v>
      </c>
      <c r="CC38" s="25">
        <v>17</v>
      </c>
      <c r="CD38" s="25">
        <v>16</v>
      </c>
      <c r="CE38" s="25">
        <v>0</v>
      </c>
      <c r="CF38" s="25">
        <v>8</v>
      </c>
      <c r="CG38" s="25">
        <v>15</v>
      </c>
      <c r="CH38" s="25">
        <v>-5</v>
      </c>
      <c r="CI38" s="25">
        <v>0</v>
      </c>
      <c r="CJ38" s="25">
        <v>-20</v>
      </c>
      <c r="CK38" s="43">
        <v>31</v>
      </c>
      <c r="CL38" s="47" t="s">
        <v>96</v>
      </c>
      <c r="CM38" s="42">
        <v>11</v>
      </c>
      <c r="CN38" s="25">
        <v>6</v>
      </c>
      <c r="CO38" s="25">
        <v>9</v>
      </c>
      <c r="CP38" s="25">
        <v>11</v>
      </c>
      <c r="CQ38" s="25">
        <v>9</v>
      </c>
      <c r="CR38" s="25">
        <v>8</v>
      </c>
      <c r="CS38" s="25">
        <v>16</v>
      </c>
      <c r="CT38" s="25">
        <v>16</v>
      </c>
      <c r="CU38" s="25">
        <v>169</v>
      </c>
      <c r="CV38" s="29">
        <v>39</v>
      </c>
      <c r="CW38" s="33">
        <v>21</v>
      </c>
      <c r="CX38" s="25">
        <v>19</v>
      </c>
      <c r="CY38" s="25">
        <v>19</v>
      </c>
      <c r="CZ38" s="25">
        <v>0</v>
      </c>
      <c r="DA38" s="25">
        <v>10</v>
      </c>
      <c r="DB38" s="25">
        <v>18</v>
      </c>
      <c r="DC38" s="25">
        <v>-5</v>
      </c>
      <c r="DD38" s="25">
        <v>0</v>
      </c>
      <c r="DE38" s="25">
        <v>-20</v>
      </c>
      <c r="DF38" s="43">
        <v>35</v>
      </c>
      <c r="DG38" s="47" t="s">
        <v>96</v>
      </c>
      <c r="DH38" s="42">
        <v>13</v>
      </c>
      <c r="DI38" s="25">
        <v>7</v>
      </c>
      <c r="DJ38" s="25">
        <v>10</v>
      </c>
      <c r="DK38" s="25">
        <v>13</v>
      </c>
      <c r="DL38" s="25">
        <v>11</v>
      </c>
      <c r="DM38" s="25">
        <v>9</v>
      </c>
      <c r="DN38" s="25">
        <v>19</v>
      </c>
      <c r="DO38" s="25">
        <v>19</v>
      </c>
      <c r="DP38" s="25">
        <v>192</v>
      </c>
      <c r="DQ38" s="29">
        <v>41</v>
      </c>
      <c r="DR38" s="33">
        <v>23</v>
      </c>
      <c r="DS38" s="25">
        <v>22</v>
      </c>
      <c r="DT38" s="25">
        <v>22</v>
      </c>
      <c r="DU38" s="25">
        <v>0</v>
      </c>
      <c r="DV38" s="25">
        <v>12</v>
      </c>
      <c r="DW38" s="25">
        <v>21</v>
      </c>
      <c r="DX38" s="25">
        <v>-5</v>
      </c>
      <c r="DY38" s="25">
        <v>0</v>
      </c>
      <c r="DZ38" s="25">
        <v>-20</v>
      </c>
      <c r="EA38" s="43">
        <v>39</v>
      </c>
      <c r="EB38" s="47" t="s">
        <v>96</v>
      </c>
      <c r="EC38" s="42">
        <v>14</v>
      </c>
      <c r="ED38" s="25">
        <v>8</v>
      </c>
      <c r="EE38" s="25">
        <v>11</v>
      </c>
      <c r="EF38" s="25">
        <v>15</v>
      </c>
      <c r="EG38" s="25">
        <v>12</v>
      </c>
      <c r="EH38" s="25">
        <v>10</v>
      </c>
      <c r="EI38" s="25">
        <v>21</v>
      </c>
      <c r="EJ38" s="25">
        <v>21</v>
      </c>
      <c r="EK38" s="25">
        <v>212</v>
      </c>
      <c r="EL38" s="29">
        <v>44</v>
      </c>
      <c r="EM38" s="33">
        <v>25</v>
      </c>
      <c r="EN38" s="25">
        <v>25</v>
      </c>
      <c r="EO38" s="25">
        <v>25</v>
      </c>
      <c r="EP38" s="25">
        <v>0</v>
      </c>
      <c r="EQ38" s="25">
        <v>13</v>
      </c>
      <c r="ER38" s="25">
        <v>24</v>
      </c>
      <c r="ES38" s="25">
        <v>-5</v>
      </c>
      <c r="ET38" s="25">
        <v>0</v>
      </c>
      <c r="EU38" s="25">
        <v>-20</v>
      </c>
      <c r="EV38" s="43">
        <v>44</v>
      </c>
      <c r="EW38" s="47" t="s">
        <v>96</v>
      </c>
      <c r="EX38" s="42">
        <v>15</v>
      </c>
      <c r="EY38" s="25">
        <v>9</v>
      </c>
      <c r="EZ38" s="25">
        <v>13</v>
      </c>
      <c r="FA38" s="25">
        <v>16</v>
      </c>
      <c r="FB38" s="25">
        <v>13</v>
      </c>
      <c r="FC38" s="25">
        <v>11</v>
      </c>
      <c r="FD38" s="25">
        <v>24</v>
      </c>
      <c r="FE38" s="25">
        <v>24</v>
      </c>
      <c r="FF38" s="25">
        <v>237</v>
      </c>
      <c r="FG38" s="29">
        <v>47</v>
      </c>
      <c r="FH38" s="33">
        <v>28</v>
      </c>
      <c r="FI38" s="25">
        <v>28</v>
      </c>
      <c r="FJ38" s="25">
        <v>28</v>
      </c>
      <c r="FK38" s="25">
        <v>0</v>
      </c>
      <c r="FL38" s="25">
        <v>14</v>
      </c>
      <c r="FM38" s="25">
        <v>27</v>
      </c>
      <c r="FN38" s="25">
        <v>-5</v>
      </c>
      <c r="FO38" s="25">
        <v>0</v>
      </c>
      <c r="FP38" s="25">
        <v>-20</v>
      </c>
      <c r="FQ38" s="43">
        <v>47</v>
      </c>
      <c r="FR38" s="47" t="s">
        <v>96</v>
      </c>
      <c r="FS38" s="42">
        <v>17</v>
      </c>
      <c r="FT38" s="25">
        <v>10</v>
      </c>
      <c r="FU38" s="25">
        <v>14</v>
      </c>
      <c r="FV38" s="25">
        <v>18</v>
      </c>
      <c r="FW38" s="25">
        <v>15</v>
      </c>
      <c r="FX38" s="25">
        <v>13</v>
      </c>
      <c r="FY38" s="25">
        <v>26</v>
      </c>
      <c r="FZ38" s="25">
        <v>26</v>
      </c>
      <c r="GA38" s="25">
        <v>260</v>
      </c>
      <c r="GB38" s="29">
        <v>50</v>
      </c>
      <c r="GC38" s="33">
        <v>30</v>
      </c>
      <c r="GD38" s="25">
        <v>31</v>
      </c>
      <c r="GE38" s="25">
        <v>31</v>
      </c>
      <c r="GF38" s="25">
        <v>0</v>
      </c>
      <c r="GG38" s="25">
        <v>15</v>
      </c>
      <c r="GH38" s="25">
        <v>29</v>
      </c>
      <c r="GI38" s="25">
        <v>-5</v>
      </c>
      <c r="GJ38" s="25">
        <v>0</v>
      </c>
      <c r="GK38" s="25">
        <v>-20</v>
      </c>
      <c r="GL38" s="43">
        <v>50</v>
      </c>
      <c r="GM38" s="47" t="s">
        <v>96</v>
      </c>
      <c r="GN38" s="42">
        <v>19</v>
      </c>
      <c r="GO38" s="25">
        <v>11</v>
      </c>
      <c r="GP38" s="25">
        <v>16</v>
      </c>
      <c r="GQ38" s="25">
        <v>19</v>
      </c>
      <c r="GR38" s="25">
        <v>17</v>
      </c>
      <c r="GS38" s="25">
        <v>14</v>
      </c>
      <c r="GT38" s="25">
        <v>29</v>
      </c>
      <c r="GU38" s="25">
        <v>29</v>
      </c>
      <c r="GV38" s="25">
        <v>282</v>
      </c>
      <c r="GW38" s="29">
        <v>52</v>
      </c>
      <c r="GX38" s="33">
        <v>32</v>
      </c>
      <c r="GY38" s="25">
        <v>34</v>
      </c>
      <c r="GZ38" s="25">
        <v>34</v>
      </c>
      <c r="HA38" s="25">
        <v>0</v>
      </c>
      <c r="HB38" s="25">
        <v>17</v>
      </c>
      <c r="HC38" s="25">
        <v>31</v>
      </c>
      <c r="HD38" s="25">
        <v>-5</v>
      </c>
      <c r="HE38" s="25">
        <v>0</v>
      </c>
      <c r="HF38" s="25">
        <v>-20</v>
      </c>
      <c r="HG38" s="43">
        <v>54</v>
      </c>
      <c r="HH38" s="26"/>
    </row>
    <row r="39" spans="1:216" x14ac:dyDescent="0.2">
      <c r="A39" s="84"/>
      <c r="B39" s="27">
        <v>8</v>
      </c>
      <c r="C39" s="25"/>
      <c r="D39" s="25"/>
      <c r="E39" s="25"/>
      <c r="F39" s="50" t="s">
        <v>216</v>
      </c>
      <c r="G39" s="42">
        <v>4</v>
      </c>
      <c r="H39" s="25">
        <v>4</v>
      </c>
      <c r="I39" s="25">
        <v>3</v>
      </c>
      <c r="J39" s="25">
        <v>4</v>
      </c>
      <c r="K39" s="25">
        <v>5</v>
      </c>
      <c r="L39" s="25">
        <v>2</v>
      </c>
      <c r="M39" s="25">
        <v>7</v>
      </c>
      <c r="N39" s="25">
        <v>8</v>
      </c>
      <c r="O39" s="25">
        <v>108</v>
      </c>
      <c r="P39" s="29">
        <v>28</v>
      </c>
      <c r="Q39" s="33">
        <v>8</v>
      </c>
      <c r="R39" s="25">
        <v>8</v>
      </c>
      <c r="S39" s="25">
        <v>1</v>
      </c>
      <c r="T39" s="25">
        <v>2</v>
      </c>
      <c r="U39" s="25">
        <v>3</v>
      </c>
      <c r="V39" s="25">
        <v>3</v>
      </c>
      <c r="W39" s="25">
        <v>2</v>
      </c>
      <c r="X39" s="25">
        <v>2</v>
      </c>
      <c r="Y39" s="25">
        <v>0</v>
      </c>
      <c r="Z39" s="43">
        <v>0</v>
      </c>
      <c r="AA39" s="47" t="s">
        <v>216</v>
      </c>
      <c r="AB39" s="42">
        <v>6</v>
      </c>
      <c r="AC39" s="25">
        <v>5</v>
      </c>
      <c r="AD39" s="25">
        <v>4</v>
      </c>
      <c r="AE39" s="25">
        <v>6</v>
      </c>
      <c r="AF39" s="25">
        <v>6</v>
      </c>
      <c r="AG39" s="25">
        <v>3</v>
      </c>
      <c r="AH39" s="25">
        <v>10</v>
      </c>
      <c r="AI39" s="25">
        <v>11</v>
      </c>
      <c r="AJ39" s="25">
        <v>131</v>
      </c>
      <c r="AK39" s="29">
        <v>30</v>
      </c>
      <c r="AL39" s="33">
        <v>10</v>
      </c>
      <c r="AM39" s="25">
        <v>10</v>
      </c>
      <c r="AN39" s="25">
        <v>3</v>
      </c>
      <c r="AO39" s="25">
        <v>4</v>
      </c>
      <c r="AP39" s="25">
        <v>4</v>
      </c>
      <c r="AQ39" s="25">
        <v>5</v>
      </c>
      <c r="AR39" s="25">
        <v>4</v>
      </c>
      <c r="AS39" s="25">
        <v>5</v>
      </c>
      <c r="AT39" s="25">
        <v>0</v>
      </c>
      <c r="AU39" s="43">
        <v>0</v>
      </c>
      <c r="AV39" s="47" t="s">
        <v>216</v>
      </c>
      <c r="AW39" s="42">
        <v>7</v>
      </c>
      <c r="AX39" s="25">
        <v>7</v>
      </c>
      <c r="AY39" s="25">
        <v>5</v>
      </c>
      <c r="AZ39" s="25">
        <v>7</v>
      </c>
      <c r="BA39" s="25">
        <v>8</v>
      </c>
      <c r="BB39" s="25">
        <v>5</v>
      </c>
      <c r="BC39" s="25">
        <v>13</v>
      </c>
      <c r="BD39" s="25">
        <v>14</v>
      </c>
      <c r="BE39" s="25">
        <v>153</v>
      </c>
      <c r="BF39" s="29">
        <v>33</v>
      </c>
      <c r="BG39" s="33">
        <v>12</v>
      </c>
      <c r="BH39" s="25">
        <v>11</v>
      </c>
      <c r="BI39" s="25">
        <v>5</v>
      </c>
      <c r="BJ39" s="25">
        <v>7</v>
      </c>
      <c r="BK39" s="25">
        <v>6</v>
      </c>
      <c r="BL39" s="25">
        <v>7</v>
      </c>
      <c r="BM39" s="25">
        <v>6</v>
      </c>
      <c r="BN39" s="25">
        <v>8</v>
      </c>
      <c r="BO39" s="25">
        <v>0</v>
      </c>
      <c r="BP39" s="43">
        <v>0</v>
      </c>
      <c r="BQ39" s="47" t="s">
        <v>216</v>
      </c>
      <c r="BR39" s="42">
        <v>9</v>
      </c>
      <c r="BS39" s="25">
        <v>8</v>
      </c>
      <c r="BT39" s="25">
        <v>6</v>
      </c>
      <c r="BU39" s="25">
        <v>8</v>
      </c>
      <c r="BV39" s="25">
        <v>9</v>
      </c>
      <c r="BW39" s="25">
        <v>7</v>
      </c>
      <c r="BX39" s="25">
        <v>15</v>
      </c>
      <c r="BY39" s="25">
        <v>17</v>
      </c>
      <c r="BZ39" s="25">
        <v>175</v>
      </c>
      <c r="CA39" s="29">
        <v>35</v>
      </c>
      <c r="CB39" s="33">
        <v>14</v>
      </c>
      <c r="CC39" s="25">
        <v>12</v>
      </c>
      <c r="CD39" s="25">
        <v>7</v>
      </c>
      <c r="CE39" s="25">
        <v>10</v>
      </c>
      <c r="CF39" s="25">
        <v>8</v>
      </c>
      <c r="CG39" s="25">
        <v>8</v>
      </c>
      <c r="CH39" s="25">
        <v>8</v>
      </c>
      <c r="CI39" s="25">
        <v>12</v>
      </c>
      <c r="CJ39" s="25">
        <v>0</v>
      </c>
      <c r="CK39" s="43">
        <v>0</v>
      </c>
      <c r="CL39" s="47" t="s">
        <v>216</v>
      </c>
      <c r="CM39" s="42">
        <v>9</v>
      </c>
      <c r="CN39" s="25">
        <v>9</v>
      </c>
      <c r="CO39" s="25">
        <v>8</v>
      </c>
      <c r="CP39" s="25">
        <v>10</v>
      </c>
      <c r="CQ39" s="25">
        <v>10</v>
      </c>
      <c r="CR39" s="25">
        <v>8</v>
      </c>
      <c r="CS39" s="25">
        <v>18</v>
      </c>
      <c r="CT39" s="25">
        <v>20</v>
      </c>
      <c r="CU39" s="25">
        <v>196</v>
      </c>
      <c r="CV39" s="29">
        <v>38</v>
      </c>
      <c r="CW39" s="33">
        <v>17</v>
      </c>
      <c r="CX39" s="25">
        <v>14</v>
      </c>
      <c r="CY39" s="25">
        <v>10</v>
      </c>
      <c r="CZ39" s="25">
        <v>12</v>
      </c>
      <c r="DA39" s="25">
        <v>10</v>
      </c>
      <c r="DB39" s="25">
        <v>12</v>
      </c>
      <c r="DC39" s="25">
        <v>10</v>
      </c>
      <c r="DD39" s="25">
        <v>15</v>
      </c>
      <c r="DE39" s="25">
        <v>0</v>
      </c>
      <c r="DF39" s="43">
        <v>0</v>
      </c>
      <c r="DG39" s="47" t="s">
        <v>216</v>
      </c>
      <c r="DH39" s="42">
        <v>11</v>
      </c>
      <c r="DI39" s="25">
        <v>11</v>
      </c>
      <c r="DJ39" s="25">
        <v>9</v>
      </c>
      <c r="DK39" s="25">
        <v>12</v>
      </c>
      <c r="DL39" s="25">
        <v>12</v>
      </c>
      <c r="DM39" s="25">
        <v>9</v>
      </c>
      <c r="DN39" s="25">
        <v>20</v>
      </c>
      <c r="DO39" s="25">
        <v>22</v>
      </c>
      <c r="DP39" s="25">
        <v>218</v>
      </c>
      <c r="DQ39" s="29">
        <v>41</v>
      </c>
      <c r="DR39" s="33">
        <v>19</v>
      </c>
      <c r="DS39" s="25">
        <v>16</v>
      </c>
      <c r="DT39" s="25">
        <v>12</v>
      </c>
      <c r="DU39" s="25">
        <v>14</v>
      </c>
      <c r="DV39" s="25">
        <v>12</v>
      </c>
      <c r="DW39" s="25">
        <v>13</v>
      </c>
      <c r="DX39" s="25">
        <v>12</v>
      </c>
      <c r="DY39" s="25">
        <v>19</v>
      </c>
      <c r="DZ39" s="25">
        <v>0</v>
      </c>
      <c r="EA39" s="43">
        <v>0</v>
      </c>
      <c r="EB39" s="47" t="s">
        <v>216</v>
      </c>
      <c r="EC39" s="42">
        <v>13</v>
      </c>
      <c r="ED39" s="25">
        <v>12</v>
      </c>
      <c r="EE39" s="25">
        <v>11</v>
      </c>
      <c r="EF39" s="25">
        <v>14</v>
      </c>
      <c r="EG39" s="25">
        <v>13</v>
      </c>
      <c r="EH39" s="25">
        <v>10</v>
      </c>
      <c r="EI39" s="25">
        <v>23</v>
      </c>
      <c r="EJ39" s="25">
        <v>25</v>
      </c>
      <c r="EK39" s="25">
        <v>242</v>
      </c>
      <c r="EL39" s="29">
        <v>44</v>
      </c>
      <c r="EM39" s="33">
        <v>21</v>
      </c>
      <c r="EN39" s="25">
        <v>18</v>
      </c>
      <c r="EO39" s="25">
        <v>13</v>
      </c>
      <c r="EP39" s="25">
        <v>16</v>
      </c>
      <c r="EQ39" s="25">
        <v>14</v>
      </c>
      <c r="ER39" s="25">
        <v>15</v>
      </c>
      <c r="ES39" s="25">
        <v>14</v>
      </c>
      <c r="ET39" s="25">
        <v>21</v>
      </c>
      <c r="EU39" s="25">
        <v>0</v>
      </c>
      <c r="EV39" s="43">
        <v>0</v>
      </c>
      <c r="EW39" s="47" t="s">
        <v>216</v>
      </c>
      <c r="EX39" s="42">
        <v>15</v>
      </c>
      <c r="EY39" s="25">
        <v>14</v>
      </c>
      <c r="EZ39" s="25">
        <v>12</v>
      </c>
      <c r="FA39" s="25">
        <v>15</v>
      </c>
      <c r="FB39" s="25">
        <v>15</v>
      </c>
      <c r="FC39" s="25">
        <v>12</v>
      </c>
      <c r="FD39" s="25">
        <v>25</v>
      </c>
      <c r="FE39" s="25">
        <v>28</v>
      </c>
      <c r="FF39" s="25">
        <v>271</v>
      </c>
      <c r="FG39" s="29">
        <v>47</v>
      </c>
      <c r="FH39" s="33">
        <v>23</v>
      </c>
      <c r="FI39" s="25">
        <v>21</v>
      </c>
      <c r="FJ39" s="25">
        <v>15</v>
      </c>
      <c r="FK39" s="25">
        <v>18</v>
      </c>
      <c r="FL39" s="25">
        <v>16</v>
      </c>
      <c r="FM39" s="25">
        <v>18</v>
      </c>
      <c r="FN39" s="25">
        <v>16</v>
      </c>
      <c r="FO39" s="25">
        <v>25</v>
      </c>
      <c r="FP39" s="25">
        <v>0</v>
      </c>
      <c r="FQ39" s="43">
        <v>0</v>
      </c>
      <c r="FR39" s="47" t="s">
        <v>216</v>
      </c>
      <c r="FS39" s="42">
        <v>16</v>
      </c>
      <c r="FT39" s="25">
        <v>16</v>
      </c>
      <c r="FU39" s="25">
        <v>14</v>
      </c>
      <c r="FV39" s="25">
        <v>17</v>
      </c>
      <c r="FW39" s="25">
        <v>16</v>
      </c>
      <c r="FX39" s="25">
        <v>13</v>
      </c>
      <c r="FY39" s="25">
        <v>27</v>
      </c>
      <c r="FZ39" s="25">
        <v>31</v>
      </c>
      <c r="GA39" s="25">
        <v>292</v>
      </c>
      <c r="GB39" s="29">
        <v>50</v>
      </c>
      <c r="GC39" s="33">
        <v>24</v>
      </c>
      <c r="GD39" s="25">
        <v>23</v>
      </c>
      <c r="GE39" s="25">
        <v>18</v>
      </c>
      <c r="GF39" s="25">
        <v>20</v>
      </c>
      <c r="GG39" s="25">
        <v>18</v>
      </c>
      <c r="GH39" s="25">
        <v>20</v>
      </c>
      <c r="GI39" s="25">
        <v>19</v>
      </c>
      <c r="GJ39" s="25">
        <v>29</v>
      </c>
      <c r="GK39" s="25">
        <v>0</v>
      </c>
      <c r="GL39" s="43">
        <v>0</v>
      </c>
      <c r="GM39" s="47" t="s">
        <v>216</v>
      </c>
      <c r="GN39" s="42">
        <v>17</v>
      </c>
      <c r="GO39" s="25">
        <v>17</v>
      </c>
      <c r="GP39" s="25">
        <v>15</v>
      </c>
      <c r="GQ39" s="25">
        <v>18</v>
      </c>
      <c r="GR39" s="25">
        <v>18</v>
      </c>
      <c r="GS39" s="25">
        <v>15</v>
      </c>
      <c r="GT39" s="25">
        <v>30</v>
      </c>
      <c r="GU39" s="25">
        <v>34</v>
      </c>
      <c r="GV39" s="25">
        <v>314</v>
      </c>
      <c r="GW39" s="29">
        <v>53</v>
      </c>
      <c r="GX39" s="33">
        <v>26</v>
      </c>
      <c r="GY39" s="25">
        <v>25</v>
      </c>
      <c r="GZ39" s="25">
        <v>20</v>
      </c>
      <c r="HA39" s="25">
        <v>22</v>
      </c>
      <c r="HB39" s="25">
        <v>19</v>
      </c>
      <c r="HC39" s="25">
        <v>21</v>
      </c>
      <c r="HD39" s="25">
        <v>22</v>
      </c>
      <c r="HE39" s="25">
        <v>33</v>
      </c>
      <c r="HF39" s="25">
        <v>0</v>
      </c>
      <c r="HG39" s="43">
        <v>0</v>
      </c>
      <c r="HH39" s="26"/>
    </row>
    <row r="40" spans="1:216" x14ac:dyDescent="0.2">
      <c r="A40" s="27"/>
      <c r="B40" s="27">
        <v>8</v>
      </c>
      <c r="C40" s="25"/>
      <c r="D40" s="25"/>
      <c r="E40" s="25"/>
      <c r="F40" s="50" t="s">
        <v>226</v>
      </c>
      <c r="G40" s="42">
        <v>4</v>
      </c>
      <c r="H40" s="25">
        <v>4</v>
      </c>
      <c r="I40" s="25">
        <v>3</v>
      </c>
      <c r="J40" s="25">
        <v>4</v>
      </c>
      <c r="K40" s="25">
        <v>6</v>
      </c>
      <c r="L40" s="25">
        <v>3</v>
      </c>
      <c r="M40" s="25">
        <v>12</v>
      </c>
      <c r="N40" s="25">
        <v>10</v>
      </c>
      <c r="O40" s="25">
        <v>112</v>
      </c>
      <c r="P40" s="29">
        <v>27</v>
      </c>
      <c r="Q40" s="33">
        <v>7</v>
      </c>
      <c r="R40" s="25">
        <v>7</v>
      </c>
      <c r="S40" s="25">
        <v>0</v>
      </c>
      <c r="T40" s="25">
        <v>0</v>
      </c>
      <c r="U40" s="25">
        <v>1</v>
      </c>
      <c r="V40" s="25">
        <v>1</v>
      </c>
      <c r="W40" s="25">
        <v>2</v>
      </c>
      <c r="X40" s="25">
        <v>-3</v>
      </c>
      <c r="Y40" s="25">
        <v>-5</v>
      </c>
      <c r="Z40" s="43">
        <v>-5</v>
      </c>
      <c r="AA40" s="50" t="s">
        <v>226</v>
      </c>
      <c r="AB40" s="42">
        <v>6</v>
      </c>
      <c r="AC40" s="25">
        <v>5</v>
      </c>
      <c r="AD40" s="25">
        <v>4</v>
      </c>
      <c r="AE40" s="25">
        <v>6</v>
      </c>
      <c r="AF40" s="25">
        <v>8</v>
      </c>
      <c r="AG40" s="25">
        <v>4</v>
      </c>
      <c r="AH40" s="25">
        <v>14</v>
      </c>
      <c r="AI40" s="25">
        <v>12</v>
      </c>
      <c r="AJ40" s="25">
        <v>138</v>
      </c>
      <c r="AK40" s="29">
        <v>29</v>
      </c>
      <c r="AL40" s="33">
        <v>12</v>
      </c>
      <c r="AM40" s="25">
        <v>11</v>
      </c>
      <c r="AN40" s="25">
        <v>0</v>
      </c>
      <c r="AO40" s="25">
        <v>0</v>
      </c>
      <c r="AP40" s="25">
        <v>1</v>
      </c>
      <c r="AQ40" s="25">
        <v>1</v>
      </c>
      <c r="AR40" s="25">
        <v>2</v>
      </c>
      <c r="AS40" s="25">
        <v>-3</v>
      </c>
      <c r="AT40" s="25">
        <v>-5</v>
      </c>
      <c r="AU40" s="43">
        <v>-5</v>
      </c>
      <c r="AV40" s="50" t="s">
        <v>226</v>
      </c>
      <c r="AW40" s="42">
        <v>7</v>
      </c>
      <c r="AX40" s="25">
        <v>6</v>
      </c>
      <c r="AY40" s="25">
        <v>5</v>
      </c>
      <c r="AZ40" s="25">
        <v>7</v>
      </c>
      <c r="BA40" s="25">
        <v>10</v>
      </c>
      <c r="BB40" s="25">
        <v>5</v>
      </c>
      <c r="BC40" s="25">
        <v>16</v>
      </c>
      <c r="BD40" s="25">
        <v>14</v>
      </c>
      <c r="BE40" s="25">
        <v>161</v>
      </c>
      <c r="BF40" s="29">
        <v>32</v>
      </c>
      <c r="BG40" s="33">
        <v>17</v>
      </c>
      <c r="BH40" s="25">
        <v>15</v>
      </c>
      <c r="BI40" s="25">
        <v>0</v>
      </c>
      <c r="BJ40" s="25">
        <v>0</v>
      </c>
      <c r="BK40" s="25">
        <v>1</v>
      </c>
      <c r="BL40" s="25">
        <v>1</v>
      </c>
      <c r="BM40" s="25">
        <v>2</v>
      </c>
      <c r="BN40" s="25">
        <v>-3</v>
      </c>
      <c r="BO40" s="25">
        <v>-5</v>
      </c>
      <c r="BP40" s="43">
        <v>-5</v>
      </c>
      <c r="BQ40" s="50" t="s">
        <v>226</v>
      </c>
      <c r="BR40" s="42">
        <v>8</v>
      </c>
      <c r="BS40" s="25">
        <v>7</v>
      </c>
      <c r="BT40" s="25">
        <v>6</v>
      </c>
      <c r="BU40" s="25">
        <v>9</v>
      </c>
      <c r="BV40" s="25">
        <v>11</v>
      </c>
      <c r="BW40" s="25">
        <v>6</v>
      </c>
      <c r="BX40" s="25">
        <v>19</v>
      </c>
      <c r="BY40" s="25">
        <v>16</v>
      </c>
      <c r="BZ40" s="25">
        <v>189</v>
      </c>
      <c r="CA40" s="29">
        <v>34</v>
      </c>
      <c r="CB40" s="33">
        <v>21</v>
      </c>
      <c r="CC40" s="25">
        <v>20</v>
      </c>
      <c r="CD40" s="25">
        <v>0</v>
      </c>
      <c r="CE40" s="25">
        <v>0</v>
      </c>
      <c r="CF40" s="25">
        <v>1</v>
      </c>
      <c r="CG40" s="25">
        <v>1</v>
      </c>
      <c r="CH40" s="25">
        <v>2</v>
      </c>
      <c r="CI40" s="25">
        <v>-3</v>
      </c>
      <c r="CJ40" s="25">
        <v>-5</v>
      </c>
      <c r="CK40" s="43">
        <v>-5</v>
      </c>
      <c r="CL40" s="50" t="s">
        <v>226</v>
      </c>
      <c r="CM40" s="42">
        <v>10</v>
      </c>
      <c r="CN40" s="25">
        <v>9</v>
      </c>
      <c r="CO40" s="25">
        <v>7</v>
      </c>
      <c r="CP40" s="25">
        <v>10</v>
      </c>
      <c r="CQ40" s="25">
        <v>13</v>
      </c>
      <c r="CR40" s="25">
        <v>7</v>
      </c>
      <c r="CS40" s="25">
        <v>21</v>
      </c>
      <c r="CT40" s="25">
        <v>19</v>
      </c>
      <c r="CU40" s="25">
        <v>220</v>
      </c>
      <c r="CV40" s="29">
        <v>36</v>
      </c>
      <c r="CW40" s="33">
        <v>26</v>
      </c>
      <c r="CX40" s="25">
        <v>24</v>
      </c>
      <c r="CY40" s="25">
        <v>0</v>
      </c>
      <c r="CZ40" s="25">
        <v>0</v>
      </c>
      <c r="DA40" s="25">
        <v>1</v>
      </c>
      <c r="DB40" s="25">
        <v>1</v>
      </c>
      <c r="DC40" s="25">
        <v>2</v>
      </c>
      <c r="DD40" s="25">
        <v>-3</v>
      </c>
      <c r="DE40" s="25">
        <v>-5</v>
      </c>
      <c r="DF40" s="43">
        <v>-5</v>
      </c>
      <c r="DG40" s="50" t="s">
        <v>226</v>
      </c>
      <c r="DH40" s="42">
        <v>11</v>
      </c>
      <c r="DI40" s="25">
        <v>10</v>
      </c>
      <c r="DJ40" s="25">
        <v>8</v>
      </c>
      <c r="DK40" s="25">
        <v>12</v>
      </c>
      <c r="DL40" s="25">
        <v>14</v>
      </c>
      <c r="DM40" s="25">
        <v>9</v>
      </c>
      <c r="DN40" s="25">
        <v>23</v>
      </c>
      <c r="DO40" s="25">
        <v>21</v>
      </c>
      <c r="DP40" s="25">
        <v>247</v>
      </c>
      <c r="DQ40" s="29">
        <v>38</v>
      </c>
      <c r="DR40" s="33">
        <v>30</v>
      </c>
      <c r="DS40" s="25">
        <v>28</v>
      </c>
      <c r="DT40" s="25">
        <v>0</v>
      </c>
      <c r="DU40" s="25">
        <v>0</v>
      </c>
      <c r="DV40" s="25">
        <v>1</v>
      </c>
      <c r="DW40" s="25">
        <v>1</v>
      </c>
      <c r="DX40" s="25">
        <v>2</v>
      </c>
      <c r="DY40" s="25">
        <v>-6</v>
      </c>
      <c r="DZ40" s="25">
        <v>-5</v>
      </c>
      <c r="EA40" s="43">
        <v>-5</v>
      </c>
      <c r="EB40" s="50" t="s">
        <v>226</v>
      </c>
      <c r="EC40" s="42">
        <v>13</v>
      </c>
      <c r="ED40" s="25">
        <v>12</v>
      </c>
      <c r="EE40" s="25">
        <v>9</v>
      </c>
      <c r="EF40" s="25">
        <v>14</v>
      </c>
      <c r="EG40" s="25">
        <v>16</v>
      </c>
      <c r="EH40" s="25">
        <v>10</v>
      </c>
      <c r="EI40" s="25">
        <v>25</v>
      </c>
      <c r="EJ40" s="25">
        <v>22</v>
      </c>
      <c r="EK40" s="25">
        <v>271</v>
      </c>
      <c r="EL40" s="29">
        <v>41</v>
      </c>
      <c r="EM40" s="33">
        <v>34</v>
      </c>
      <c r="EN40" s="25">
        <v>31</v>
      </c>
      <c r="EO40" s="25">
        <v>0</v>
      </c>
      <c r="EP40" s="25">
        <v>0</v>
      </c>
      <c r="EQ40" s="25">
        <v>1</v>
      </c>
      <c r="ER40" s="25">
        <v>1</v>
      </c>
      <c r="ES40" s="25">
        <v>2</v>
      </c>
      <c r="ET40" s="25">
        <v>-6</v>
      </c>
      <c r="EU40" s="25">
        <v>-5</v>
      </c>
      <c r="EV40" s="43">
        <v>-5</v>
      </c>
      <c r="EW40" s="50" t="s">
        <v>226</v>
      </c>
      <c r="EX40" s="42">
        <v>14</v>
      </c>
      <c r="EY40" s="25">
        <v>13</v>
      </c>
      <c r="EZ40" s="25">
        <v>10</v>
      </c>
      <c r="FA40" s="25">
        <v>16</v>
      </c>
      <c r="FB40" s="25">
        <v>17</v>
      </c>
      <c r="FC40" s="25">
        <v>11</v>
      </c>
      <c r="FD40" s="25">
        <v>28</v>
      </c>
      <c r="FE40" s="25">
        <v>24</v>
      </c>
      <c r="FF40" s="25">
        <v>295</v>
      </c>
      <c r="FG40" s="29">
        <v>43</v>
      </c>
      <c r="FH40" s="33">
        <v>38</v>
      </c>
      <c r="FI40" s="25">
        <v>36</v>
      </c>
      <c r="FJ40" s="25">
        <v>0</v>
      </c>
      <c r="FK40" s="25">
        <v>0</v>
      </c>
      <c r="FL40" s="25">
        <v>1</v>
      </c>
      <c r="FM40" s="25">
        <v>1</v>
      </c>
      <c r="FN40" s="25">
        <v>2</v>
      </c>
      <c r="FO40" s="25">
        <v>-6</v>
      </c>
      <c r="FP40" s="25">
        <v>-5</v>
      </c>
      <c r="FQ40" s="43">
        <v>-5</v>
      </c>
      <c r="FR40" s="50" t="s">
        <v>226</v>
      </c>
      <c r="FS40" s="42">
        <v>16</v>
      </c>
      <c r="FT40" s="25">
        <v>15</v>
      </c>
      <c r="FU40" s="25">
        <v>12</v>
      </c>
      <c r="FV40" s="25">
        <v>17</v>
      </c>
      <c r="FW40" s="25">
        <v>19</v>
      </c>
      <c r="FX40" s="25">
        <v>12</v>
      </c>
      <c r="FY40" s="25">
        <v>30</v>
      </c>
      <c r="FZ40" s="25">
        <v>26</v>
      </c>
      <c r="GA40" s="25">
        <v>324</v>
      </c>
      <c r="GB40" s="29">
        <v>45</v>
      </c>
      <c r="GC40" s="33">
        <v>42</v>
      </c>
      <c r="GD40" s="25">
        <v>40</v>
      </c>
      <c r="GE40" s="25">
        <v>0</v>
      </c>
      <c r="GF40" s="25">
        <v>0</v>
      </c>
      <c r="GG40" s="25">
        <v>1</v>
      </c>
      <c r="GH40" s="25">
        <v>1</v>
      </c>
      <c r="GI40" s="25">
        <v>2</v>
      </c>
      <c r="GJ40" s="25">
        <v>-6</v>
      </c>
      <c r="GK40" s="25">
        <v>-5</v>
      </c>
      <c r="GL40" s="43">
        <v>-5</v>
      </c>
      <c r="GM40" s="50" t="s">
        <v>226</v>
      </c>
      <c r="GN40" s="42">
        <v>18</v>
      </c>
      <c r="GO40" s="25">
        <v>16</v>
      </c>
      <c r="GP40" s="25">
        <v>13</v>
      </c>
      <c r="GQ40" s="25">
        <v>18</v>
      </c>
      <c r="GR40" s="25">
        <v>20</v>
      </c>
      <c r="GS40" s="25">
        <v>13</v>
      </c>
      <c r="GT40" s="25">
        <v>32</v>
      </c>
      <c r="GU40" s="25">
        <v>28</v>
      </c>
      <c r="GV40" s="25">
        <v>355</v>
      </c>
      <c r="GW40" s="29">
        <v>48</v>
      </c>
      <c r="GX40" s="33">
        <v>47</v>
      </c>
      <c r="GY40" s="25">
        <v>45</v>
      </c>
      <c r="GZ40" s="25">
        <v>0</v>
      </c>
      <c r="HA40" s="25">
        <v>0</v>
      </c>
      <c r="HB40" s="25">
        <v>1</v>
      </c>
      <c r="HC40" s="25">
        <v>1</v>
      </c>
      <c r="HD40" s="25">
        <v>2</v>
      </c>
      <c r="HE40" s="25">
        <v>-7</v>
      </c>
      <c r="HF40" s="25">
        <v>-5</v>
      </c>
      <c r="HG40" s="43">
        <v>-5</v>
      </c>
      <c r="HH40" s="26"/>
    </row>
    <row r="41" spans="1:216" x14ac:dyDescent="0.2">
      <c r="A41" s="27"/>
      <c r="B41" s="27">
        <v>9</v>
      </c>
      <c r="C41" s="25"/>
      <c r="D41" s="25"/>
      <c r="E41" s="25"/>
      <c r="F41" s="50" t="s">
        <v>412</v>
      </c>
      <c r="G41" s="42">
        <v>4</v>
      </c>
      <c r="H41" s="25">
        <v>4</v>
      </c>
      <c r="I41" s="25">
        <v>4</v>
      </c>
      <c r="J41" s="25">
        <v>4</v>
      </c>
      <c r="K41" s="25">
        <v>4</v>
      </c>
      <c r="L41" s="25">
        <v>5</v>
      </c>
      <c r="M41" s="25">
        <v>8</v>
      </c>
      <c r="N41" s="25">
        <v>8</v>
      </c>
      <c r="O41" s="25">
        <v>75</v>
      </c>
      <c r="P41" s="29">
        <v>35</v>
      </c>
      <c r="Q41" s="33">
        <v>3</v>
      </c>
      <c r="R41" s="25">
        <v>15</v>
      </c>
      <c r="S41" s="25">
        <v>-28</v>
      </c>
      <c r="T41" s="25">
        <v>-3</v>
      </c>
      <c r="U41" s="25">
        <v>10</v>
      </c>
      <c r="V41" s="25">
        <v>0</v>
      </c>
      <c r="W41" s="25">
        <v>5</v>
      </c>
      <c r="X41" s="25">
        <v>10</v>
      </c>
      <c r="Y41" s="25">
        <v>25</v>
      </c>
      <c r="Z41" s="43">
        <v>-10</v>
      </c>
      <c r="AA41" s="50" t="s">
        <v>412</v>
      </c>
      <c r="AB41" s="42">
        <v>6</v>
      </c>
      <c r="AC41" s="25">
        <v>5</v>
      </c>
      <c r="AD41" s="25">
        <v>5</v>
      </c>
      <c r="AE41" s="25">
        <v>5</v>
      </c>
      <c r="AF41" s="25">
        <v>6</v>
      </c>
      <c r="AG41" s="25">
        <v>6</v>
      </c>
      <c r="AH41" s="25">
        <v>10</v>
      </c>
      <c r="AI41" s="25">
        <v>11</v>
      </c>
      <c r="AJ41" s="25">
        <v>89</v>
      </c>
      <c r="AK41" s="29">
        <v>38</v>
      </c>
      <c r="AL41" s="33">
        <v>5</v>
      </c>
      <c r="AM41" s="25">
        <v>19</v>
      </c>
      <c r="AN41" s="25">
        <v>-32</v>
      </c>
      <c r="AO41" s="25">
        <v>-3</v>
      </c>
      <c r="AP41" s="25">
        <v>14</v>
      </c>
      <c r="AQ41" s="25">
        <v>0</v>
      </c>
      <c r="AR41" s="25">
        <v>5</v>
      </c>
      <c r="AS41" s="25">
        <v>13</v>
      </c>
      <c r="AT41" s="25">
        <v>28</v>
      </c>
      <c r="AU41" s="43">
        <v>-12</v>
      </c>
      <c r="AV41" s="50" t="s">
        <v>412</v>
      </c>
      <c r="AW41" s="42">
        <v>7</v>
      </c>
      <c r="AX41" s="25">
        <v>6</v>
      </c>
      <c r="AY41" s="25">
        <v>7</v>
      </c>
      <c r="AZ41" s="25">
        <v>7</v>
      </c>
      <c r="BA41" s="25">
        <v>7</v>
      </c>
      <c r="BB41" s="25">
        <v>7</v>
      </c>
      <c r="BC41" s="25">
        <v>12</v>
      </c>
      <c r="BD41" s="25">
        <v>13</v>
      </c>
      <c r="BE41" s="25">
        <v>103</v>
      </c>
      <c r="BF41" s="29">
        <v>42</v>
      </c>
      <c r="BG41" s="33">
        <v>7</v>
      </c>
      <c r="BH41" s="25">
        <v>24</v>
      </c>
      <c r="BI41" s="25">
        <v>-35</v>
      </c>
      <c r="BJ41" s="25">
        <v>-4</v>
      </c>
      <c r="BK41" s="25">
        <v>16</v>
      </c>
      <c r="BL41" s="25">
        <v>0</v>
      </c>
      <c r="BM41" s="25">
        <v>5</v>
      </c>
      <c r="BN41" s="25">
        <v>16</v>
      </c>
      <c r="BO41" s="25">
        <v>31</v>
      </c>
      <c r="BP41" s="43">
        <v>-14</v>
      </c>
      <c r="BQ41" s="50" t="s">
        <v>412</v>
      </c>
      <c r="BR41" s="42">
        <v>8</v>
      </c>
      <c r="BS41" s="25">
        <v>8</v>
      </c>
      <c r="BT41" s="25">
        <v>8</v>
      </c>
      <c r="BU41" s="25">
        <v>8</v>
      </c>
      <c r="BV41" s="25">
        <v>9</v>
      </c>
      <c r="BW41" s="25">
        <v>8</v>
      </c>
      <c r="BX41" s="25">
        <v>14</v>
      </c>
      <c r="BY41" s="25">
        <v>15</v>
      </c>
      <c r="BZ41" s="25">
        <v>118</v>
      </c>
      <c r="CA41" s="29">
        <v>46</v>
      </c>
      <c r="CB41" s="33">
        <v>9</v>
      </c>
      <c r="CC41" s="25">
        <v>28</v>
      </c>
      <c r="CD41" s="25">
        <v>-37</v>
      </c>
      <c r="CE41" s="25">
        <v>-5</v>
      </c>
      <c r="CF41" s="25">
        <v>19</v>
      </c>
      <c r="CG41" s="25">
        <v>0</v>
      </c>
      <c r="CH41" s="25">
        <v>5</v>
      </c>
      <c r="CI41" s="25">
        <v>19</v>
      </c>
      <c r="CJ41" s="25">
        <v>35</v>
      </c>
      <c r="CK41" s="43">
        <v>-16</v>
      </c>
      <c r="CL41" s="50" t="s">
        <v>412</v>
      </c>
      <c r="CM41" s="42">
        <v>9</v>
      </c>
      <c r="CN41" s="25">
        <v>9</v>
      </c>
      <c r="CO41" s="25">
        <v>10</v>
      </c>
      <c r="CP41" s="25">
        <v>10</v>
      </c>
      <c r="CQ41" s="25">
        <v>10</v>
      </c>
      <c r="CR41" s="25">
        <v>10</v>
      </c>
      <c r="CS41" s="25">
        <v>16</v>
      </c>
      <c r="CT41" s="25">
        <v>18</v>
      </c>
      <c r="CU41" s="25">
        <v>135</v>
      </c>
      <c r="CV41" s="29">
        <v>50</v>
      </c>
      <c r="CW41" s="33">
        <v>12</v>
      </c>
      <c r="CX41" s="25">
        <v>32</v>
      </c>
      <c r="CY41" s="25">
        <v>-40</v>
      </c>
      <c r="CZ41" s="25">
        <v>-6</v>
      </c>
      <c r="DA41" s="25">
        <v>22</v>
      </c>
      <c r="DB41" s="25">
        <v>0</v>
      </c>
      <c r="DC41" s="25">
        <v>5</v>
      </c>
      <c r="DD41" s="25">
        <v>21</v>
      </c>
      <c r="DE41" s="25">
        <v>38</v>
      </c>
      <c r="DF41" s="43">
        <v>-18</v>
      </c>
      <c r="DG41" s="50" t="s">
        <v>412</v>
      </c>
      <c r="DH41" s="42">
        <v>11</v>
      </c>
      <c r="DI41" s="25">
        <v>11</v>
      </c>
      <c r="DJ41" s="25">
        <v>12</v>
      </c>
      <c r="DK41" s="25">
        <v>10</v>
      </c>
      <c r="DL41" s="25">
        <v>12</v>
      </c>
      <c r="DM41" s="25">
        <v>11</v>
      </c>
      <c r="DN41" s="25">
        <v>18</v>
      </c>
      <c r="DO41" s="25">
        <v>20</v>
      </c>
      <c r="DP41" s="25">
        <v>151</v>
      </c>
      <c r="DQ41" s="29">
        <v>53</v>
      </c>
      <c r="DR41" s="33">
        <v>15</v>
      </c>
      <c r="DS41" s="25">
        <v>38</v>
      </c>
      <c r="DT41" s="25">
        <v>-43</v>
      </c>
      <c r="DU41" s="25">
        <v>-6</v>
      </c>
      <c r="DV41" s="25">
        <v>25</v>
      </c>
      <c r="DW41" s="25">
        <v>0</v>
      </c>
      <c r="DX41" s="25">
        <v>8</v>
      </c>
      <c r="DY41" s="25">
        <v>24</v>
      </c>
      <c r="DZ41" s="25">
        <v>43</v>
      </c>
      <c r="EA41" s="43">
        <v>-20</v>
      </c>
      <c r="EB41" s="50" t="s">
        <v>412</v>
      </c>
      <c r="EC41" s="42">
        <v>12</v>
      </c>
      <c r="ED41" s="25">
        <v>12</v>
      </c>
      <c r="EE41" s="25">
        <v>13</v>
      </c>
      <c r="EF41" s="25">
        <v>12</v>
      </c>
      <c r="EG41" s="25">
        <v>13</v>
      </c>
      <c r="EH41" s="25">
        <v>13</v>
      </c>
      <c r="EI41" s="25">
        <v>20</v>
      </c>
      <c r="EJ41" s="25">
        <v>22</v>
      </c>
      <c r="EK41" s="25">
        <v>165</v>
      </c>
      <c r="EL41" s="29">
        <v>56</v>
      </c>
      <c r="EM41" s="33">
        <v>17</v>
      </c>
      <c r="EN41" s="25">
        <v>42</v>
      </c>
      <c r="EO41" s="25">
        <v>-46</v>
      </c>
      <c r="EP41" s="25">
        <v>-7</v>
      </c>
      <c r="EQ41" s="25">
        <v>27</v>
      </c>
      <c r="ER41" s="25">
        <v>0</v>
      </c>
      <c r="ES41" s="25">
        <v>8</v>
      </c>
      <c r="ET41" s="25">
        <v>28</v>
      </c>
      <c r="EU41" s="25">
        <v>46</v>
      </c>
      <c r="EV41" s="43">
        <v>-23</v>
      </c>
      <c r="EW41" s="50" t="s">
        <v>412</v>
      </c>
      <c r="EX41" s="42">
        <v>13</v>
      </c>
      <c r="EY41" s="25">
        <v>14</v>
      </c>
      <c r="EZ41" s="25">
        <v>14</v>
      </c>
      <c r="FA41" s="25">
        <v>13</v>
      </c>
      <c r="FB41" s="25">
        <v>15</v>
      </c>
      <c r="FC41" s="25">
        <v>14</v>
      </c>
      <c r="FD41" s="25">
        <v>23</v>
      </c>
      <c r="FE41" s="25">
        <v>24</v>
      </c>
      <c r="FF41" s="25">
        <v>178</v>
      </c>
      <c r="FG41" s="29">
        <v>58</v>
      </c>
      <c r="FH41" s="33">
        <v>19</v>
      </c>
      <c r="FI41" s="25">
        <v>47</v>
      </c>
      <c r="FJ41" s="25">
        <v>-49</v>
      </c>
      <c r="FK41" s="25">
        <v>-8</v>
      </c>
      <c r="FL41" s="25">
        <v>31</v>
      </c>
      <c r="FM41" s="25">
        <v>0</v>
      </c>
      <c r="FN41" s="25">
        <v>8</v>
      </c>
      <c r="FO41" s="25">
        <v>30</v>
      </c>
      <c r="FP41" s="25">
        <v>51</v>
      </c>
      <c r="FQ41" s="43">
        <v>-25</v>
      </c>
      <c r="FR41" s="50" t="s">
        <v>412</v>
      </c>
      <c r="FS41" s="42">
        <v>14</v>
      </c>
      <c r="FT41" s="25">
        <v>15</v>
      </c>
      <c r="FU41" s="25">
        <v>16</v>
      </c>
      <c r="FV41" s="25">
        <v>14</v>
      </c>
      <c r="FW41" s="25">
        <v>17</v>
      </c>
      <c r="FX41" s="25">
        <v>15</v>
      </c>
      <c r="FY41" s="25">
        <v>25</v>
      </c>
      <c r="FZ41" s="25">
        <v>26</v>
      </c>
      <c r="GA41" s="25">
        <v>192</v>
      </c>
      <c r="GB41" s="29">
        <v>61</v>
      </c>
      <c r="GC41" s="33">
        <v>21</v>
      </c>
      <c r="GD41" s="25">
        <v>50</v>
      </c>
      <c r="GE41" s="25">
        <v>-53</v>
      </c>
      <c r="GF41" s="25">
        <v>-9</v>
      </c>
      <c r="GG41" s="25">
        <v>34</v>
      </c>
      <c r="GH41" s="25">
        <v>0</v>
      </c>
      <c r="GI41" s="25">
        <v>8</v>
      </c>
      <c r="GJ41" s="25">
        <v>34</v>
      </c>
      <c r="GK41" s="25">
        <v>53</v>
      </c>
      <c r="GL41" s="43">
        <v>-28</v>
      </c>
      <c r="GM41" s="50" t="s">
        <v>412</v>
      </c>
      <c r="GN41" s="42">
        <v>16</v>
      </c>
      <c r="GO41" s="25">
        <v>16</v>
      </c>
      <c r="GP41" s="25">
        <v>18</v>
      </c>
      <c r="GQ41" s="25">
        <v>16</v>
      </c>
      <c r="GR41" s="25">
        <v>18</v>
      </c>
      <c r="GS41" s="25">
        <v>16</v>
      </c>
      <c r="GT41" s="25">
        <v>27</v>
      </c>
      <c r="GU41" s="25">
        <v>28</v>
      </c>
      <c r="GV41" s="25">
        <v>205</v>
      </c>
      <c r="GW41" s="29">
        <v>65</v>
      </c>
      <c r="GX41" s="33">
        <v>23</v>
      </c>
      <c r="GY41" s="25">
        <v>54</v>
      </c>
      <c r="GZ41" s="25">
        <v>-55</v>
      </c>
      <c r="HA41" s="25">
        <v>-10</v>
      </c>
      <c r="HB41" s="25">
        <v>37</v>
      </c>
      <c r="HC41" s="25">
        <v>0</v>
      </c>
      <c r="HD41" s="25">
        <v>8</v>
      </c>
      <c r="HE41" s="25">
        <v>38</v>
      </c>
      <c r="HF41" s="25">
        <v>57</v>
      </c>
      <c r="HG41" s="43">
        <v>-30</v>
      </c>
    </row>
    <row r="42" spans="1:216" x14ac:dyDescent="0.2">
      <c r="A42" s="27"/>
      <c r="B42" s="27">
        <v>9</v>
      </c>
      <c r="C42" s="25"/>
      <c r="D42" s="25"/>
      <c r="E42" s="25"/>
      <c r="F42" s="50" t="s">
        <v>419</v>
      </c>
      <c r="G42" s="42">
        <v>5</v>
      </c>
      <c r="H42" s="25">
        <v>4</v>
      </c>
      <c r="I42" s="25">
        <v>5</v>
      </c>
      <c r="J42" s="25">
        <v>3</v>
      </c>
      <c r="K42" s="25">
        <v>2</v>
      </c>
      <c r="L42" s="25">
        <v>3</v>
      </c>
      <c r="M42" s="25">
        <v>11</v>
      </c>
      <c r="N42" s="25">
        <v>7</v>
      </c>
      <c r="O42" s="25">
        <v>105</v>
      </c>
      <c r="P42" s="29">
        <v>23</v>
      </c>
      <c r="Q42" s="33">
        <v>14</v>
      </c>
      <c r="R42" s="25">
        <v>14</v>
      </c>
      <c r="S42" s="25">
        <v>-10</v>
      </c>
      <c r="T42" s="25">
        <v>2</v>
      </c>
      <c r="U42" s="25">
        <v>5</v>
      </c>
      <c r="V42" s="25">
        <v>-3</v>
      </c>
      <c r="W42" s="25">
        <v>-10</v>
      </c>
      <c r="X42" s="25">
        <v>-11</v>
      </c>
      <c r="Y42" s="25">
        <v>6</v>
      </c>
      <c r="Z42" s="43">
        <v>6</v>
      </c>
      <c r="AA42" s="50" t="s">
        <v>419</v>
      </c>
      <c r="AB42" s="42">
        <v>7</v>
      </c>
      <c r="AC42" s="25">
        <v>5</v>
      </c>
      <c r="AD42" s="25">
        <v>7</v>
      </c>
      <c r="AE42" s="25">
        <v>5</v>
      </c>
      <c r="AF42" s="25">
        <v>3</v>
      </c>
      <c r="AG42" s="25">
        <v>4</v>
      </c>
      <c r="AH42" s="25">
        <v>13</v>
      </c>
      <c r="AI42" s="25">
        <v>9</v>
      </c>
      <c r="AJ42" s="25">
        <v>128</v>
      </c>
      <c r="AK42" s="29">
        <v>25</v>
      </c>
      <c r="AL42" s="33">
        <v>18</v>
      </c>
      <c r="AM42" s="25">
        <v>17</v>
      </c>
      <c r="AN42" s="25">
        <v>-12</v>
      </c>
      <c r="AO42" s="25">
        <v>3</v>
      </c>
      <c r="AP42" s="25">
        <v>5</v>
      </c>
      <c r="AQ42" s="25">
        <v>-6</v>
      </c>
      <c r="AR42" s="25">
        <v>-13</v>
      </c>
      <c r="AS42" s="25">
        <v>-14</v>
      </c>
      <c r="AT42" s="25">
        <v>8</v>
      </c>
      <c r="AU42" s="43">
        <v>9</v>
      </c>
      <c r="AV42" s="50" t="s">
        <v>419</v>
      </c>
      <c r="AW42" s="42">
        <v>8</v>
      </c>
      <c r="AX42" s="25">
        <v>7</v>
      </c>
      <c r="AY42" s="25">
        <v>8</v>
      </c>
      <c r="AZ42" s="25">
        <v>6</v>
      </c>
      <c r="BA42" s="25">
        <v>5</v>
      </c>
      <c r="BB42" s="25">
        <v>5</v>
      </c>
      <c r="BC42" s="25">
        <v>15</v>
      </c>
      <c r="BD42" s="25">
        <v>11</v>
      </c>
      <c r="BE42" s="25">
        <v>156</v>
      </c>
      <c r="BF42" s="29">
        <v>27</v>
      </c>
      <c r="BG42" s="33">
        <v>21</v>
      </c>
      <c r="BH42" s="25">
        <v>20</v>
      </c>
      <c r="BI42" s="25">
        <v>-13</v>
      </c>
      <c r="BJ42" s="25">
        <v>5</v>
      </c>
      <c r="BK42" s="25">
        <v>5</v>
      </c>
      <c r="BL42" s="25">
        <v>-10</v>
      </c>
      <c r="BM42" s="25">
        <v>-16</v>
      </c>
      <c r="BN42" s="25">
        <v>-17</v>
      </c>
      <c r="BO42" s="25">
        <v>11</v>
      </c>
      <c r="BP42" s="43">
        <v>11</v>
      </c>
      <c r="BQ42" s="50" t="s">
        <v>419</v>
      </c>
      <c r="BR42" s="42">
        <v>9</v>
      </c>
      <c r="BS42" s="25">
        <v>8</v>
      </c>
      <c r="BT42" s="25">
        <v>10</v>
      </c>
      <c r="BU42" s="25">
        <v>8</v>
      </c>
      <c r="BV42" s="25">
        <v>6</v>
      </c>
      <c r="BW42" s="25">
        <v>6</v>
      </c>
      <c r="BX42" s="25">
        <v>17</v>
      </c>
      <c r="BY42" s="25">
        <v>12</v>
      </c>
      <c r="BZ42" s="25">
        <v>183</v>
      </c>
      <c r="CA42" s="29">
        <v>30</v>
      </c>
      <c r="CB42" s="33">
        <v>25</v>
      </c>
      <c r="CC42" s="25">
        <v>26</v>
      </c>
      <c r="CD42" s="25">
        <v>-15</v>
      </c>
      <c r="CE42" s="25">
        <v>7</v>
      </c>
      <c r="CF42" s="25">
        <v>5</v>
      </c>
      <c r="CG42" s="25">
        <v>-12</v>
      </c>
      <c r="CH42" s="25">
        <v>-20</v>
      </c>
      <c r="CI42" s="25">
        <v>-19</v>
      </c>
      <c r="CJ42" s="25">
        <v>13</v>
      </c>
      <c r="CK42" s="43">
        <v>14</v>
      </c>
      <c r="CL42" s="50" t="s">
        <v>419</v>
      </c>
      <c r="CM42" s="42">
        <v>10</v>
      </c>
      <c r="CN42" s="25">
        <v>9</v>
      </c>
      <c r="CO42" s="25">
        <v>12</v>
      </c>
      <c r="CP42" s="25">
        <v>9</v>
      </c>
      <c r="CQ42" s="25">
        <v>7</v>
      </c>
      <c r="CR42" s="25">
        <v>7</v>
      </c>
      <c r="CS42" s="25">
        <v>19</v>
      </c>
      <c r="CT42" s="25">
        <v>13</v>
      </c>
      <c r="CU42" s="25">
        <v>208</v>
      </c>
      <c r="CV42" s="29">
        <v>32</v>
      </c>
      <c r="CW42" s="33">
        <v>29</v>
      </c>
      <c r="CX42" s="25">
        <v>29</v>
      </c>
      <c r="CY42" s="25">
        <v>-17</v>
      </c>
      <c r="CZ42" s="25">
        <v>10</v>
      </c>
      <c r="DA42" s="25">
        <v>5</v>
      </c>
      <c r="DB42" s="25">
        <v>-15</v>
      </c>
      <c r="DC42" s="25">
        <v>-23</v>
      </c>
      <c r="DD42" s="25">
        <v>-21</v>
      </c>
      <c r="DE42" s="25">
        <v>16</v>
      </c>
      <c r="DF42" s="43">
        <v>17</v>
      </c>
      <c r="DG42" s="50" t="s">
        <v>419</v>
      </c>
      <c r="DH42" s="42">
        <v>11</v>
      </c>
      <c r="DI42" s="25">
        <v>11</v>
      </c>
      <c r="DJ42" s="25">
        <v>13</v>
      </c>
      <c r="DK42" s="25">
        <v>10</v>
      </c>
      <c r="DL42" s="25">
        <v>8</v>
      </c>
      <c r="DM42" s="25">
        <v>8</v>
      </c>
      <c r="DN42" s="25">
        <v>21</v>
      </c>
      <c r="DO42" s="25">
        <v>15</v>
      </c>
      <c r="DP42" s="25">
        <v>233</v>
      </c>
      <c r="DQ42" s="29">
        <v>34</v>
      </c>
      <c r="DR42" s="33">
        <v>33</v>
      </c>
      <c r="DS42" s="25">
        <v>32</v>
      </c>
      <c r="DT42" s="25">
        <v>-19</v>
      </c>
      <c r="DU42" s="25">
        <v>12</v>
      </c>
      <c r="DV42" s="25">
        <v>5</v>
      </c>
      <c r="DW42" s="25">
        <v>-18</v>
      </c>
      <c r="DX42" s="25">
        <v>-26</v>
      </c>
      <c r="DY42" s="25">
        <v>-23</v>
      </c>
      <c r="DZ42" s="25">
        <v>19</v>
      </c>
      <c r="EA42" s="43">
        <v>21</v>
      </c>
      <c r="EB42" s="50" t="s">
        <v>419</v>
      </c>
      <c r="EC42" s="42">
        <v>13</v>
      </c>
      <c r="ED42" s="25">
        <v>13</v>
      </c>
      <c r="EE42" s="25">
        <v>14</v>
      </c>
      <c r="EF42" s="25">
        <v>11</v>
      </c>
      <c r="EG42" s="25">
        <v>10</v>
      </c>
      <c r="EH42" s="25">
        <v>9</v>
      </c>
      <c r="EI42" s="25">
        <v>23</v>
      </c>
      <c r="EJ42" s="25">
        <v>17</v>
      </c>
      <c r="EK42" s="25">
        <v>256</v>
      </c>
      <c r="EL42" s="29">
        <v>37</v>
      </c>
      <c r="EM42" s="33">
        <v>36</v>
      </c>
      <c r="EN42" s="25">
        <v>35</v>
      </c>
      <c r="EO42" s="25">
        <v>-21</v>
      </c>
      <c r="EP42" s="25">
        <v>14</v>
      </c>
      <c r="EQ42" s="25">
        <v>5</v>
      </c>
      <c r="ER42" s="25">
        <v>-20</v>
      </c>
      <c r="ES42" s="25">
        <v>-30</v>
      </c>
      <c r="ET42" s="25">
        <v>-25</v>
      </c>
      <c r="EU42" s="25">
        <v>21</v>
      </c>
      <c r="EV42" s="43">
        <v>24</v>
      </c>
      <c r="EW42" s="50" t="s">
        <v>419</v>
      </c>
      <c r="EX42" s="42">
        <v>14</v>
      </c>
      <c r="EY42" s="25">
        <v>15</v>
      </c>
      <c r="EZ42" s="25">
        <v>16</v>
      </c>
      <c r="FA42" s="25">
        <v>13</v>
      </c>
      <c r="FB42" s="25">
        <v>11</v>
      </c>
      <c r="FC42" s="25">
        <v>10</v>
      </c>
      <c r="FD42" s="25">
        <v>26</v>
      </c>
      <c r="FE42" s="25">
        <v>18</v>
      </c>
      <c r="FF42" s="25">
        <v>283</v>
      </c>
      <c r="FG42" s="29">
        <v>40</v>
      </c>
      <c r="FH42" s="33">
        <v>40</v>
      </c>
      <c r="FI42" s="25">
        <v>37</v>
      </c>
      <c r="FJ42" s="25">
        <v>-23</v>
      </c>
      <c r="FK42" s="25">
        <v>17</v>
      </c>
      <c r="FL42" s="25">
        <v>5</v>
      </c>
      <c r="FM42" s="25">
        <v>-23</v>
      </c>
      <c r="FN42" s="25">
        <v>-33</v>
      </c>
      <c r="FO42" s="25">
        <v>-28</v>
      </c>
      <c r="FP42" s="25">
        <v>24</v>
      </c>
      <c r="FQ42" s="43">
        <v>26</v>
      </c>
      <c r="FR42" s="50" t="s">
        <v>419</v>
      </c>
      <c r="FS42" s="42">
        <v>16</v>
      </c>
      <c r="FT42" s="25">
        <v>16</v>
      </c>
      <c r="FU42" s="25">
        <v>17</v>
      </c>
      <c r="FV42" s="25">
        <v>14</v>
      </c>
      <c r="FW42" s="25">
        <v>13</v>
      </c>
      <c r="FX42" s="25">
        <v>11</v>
      </c>
      <c r="FY42" s="25">
        <v>28</v>
      </c>
      <c r="FZ42" s="25">
        <v>19</v>
      </c>
      <c r="GA42" s="25">
        <v>310</v>
      </c>
      <c r="GB42" s="29">
        <v>42</v>
      </c>
      <c r="GC42" s="33">
        <v>43</v>
      </c>
      <c r="GD42" s="25">
        <v>40</v>
      </c>
      <c r="GE42" s="25">
        <v>-24</v>
      </c>
      <c r="GF42" s="25">
        <v>19</v>
      </c>
      <c r="GG42" s="25">
        <v>5</v>
      </c>
      <c r="GH42" s="25">
        <v>-25</v>
      </c>
      <c r="GI42" s="25">
        <v>-36</v>
      </c>
      <c r="GJ42" s="25">
        <v>-31</v>
      </c>
      <c r="GK42" s="25">
        <v>27</v>
      </c>
      <c r="GL42" s="43">
        <v>28</v>
      </c>
      <c r="GM42" s="50" t="s">
        <v>419</v>
      </c>
      <c r="GN42" s="42">
        <v>18</v>
      </c>
      <c r="GO42" s="25">
        <v>18</v>
      </c>
      <c r="GP42" s="25">
        <v>19</v>
      </c>
      <c r="GQ42" s="25">
        <v>15</v>
      </c>
      <c r="GR42" s="25">
        <v>14</v>
      </c>
      <c r="GS42" s="25">
        <v>12</v>
      </c>
      <c r="GT42" s="25">
        <v>30</v>
      </c>
      <c r="GU42" s="25">
        <v>21</v>
      </c>
      <c r="GV42" s="25">
        <v>334</v>
      </c>
      <c r="GW42" s="29">
        <v>45</v>
      </c>
      <c r="GX42" s="33">
        <v>46</v>
      </c>
      <c r="GY42" s="25">
        <v>42</v>
      </c>
      <c r="GZ42" s="25">
        <v>-26</v>
      </c>
      <c r="HA42" s="25">
        <v>22</v>
      </c>
      <c r="HB42" s="25">
        <v>5</v>
      </c>
      <c r="HC42" s="25">
        <v>-28</v>
      </c>
      <c r="HD42" s="25">
        <v>-42</v>
      </c>
      <c r="HE42" s="25">
        <v>-34</v>
      </c>
      <c r="HF42" s="25">
        <v>30</v>
      </c>
      <c r="HG42" s="43">
        <v>32</v>
      </c>
    </row>
    <row r="43" spans="1:216" x14ac:dyDescent="0.2">
      <c r="A43" s="27"/>
      <c r="B43" s="27">
        <v>10</v>
      </c>
      <c r="C43" s="25"/>
      <c r="D43" s="25"/>
      <c r="E43" s="25"/>
      <c r="F43" s="50" t="s">
        <v>428</v>
      </c>
      <c r="G43" s="42">
        <v>5</v>
      </c>
      <c r="H43" s="25">
        <v>3</v>
      </c>
      <c r="I43" s="25">
        <v>3</v>
      </c>
      <c r="J43" s="25">
        <v>4</v>
      </c>
      <c r="K43" s="25">
        <v>5</v>
      </c>
      <c r="L43" s="25">
        <v>5</v>
      </c>
      <c r="M43" s="25">
        <v>11</v>
      </c>
      <c r="N43" s="25">
        <v>9</v>
      </c>
      <c r="O43" s="25">
        <v>93</v>
      </c>
      <c r="P43" s="29">
        <v>32</v>
      </c>
      <c r="Q43" s="33">
        <v>5</v>
      </c>
      <c r="R43" s="25">
        <v>4</v>
      </c>
      <c r="S43" s="25">
        <v>5</v>
      </c>
      <c r="T43" s="25">
        <v>0</v>
      </c>
      <c r="U43" s="25">
        <v>-6</v>
      </c>
      <c r="V43" s="25">
        <v>5</v>
      </c>
      <c r="W43" s="25">
        <v>3</v>
      </c>
      <c r="X43" s="25">
        <v>-5</v>
      </c>
      <c r="Y43" s="25">
        <v>5</v>
      </c>
      <c r="Z43" s="43">
        <v>-8</v>
      </c>
      <c r="AA43" s="50" t="s">
        <v>428</v>
      </c>
      <c r="AB43" s="42">
        <v>6</v>
      </c>
      <c r="AC43" s="25">
        <v>4</v>
      </c>
      <c r="AD43" s="25">
        <v>4</v>
      </c>
      <c r="AE43" s="25">
        <v>6</v>
      </c>
      <c r="AF43" s="25">
        <v>6</v>
      </c>
      <c r="AG43" s="25">
        <v>7</v>
      </c>
      <c r="AH43" s="25">
        <v>13</v>
      </c>
      <c r="AI43" s="25">
        <v>11</v>
      </c>
      <c r="AJ43" s="25">
        <v>115</v>
      </c>
      <c r="AK43" s="29">
        <v>35</v>
      </c>
      <c r="AL43" s="33">
        <v>7</v>
      </c>
      <c r="AM43" s="25">
        <v>6</v>
      </c>
      <c r="AN43" s="25">
        <v>8</v>
      </c>
      <c r="AO43" s="25">
        <v>0</v>
      </c>
      <c r="AP43" s="25">
        <v>-12</v>
      </c>
      <c r="AQ43" s="25">
        <v>8</v>
      </c>
      <c r="AR43" s="25">
        <v>3</v>
      </c>
      <c r="AS43" s="25">
        <v>-5</v>
      </c>
      <c r="AT43" s="25">
        <v>8</v>
      </c>
      <c r="AU43" s="43">
        <v>-14</v>
      </c>
      <c r="AV43" s="50" t="s">
        <v>428</v>
      </c>
      <c r="AW43" s="42">
        <v>7</v>
      </c>
      <c r="AX43" s="25">
        <v>5</v>
      </c>
      <c r="AY43" s="25">
        <v>6</v>
      </c>
      <c r="AZ43" s="25">
        <v>7</v>
      </c>
      <c r="BA43" s="25">
        <v>7</v>
      </c>
      <c r="BB43" s="25">
        <v>8</v>
      </c>
      <c r="BC43" s="25">
        <v>15</v>
      </c>
      <c r="BD43" s="25">
        <v>13</v>
      </c>
      <c r="BE43" s="25">
        <v>138</v>
      </c>
      <c r="BF43" s="29">
        <v>38</v>
      </c>
      <c r="BG43" s="33">
        <v>8</v>
      </c>
      <c r="BH43" s="25">
        <v>8</v>
      </c>
      <c r="BI43" s="25">
        <v>11</v>
      </c>
      <c r="BJ43" s="25">
        <v>0</v>
      </c>
      <c r="BK43" s="25">
        <v>-18</v>
      </c>
      <c r="BL43" s="25">
        <v>11</v>
      </c>
      <c r="BM43" s="25">
        <v>3</v>
      </c>
      <c r="BN43" s="25">
        <v>-5</v>
      </c>
      <c r="BO43" s="25">
        <v>11</v>
      </c>
      <c r="BP43" s="43">
        <v>-18</v>
      </c>
      <c r="BQ43" s="50" t="s">
        <v>428</v>
      </c>
      <c r="BR43" s="42">
        <v>9</v>
      </c>
      <c r="BS43" s="25">
        <v>7</v>
      </c>
      <c r="BT43" s="25">
        <v>7</v>
      </c>
      <c r="BU43" s="25">
        <v>8</v>
      </c>
      <c r="BV43" s="25">
        <v>9</v>
      </c>
      <c r="BW43" s="25">
        <v>10</v>
      </c>
      <c r="BX43" s="25">
        <v>18</v>
      </c>
      <c r="BY43" s="25">
        <v>14</v>
      </c>
      <c r="BZ43" s="25">
        <v>161</v>
      </c>
      <c r="CA43" s="29">
        <v>41</v>
      </c>
      <c r="CB43" s="33">
        <v>10</v>
      </c>
      <c r="CC43" s="25">
        <v>10</v>
      </c>
      <c r="CD43" s="25">
        <v>13</v>
      </c>
      <c r="CE43" s="25">
        <v>0</v>
      </c>
      <c r="CF43" s="25">
        <v>-23</v>
      </c>
      <c r="CG43" s="25">
        <v>13</v>
      </c>
      <c r="CH43" s="25">
        <v>4</v>
      </c>
      <c r="CI43" s="25">
        <v>-5</v>
      </c>
      <c r="CJ43" s="25">
        <v>13</v>
      </c>
      <c r="CK43" s="43">
        <v>-21</v>
      </c>
      <c r="CL43" s="50" t="s">
        <v>428</v>
      </c>
      <c r="CM43" s="42">
        <v>10</v>
      </c>
      <c r="CN43" s="25">
        <v>8</v>
      </c>
      <c r="CO43" s="25">
        <v>8</v>
      </c>
      <c r="CP43" s="25">
        <v>10</v>
      </c>
      <c r="CQ43" s="25">
        <v>10</v>
      </c>
      <c r="CR43" s="25">
        <v>12</v>
      </c>
      <c r="CS43" s="25">
        <v>21</v>
      </c>
      <c r="CT43" s="25">
        <v>16</v>
      </c>
      <c r="CU43" s="25">
        <v>183</v>
      </c>
      <c r="CV43" s="29">
        <v>45</v>
      </c>
      <c r="CW43" s="33">
        <v>12</v>
      </c>
      <c r="CX43" s="25">
        <v>11</v>
      </c>
      <c r="CY43" s="25">
        <v>16</v>
      </c>
      <c r="CZ43" s="25">
        <v>0</v>
      </c>
      <c r="DA43" s="25">
        <v>-29</v>
      </c>
      <c r="DB43" s="25">
        <v>16</v>
      </c>
      <c r="DC43" s="25">
        <v>4</v>
      </c>
      <c r="DD43" s="25">
        <v>-5</v>
      </c>
      <c r="DE43" s="25">
        <v>16</v>
      </c>
      <c r="DF43" s="43">
        <v>-26</v>
      </c>
      <c r="DG43" s="50" t="s">
        <v>428</v>
      </c>
      <c r="DH43" s="42">
        <v>12</v>
      </c>
      <c r="DI43" s="25">
        <v>9</v>
      </c>
      <c r="DJ43" s="25">
        <v>10</v>
      </c>
      <c r="DK43" s="25">
        <v>11</v>
      </c>
      <c r="DL43" s="25">
        <v>12</v>
      </c>
      <c r="DM43" s="25">
        <v>14</v>
      </c>
      <c r="DN43" s="25">
        <v>24</v>
      </c>
      <c r="DO43" s="25">
        <v>18</v>
      </c>
      <c r="DP43" s="25">
        <v>206</v>
      </c>
      <c r="DQ43" s="29">
        <v>48</v>
      </c>
      <c r="DR43" s="33">
        <v>13</v>
      </c>
      <c r="DS43" s="25">
        <v>12</v>
      </c>
      <c r="DT43" s="25">
        <v>20</v>
      </c>
      <c r="DU43" s="25">
        <v>0</v>
      </c>
      <c r="DV43" s="25">
        <v>-34</v>
      </c>
      <c r="DW43" s="25">
        <v>20</v>
      </c>
      <c r="DX43" s="25">
        <v>4</v>
      </c>
      <c r="DY43" s="25">
        <v>-5</v>
      </c>
      <c r="DZ43" s="25">
        <v>20</v>
      </c>
      <c r="EA43" s="43">
        <v>-32</v>
      </c>
      <c r="EB43" s="50" t="s">
        <v>428</v>
      </c>
      <c r="EC43" s="42">
        <v>13</v>
      </c>
      <c r="ED43" s="25">
        <v>10</v>
      </c>
      <c r="EE43" s="25">
        <v>11</v>
      </c>
      <c r="EF43" s="25">
        <v>13</v>
      </c>
      <c r="EG43" s="25">
        <v>14</v>
      </c>
      <c r="EH43" s="25">
        <v>15</v>
      </c>
      <c r="EI43" s="25">
        <v>26</v>
      </c>
      <c r="EJ43" s="25">
        <v>21</v>
      </c>
      <c r="EK43" s="25">
        <v>229</v>
      </c>
      <c r="EL43" s="29">
        <v>51</v>
      </c>
      <c r="EM43" s="33">
        <v>15</v>
      </c>
      <c r="EN43" s="25">
        <v>14</v>
      </c>
      <c r="EO43" s="25">
        <v>23</v>
      </c>
      <c r="EP43" s="25">
        <v>0</v>
      </c>
      <c r="EQ43" s="25">
        <v>-38</v>
      </c>
      <c r="ER43" s="25">
        <v>23</v>
      </c>
      <c r="ES43" s="25">
        <v>5</v>
      </c>
      <c r="ET43" s="25">
        <v>-5</v>
      </c>
      <c r="EU43" s="25">
        <v>23</v>
      </c>
      <c r="EV43" s="43">
        <v>-37</v>
      </c>
      <c r="EW43" s="50" t="s">
        <v>428</v>
      </c>
      <c r="EX43" s="42">
        <v>15</v>
      </c>
      <c r="EY43" s="25">
        <v>11</v>
      </c>
      <c r="EZ43" s="25">
        <v>12</v>
      </c>
      <c r="FA43" s="25">
        <v>15</v>
      </c>
      <c r="FB43" s="25">
        <v>15</v>
      </c>
      <c r="FC43" s="25">
        <v>16</v>
      </c>
      <c r="FD43" s="25">
        <v>28</v>
      </c>
      <c r="FE43" s="25">
        <v>23</v>
      </c>
      <c r="FF43" s="25">
        <v>253</v>
      </c>
      <c r="FG43" s="29">
        <v>54</v>
      </c>
      <c r="FH43" s="33">
        <v>17</v>
      </c>
      <c r="FI43" s="25">
        <v>15</v>
      </c>
      <c r="FJ43" s="25">
        <v>25</v>
      </c>
      <c r="FK43" s="25">
        <v>0</v>
      </c>
      <c r="FL43" s="25">
        <v>-43</v>
      </c>
      <c r="FM43" s="25">
        <v>25</v>
      </c>
      <c r="FN43" s="25">
        <v>5</v>
      </c>
      <c r="FO43" s="25">
        <v>-5</v>
      </c>
      <c r="FP43" s="25">
        <v>25</v>
      </c>
      <c r="FQ43" s="43">
        <v>-42</v>
      </c>
      <c r="FR43" s="50" t="s">
        <v>428</v>
      </c>
      <c r="FS43" s="42">
        <v>17</v>
      </c>
      <c r="FT43" s="25">
        <v>13</v>
      </c>
      <c r="FU43" s="25">
        <v>14</v>
      </c>
      <c r="FV43" s="25">
        <v>16</v>
      </c>
      <c r="FW43" s="25">
        <v>17</v>
      </c>
      <c r="FX43" s="25">
        <v>18</v>
      </c>
      <c r="FY43" s="25">
        <v>31</v>
      </c>
      <c r="FZ43" s="25">
        <v>25</v>
      </c>
      <c r="GA43" s="25">
        <v>271</v>
      </c>
      <c r="GB43" s="29">
        <v>57</v>
      </c>
      <c r="GC43" s="33">
        <v>18</v>
      </c>
      <c r="GD43" s="25">
        <v>17</v>
      </c>
      <c r="GE43" s="25">
        <v>28</v>
      </c>
      <c r="GF43" s="25">
        <v>0</v>
      </c>
      <c r="GG43" s="25">
        <v>-48</v>
      </c>
      <c r="GH43" s="25">
        <v>28</v>
      </c>
      <c r="GI43" s="25">
        <v>5</v>
      </c>
      <c r="GJ43" s="25">
        <v>-5</v>
      </c>
      <c r="GK43" s="25">
        <v>28</v>
      </c>
      <c r="GL43" s="43">
        <v>-48</v>
      </c>
      <c r="GM43" s="50" t="s">
        <v>428</v>
      </c>
      <c r="GN43" s="42">
        <v>19</v>
      </c>
      <c r="GO43" s="25">
        <v>14</v>
      </c>
      <c r="GP43" s="25">
        <v>15</v>
      </c>
      <c r="GQ43" s="25">
        <v>18</v>
      </c>
      <c r="GR43" s="25">
        <v>19</v>
      </c>
      <c r="GS43" s="25">
        <v>20</v>
      </c>
      <c r="GT43" s="25">
        <v>33</v>
      </c>
      <c r="GU43" s="25">
        <v>28</v>
      </c>
      <c r="GV43" s="25">
        <v>292</v>
      </c>
      <c r="GW43" s="29">
        <v>61</v>
      </c>
      <c r="GX43" s="33">
        <v>20</v>
      </c>
      <c r="GY43" s="25">
        <v>18</v>
      </c>
      <c r="GZ43" s="25">
        <v>31</v>
      </c>
      <c r="HA43" s="25">
        <v>0</v>
      </c>
      <c r="HB43" s="25">
        <v>-54</v>
      </c>
      <c r="HC43" s="25">
        <v>31</v>
      </c>
      <c r="HD43" s="25">
        <v>6</v>
      </c>
      <c r="HE43" s="25">
        <v>-5</v>
      </c>
      <c r="HF43" s="25">
        <v>31</v>
      </c>
      <c r="HG43" s="43">
        <v>-53</v>
      </c>
    </row>
    <row r="44" spans="1:216" x14ac:dyDescent="0.2">
      <c r="A44" s="25"/>
      <c r="B44" s="27">
        <v>10</v>
      </c>
      <c r="C44" s="25"/>
      <c r="D44" s="25"/>
      <c r="E44" s="25"/>
      <c r="F44" s="50" t="s">
        <v>445</v>
      </c>
      <c r="G44" s="42">
        <v>5</v>
      </c>
      <c r="H44" s="25">
        <v>3</v>
      </c>
      <c r="I44" s="25">
        <v>4</v>
      </c>
      <c r="J44" s="25">
        <v>4</v>
      </c>
      <c r="K44" s="25">
        <v>3</v>
      </c>
      <c r="L44" s="25">
        <v>4</v>
      </c>
      <c r="M44" s="25">
        <v>8</v>
      </c>
      <c r="N44" s="25">
        <v>7</v>
      </c>
      <c r="O44" s="25">
        <v>85</v>
      </c>
      <c r="P44" s="29">
        <v>24</v>
      </c>
      <c r="Q44" s="33">
        <v>6</v>
      </c>
      <c r="R44" s="25">
        <v>6</v>
      </c>
      <c r="S44" s="25">
        <v>20</v>
      </c>
      <c r="T44" s="25">
        <v>20</v>
      </c>
      <c r="U44" s="25">
        <v>25</v>
      </c>
      <c r="V44" s="25">
        <v>-25</v>
      </c>
      <c r="W44" s="25">
        <v>5</v>
      </c>
      <c r="X44" s="25">
        <v>5</v>
      </c>
      <c r="Y44" s="25">
        <v>3</v>
      </c>
      <c r="Z44" s="43">
        <v>3</v>
      </c>
      <c r="AA44" s="50" t="s">
        <v>445</v>
      </c>
      <c r="AB44" s="42">
        <v>6</v>
      </c>
      <c r="AC44" s="25">
        <v>4</v>
      </c>
      <c r="AD44" s="25">
        <v>5</v>
      </c>
      <c r="AE44" s="25">
        <v>6</v>
      </c>
      <c r="AF44" s="25">
        <v>5</v>
      </c>
      <c r="AG44" s="25">
        <v>6</v>
      </c>
      <c r="AH44" s="25">
        <v>10</v>
      </c>
      <c r="AI44" s="25">
        <v>9</v>
      </c>
      <c r="AJ44" s="25">
        <v>101</v>
      </c>
      <c r="AK44" s="29">
        <v>27</v>
      </c>
      <c r="AL44" s="33">
        <v>8</v>
      </c>
      <c r="AM44" s="25">
        <v>8</v>
      </c>
      <c r="AN44" s="25">
        <v>20</v>
      </c>
      <c r="AO44" s="25">
        <v>23</v>
      </c>
      <c r="AP44" s="25">
        <v>28</v>
      </c>
      <c r="AQ44" s="25">
        <v>-28</v>
      </c>
      <c r="AR44" s="25">
        <v>5</v>
      </c>
      <c r="AS44" s="25">
        <v>5</v>
      </c>
      <c r="AT44" s="25">
        <v>3</v>
      </c>
      <c r="AU44" s="43">
        <v>3</v>
      </c>
      <c r="AV44" s="50" t="s">
        <v>445</v>
      </c>
      <c r="AW44" s="42">
        <v>8</v>
      </c>
      <c r="AX44" s="25">
        <v>5</v>
      </c>
      <c r="AY44" s="25">
        <v>6</v>
      </c>
      <c r="AZ44" s="25">
        <v>7</v>
      </c>
      <c r="BA44" s="25">
        <v>6</v>
      </c>
      <c r="BB44" s="25">
        <v>7</v>
      </c>
      <c r="BC44" s="25">
        <v>13</v>
      </c>
      <c r="BD44" s="25">
        <v>11</v>
      </c>
      <c r="BE44" s="25">
        <v>114</v>
      </c>
      <c r="BF44" s="29">
        <v>29</v>
      </c>
      <c r="BG44" s="33">
        <v>9</v>
      </c>
      <c r="BH44" s="25">
        <v>10</v>
      </c>
      <c r="BI44" s="25">
        <v>20</v>
      </c>
      <c r="BJ44" s="25">
        <v>25</v>
      </c>
      <c r="BK44" s="25">
        <v>31</v>
      </c>
      <c r="BL44" s="25">
        <v>-31</v>
      </c>
      <c r="BM44" s="25">
        <v>5</v>
      </c>
      <c r="BN44" s="25">
        <v>5</v>
      </c>
      <c r="BO44" s="25">
        <v>3</v>
      </c>
      <c r="BP44" s="43">
        <v>3</v>
      </c>
      <c r="BQ44" s="50" t="s">
        <v>445</v>
      </c>
      <c r="BR44" s="42">
        <v>9</v>
      </c>
      <c r="BS44" s="25">
        <v>7</v>
      </c>
      <c r="BT44" s="25">
        <v>8</v>
      </c>
      <c r="BU44" s="25">
        <v>8</v>
      </c>
      <c r="BV44" s="25">
        <v>7</v>
      </c>
      <c r="BW44" s="25">
        <v>9</v>
      </c>
      <c r="BX44" s="25">
        <v>15</v>
      </c>
      <c r="BY44" s="25">
        <v>13</v>
      </c>
      <c r="BZ44" s="25">
        <v>138</v>
      </c>
      <c r="CA44" s="29">
        <v>32</v>
      </c>
      <c r="CB44" s="33">
        <v>11</v>
      </c>
      <c r="CC44" s="25">
        <v>12</v>
      </c>
      <c r="CD44" s="25">
        <v>20</v>
      </c>
      <c r="CE44" s="25">
        <v>28</v>
      </c>
      <c r="CF44" s="25">
        <v>34</v>
      </c>
      <c r="CG44" s="25">
        <v>-33</v>
      </c>
      <c r="CH44" s="25">
        <v>5</v>
      </c>
      <c r="CI44" s="25">
        <v>5</v>
      </c>
      <c r="CJ44" s="25">
        <v>3</v>
      </c>
      <c r="CK44" s="43">
        <v>3</v>
      </c>
      <c r="CL44" s="50" t="s">
        <v>445</v>
      </c>
      <c r="CM44" s="42">
        <v>11</v>
      </c>
      <c r="CN44" s="25">
        <v>8</v>
      </c>
      <c r="CO44" s="25">
        <v>9</v>
      </c>
      <c r="CP44" s="25">
        <v>9</v>
      </c>
      <c r="CQ44" s="25">
        <v>9</v>
      </c>
      <c r="CR44" s="25">
        <v>11</v>
      </c>
      <c r="CS44" s="25">
        <v>18</v>
      </c>
      <c r="CT44" s="25">
        <v>15</v>
      </c>
      <c r="CU44" s="25">
        <v>160</v>
      </c>
      <c r="CV44" s="29">
        <v>35</v>
      </c>
      <c r="CW44" s="33">
        <v>13</v>
      </c>
      <c r="CX44" s="25">
        <v>13</v>
      </c>
      <c r="CY44" s="25">
        <v>20</v>
      </c>
      <c r="CZ44" s="25">
        <v>31</v>
      </c>
      <c r="DA44" s="25">
        <v>37</v>
      </c>
      <c r="DB44" s="25">
        <v>-36</v>
      </c>
      <c r="DC44" s="25">
        <v>5</v>
      </c>
      <c r="DD44" s="25">
        <v>5</v>
      </c>
      <c r="DE44" s="25">
        <v>3</v>
      </c>
      <c r="DF44" s="43">
        <v>3</v>
      </c>
      <c r="DG44" s="50" t="s">
        <v>445</v>
      </c>
      <c r="DH44" s="42">
        <v>13</v>
      </c>
      <c r="DI44" s="25">
        <v>10</v>
      </c>
      <c r="DJ44" s="25">
        <v>10</v>
      </c>
      <c r="DK44" s="25">
        <v>11</v>
      </c>
      <c r="DL44" s="25">
        <v>11</v>
      </c>
      <c r="DM44" s="25">
        <v>13</v>
      </c>
      <c r="DN44" s="25">
        <v>21</v>
      </c>
      <c r="DO44" s="25">
        <v>18</v>
      </c>
      <c r="DP44" s="25">
        <v>187</v>
      </c>
      <c r="DQ44" s="29">
        <v>39</v>
      </c>
      <c r="DR44" s="33">
        <v>15</v>
      </c>
      <c r="DS44" s="25">
        <v>15</v>
      </c>
      <c r="DT44" s="25">
        <v>20</v>
      </c>
      <c r="DU44" s="25">
        <v>34</v>
      </c>
      <c r="DV44" s="25">
        <v>40</v>
      </c>
      <c r="DW44" s="25">
        <v>-40</v>
      </c>
      <c r="DX44" s="25">
        <v>5</v>
      </c>
      <c r="DY44" s="25">
        <v>5</v>
      </c>
      <c r="DZ44" s="25">
        <v>3</v>
      </c>
      <c r="EA44" s="43">
        <v>3</v>
      </c>
      <c r="EB44" s="50" t="s">
        <v>445</v>
      </c>
      <c r="EC44" s="42">
        <v>14</v>
      </c>
      <c r="ED44" s="25">
        <v>11</v>
      </c>
      <c r="EE44" s="25">
        <v>11</v>
      </c>
      <c r="EF44" s="25">
        <v>13</v>
      </c>
      <c r="EG44" s="25">
        <v>12</v>
      </c>
      <c r="EH44" s="25">
        <v>15</v>
      </c>
      <c r="EI44" s="25">
        <v>23</v>
      </c>
      <c r="EJ44" s="25">
        <v>20</v>
      </c>
      <c r="EK44" s="25">
        <v>208</v>
      </c>
      <c r="EL44" s="29">
        <v>41</v>
      </c>
      <c r="EM44" s="33">
        <v>17</v>
      </c>
      <c r="EN44" s="25">
        <v>17</v>
      </c>
      <c r="EO44" s="25">
        <v>20</v>
      </c>
      <c r="EP44" s="25">
        <v>36</v>
      </c>
      <c r="EQ44" s="25">
        <v>43</v>
      </c>
      <c r="ER44" s="25">
        <v>-43</v>
      </c>
      <c r="ES44" s="25">
        <v>5</v>
      </c>
      <c r="ET44" s="25">
        <v>5</v>
      </c>
      <c r="EU44" s="25">
        <v>3</v>
      </c>
      <c r="EV44" s="43">
        <v>3</v>
      </c>
      <c r="EW44" s="50" t="s">
        <v>445</v>
      </c>
      <c r="EX44" s="42">
        <v>16</v>
      </c>
      <c r="EY44" s="25">
        <v>12</v>
      </c>
      <c r="EZ44" s="25">
        <v>12</v>
      </c>
      <c r="FA44" s="25">
        <v>14</v>
      </c>
      <c r="FB44" s="25">
        <v>14</v>
      </c>
      <c r="FC44" s="25">
        <v>16</v>
      </c>
      <c r="FD44" s="25">
        <v>25</v>
      </c>
      <c r="FE44" s="25">
        <v>23</v>
      </c>
      <c r="FF44" s="25">
        <v>231</v>
      </c>
      <c r="FG44" s="29">
        <v>44</v>
      </c>
      <c r="FH44" s="33">
        <v>19</v>
      </c>
      <c r="FI44" s="25">
        <v>18</v>
      </c>
      <c r="FJ44" s="25">
        <v>20</v>
      </c>
      <c r="FK44" s="25">
        <v>39</v>
      </c>
      <c r="FL44" s="25">
        <v>46</v>
      </c>
      <c r="FM44" s="25">
        <v>-46</v>
      </c>
      <c r="FN44" s="25">
        <v>5</v>
      </c>
      <c r="FO44" s="25">
        <v>5</v>
      </c>
      <c r="FP44" s="25">
        <v>3</v>
      </c>
      <c r="FQ44" s="43">
        <v>3</v>
      </c>
      <c r="FR44" s="50" t="s">
        <v>445</v>
      </c>
      <c r="FS44" s="42">
        <v>18</v>
      </c>
      <c r="FT44" s="25">
        <v>13</v>
      </c>
      <c r="FU44" s="25">
        <v>13</v>
      </c>
      <c r="FV44" s="25">
        <v>16</v>
      </c>
      <c r="FW44" s="25">
        <v>15</v>
      </c>
      <c r="FX44" s="25">
        <v>17</v>
      </c>
      <c r="FY44" s="25">
        <v>27</v>
      </c>
      <c r="FZ44" s="25">
        <v>25</v>
      </c>
      <c r="GA44" s="25">
        <v>249</v>
      </c>
      <c r="GB44" s="29">
        <v>46</v>
      </c>
      <c r="GC44" s="33">
        <v>22</v>
      </c>
      <c r="GD44" s="25">
        <v>21</v>
      </c>
      <c r="GE44" s="25">
        <v>20</v>
      </c>
      <c r="GF44" s="25">
        <v>41</v>
      </c>
      <c r="GG44" s="25">
        <v>49</v>
      </c>
      <c r="GH44" s="25">
        <v>-50</v>
      </c>
      <c r="GI44" s="25">
        <v>5</v>
      </c>
      <c r="GJ44" s="25">
        <v>5</v>
      </c>
      <c r="GK44" s="25">
        <v>3</v>
      </c>
      <c r="GL44" s="43">
        <v>3</v>
      </c>
      <c r="GM44" s="50" t="s">
        <v>445</v>
      </c>
      <c r="GN44" s="42">
        <v>19</v>
      </c>
      <c r="GO44" s="25">
        <v>15</v>
      </c>
      <c r="GP44" s="25">
        <v>15</v>
      </c>
      <c r="GQ44" s="25">
        <v>18</v>
      </c>
      <c r="GR44" s="25">
        <v>17</v>
      </c>
      <c r="GS44" s="25">
        <v>19</v>
      </c>
      <c r="GT44" s="25">
        <v>30</v>
      </c>
      <c r="GU44" s="25">
        <v>28</v>
      </c>
      <c r="GV44" s="25">
        <v>262</v>
      </c>
      <c r="GW44" s="29">
        <v>50</v>
      </c>
      <c r="GX44" s="33">
        <v>24</v>
      </c>
      <c r="GY44" s="25">
        <v>23</v>
      </c>
      <c r="GZ44" s="25">
        <v>20</v>
      </c>
      <c r="HA44" s="25">
        <v>44</v>
      </c>
      <c r="HB44" s="25">
        <v>53</v>
      </c>
      <c r="HC44" s="25">
        <v>-55</v>
      </c>
      <c r="HD44" s="25">
        <v>5</v>
      </c>
      <c r="HE44" s="25">
        <v>5</v>
      </c>
      <c r="HF44" s="25">
        <v>3</v>
      </c>
      <c r="HG44" s="43">
        <v>3</v>
      </c>
    </row>
    <row r="45" spans="1:216" x14ac:dyDescent="0.2">
      <c r="A45" s="25"/>
      <c r="B45" s="27">
        <v>11</v>
      </c>
      <c r="C45" s="25"/>
      <c r="D45" s="25"/>
      <c r="E45" s="25"/>
      <c r="F45" s="50" t="s">
        <v>457</v>
      </c>
      <c r="G45" s="42">
        <v>3</v>
      </c>
      <c r="H45" s="25">
        <v>2</v>
      </c>
      <c r="I45" s="25">
        <v>3</v>
      </c>
      <c r="J45" s="25">
        <v>5</v>
      </c>
      <c r="K45" s="25">
        <v>4</v>
      </c>
      <c r="L45" s="25">
        <v>3</v>
      </c>
      <c r="M45" s="25">
        <v>6</v>
      </c>
      <c r="N45" s="25">
        <v>14</v>
      </c>
      <c r="O45" s="25">
        <v>83</v>
      </c>
      <c r="P45" s="29">
        <v>39</v>
      </c>
      <c r="Q45" s="33">
        <v>-3</v>
      </c>
      <c r="R45" s="25">
        <v>3</v>
      </c>
      <c r="S45" s="25">
        <v>2</v>
      </c>
      <c r="T45" s="25">
        <v>2</v>
      </c>
      <c r="U45" s="25">
        <v>2</v>
      </c>
      <c r="V45" s="25">
        <v>2</v>
      </c>
      <c r="W45" s="25">
        <v>2</v>
      </c>
      <c r="X45" s="25">
        <v>2</v>
      </c>
      <c r="Y45" s="25">
        <v>10</v>
      </c>
      <c r="Z45" s="43">
        <v>10</v>
      </c>
      <c r="AA45" s="50" t="s">
        <v>457</v>
      </c>
      <c r="AB45" s="42">
        <v>5</v>
      </c>
      <c r="AC45" s="25">
        <v>3</v>
      </c>
      <c r="AD45" s="25">
        <v>5</v>
      </c>
      <c r="AE45" s="25">
        <v>7</v>
      </c>
      <c r="AF45" s="25">
        <v>5</v>
      </c>
      <c r="AG45" s="25">
        <v>4</v>
      </c>
      <c r="AH45" s="25">
        <v>8</v>
      </c>
      <c r="AI45" s="25">
        <v>17</v>
      </c>
      <c r="AJ45" s="25">
        <v>101</v>
      </c>
      <c r="AK45" s="29">
        <v>42</v>
      </c>
      <c r="AL45" s="33">
        <v>-5</v>
      </c>
      <c r="AM45" s="25">
        <v>5</v>
      </c>
      <c r="AN45" s="25">
        <v>4</v>
      </c>
      <c r="AO45" s="25">
        <v>4</v>
      </c>
      <c r="AP45" s="25">
        <v>4</v>
      </c>
      <c r="AQ45" s="25">
        <v>4</v>
      </c>
      <c r="AR45" s="25">
        <v>4</v>
      </c>
      <c r="AS45" s="25">
        <v>4</v>
      </c>
      <c r="AT45" s="25">
        <v>14</v>
      </c>
      <c r="AU45" s="43">
        <v>14</v>
      </c>
      <c r="AV45" s="50" t="s">
        <v>457</v>
      </c>
      <c r="AW45" s="42">
        <v>6</v>
      </c>
      <c r="AX45" s="25">
        <v>5</v>
      </c>
      <c r="AY45" s="25">
        <v>6</v>
      </c>
      <c r="AZ45" s="25">
        <v>8</v>
      </c>
      <c r="BA45" s="25">
        <v>7</v>
      </c>
      <c r="BB45" s="25">
        <v>5</v>
      </c>
      <c r="BC45" s="25">
        <v>10</v>
      </c>
      <c r="BD45" s="25">
        <v>20</v>
      </c>
      <c r="BE45" s="25">
        <v>116</v>
      </c>
      <c r="BF45" s="29">
        <v>46</v>
      </c>
      <c r="BG45" s="33">
        <v>-7</v>
      </c>
      <c r="BH45" s="25">
        <v>7</v>
      </c>
      <c r="BI45" s="25">
        <v>5</v>
      </c>
      <c r="BJ45" s="25">
        <v>5</v>
      </c>
      <c r="BK45" s="25">
        <v>5</v>
      </c>
      <c r="BL45" s="25">
        <v>5</v>
      </c>
      <c r="BM45" s="25">
        <v>5</v>
      </c>
      <c r="BN45" s="25">
        <v>5</v>
      </c>
      <c r="BO45" s="25">
        <v>18</v>
      </c>
      <c r="BP45" s="43">
        <v>18</v>
      </c>
      <c r="BQ45" s="50" t="s">
        <v>457</v>
      </c>
      <c r="BR45" s="42">
        <v>7</v>
      </c>
      <c r="BS45" s="25">
        <v>6</v>
      </c>
      <c r="BT45" s="25">
        <v>7</v>
      </c>
      <c r="BU45" s="25">
        <v>10</v>
      </c>
      <c r="BV45" s="25">
        <v>9</v>
      </c>
      <c r="BW45" s="25">
        <v>7</v>
      </c>
      <c r="BX45" s="25">
        <v>12</v>
      </c>
      <c r="BY45" s="25">
        <v>22</v>
      </c>
      <c r="BZ45" s="25">
        <v>131</v>
      </c>
      <c r="CA45" s="29">
        <v>50</v>
      </c>
      <c r="CB45" s="33">
        <v>-10</v>
      </c>
      <c r="CC45" s="25">
        <v>10</v>
      </c>
      <c r="CD45" s="25">
        <v>6</v>
      </c>
      <c r="CE45" s="25">
        <v>6</v>
      </c>
      <c r="CF45" s="25">
        <v>6</v>
      </c>
      <c r="CG45" s="25">
        <v>6</v>
      </c>
      <c r="CH45" s="25">
        <v>6</v>
      </c>
      <c r="CI45" s="25">
        <v>6</v>
      </c>
      <c r="CJ45" s="25">
        <v>22</v>
      </c>
      <c r="CK45" s="43">
        <v>22</v>
      </c>
      <c r="CL45" s="50" t="s">
        <v>457</v>
      </c>
      <c r="CM45" s="42">
        <v>8</v>
      </c>
      <c r="CN45" s="25">
        <v>7</v>
      </c>
      <c r="CO45" s="25">
        <v>9</v>
      </c>
      <c r="CP45" s="25">
        <v>12</v>
      </c>
      <c r="CQ45" s="25">
        <v>10</v>
      </c>
      <c r="CR45" s="25">
        <v>8</v>
      </c>
      <c r="CS45" s="25">
        <v>15</v>
      </c>
      <c r="CT45" s="25">
        <v>25</v>
      </c>
      <c r="CU45" s="25">
        <v>146</v>
      </c>
      <c r="CV45" s="29">
        <v>55</v>
      </c>
      <c r="CW45" s="33">
        <v>-13</v>
      </c>
      <c r="CX45" s="25">
        <v>12</v>
      </c>
      <c r="CY45" s="25">
        <v>7</v>
      </c>
      <c r="CZ45" s="25">
        <v>7</v>
      </c>
      <c r="DA45" s="25">
        <v>7</v>
      </c>
      <c r="DB45" s="25">
        <v>7</v>
      </c>
      <c r="DC45" s="25">
        <v>7</v>
      </c>
      <c r="DD45" s="25">
        <v>7</v>
      </c>
      <c r="DE45" s="25">
        <v>25</v>
      </c>
      <c r="DF45" s="43">
        <v>25</v>
      </c>
      <c r="DG45" s="50" t="s">
        <v>457</v>
      </c>
      <c r="DH45" s="42">
        <v>10</v>
      </c>
      <c r="DI45" s="25">
        <v>8</v>
      </c>
      <c r="DJ45" s="25">
        <v>11</v>
      </c>
      <c r="DK45" s="25">
        <v>13</v>
      </c>
      <c r="DL45" s="25">
        <v>12</v>
      </c>
      <c r="DM45" s="25">
        <v>9</v>
      </c>
      <c r="DN45" s="25">
        <v>17</v>
      </c>
      <c r="DO45" s="25">
        <v>28</v>
      </c>
      <c r="DP45" s="25">
        <v>158</v>
      </c>
      <c r="DQ45" s="29">
        <v>59</v>
      </c>
      <c r="DR45" s="33">
        <v>-15</v>
      </c>
      <c r="DS45" s="25">
        <v>15</v>
      </c>
      <c r="DT45" s="25">
        <v>8</v>
      </c>
      <c r="DU45" s="25">
        <v>8</v>
      </c>
      <c r="DV45" s="25">
        <v>8</v>
      </c>
      <c r="DW45" s="25">
        <v>8</v>
      </c>
      <c r="DX45" s="25">
        <v>8</v>
      </c>
      <c r="DY45" s="25">
        <v>8</v>
      </c>
      <c r="DZ45" s="25">
        <v>29</v>
      </c>
      <c r="EA45" s="43">
        <v>29</v>
      </c>
      <c r="EB45" s="50" t="s">
        <v>457</v>
      </c>
      <c r="EC45" s="42">
        <v>12</v>
      </c>
      <c r="ED45" s="25">
        <v>10</v>
      </c>
      <c r="EE45" s="25">
        <v>12</v>
      </c>
      <c r="EF45" s="25">
        <v>15</v>
      </c>
      <c r="EG45" s="25">
        <v>13</v>
      </c>
      <c r="EH45" s="25">
        <v>10</v>
      </c>
      <c r="EI45" s="25">
        <v>20</v>
      </c>
      <c r="EJ45" s="25">
        <v>32</v>
      </c>
      <c r="EK45" s="25">
        <v>177</v>
      </c>
      <c r="EL45" s="29">
        <v>64</v>
      </c>
      <c r="EM45" s="33">
        <v>-18</v>
      </c>
      <c r="EN45" s="25">
        <v>17</v>
      </c>
      <c r="EO45" s="25">
        <v>10</v>
      </c>
      <c r="EP45" s="25">
        <v>10</v>
      </c>
      <c r="EQ45" s="25">
        <v>10</v>
      </c>
      <c r="ER45" s="25">
        <v>10</v>
      </c>
      <c r="ES45" s="25">
        <v>10</v>
      </c>
      <c r="ET45" s="25">
        <v>10</v>
      </c>
      <c r="EU45" s="25">
        <v>33</v>
      </c>
      <c r="EV45" s="43">
        <v>33</v>
      </c>
      <c r="EW45" s="50" t="s">
        <v>457</v>
      </c>
      <c r="EX45" s="42">
        <v>14</v>
      </c>
      <c r="EY45" s="25">
        <v>11</v>
      </c>
      <c r="EZ45" s="25">
        <v>13</v>
      </c>
      <c r="FA45" s="25">
        <v>17</v>
      </c>
      <c r="FB45" s="25">
        <v>15</v>
      </c>
      <c r="FC45" s="25">
        <v>11</v>
      </c>
      <c r="FD45" s="25">
        <v>23</v>
      </c>
      <c r="FE45" s="25">
        <v>35</v>
      </c>
      <c r="FF45" s="25">
        <v>194</v>
      </c>
      <c r="FG45" s="29">
        <v>69</v>
      </c>
      <c r="FH45" s="33">
        <v>-20</v>
      </c>
      <c r="FI45" s="25">
        <v>20</v>
      </c>
      <c r="FJ45" s="25">
        <v>12</v>
      </c>
      <c r="FK45" s="25">
        <v>12</v>
      </c>
      <c r="FL45" s="25">
        <v>12</v>
      </c>
      <c r="FM45" s="25">
        <v>12</v>
      </c>
      <c r="FN45" s="25">
        <v>12</v>
      </c>
      <c r="FO45" s="25">
        <v>12</v>
      </c>
      <c r="FP45" s="25">
        <v>37</v>
      </c>
      <c r="FQ45" s="43">
        <v>37</v>
      </c>
      <c r="FR45" s="50" t="s">
        <v>457</v>
      </c>
      <c r="FS45" s="42">
        <v>15</v>
      </c>
      <c r="FT45" s="25">
        <v>12</v>
      </c>
      <c r="FU45" s="25">
        <v>14</v>
      </c>
      <c r="FV45" s="25">
        <v>19</v>
      </c>
      <c r="FW45" s="25">
        <v>17</v>
      </c>
      <c r="FX45" s="25">
        <v>13</v>
      </c>
      <c r="FY45" s="25">
        <v>25</v>
      </c>
      <c r="FZ45" s="25">
        <v>39</v>
      </c>
      <c r="GA45" s="25">
        <v>213</v>
      </c>
      <c r="GB45" s="29">
        <v>73</v>
      </c>
      <c r="GC45" s="33">
        <v>-23</v>
      </c>
      <c r="GD45" s="25">
        <v>23</v>
      </c>
      <c r="GE45" s="25">
        <v>13</v>
      </c>
      <c r="GF45" s="25">
        <v>13</v>
      </c>
      <c r="GG45" s="25">
        <v>13</v>
      </c>
      <c r="GH45" s="25">
        <v>13</v>
      </c>
      <c r="GI45" s="25">
        <v>13</v>
      </c>
      <c r="GJ45" s="25">
        <v>13</v>
      </c>
      <c r="GK45" s="25">
        <v>40</v>
      </c>
      <c r="GL45" s="43">
        <v>40</v>
      </c>
      <c r="GM45" s="50" t="s">
        <v>457</v>
      </c>
      <c r="GN45" s="42">
        <v>16</v>
      </c>
      <c r="GO45" s="25">
        <v>13</v>
      </c>
      <c r="GP45" s="25">
        <v>15</v>
      </c>
      <c r="GQ45" s="25">
        <v>21</v>
      </c>
      <c r="GR45" s="25">
        <v>18</v>
      </c>
      <c r="GS45" s="25">
        <v>14</v>
      </c>
      <c r="GT45" s="25">
        <v>28</v>
      </c>
      <c r="GU45" s="25">
        <v>43</v>
      </c>
      <c r="GV45" s="25">
        <v>234</v>
      </c>
      <c r="GW45" s="29">
        <v>77</v>
      </c>
      <c r="GX45" s="33">
        <v>-25</v>
      </c>
      <c r="GY45" s="25">
        <v>26</v>
      </c>
      <c r="GZ45" s="25">
        <v>15</v>
      </c>
      <c r="HA45" s="25">
        <v>15</v>
      </c>
      <c r="HB45" s="25">
        <v>15</v>
      </c>
      <c r="HC45" s="25">
        <v>15</v>
      </c>
      <c r="HD45" s="25">
        <v>15</v>
      </c>
      <c r="HE45" s="25">
        <v>15</v>
      </c>
      <c r="HF45" s="25">
        <v>43</v>
      </c>
      <c r="HG45" s="43">
        <v>43</v>
      </c>
    </row>
    <row r="46" spans="1:216" x14ac:dyDescent="0.2">
      <c r="A46" s="25"/>
      <c r="B46" s="27">
        <v>12</v>
      </c>
      <c r="C46" s="25"/>
      <c r="D46" s="25"/>
      <c r="E46" s="25"/>
      <c r="F46" s="50" t="s">
        <v>560</v>
      </c>
      <c r="G46" s="42">
        <v>4</v>
      </c>
      <c r="H46" s="25">
        <v>4</v>
      </c>
      <c r="I46" s="25">
        <v>4</v>
      </c>
      <c r="J46" s="25">
        <v>4</v>
      </c>
      <c r="K46" s="25">
        <v>3</v>
      </c>
      <c r="L46" s="25">
        <v>3</v>
      </c>
      <c r="M46" s="25">
        <v>8</v>
      </c>
      <c r="N46" s="25">
        <v>8</v>
      </c>
      <c r="O46" s="25">
        <v>98</v>
      </c>
      <c r="P46" s="29">
        <v>28</v>
      </c>
      <c r="Q46" s="33">
        <v>4</v>
      </c>
      <c r="R46" s="25">
        <v>4</v>
      </c>
      <c r="S46" s="25">
        <v>11</v>
      </c>
      <c r="T46" s="25">
        <v>5</v>
      </c>
      <c r="U46" s="25">
        <v>8</v>
      </c>
      <c r="V46" s="25">
        <v>2</v>
      </c>
      <c r="W46" s="25">
        <v>2</v>
      </c>
      <c r="X46" s="25">
        <v>-5</v>
      </c>
      <c r="Y46" s="25">
        <v>8</v>
      </c>
      <c r="Z46" s="43">
        <v>2</v>
      </c>
      <c r="AA46" s="50" t="s">
        <v>560</v>
      </c>
      <c r="AB46" s="42">
        <v>6</v>
      </c>
      <c r="AC46" s="25">
        <v>5</v>
      </c>
      <c r="AD46" s="25">
        <v>6</v>
      </c>
      <c r="AE46" s="25">
        <v>5</v>
      </c>
      <c r="AF46" s="25">
        <v>5</v>
      </c>
      <c r="AG46" s="25">
        <v>5</v>
      </c>
      <c r="AH46" s="25">
        <v>11</v>
      </c>
      <c r="AI46" s="25">
        <v>11</v>
      </c>
      <c r="AJ46" s="25">
        <v>119</v>
      </c>
      <c r="AK46" s="29">
        <v>30</v>
      </c>
      <c r="AL46" s="33">
        <v>6</v>
      </c>
      <c r="AM46" s="25">
        <v>6</v>
      </c>
      <c r="AN46" s="25">
        <v>16</v>
      </c>
      <c r="AO46" s="25">
        <v>8</v>
      </c>
      <c r="AP46" s="25">
        <v>13</v>
      </c>
      <c r="AQ46" s="25">
        <v>2</v>
      </c>
      <c r="AR46" s="25">
        <v>5</v>
      </c>
      <c r="AS46" s="25">
        <v>-9</v>
      </c>
      <c r="AT46" s="25">
        <v>11</v>
      </c>
      <c r="AU46" s="43">
        <v>3</v>
      </c>
      <c r="AV46" s="50" t="s">
        <v>560</v>
      </c>
      <c r="AW46" s="42">
        <v>7</v>
      </c>
      <c r="AX46" s="25">
        <v>7</v>
      </c>
      <c r="AY46" s="25">
        <v>7</v>
      </c>
      <c r="AZ46" s="25">
        <v>7</v>
      </c>
      <c r="BA46" s="25">
        <v>6</v>
      </c>
      <c r="BB46" s="25">
        <v>6</v>
      </c>
      <c r="BC46" s="25">
        <v>12</v>
      </c>
      <c r="BD46" s="25">
        <v>13</v>
      </c>
      <c r="BE46" s="25">
        <v>142</v>
      </c>
      <c r="BF46" s="29">
        <v>33</v>
      </c>
      <c r="BG46" s="33">
        <v>7</v>
      </c>
      <c r="BH46" s="25">
        <v>7</v>
      </c>
      <c r="BI46" s="25">
        <v>21</v>
      </c>
      <c r="BJ46" s="25">
        <v>11</v>
      </c>
      <c r="BK46" s="25">
        <v>15</v>
      </c>
      <c r="BL46" s="25">
        <v>2</v>
      </c>
      <c r="BM46" s="25">
        <v>7</v>
      </c>
      <c r="BN46" s="25">
        <v>-13</v>
      </c>
      <c r="BO46" s="25">
        <v>14</v>
      </c>
      <c r="BP46" s="43">
        <v>4</v>
      </c>
      <c r="BQ46" s="50" t="s">
        <v>560</v>
      </c>
      <c r="BR46" s="42">
        <v>8</v>
      </c>
      <c r="BS46" s="25">
        <v>8</v>
      </c>
      <c r="BT46" s="25">
        <v>9</v>
      </c>
      <c r="BU46" s="25">
        <v>9</v>
      </c>
      <c r="BV46" s="25">
        <v>7</v>
      </c>
      <c r="BW46" s="25">
        <v>8</v>
      </c>
      <c r="BX46" s="25">
        <v>14</v>
      </c>
      <c r="BY46" s="25">
        <v>15</v>
      </c>
      <c r="BZ46" s="25">
        <v>161</v>
      </c>
      <c r="CA46" s="29">
        <v>36</v>
      </c>
      <c r="CB46" s="33">
        <v>9</v>
      </c>
      <c r="CC46" s="25">
        <v>9</v>
      </c>
      <c r="CD46" s="25">
        <v>28</v>
      </c>
      <c r="CE46" s="25">
        <v>14</v>
      </c>
      <c r="CF46" s="25">
        <v>18</v>
      </c>
      <c r="CG46" s="25">
        <v>3</v>
      </c>
      <c r="CH46" s="25">
        <v>9</v>
      </c>
      <c r="CI46" s="25">
        <v>-16</v>
      </c>
      <c r="CJ46" s="25">
        <v>16</v>
      </c>
      <c r="CK46" s="43">
        <v>5</v>
      </c>
      <c r="CL46" s="50" t="s">
        <v>560</v>
      </c>
      <c r="CM46" s="42">
        <v>10</v>
      </c>
      <c r="CN46" s="25">
        <v>9</v>
      </c>
      <c r="CO46" s="25">
        <v>11</v>
      </c>
      <c r="CP46" s="25">
        <v>10</v>
      </c>
      <c r="CQ46" s="25">
        <v>8</v>
      </c>
      <c r="CR46" s="25">
        <v>10</v>
      </c>
      <c r="CS46" s="25">
        <v>16</v>
      </c>
      <c r="CT46" s="25">
        <v>18</v>
      </c>
      <c r="CU46" s="25">
        <v>185</v>
      </c>
      <c r="CV46" s="29">
        <v>39</v>
      </c>
      <c r="CW46" s="33">
        <v>11</v>
      </c>
      <c r="CX46" s="25">
        <v>11</v>
      </c>
      <c r="CY46" s="25">
        <v>32</v>
      </c>
      <c r="CZ46" s="25">
        <v>18</v>
      </c>
      <c r="DA46" s="25">
        <v>20</v>
      </c>
      <c r="DB46" s="25">
        <v>3</v>
      </c>
      <c r="DC46" s="25">
        <v>13</v>
      </c>
      <c r="DD46" s="25">
        <v>-21</v>
      </c>
      <c r="DE46" s="25">
        <v>18</v>
      </c>
      <c r="DF46" s="43">
        <v>6</v>
      </c>
      <c r="DG46" s="50" t="s">
        <v>560</v>
      </c>
      <c r="DH46" s="42">
        <v>11</v>
      </c>
      <c r="DI46" s="25">
        <v>11</v>
      </c>
      <c r="DJ46" s="25">
        <v>13</v>
      </c>
      <c r="DK46" s="25">
        <v>12</v>
      </c>
      <c r="DL46" s="25">
        <v>10</v>
      </c>
      <c r="DM46" s="25">
        <v>11</v>
      </c>
      <c r="DN46" s="25">
        <v>19</v>
      </c>
      <c r="DO46" s="25">
        <v>20</v>
      </c>
      <c r="DP46" s="25">
        <v>212</v>
      </c>
      <c r="DQ46" s="29">
        <v>42</v>
      </c>
      <c r="DR46" s="33">
        <v>12</v>
      </c>
      <c r="DS46" s="25">
        <v>12</v>
      </c>
      <c r="DT46" s="25">
        <v>36</v>
      </c>
      <c r="DU46" s="25">
        <v>21</v>
      </c>
      <c r="DV46" s="25">
        <v>23</v>
      </c>
      <c r="DW46" s="25">
        <v>3</v>
      </c>
      <c r="DX46" s="25">
        <v>15</v>
      </c>
      <c r="DY46" s="25">
        <v>-26</v>
      </c>
      <c r="DZ46" s="25">
        <v>21</v>
      </c>
      <c r="EA46" s="43">
        <v>7</v>
      </c>
      <c r="EB46" s="50" t="s">
        <v>560</v>
      </c>
      <c r="EC46" s="42">
        <v>12</v>
      </c>
      <c r="ED46" s="25">
        <v>12</v>
      </c>
      <c r="EE46" s="25">
        <v>14</v>
      </c>
      <c r="EF46" s="25">
        <v>13</v>
      </c>
      <c r="EG46" s="25">
        <v>12</v>
      </c>
      <c r="EH46" s="25">
        <v>12</v>
      </c>
      <c r="EI46" s="25">
        <v>21</v>
      </c>
      <c r="EJ46" s="25">
        <v>22</v>
      </c>
      <c r="EK46" s="25">
        <v>238</v>
      </c>
      <c r="EL46" s="29">
        <v>45</v>
      </c>
      <c r="EM46" s="33">
        <v>13</v>
      </c>
      <c r="EN46" s="25">
        <v>13</v>
      </c>
      <c r="EO46" s="25">
        <v>39</v>
      </c>
      <c r="EP46" s="25">
        <v>25</v>
      </c>
      <c r="EQ46" s="25">
        <v>25</v>
      </c>
      <c r="ER46" s="25">
        <v>4</v>
      </c>
      <c r="ES46" s="25">
        <v>17</v>
      </c>
      <c r="ET46" s="25">
        <v>-31</v>
      </c>
      <c r="EU46" s="25">
        <v>23</v>
      </c>
      <c r="EV46" s="43">
        <v>8</v>
      </c>
      <c r="EW46" s="50" t="s">
        <v>560</v>
      </c>
      <c r="EX46" s="42">
        <v>14</v>
      </c>
      <c r="EY46" s="25">
        <v>14</v>
      </c>
      <c r="EZ46" s="25">
        <v>16</v>
      </c>
      <c r="FA46" s="25">
        <v>14</v>
      </c>
      <c r="FB46" s="25">
        <v>13</v>
      </c>
      <c r="FC46" s="25">
        <v>13</v>
      </c>
      <c r="FD46" s="25">
        <v>23</v>
      </c>
      <c r="FE46" s="25">
        <v>24</v>
      </c>
      <c r="FF46" s="25">
        <v>260</v>
      </c>
      <c r="FG46" s="29">
        <v>48</v>
      </c>
      <c r="FH46" s="33">
        <v>15</v>
      </c>
      <c r="FI46" s="25">
        <v>15</v>
      </c>
      <c r="FJ46" s="25">
        <v>43</v>
      </c>
      <c r="FK46" s="25">
        <v>28</v>
      </c>
      <c r="FL46" s="25">
        <v>29</v>
      </c>
      <c r="FM46" s="25">
        <v>4</v>
      </c>
      <c r="FN46" s="25">
        <v>21</v>
      </c>
      <c r="FO46" s="25">
        <v>-35</v>
      </c>
      <c r="FP46" s="25">
        <v>26</v>
      </c>
      <c r="FQ46" s="43">
        <v>9</v>
      </c>
      <c r="FR46" s="50" t="s">
        <v>560</v>
      </c>
      <c r="FS46" s="42">
        <v>16</v>
      </c>
      <c r="FT46" s="25">
        <v>15</v>
      </c>
      <c r="FU46" s="25">
        <v>17</v>
      </c>
      <c r="FV46" s="25">
        <v>16</v>
      </c>
      <c r="FW46" s="25">
        <v>14</v>
      </c>
      <c r="FX46" s="25">
        <v>15</v>
      </c>
      <c r="FY46" s="25">
        <v>25</v>
      </c>
      <c r="FZ46" s="25">
        <v>26</v>
      </c>
      <c r="GA46" s="25">
        <v>285</v>
      </c>
      <c r="GB46" s="29">
        <v>51</v>
      </c>
      <c r="GC46" s="33">
        <v>17</v>
      </c>
      <c r="GD46" s="25">
        <v>17</v>
      </c>
      <c r="GE46" s="25">
        <v>48</v>
      </c>
      <c r="GF46" s="25">
        <v>31</v>
      </c>
      <c r="GG46" s="25">
        <v>31</v>
      </c>
      <c r="GH46" s="25">
        <v>5</v>
      </c>
      <c r="GI46" s="25">
        <v>24</v>
      </c>
      <c r="GJ46" s="25">
        <v>-38</v>
      </c>
      <c r="GK46" s="25">
        <v>28</v>
      </c>
      <c r="GL46" s="43">
        <v>10</v>
      </c>
      <c r="GM46" s="50" t="s">
        <v>560</v>
      </c>
      <c r="GN46" s="42">
        <v>17</v>
      </c>
      <c r="GO46" s="25">
        <v>17</v>
      </c>
      <c r="GP46" s="25">
        <v>19</v>
      </c>
      <c r="GQ46" s="25">
        <v>17</v>
      </c>
      <c r="GR46" s="25">
        <v>15</v>
      </c>
      <c r="GS46" s="25">
        <v>16</v>
      </c>
      <c r="GT46" s="25">
        <v>27</v>
      </c>
      <c r="GU46" s="25">
        <v>28</v>
      </c>
      <c r="GV46" s="25">
        <v>314</v>
      </c>
      <c r="GW46" s="29">
        <v>54</v>
      </c>
      <c r="GX46" s="33">
        <v>18</v>
      </c>
      <c r="GY46" s="25">
        <v>18</v>
      </c>
      <c r="GZ46" s="25">
        <v>52</v>
      </c>
      <c r="HA46" s="25">
        <v>33</v>
      </c>
      <c r="HB46" s="25">
        <v>35</v>
      </c>
      <c r="HC46" s="25">
        <v>5</v>
      </c>
      <c r="HD46" s="25">
        <v>26</v>
      </c>
      <c r="HE46" s="25">
        <v>-42</v>
      </c>
      <c r="HF46" s="25">
        <v>31</v>
      </c>
      <c r="HG46" s="43">
        <v>11</v>
      </c>
    </row>
    <row r="47" spans="1:216" x14ac:dyDescent="0.2">
      <c r="A47" s="25"/>
      <c r="B47" s="27">
        <v>13</v>
      </c>
      <c r="C47" s="25"/>
      <c r="D47" s="25"/>
      <c r="E47" s="25"/>
      <c r="F47" s="50" t="s">
        <v>638</v>
      </c>
      <c r="G47" s="42">
        <v>4</v>
      </c>
      <c r="H47" s="25">
        <v>4</v>
      </c>
      <c r="I47" s="25">
        <v>5</v>
      </c>
      <c r="J47" s="25">
        <v>4</v>
      </c>
      <c r="K47" s="25">
        <v>5</v>
      </c>
      <c r="L47" s="25">
        <v>6</v>
      </c>
      <c r="M47" s="25">
        <v>6</v>
      </c>
      <c r="N47" s="25">
        <v>12</v>
      </c>
      <c r="O47" s="25">
        <v>102</v>
      </c>
      <c r="P47" s="29">
        <v>30</v>
      </c>
      <c r="Q47" s="33">
        <v>28</v>
      </c>
      <c r="R47" s="25">
        <v>27</v>
      </c>
      <c r="S47" s="25">
        <v>0</v>
      </c>
      <c r="T47" s="25">
        <v>3</v>
      </c>
      <c r="U47" s="25">
        <v>4</v>
      </c>
      <c r="V47" s="25">
        <v>17</v>
      </c>
      <c r="W47" s="25">
        <v>3</v>
      </c>
      <c r="X47" s="25">
        <v>4</v>
      </c>
      <c r="Y47" s="25">
        <v>-30</v>
      </c>
      <c r="Z47" s="43">
        <v>14</v>
      </c>
      <c r="AA47" s="50" t="s">
        <v>638</v>
      </c>
      <c r="AB47" s="42">
        <v>5</v>
      </c>
      <c r="AC47" s="25">
        <v>5</v>
      </c>
      <c r="AD47" s="25">
        <v>7</v>
      </c>
      <c r="AE47" s="25">
        <v>5</v>
      </c>
      <c r="AF47" s="25">
        <v>6</v>
      </c>
      <c r="AG47" s="25">
        <v>8</v>
      </c>
      <c r="AH47" s="25">
        <v>8</v>
      </c>
      <c r="AI47" s="25">
        <v>14</v>
      </c>
      <c r="AJ47" s="25">
        <v>128</v>
      </c>
      <c r="AK47" s="29">
        <v>33</v>
      </c>
      <c r="AL47" s="33">
        <v>31</v>
      </c>
      <c r="AM47" s="25">
        <v>30</v>
      </c>
      <c r="AN47" s="25">
        <v>0</v>
      </c>
      <c r="AO47" s="25">
        <v>5</v>
      </c>
      <c r="AP47" s="25">
        <v>7</v>
      </c>
      <c r="AQ47" s="25">
        <v>23</v>
      </c>
      <c r="AR47" s="25">
        <v>5</v>
      </c>
      <c r="AS47" s="25">
        <v>7</v>
      </c>
      <c r="AT47" s="25">
        <v>-33</v>
      </c>
      <c r="AU47" s="43">
        <v>18</v>
      </c>
      <c r="AV47" s="50" t="s">
        <v>638</v>
      </c>
      <c r="AW47" s="42">
        <v>6</v>
      </c>
      <c r="AX47" s="25">
        <v>6</v>
      </c>
      <c r="AY47" s="25">
        <v>8</v>
      </c>
      <c r="AZ47" s="25">
        <v>6</v>
      </c>
      <c r="BA47" s="25">
        <v>8</v>
      </c>
      <c r="BB47" s="25">
        <v>9</v>
      </c>
      <c r="BC47" s="25">
        <v>11</v>
      </c>
      <c r="BD47" s="25">
        <v>16</v>
      </c>
      <c r="BE47" s="25">
        <v>157</v>
      </c>
      <c r="BF47" s="29">
        <v>36</v>
      </c>
      <c r="BG47" s="33">
        <v>34</v>
      </c>
      <c r="BH47" s="25">
        <v>33</v>
      </c>
      <c r="BI47" s="25">
        <v>0</v>
      </c>
      <c r="BJ47" s="25">
        <v>7</v>
      </c>
      <c r="BK47" s="25">
        <v>10</v>
      </c>
      <c r="BL47" s="25">
        <v>26</v>
      </c>
      <c r="BM47" s="25">
        <v>7</v>
      </c>
      <c r="BN47" s="25">
        <v>9</v>
      </c>
      <c r="BO47" s="25">
        <v>-37</v>
      </c>
      <c r="BP47" s="43">
        <v>22</v>
      </c>
      <c r="BQ47" s="50" t="s">
        <v>638</v>
      </c>
      <c r="BR47" s="42">
        <v>8</v>
      </c>
      <c r="BS47" s="25">
        <v>8</v>
      </c>
      <c r="BT47" s="25">
        <v>9</v>
      </c>
      <c r="BU47" s="25">
        <v>8</v>
      </c>
      <c r="BV47" s="25">
        <v>10</v>
      </c>
      <c r="BW47" s="25">
        <v>11</v>
      </c>
      <c r="BX47" s="25">
        <v>13</v>
      </c>
      <c r="BY47" s="25">
        <v>19</v>
      </c>
      <c r="BZ47" s="25">
        <v>174</v>
      </c>
      <c r="CA47" s="29">
        <v>38</v>
      </c>
      <c r="CB47" s="33">
        <v>37</v>
      </c>
      <c r="CC47" s="25">
        <v>36</v>
      </c>
      <c r="CD47" s="25">
        <v>1</v>
      </c>
      <c r="CE47" s="25">
        <v>10</v>
      </c>
      <c r="CF47" s="25">
        <v>12</v>
      </c>
      <c r="CG47" s="25">
        <v>31</v>
      </c>
      <c r="CH47" s="25">
        <v>8</v>
      </c>
      <c r="CI47" s="25">
        <v>11</v>
      </c>
      <c r="CJ47" s="25">
        <v>-40</v>
      </c>
      <c r="CK47" s="43">
        <v>25</v>
      </c>
      <c r="CL47" s="50" t="s">
        <v>638</v>
      </c>
      <c r="CM47" s="42">
        <v>10</v>
      </c>
      <c r="CN47" s="25">
        <v>10</v>
      </c>
      <c r="CO47" s="25">
        <v>11</v>
      </c>
      <c r="CP47" s="25">
        <v>9</v>
      </c>
      <c r="CQ47" s="25">
        <v>11</v>
      </c>
      <c r="CR47" s="25">
        <v>13</v>
      </c>
      <c r="CS47" s="25">
        <v>14</v>
      </c>
      <c r="CT47" s="25">
        <v>22</v>
      </c>
      <c r="CU47" s="25">
        <v>203</v>
      </c>
      <c r="CV47" s="29">
        <v>40</v>
      </c>
      <c r="CW47" s="33">
        <v>40</v>
      </c>
      <c r="CX47" s="25">
        <v>40</v>
      </c>
      <c r="CY47" s="25">
        <v>2</v>
      </c>
      <c r="CZ47" s="25">
        <v>12</v>
      </c>
      <c r="DA47" s="25">
        <v>14</v>
      </c>
      <c r="DB47" s="25">
        <v>34</v>
      </c>
      <c r="DC47" s="25">
        <v>10</v>
      </c>
      <c r="DD47" s="25">
        <v>13</v>
      </c>
      <c r="DE47" s="25">
        <v>-42</v>
      </c>
      <c r="DF47" s="43">
        <v>29</v>
      </c>
      <c r="DG47" s="50" t="s">
        <v>638</v>
      </c>
      <c r="DH47" s="42">
        <v>11</v>
      </c>
      <c r="DI47" s="25">
        <v>12</v>
      </c>
      <c r="DJ47" s="25">
        <v>13</v>
      </c>
      <c r="DK47" s="25">
        <v>11</v>
      </c>
      <c r="DL47" s="25">
        <v>13</v>
      </c>
      <c r="DM47" s="25">
        <v>14</v>
      </c>
      <c r="DN47" s="25">
        <v>16</v>
      </c>
      <c r="DO47" s="25">
        <v>24</v>
      </c>
      <c r="DP47" s="25">
        <v>227</v>
      </c>
      <c r="DQ47" s="29">
        <v>43</v>
      </c>
      <c r="DR47" s="33">
        <v>43</v>
      </c>
      <c r="DS47" s="25">
        <v>43</v>
      </c>
      <c r="DT47" s="25">
        <v>3</v>
      </c>
      <c r="DU47" s="25">
        <v>13</v>
      </c>
      <c r="DV47" s="25">
        <v>17</v>
      </c>
      <c r="DW47" s="25">
        <v>37</v>
      </c>
      <c r="DX47" s="25">
        <v>12</v>
      </c>
      <c r="DY47" s="25">
        <v>15</v>
      </c>
      <c r="DZ47" s="25">
        <v>-45</v>
      </c>
      <c r="EA47" s="43">
        <v>33</v>
      </c>
      <c r="EB47" s="50" t="s">
        <v>638</v>
      </c>
      <c r="EC47" s="42">
        <v>12</v>
      </c>
      <c r="ED47" s="25">
        <v>13</v>
      </c>
      <c r="EE47" s="25">
        <v>14</v>
      </c>
      <c r="EF47" s="25">
        <v>13</v>
      </c>
      <c r="EG47" s="25">
        <v>14</v>
      </c>
      <c r="EH47" s="25">
        <v>16</v>
      </c>
      <c r="EI47" s="25">
        <v>19</v>
      </c>
      <c r="EJ47" s="25">
        <v>27</v>
      </c>
      <c r="EK47" s="25">
        <v>252</v>
      </c>
      <c r="EL47" s="29">
        <v>45</v>
      </c>
      <c r="EM47" s="33">
        <v>46</v>
      </c>
      <c r="EN47" s="25">
        <v>45</v>
      </c>
      <c r="EO47" s="25">
        <v>4</v>
      </c>
      <c r="EP47" s="25">
        <v>15</v>
      </c>
      <c r="EQ47" s="25">
        <v>20</v>
      </c>
      <c r="ER47" s="25">
        <v>40</v>
      </c>
      <c r="ES47" s="25">
        <v>13</v>
      </c>
      <c r="ET47" s="25">
        <v>18</v>
      </c>
      <c r="EU47" s="25">
        <v>-48</v>
      </c>
      <c r="EV47" s="43">
        <v>35</v>
      </c>
      <c r="EW47" s="50" t="s">
        <v>638</v>
      </c>
      <c r="EX47" s="42">
        <v>14</v>
      </c>
      <c r="EY47" s="25">
        <v>14</v>
      </c>
      <c r="EZ47" s="25">
        <v>15</v>
      </c>
      <c r="FA47" s="25">
        <v>15</v>
      </c>
      <c r="FB47" s="25">
        <v>16</v>
      </c>
      <c r="FC47" s="25">
        <v>17</v>
      </c>
      <c r="FD47" s="25">
        <v>22</v>
      </c>
      <c r="FE47" s="25">
        <v>30</v>
      </c>
      <c r="FF47" s="25">
        <v>279</v>
      </c>
      <c r="FG47" s="29">
        <v>47</v>
      </c>
      <c r="FH47" s="33">
        <v>49</v>
      </c>
      <c r="FI47" s="25">
        <v>48</v>
      </c>
      <c r="FJ47" s="25">
        <v>5</v>
      </c>
      <c r="FK47" s="25">
        <v>16</v>
      </c>
      <c r="FL47" s="25">
        <v>23</v>
      </c>
      <c r="FM47" s="25">
        <v>43</v>
      </c>
      <c r="FN47" s="25">
        <v>15</v>
      </c>
      <c r="FO47" s="25">
        <v>20</v>
      </c>
      <c r="FP47" s="25">
        <v>-51</v>
      </c>
      <c r="FQ47" s="43">
        <v>40</v>
      </c>
      <c r="FR47" s="50" t="s">
        <v>638</v>
      </c>
      <c r="FS47" s="42">
        <v>16</v>
      </c>
      <c r="FT47" s="25">
        <v>15</v>
      </c>
      <c r="FU47" s="25">
        <v>17</v>
      </c>
      <c r="FV47" s="25">
        <v>16</v>
      </c>
      <c r="FW47" s="25">
        <v>18</v>
      </c>
      <c r="FX47" s="25">
        <v>19</v>
      </c>
      <c r="FY47" s="25">
        <v>25</v>
      </c>
      <c r="FZ47" s="25">
        <v>32</v>
      </c>
      <c r="GA47" s="25">
        <v>313</v>
      </c>
      <c r="GB47" s="29">
        <v>49</v>
      </c>
      <c r="GC47" s="33">
        <v>52</v>
      </c>
      <c r="GD47" s="25">
        <v>51</v>
      </c>
      <c r="GE47" s="25">
        <v>5</v>
      </c>
      <c r="GF47" s="25">
        <v>18</v>
      </c>
      <c r="GG47" s="25">
        <v>25</v>
      </c>
      <c r="GH47" s="25">
        <v>45</v>
      </c>
      <c r="GI47" s="25">
        <v>16</v>
      </c>
      <c r="GJ47" s="25">
        <v>22</v>
      </c>
      <c r="GK47" s="25">
        <v>-55</v>
      </c>
      <c r="GL47" s="43">
        <v>43</v>
      </c>
      <c r="GM47" s="50" t="s">
        <v>638</v>
      </c>
      <c r="GN47" s="42">
        <v>17</v>
      </c>
      <c r="GO47" s="25">
        <v>17</v>
      </c>
      <c r="GP47" s="25">
        <v>19</v>
      </c>
      <c r="GQ47" s="25">
        <v>18</v>
      </c>
      <c r="GR47" s="25">
        <v>19</v>
      </c>
      <c r="GS47" s="25">
        <v>21</v>
      </c>
      <c r="GT47" s="25">
        <v>28</v>
      </c>
      <c r="GU47" s="25">
        <v>34</v>
      </c>
      <c r="GV47" s="25">
        <v>338</v>
      </c>
      <c r="GW47" s="29">
        <v>52</v>
      </c>
      <c r="GX47" s="33">
        <v>55</v>
      </c>
      <c r="GY47" s="25">
        <v>54</v>
      </c>
      <c r="GZ47" s="25">
        <v>5</v>
      </c>
      <c r="HA47" s="25">
        <v>19</v>
      </c>
      <c r="HB47" s="25">
        <v>28</v>
      </c>
      <c r="HC47" s="25">
        <v>48</v>
      </c>
      <c r="HD47" s="25">
        <v>18</v>
      </c>
      <c r="HE47" s="25">
        <v>24</v>
      </c>
      <c r="HF47" s="25">
        <v>-59</v>
      </c>
      <c r="HG47" s="43">
        <v>45</v>
      </c>
    </row>
    <row r="48" spans="1:216" x14ac:dyDescent="0.2">
      <c r="A48" s="25"/>
      <c r="B48" s="27">
        <v>14</v>
      </c>
      <c r="C48" s="25"/>
      <c r="D48" s="25"/>
      <c r="E48" s="25"/>
      <c r="F48" s="50" t="s">
        <v>657</v>
      </c>
      <c r="G48" s="42">
        <v>5</v>
      </c>
      <c r="H48" s="25">
        <v>4</v>
      </c>
      <c r="I48" s="25">
        <v>3</v>
      </c>
      <c r="J48" s="25">
        <v>5</v>
      </c>
      <c r="K48" s="25">
        <v>3</v>
      </c>
      <c r="L48" s="25">
        <v>2</v>
      </c>
      <c r="M48" s="25">
        <v>18</v>
      </c>
      <c r="N48" s="25">
        <v>17</v>
      </c>
      <c r="O48" s="25">
        <v>104</v>
      </c>
      <c r="P48" s="29">
        <v>20</v>
      </c>
      <c r="Q48" s="33">
        <v>27</v>
      </c>
      <c r="R48" s="25">
        <v>26</v>
      </c>
      <c r="S48" s="25">
        <v>5</v>
      </c>
      <c r="T48" s="25">
        <v>5</v>
      </c>
      <c r="U48" s="25">
        <v>2</v>
      </c>
      <c r="V48" s="25">
        <v>6</v>
      </c>
      <c r="W48" s="25">
        <v>2</v>
      </c>
      <c r="X48" s="25">
        <v>3</v>
      </c>
      <c r="Y48" s="25">
        <v>-3</v>
      </c>
      <c r="Z48" s="43">
        <v>-3</v>
      </c>
      <c r="AA48" s="50" t="s">
        <v>657</v>
      </c>
      <c r="AB48" s="42">
        <v>6</v>
      </c>
      <c r="AC48" s="25">
        <v>6</v>
      </c>
      <c r="AD48" s="25">
        <v>4</v>
      </c>
      <c r="AE48" s="25">
        <v>7</v>
      </c>
      <c r="AF48" s="25">
        <v>4</v>
      </c>
      <c r="AG48" s="25">
        <v>3</v>
      </c>
      <c r="AH48" s="25">
        <v>21</v>
      </c>
      <c r="AI48" s="25">
        <v>21</v>
      </c>
      <c r="AJ48" s="25">
        <v>125</v>
      </c>
      <c r="AK48" s="29">
        <v>22</v>
      </c>
      <c r="AL48" s="33">
        <v>34</v>
      </c>
      <c r="AM48" s="25">
        <v>33</v>
      </c>
      <c r="AN48" s="25">
        <v>8</v>
      </c>
      <c r="AO48" s="25">
        <v>8</v>
      </c>
      <c r="AP48" s="25">
        <v>5</v>
      </c>
      <c r="AQ48" s="25">
        <v>11</v>
      </c>
      <c r="AR48" s="25">
        <v>4</v>
      </c>
      <c r="AS48" s="25">
        <v>5</v>
      </c>
      <c r="AT48" s="25">
        <v>-5</v>
      </c>
      <c r="AU48" s="43">
        <v>-6</v>
      </c>
      <c r="AV48" s="50" t="s">
        <v>657</v>
      </c>
      <c r="AW48" s="42">
        <v>8</v>
      </c>
      <c r="AX48" s="25">
        <v>7</v>
      </c>
      <c r="AY48" s="25">
        <v>5</v>
      </c>
      <c r="AZ48" s="25">
        <v>8</v>
      </c>
      <c r="BA48" s="25">
        <v>5</v>
      </c>
      <c r="BB48" s="25">
        <v>4</v>
      </c>
      <c r="BC48" s="25">
        <v>25</v>
      </c>
      <c r="BD48" s="25">
        <v>25</v>
      </c>
      <c r="BE48" s="25">
        <v>147</v>
      </c>
      <c r="BF48" s="29">
        <v>25</v>
      </c>
      <c r="BG48" s="33">
        <v>41</v>
      </c>
      <c r="BH48" s="112">
        <v>40</v>
      </c>
      <c r="BI48" s="112">
        <v>11</v>
      </c>
      <c r="BJ48" s="112">
        <v>11</v>
      </c>
      <c r="BK48" s="112">
        <v>8</v>
      </c>
      <c r="BL48" s="112">
        <v>13</v>
      </c>
      <c r="BM48" s="112">
        <v>6</v>
      </c>
      <c r="BN48" s="112">
        <v>8</v>
      </c>
      <c r="BO48" s="112">
        <v>-9</v>
      </c>
      <c r="BP48" s="43">
        <v>-8</v>
      </c>
      <c r="BQ48" s="50" t="s">
        <v>657</v>
      </c>
      <c r="BR48" s="42">
        <v>10</v>
      </c>
      <c r="BS48" s="25">
        <v>9</v>
      </c>
      <c r="BT48" s="25">
        <v>6</v>
      </c>
      <c r="BU48" s="25">
        <v>9</v>
      </c>
      <c r="BV48" s="25">
        <v>6</v>
      </c>
      <c r="BW48" s="25">
        <v>5</v>
      </c>
      <c r="BX48" s="25">
        <v>30</v>
      </c>
      <c r="BY48" s="25">
        <v>29</v>
      </c>
      <c r="BZ48" s="25">
        <v>171</v>
      </c>
      <c r="CA48" s="29">
        <v>27</v>
      </c>
      <c r="CB48" s="33">
        <v>46</v>
      </c>
      <c r="CC48" s="25">
        <v>45</v>
      </c>
      <c r="CD48" s="25">
        <v>14</v>
      </c>
      <c r="CE48" s="25">
        <v>14</v>
      </c>
      <c r="CF48" s="25">
        <v>10</v>
      </c>
      <c r="CG48" s="25">
        <v>18</v>
      </c>
      <c r="CH48" s="25">
        <v>9</v>
      </c>
      <c r="CI48" s="25">
        <v>10</v>
      </c>
      <c r="CJ48" s="25">
        <v>-12</v>
      </c>
      <c r="CK48" s="43">
        <v>-11</v>
      </c>
      <c r="CL48" s="50" t="s">
        <v>657</v>
      </c>
      <c r="CM48" s="42">
        <v>11</v>
      </c>
      <c r="CN48" s="25">
        <v>10</v>
      </c>
      <c r="CO48" s="25">
        <v>7</v>
      </c>
      <c r="CP48" s="25">
        <v>11</v>
      </c>
      <c r="CQ48" s="25">
        <v>7</v>
      </c>
      <c r="CR48" s="25">
        <v>6</v>
      </c>
      <c r="CS48" s="25">
        <v>35</v>
      </c>
      <c r="CT48" s="25">
        <v>33</v>
      </c>
      <c r="CU48" s="25">
        <v>194</v>
      </c>
      <c r="CV48" s="29">
        <v>30</v>
      </c>
      <c r="CW48" s="33">
        <v>53</v>
      </c>
      <c r="CX48" s="25">
        <v>51</v>
      </c>
      <c r="CY48" s="25">
        <v>17</v>
      </c>
      <c r="CZ48" s="25">
        <v>17</v>
      </c>
      <c r="DA48" s="25">
        <v>13</v>
      </c>
      <c r="DB48" s="25">
        <v>22</v>
      </c>
      <c r="DC48" s="25">
        <v>11</v>
      </c>
      <c r="DD48" s="25">
        <v>12</v>
      </c>
      <c r="DE48" s="25">
        <v>-14</v>
      </c>
      <c r="DF48" s="43">
        <v>-14</v>
      </c>
      <c r="DG48" s="50" t="s">
        <v>657</v>
      </c>
      <c r="DH48" s="42">
        <v>13</v>
      </c>
      <c r="DI48" s="25">
        <v>12</v>
      </c>
      <c r="DJ48" s="25">
        <v>9</v>
      </c>
      <c r="DK48" s="25">
        <v>13</v>
      </c>
      <c r="DL48" s="25">
        <v>8</v>
      </c>
      <c r="DM48" s="25">
        <v>7</v>
      </c>
      <c r="DN48" s="25">
        <v>39</v>
      </c>
      <c r="DO48" s="25">
        <v>36</v>
      </c>
      <c r="DP48" s="25">
        <v>216</v>
      </c>
      <c r="DQ48" s="29">
        <v>34</v>
      </c>
      <c r="DR48" s="33">
        <v>58</v>
      </c>
      <c r="DS48" s="25">
        <v>57</v>
      </c>
      <c r="DT48" s="25">
        <v>20</v>
      </c>
      <c r="DU48" s="25">
        <v>20</v>
      </c>
      <c r="DV48" s="25">
        <v>15</v>
      </c>
      <c r="DW48" s="25">
        <v>25</v>
      </c>
      <c r="DX48" s="25">
        <v>13</v>
      </c>
      <c r="DY48" s="25">
        <v>14</v>
      </c>
      <c r="DZ48" s="25">
        <v>-16</v>
      </c>
      <c r="EA48" s="43">
        <v>-17</v>
      </c>
      <c r="EB48" s="50" t="s">
        <v>657</v>
      </c>
      <c r="EC48" s="42">
        <v>15</v>
      </c>
      <c r="ED48" s="25">
        <v>14</v>
      </c>
      <c r="EE48" s="25">
        <v>10</v>
      </c>
      <c r="EF48" s="25">
        <v>15</v>
      </c>
      <c r="EG48" s="25">
        <v>9</v>
      </c>
      <c r="EH48" s="25">
        <v>8</v>
      </c>
      <c r="EI48" s="25">
        <v>44</v>
      </c>
      <c r="EJ48" s="25">
        <v>40</v>
      </c>
      <c r="EK48" s="25">
        <v>242</v>
      </c>
      <c r="EL48" s="29">
        <v>38</v>
      </c>
      <c r="EM48" s="33">
        <v>63</v>
      </c>
      <c r="EN48" s="25">
        <v>61</v>
      </c>
      <c r="EO48" s="25">
        <v>24</v>
      </c>
      <c r="EP48" s="25">
        <v>24</v>
      </c>
      <c r="EQ48" s="25">
        <v>18</v>
      </c>
      <c r="ER48" s="25">
        <v>29</v>
      </c>
      <c r="ES48" s="25">
        <v>15</v>
      </c>
      <c r="ET48" s="25">
        <v>16</v>
      </c>
      <c r="EU48" s="25">
        <v>-18</v>
      </c>
      <c r="EV48" s="43">
        <v>-19</v>
      </c>
      <c r="EW48" s="50" t="s">
        <v>657</v>
      </c>
      <c r="EX48" s="42">
        <v>17</v>
      </c>
      <c r="EY48" s="25">
        <v>16</v>
      </c>
      <c r="EZ48" s="25">
        <v>11</v>
      </c>
      <c r="FA48" s="25">
        <v>17</v>
      </c>
      <c r="FB48" s="25">
        <v>10</v>
      </c>
      <c r="FC48" s="25">
        <v>8</v>
      </c>
      <c r="FD48" s="25">
        <v>47</v>
      </c>
      <c r="FE48" s="25">
        <v>42</v>
      </c>
      <c r="FF48" s="25">
        <v>269</v>
      </c>
      <c r="FG48" s="29">
        <v>42</v>
      </c>
      <c r="FH48" s="33">
        <v>68</v>
      </c>
      <c r="FI48" s="25">
        <v>65</v>
      </c>
      <c r="FJ48" s="25">
        <v>27</v>
      </c>
      <c r="FK48" s="25">
        <v>27</v>
      </c>
      <c r="FL48" s="25">
        <v>21</v>
      </c>
      <c r="FM48" s="25">
        <v>33</v>
      </c>
      <c r="FN48" s="25">
        <v>18</v>
      </c>
      <c r="FO48" s="25">
        <v>19</v>
      </c>
      <c r="FP48" s="25">
        <v>-20</v>
      </c>
      <c r="FQ48" s="43">
        <v>-21</v>
      </c>
      <c r="FR48" s="50" t="s">
        <v>657</v>
      </c>
      <c r="FS48" s="42">
        <v>19</v>
      </c>
      <c r="FT48" s="25">
        <v>18</v>
      </c>
      <c r="FU48" s="25">
        <v>12</v>
      </c>
      <c r="FV48" s="25">
        <v>19</v>
      </c>
      <c r="FW48" s="25">
        <v>12</v>
      </c>
      <c r="FX48" s="25">
        <v>9</v>
      </c>
      <c r="FY48" s="25">
        <v>51</v>
      </c>
      <c r="FZ48" s="25">
        <v>46</v>
      </c>
      <c r="GA48" s="25">
        <v>294</v>
      </c>
      <c r="GB48" s="29">
        <v>46</v>
      </c>
      <c r="GC48" s="33">
        <v>74</v>
      </c>
      <c r="GD48" s="25">
        <v>70</v>
      </c>
      <c r="GE48" s="25">
        <v>30</v>
      </c>
      <c r="GF48" s="25">
        <v>30</v>
      </c>
      <c r="GG48" s="25">
        <v>23</v>
      </c>
      <c r="GH48" s="25">
        <v>37</v>
      </c>
      <c r="GI48" s="25">
        <v>20</v>
      </c>
      <c r="GJ48" s="25">
        <v>21</v>
      </c>
      <c r="GK48" s="25">
        <v>-22</v>
      </c>
      <c r="GL48" s="43">
        <v>-23</v>
      </c>
      <c r="GM48" s="50" t="s">
        <v>657</v>
      </c>
      <c r="GN48" s="42">
        <v>21</v>
      </c>
      <c r="GO48" s="25">
        <v>20</v>
      </c>
      <c r="GP48" s="25">
        <v>13</v>
      </c>
      <c r="GQ48" s="25">
        <v>21</v>
      </c>
      <c r="GR48" s="25">
        <v>13</v>
      </c>
      <c r="GS48" s="25">
        <v>10</v>
      </c>
      <c r="GT48" s="25">
        <v>54</v>
      </c>
      <c r="GU48" s="25">
        <v>49</v>
      </c>
      <c r="GV48" s="25">
        <v>320</v>
      </c>
      <c r="GW48" s="29">
        <v>50</v>
      </c>
      <c r="GX48" s="33">
        <v>80</v>
      </c>
      <c r="GY48" s="25">
        <v>75</v>
      </c>
      <c r="GZ48" s="25">
        <v>33</v>
      </c>
      <c r="HA48" s="25">
        <v>33</v>
      </c>
      <c r="HB48" s="25">
        <v>26</v>
      </c>
      <c r="HC48" s="25">
        <v>40</v>
      </c>
      <c r="HD48" s="25">
        <v>22</v>
      </c>
      <c r="HE48" s="25">
        <v>23</v>
      </c>
      <c r="HF48" s="25">
        <v>-25</v>
      </c>
      <c r="HG48" s="43">
        <v>-25</v>
      </c>
    </row>
    <row r="49" spans="1:215" x14ac:dyDescent="0.2">
      <c r="A49" s="25"/>
      <c r="B49" s="27">
        <v>15</v>
      </c>
      <c r="C49" s="25"/>
      <c r="D49" s="25"/>
      <c r="E49" s="25"/>
      <c r="F49" s="50" t="s">
        <v>661</v>
      </c>
      <c r="G49" s="42">
        <v>4</v>
      </c>
      <c r="H49" s="25">
        <v>5</v>
      </c>
      <c r="I49" s="25">
        <v>3</v>
      </c>
      <c r="J49" s="25">
        <v>3</v>
      </c>
      <c r="K49" s="25">
        <v>2</v>
      </c>
      <c r="L49" s="25">
        <v>4</v>
      </c>
      <c r="M49" s="25">
        <v>10</v>
      </c>
      <c r="N49" s="25">
        <v>13</v>
      </c>
      <c r="O49" s="25">
        <v>117</v>
      </c>
      <c r="P49" s="29">
        <v>21</v>
      </c>
      <c r="Q49" s="33">
        <v>17</v>
      </c>
      <c r="R49" s="25">
        <v>17</v>
      </c>
      <c r="S49" s="25">
        <v>38</v>
      </c>
      <c r="T49" s="25">
        <v>6</v>
      </c>
      <c r="U49" s="25">
        <v>8</v>
      </c>
      <c r="V49" s="25">
        <v>3</v>
      </c>
      <c r="W49" s="25">
        <v>-10</v>
      </c>
      <c r="X49" s="25">
        <v>3</v>
      </c>
      <c r="Y49" s="25">
        <v>3</v>
      </c>
      <c r="Z49" s="43">
        <v>6</v>
      </c>
      <c r="AA49" s="50" t="s">
        <v>661</v>
      </c>
      <c r="AB49" s="42">
        <v>6</v>
      </c>
      <c r="AC49" s="25">
        <v>6</v>
      </c>
      <c r="AD49" s="25">
        <v>5</v>
      </c>
      <c r="AE49" s="25">
        <v>4</v>
      </c>
      <c r="AF49" s="25">
        <v>3</v>
      </c>
      <c r="AG49" s="25">
        <v>5</v>
      </c>
      <c r="AH49" s="25">
        <v>12</v>
      </c>
      <c r="AI49" s="25">
        <v>15</v>
      </c>
      <c r="AJ49" s="25">
        <v>139</v>
      </c>
      <c r="AK49" s="29">
        <v>24</v>
      </c>
      <c r="AL49" s="33">
        <v>20</v>
      </c>
      <c r="AM49" s="25">
        <v>19</v>
      </c>
      <c r="AN49" s="25">
        <v>42</v>
      </c>
      <c r="AO49" s="25">
        <v>9</v>
      </c>
      <c r="AP49" s="25">
        <v>10</v>
      </c>
      <c r="AQ49" s="25">
        <v>0</v>
      </c>
      <c r="AR49" s="25">
        <v>-12</v>
      </c>
      <c r="AS49" s="25">
        <v>4</v>
      </c>
      <c r="AT49" s="25">
        <v>4</v>
      </c>
      <c r="AU49" s="43">
        <v>8</v>
      </c>
      <c r="AV49" s="50" t="s">
        <v>661</v>
      </c>
      <c r="AW49" s="42">
        <v>7</v>
      </c>
      <c r="AX49" s="25">
        <v>8</v>
      </c>
      <c r="AY49" s="25">
        <v>6</v>
      </c>
      <c r="AZ49" s="25">
        <v>6</v>
      </c>
      <c r="BA49" s="25">
        <v>5</v>
      </c>
      <c r="BB49" s="25">
        <v>6</v>
      </c>
      <c r="BC49" s="25">
        <v>13</v>
      </c>
      <c r="BD49" s="25">
        <v>18</v>
      </c>
      <c r="BE49" s="25">
        <v>161</v>
      </c>
      <c r="BF49" s="29">
        <v>27</v>
      </c>
      <c r="BG49" s="33">
        <v>22</v>
      </c>
      <c r="BH49" s="112">
        <v>21</v>
      </c>
      <c r="BI49" s="112">
        <v>45</v>
      </c>
      <c r="BJ49" s="112">
        <v>11</v>
      </c>
      <c r="BK49" s="112">
        <v>11</v>
      </c>
      <c r="BL49" s="112">
        <v>0</v>
      </c>
      <c r="BM49" s="112">
        <v>-13</v>
      </c>
      <c r="BN49" s="112">
        <v>6</v>
      </c>
      <c r="BO49" s="112">
        <v>5</v>
      </c>
      <c r="BP49" s="43">
        <v>10</v>
      </c>
      <c r="BQ49" s="50" t="s">
        <v>661</v>
      </c>
      <c r="BR49" s="42">
        <v>8</v>
      </c>
      <c r="BS49" s="25">
        <v>9</v>
      </c>
      <c r="BT49" s="25">
        <v>7</v>
      </c>
      <c r="BU49" s="25">
        <v>8</v>
      </c>
      <c r="BV49" s="25">
        <v>7</v>
      </c>
      <c r="BW49" s="25">
        <v>7</v>
      </c>
      <c r="BX49" s="25">
        <v>16</v>
      </c>
      <c r="BY49" s="25">
        <v>22</v>
      </c>
      <c r="BZ49" s="25">
        <v>184</v>
      </c>
      <c r="CA49" s="29">
        <v>30</v>
      </c>
      <c r="CB49" s="33">
        <v>24</v>
      </c>
      <c r="CC49" s="25">
        <v>23</v>
      </c>
      <c r="CD49" s="25">
        <v>48</v>
      </c>
      <c r="CE49" s="25">
        <v>13</v>
      </c>
      <c r="CF49" s="25">
        <v>13</v>
      </c>
      <c r="CG49" s="25">
        <v>0</v>
      </c>
      <c r="CH49" s="25">
        <v>-15</v>
      </c>
      <c r="CI49" s="25">
        <v>7</v>
      </c>
      <c r="CJ49" s="25">
        <v>6</v>
      </c>
      <c r="CK49" s="43">
        <v>12</v>
      </c>
      <c r="CL49" s="50" t="s">
        <v>661</v>
      </c>
      <c r="CM49" s="42">
        <v>10</v>
      </c>
      <c r="CN49" s="25">
        <v>10</v>
      </c>
      <c r="CO49" s="25">
        <v>9</v>
      </c>
      <c r="CP49" s="25">
        <v>9</v>
      </c>
      <c r="CQ49" s="25">
        <v>8</v>
      </c>
      <c r="CR49" s="25">
        <v>8</v>
      </c>
      <c r="CS49" s="25">
        <v>19</v>
      </c>
      <c r="CT49" s="25">
        <v>25</v>
      </c>
      <c r="CU49" s="25">
        <v>210</v>
      </c>
      <c r="CV49" s="29">
        <v>34</v>
      </c>
      <c r="CW49" s="33">
        <v>27</v>
      </c>
      <c r="CX49" s="25">
        <v>25</v>
      </c>
      <c r="CY49" s="25">
        <v>51</v>
      </c>
      <c r="CZ49" s="25">
        <v>14</v>
      </c>
      <c r="DA49" s="25">
        <v>14</v>
      </c>
      <c r="DB49" s="25">
        <v>0</v>
      </c>
      <c r="DC49" s="25">
        <v>-16</v>
      </c>
      <c r="DD49" s="25">
        <v>9</v>
      </c>
      <c r="DE49" s="25">
        <v>7</v>
      </c>
      <c r="DF49" s="43">
        <v>14</v>
      </c>
      <c r="DG49" s="50" t="s">
        <v>661</v>
      </c>
      <c r="DH49" s="42">
        <v>12</v>
      </c>
      <c r="DI49" s="25">
        <v>12</v>
      </c>
      <c r="DJ49" s="25">
        <v>10</v>
      </c>
      <c r="DK49" s="25">
        <v>11</v>
      </c>
      <c r="DL49" s="25">
        <v>9</v>
      </c>
      <c r="DM49" s="25">
        <v>9</v>
      </c>
      <c r="DN49" s="25">
        <v>23</v>
      </c>
      <c r="DO49" s="25">
        <v>29</v>
      </c>
      <c r="DP49" s="25">
        <v>233</v>
      </c>
      <c r="DQ49" s="29">
        <v>37</v>
      </c>
      <c r="DR49" s="33">
        <v>31</v>
      </c>
      <c r="DS49" s="25">
        <v>27</v>
      </c>
      <c r="DT49" s="25">
        <v>55</v>
      </c>
      <c r="DU49" s="25">
        <v>17</v>
      </c>
      <c r="DV49" s="25">
        <v>15</v>
      </c>
      <c r="DW49" s="25">
        <v>0</v>
      </c>
      <c r="DX49" s="25">
        <v>-17</v>
      </c>
      <c r="DY49" s="25">
        <v>10</v>
      </c>
      <c r="DZ49" s="25">
        <v>8</v>
      </c>
      <c r="EA49" s="43">
        <v>16</v>
      </c>
      <c r="EB49" s="50" t="s">
        <v>661</v>
      </c>
      <c r="EC49" s="42">
        <v>13</v>
      </c>
      <c r="ED49" s="25">
        <v>13</v>
      </c>
      <c r="EE49" s="25">
        <v>11</v>
      </c>
      <c r="EF49" s="25">
        <v>12</v>
      </c>
      <c r="EG49" s="25">
        <v>11</v>
      </c>
      <c r="EH49" s="25">
        <v>10</v>
      </c>
      <c r="EI49" s="25">
        <v>26</v>
      </c>
      <c r="EJ49" s="25">
        <v>33</v>
      </c>
      <c r="EK49" s="25">
        <v>257</v>
      </c>
      <c r="EL49" s="29">
        <v>41</v>
      </c>
      <c r="EM49" s="33">
        <v>35</v>
      </c>
      <c r="EN49" s="25">
        <v>29</v>
      </c>
      <c r="EO49" s="25">
        <v>58</v>
      </c>
      <c r="EP49" s="25">
        <v>20</v>
      </c>
      <c r="EQ49" s="25">
        <v>16</v>
      </c>
      <c r="ER49" s="25">
        <v>0</v>
      </c>
      <c r="ES49" s="25">
        <v>-19</v>
      </c>
      <c r="ET49" s="25">
        <v>11</v>
      </c>
      <c r="EU49" s="25">
        <v>9</v>
      </c>
      <c r="EV49" s="43">
        <v>18</v>
      </c>
      <c r="EW49" s="50" t="s">
        <v>661</v>
      </c>
      <c r="EX49" s="42">
        <v>14</v>
      </c>
      <c r="EY49" s="25">
        <v>15</v>
      </c>
      <c r="EZ49" s="25">
        <v>13</v>
      </c>
      <c r="FA49" s="25">
        <v>13</v>
      </c>
      <c r="FB49" s="25">
        <v>12</v>
      </c>
      <c r="FC49" s="25">
        <v>11</v>
      </c>
      <c r="FD49" s="25">
        <v>30</v>
      </c>
      <c r="FE49" s="25">
        <v>35</v>
      </c>
      <c r="FF49" s="25">
        <v>282</v>
      </c>
      <c r="FG49" s="29">
        <v>45</v>
      </c>
      <c r="FH49" s="33">
        <v>38</v>
      </c>
      <c r="FI49" s="25">
        <v>32</v>
      </c>
      <c r="FJ49" s="25">
        <v>61</v>
      </c>
      <c r="FK49" s="25">
        <v>23</v>
      </c>
      <c r="FL49" s="25">
        <v>17</v>
      </c>
      <c r="FM49" s="25">
        <v>0</v>
      </c>
      <c r="FN49" s="25">
        <v>-20</v>
      </c>
      <c r="FO49" s="25">
        <v>13</v>
      </c>
      <c r="FP49" s="25">
        <v>10</v>
      </c>
      <c r="FQ49" s="43">
        <v>20</v>
      </c>
      <c r="FR49" s="50" t="s">
        <v>661</v>
      </c>
      <c r="FS49" s="42">
        <v>15</v>
      </c>
      <c r="FT49" s="25">
        <v>16</v>
      </c>
      <c r="FU49" s="25">
        <v>14</v>
      </c>
      <c r="FV49" s="25">
        <v>15</v>
      </c>
      <c r="FW49" s="25">
        <v>13</v>
      </c>
      <c r="FX49" s="25">
        <v>12</v>
      </c>
      <c r="FY49" s="25">
        <v>33</v>
      </c>
      <c r="FZ49" s="25">
        <v>38</v>
      </c>
      <c r="GA49" s="25">
        <v>315</v>
      </c>
      <c r="GB49" s="29">
        <v>48</v>
      </c>
      <c r="GC49" s="33">
        <v>40</v>
      </c>
      <c r="GD49" s="25">
        <v>35</v>
      </c>
      <c r="GE49" s="25">
        <v>63</v>
      </c>
      <c r="GF49" s="25">
        <v>25</v>
      </c>
      <c r="GG49" s="25">
        <v>19</v>
      </c>
      <c r="GH49" s="25">
        <v>0</v>
      </c>
      <c r="GI49" s="25">
        <v>-21</v>
      </c>
      <c r="GJ49" s="25">
        <v>14</v>
      </c>
      <c r="GK49" s="25">
        <v>11</v>
      </c>
      <c r="GL49" s="43">
        <v>22</v>
      </c>
      <c r="GM49" s="50" t="s">
        <v>661</v>
      </c>
      <c r="GN49" s="42">
        <v>17</v>
      </c>
      <c r="GO49" s="25">
        <v>17</v>
      </c>
      <c r="GP49" s="25">
        <v>15</v>
      </c>
      <c r="GQ49" s="25">
        <v>17</v>
      </c>
      <c r="GR49" s="25">
        <v>14</v>
      </c>
      <c r="GS49" s="25">
        <v>13</v>
      </c>
      <c r="GT49" s="25">
        <v>35</v>
      </c>
      <c r="GU49" s="25">
        <v>40</v>
      </c>
      <c r="GV49" s="25">
        <v>346</v>
      </c>
      <c r="GW49" s="29">
        <v>52</v>
      </c>
      <c r="GX49" s="33">
        <v>42</v>
      </c>
      <c r="GY49" s="25">
        <v>39</v>
      </c>
      <c r="GZ49" s="25">
        <v>66</v>
      </c>
      <c r="HA49" s="25">
        <v>27</v>
      </c>
      <c r="HB49" s="25">
        <v>20</v>
      </c>
      <c r="HC49" s="25">
        <v>0</v>
      </c>
      <c r="HD49" s="25">
        <v>-23</v>
      </c>
      <c r="HE49" s="25">
        <v>15</v>
      </c>
      <c r="HF49" s="25">
        <v>12</v>
      </c>
      <c r="HG49" s="43">
        <v>23</v>
      </c>
    </row>
    <row r="50" spans="1:215" x14ac:dyDescent="0.2">
      <c r="A50" s="25"/>
      <c r="B50" s="27">
        <v>16</v>
      </c>
      <c r="C50" s="25"/>
      <c r="D50" s="25"/>
      <c r="E50" s="25"/>
      <c r="F50" s="50" t="s">
        <v>152</v>
      </c>
      <c r="G50" s="42" t="e">
        <f>MAX(VLOOKUP(キメラA,F27:Z70,G26,FALSE),VLOOKUP(キメラB,F27:Z70,G26,FALSE))</f>
        <v>#N/A</v>
      </c>
      <c r="H50" s="25" t="e">
        <f>MAX(VLOOKUP(キメラA,F27:Z70,H26,FALSE),VLOOKUP(キメラB,F27:Z70,H26,FALSE))</f>
        <v>#N/A</v>
      </c>
      <c r="I50" s="25" t="e">
        <f>MAX(VLOOKUP(キメラA,F27:Z70,I26,FALSE),VLOOKUP(キメラB,F27:Z70,I26,FALSE))</f>
        <v>#N/A</v>
      </c>
      <c r="J50" s="25" t="e">
        <f>MAX(VLOOKUP(キメラA,F27:Z70,J26,FALSE),VLOOKUP(キメラB,F27:Z70,J26,FALSE))</f>
        <v>#N/A</v>
      </c>
      <c r="K50" s="25" t="e">
        <f>MAX(VLOOKUP(キメラA,F27:Z70,K26,FALSE),VLOOKUP(キメラB,F27:Z70,K26,FALSE))</f>
        <v>#N/A</v>
      </c>
      <c r="L50" s="25" t="e">
        <f>ROUNDDOWN(VLOOKUP(キメラA,F27:Z70,L26,FALSE)/2+VLOOKUP(キメラB,F27:Z70,L26,FALSE)/2,0)</f>
        <v>#N/A</v>
      </c>
      <c r="M50" s="25" t="e">
        <f>MIN(VLOOKUP(キメラA,F27:Z70,M26,FALSE),VLOOKUP(キメラB,F27:Z70,M26,FALSE))</f>
        <v>#N/A</v>
      </c>
      <c r="N50" s="25" t="e">
        <f>MIN(VLOOKUP(キメラA,F27:Z70,N26,FALSE),VLOOKUP(キメラB,F27:Z70,N26,FALSE))</f>
        <v>#N/A</v>
      </c>
      <c r="O50" s="25" t="e">
        <f>ROUNDDOWN(VLOOKUP(キメラA,F27:Z70,O26,FALSE)/2+VLOOKUP(キメラB,F27:Z70,O26,FALSE)/2,0)</f>
        <v>#N/A</v>
      </c>
      <c r="P50" s="25" t="e">
        <f>ROUNDDOWN(VLOOKUP(キメラA,F27:Z70,P26,FALSE)/2+VLOOKUP(キメラB,F27:Z70,P26,FALSE)/2,0)</f>
        <v>#N/A</v>
      </c>
      <c r="Q50" s="33" t="e">
        <f>MIN(VLOOKUP(キメラA,F27:Z70,Q26,FALSE),VLOOKUP(キメラB,F27:Z70,Q26,FALSE))</f>
        <v>#N/A</v>
      </c>
      <c r="R50" s="25" t="e">
        <f>MIN(VLOOKUP(キメラA,F27:Z70,R26,FALSE),VLOOKUP(キメラB,F27:Z70,R26,FALSE))</f>
        <v>#N/A</v>
      </c>
      <c r="S50" s="25" t="e">
        <f>MIN(VLOOKUP(キメラA,F27:Z70,S26,FALSE),VLOOKUP(キメラB,F27:Z70,S26,FALSE))</f>
        <v>#N/A</v>
      </c>
      <c r="T50" s="25" t="e">
        <f>MIN(VLOOKUP(キメラA,F27:Z70,T26,FALSE),VLOOKUP(キメラB,F27:Z70,T26,FALSE))</f>
        <v>#N/A</v>
      </c>
      <c r="U50" s="25" t="e">
        <f>MIN(VLOOKUP(キメラA,F27:Z70,U26,FALSE),VLOOKUP(キメラB,F27:Z70,U26,FALSE))</f>
        <v>#N/A</v>
      </c>
      <c r="V50" s="25" t="e">
        <f>MIN(VLOOKUP(キメラA,F27:Z70,V26,FALSE),VLOOKUP(キメラB,F27:Z70,V26,FALSE))</f>
        <v>#N/A</v>
      </c>
      <c r="W50" s="25" t="e">
        <f>MIN(VLOOKUP(キメラA,F27:Z70,W26,FALSE),VLOOKUP(キメラB,F27:Z70,W26,FALSE))</f>
        <v>#N/A</v>
      </c>
      <c r="X50" s="25" t="e">
        <f>MIN(VLOOKUP(キメラA,F27:Z70,X26,FALSE),VLOOKUP(キメラB,F27:Z70,X26,FALSE))</f>
        <v>#N/A</v>
      </c>
      <c r="Y50" s="25" t="e">
        <f>MIN(VLOOKUP(キメラA,F27:Z70,Y26,FALSE),VLOOKUP(キメラB,F27:Z70,Y26,FALSE))</f>
        <v>#N/A</v>
      </c>
      <c r="Z50" s="43" t="e">
        <f>MIN(VLOOKUP(キメラA,F27:Z70,Z26,FALSE),VLOOKUP(キメラB,F27:Z70,Z26,FALSE))</f>
        <v>#N/A</v>
      </c>
      <c r="AA50" s="47" t="s">
        <v>152</v>
      </c>
      <c r="AB50" s="42" t="e">
        <f>MAX(VLOOKUP(キメラA,AA27:AU70,AB26,FALSE),VLOOKUP(キメラB,AA27:AU70,AB26,FALSE))</f>
        <v>#N/A</v>
      </c>
      <c r="AC50" s="25" t="e">
        <f>MAX(VLOOKUP(キメラA,AA27:AU70,AC26,FALSE),VLOOKUP(キメラB,AA27:AU70,AC26,FALSE))</f>
        <v>#N/A</v>
      </c>
      <c r="AD50" s="25" t="e">
        <f>MAX(VLOOKUP(キメラA,AA27:AU70,AD26,FALSE),VLOOKUP(キメラB,AA27:AU70,AD26,FALSE))</f>
        <v>#N/A</v>
      </c>
      <c r="AE50" s="25" t="e">
        <f>MAX(VLOOKUP(キメラA,AA27:AU70,AE26,FALSE),VLOOKUP(キメラB,AA27:AU70,AE26,FALSE))</f>
        <v>#N/A</v>
      </c>
      <c r="AF50" s="25" t="e">
        <f>MAX(VLOOKUP(キメラA,AA27:AU70,AF26,FALSE),VLOOKUP(キメラB,AA27:AU70,AF26,FALSE))</f>
        <v>#N/A</v>
      </c>
      <c r="AG50" s="25" t="e">
        <f>ROUNDDOWN(VLOOKUP(キメラA,AA27:AU70,AG26,FALSE)/2+VLOOKUP(キメラB,AA27:AU70,AG26,FALSE)/2,0)</f>
        <v>#N/A</v>
      </c>
      <c r="AH50" s="25" t="e">
        <f>MIN(VLOOKUP(キメラA,AA27:AU70,AH26,FALSE),VLOOKUP(キメラB,AA27:AU70,AH26,FALSE))</f>
        <v>#N/A</v>
      </c>
      <c r="AI50" s="25" t="e">
        <f>MIN(VLOOKUP(キメラA,AA27:AU70,AI26,FALSE),VLOOKUP(キメラB,AA27:AU70,AI26,FALSE))</f>
        <v>#N/A</v>
      </c>
      <c r="AJ50" s="25" t="e">
        <f>ROUNDDOWN(VLOOKUP(キメラA,AA27:AU70,AJ26,FALSE)/2+VLOOKUP(キメラB,AA27:AU70,AJ26,FALSE)/2,0)</f>
        <v>#N/A</v>
      </c>
      <c r="AK50" s="25" t="e">
        <f>ROUNDDOWN(VLOOKUP(キメラA,AA27:AU70,AK26,FALSE)/2+VLOOKUP(キメラB,AA27:AU70,AK26,FALSE)/2,0)</f>
        <v>#N/A</v>
      </c>
      <c r="AL50" s="33" t="e">
        <f>MIN(VLOOKUP(キメラA,AA27:AU70,AL26,FALSE),VLOOKUP(キメラB,AA27:AU70,AL26,FALSE))</f>
        <v>#N/A</v>
      </c>
      <c r="AM50" s="25" t="e">
        <f>MIN(VLOOKUP(キメラA,AA27:AU70,AM26,FALSE),VLOOKUP(キメラB,AA27:AU70,AM26,FALSE))</f>
        <v>#N/A</v>
      </c>
      <c r="AN50" s="25" t="e">
        <f>MIN(VLOOKUP(キメラA,AA27:AU70,AN26,FALSE),VLOOKUP(キメラB,AA27:AU70,AN26,FALSE))</f>
        <v>#N/A</v>
      </c>
      <c r="AO50" s="25" t="e">
        <f>MIN(VLOOKUP(キメラA,AA27:AU70,AO26,FALSE),VLOOKUP(キメラB,AA27:AU70,AO26,FALSE))</f>
        <v>#N/A</v>
      </c>
      <c r="AP50" s="25" t="e">
        <f>MIN(VLOOKUP(キメラA,AA27:AU70,AP26,FALSE),VLOOKUP(キメラB,AA27:AU70,AP26,FALSE))</f>
        <v>#N/A</v>
      </c>
      <c r="AQ50" s="25" t="e">
        <f>MIN(VLOOKUP(キメラA,AA27:AU70,AQ26,FALSE),VLOOKUP(キメラB,AA27:AU70,AQ26,FALSE))</f>
        <v>#N/A</v>
      </c>
      <c r="AR50" s="25" t="e">
        <f>MIN(VLOOKUP(キメラA,AA27:AU70,AR26,FALSE),VLOOKUP(キメラB,AA27:AU70,AR26,FALSE))</f>
        <v>#N/A</v>
      </c>
      <c r="AS50" s="25" t="e">
        <f>MIN(VLOOKUP(キメラA,AA27:AU70,AS26,FALSE),VLOOKUP(キメラB,AA27:AU70,AS26,FALSE))</f>
        <v>#N/A</v>
      </c>
      <c r="AT50" s="25" t="e">
        <f>MIN(VLOOKUP(キメラA,AA27:AU70,AT26,FALSE),VLOOKUP(キメラB,AA27:AU70,AT26,FALSE))</f>
        <v>#N/A</v>
      </c>
      <c r="AU50" s="43" t="e">
        <f>MIN(VLOOKUP(キメラA,AA27:AU70,AU26,FALSE),VLOOKUP(キメラB,AA27:AU70,AU26,FALSE))</f>
        <v>#N/A</v>
      </c>
      <c r="AV50" s="50" t="s">
        <v>152</v>
      </c>
      <c r="AW50" s="42" t="e">
        <f>MAX(VLOOKUP(キメラA,AV27:BP70,AW26,FALSE),VLOOKUP(キメラB,AV27:BP70,AW26,FALSE))</f>
        <v>#N/A</v>
      </c>
      <c r="AX50" s="25" t="e">
        <f>MAX(VLOOKUP(キメラA,AV27:BP70,AX26,FALSE),VLOOKUP(キメラB,AV27:BP70,AX26,FALSE))</f>
        <v>#N/A</v>
      </c>
      <c r="AY50" s="25" t="e">
        <f>MAX(VLOOKUP(キメラA,AV27:BP70,AY26,FALSE),VLOOKUP(キメラB,AV27:BP70,AY26,FALSE))</f>
        <v>#N/A</v>
      </c>
      <c r="AZ50" s="25" t="e">
        <f>MAX(VLOOKUP(キメラA,AV27:BP70,AZ26,FALSE),VLOOKUP(キメラB,AV27:BP70,AZ26,FALSE))</f>
        <v>#N/A</v>
      </c>
      <c r="BA50" s="25" t="e">
        <f>MAX(VLOOKUP(キメラA,AV27:BP70,BA26,FALSE),VLOOKUP(キメラB,AV27:BP70,BA26,FALSE))</f>
        <v>#N/A</v>
      </c>
      <c r="BB50" s="25" t="e">
        <f>ROUNDDOWN(VLOOKUP(キメラA,AV27:BP70,BB26,FALSE)/2+VLOOKUP(キメラB,AV27:BP70,BB26,FALSE)/2,0)</f>
        <v>#N/A</v>
      </c>
      <c r="BC50" s="25" t="e">
        <f>MIN(VLOOKUP(キメラA,AV27:BP70,BC26,FALSE),VLOOKUP(キメラB,AV27:BP70,BC26,FALSE))</f>
        <v>#N/A</v>
      </c>
      <c r="BD50" s="25" t="e">
        <f>MIN(VLOOKUP(キメラA,AV27:BP70,BD26,FALSE),VLOOKUP(キメラB,AV27:BP70,BD26,FALSE))</f>
        <v>#N/A</v>
      </c>
      <c r="BE50" s="25" t="e">
        <f>ROUNDDOWN(VLOOKUP(キメラA,AV27:BP70,BE26,FALSE)/2+VLOOKUP(キメラB,AV27:BP70,BE26,FALSE)/2,0)</f>
        <v>#N/A</v>
      </c>
      <c r="BF50" s="25" t="e">
        <f>ROUNDDOWN(VLOOKUP(キメラA,AV27:BP70,BF26,FALSE)/2+VLOOKUP(キメラB,AV27:BP70,BF26,FALSE)/2,0)</f>
        <v>#N/A</v>
      </c>
      <c r="BG50" s="33" t="e">
        <f>MIN(VLOOKUP(キメラA,AV27:BP70,BG26,FALSE),VLOOKUP(キメラB,AV27:BP70,BG26,FALSE))</f>
        <v>#N/A</v>
      </c>
      <c r="BH50" s="25" t="e">
        <f>MIN(VLOOKUP(キメラA,AV27:BP70,BH26,FALSE),VLOOKUP(キメラB,AV27:BP70,BH26,FALSE))</f>
        <v>#N/A</v>
      </c>
      <c r="BI50" s="25" t="e">
        <f>MIN(VLOOKUP(キメラA,AV27:BP70,BI26,FALSE),VLOOKUP(キメラB,AV27:BP70,BI26,FALSE))</f>
        <v>#N/A</v>
      </c>
      <c r="BJ50" s="92" t="e">
        <f>MIN(VLOOKUP(キメラA,AV27:BP70,BJ26,FALSE),VLOOKUP(キメラB,AV27:BP70,BJ26,FALSE))</f>
        <v>#N/A</v>
      </c>
      <c r="BK50" s="92" t="e">
        <f>MIN(VLOOKUP(キメラA,AV27:BP70,BK26,FALSE),VLOOKUP(キメラB,AV27:BP70,BK26,FALSE))</f>
        <v>#N/A</v>
      </c>
      <c r="BL50" s="92" t="e">
        <f>MIN(VLOOKUP(キメラA,AV27:BP70,BL26,FALSE),VLOOKUP(キメラB,AV27:BP70,BL26,FALSE))</f>
        <v>#N/A</v>
      </c>
      <c r="BM50" s="92" t="e">
        <f>MIN(VLOOKUP(キメラA,AV27:BP70,BM26,FALSE),VLOOKUP(キメラB,AV27:BP70,BM26,FALSE))</f>
        <v>#N/A</v>
      </c>
      <c r="BN50" s="25" t="e">
        <f>MIN(VLOOKUP(キメラA,AV27:BP70,BN26,FALSE),VLOOKUP(キメラB,AV27:BP70,BN26,FALSE))</f>
        <v>#N/A</v>
      </c>
      <c r="BO50" s="25" t="e">
        <f>MIN(VLOOKUP(キメラA,AV27:BP70,BO26,FALSE),VLOOKUP(キメラB,AV27:BP70,BO26,FALSE))</f>
        <v>#N/A</v>
      </c>
      <c r="BP50" s="43" t="e">
        <f>MIN(VLOOKUP(キメラA,AV27:BP70,BP26,FALSE),VLOOKUP(キメラB,AV27:BP70,BP26,FALSE))</f>
        <v>#N/A</v>
      </c>
      <c r="BQ50" s="50" t="s">
        <v>152</v>
      </c>
      <c r="BR50" s="42" t="e">
        <f>MAX(VLOOKUP(キメラA,BQ27:CK89,BR26,FALSE),VLOOKUP(キメラB,BQ27:CK89,BR26,FALSE))</f>
        <v>#N/A</v>
      </c>
      <c r="BS50" s="25" t="e">
        <f>MAX(VLOOKUP(キメラA,BQ27:CK89,BS26,FALSE),VLOOKUP(キメラB,BQ27:CK89,BS26,FALSE))</f>
        <v>#N/A</v>
      </c>
      <c r="BT50" s="25" t="e">
        <f>MAX(VLOOKUP(キメラA,BQ27:CK89,BT26,FALSE),VLOOKUP(キメラB,BQ27:CK89,BT26,FALSE))</f>
        <v>#N/A</v>
      </c>
      <c r="BU50" s="25" t="e">
        <f>MAX(VLOOKUP(キメラA,BQ27:CK89,BU26,FALSE),VLOOKUP(キメラB,BQ27:CK89,BU26,FALSE))</f>
        <v>#N/A</v>
      </c>
      <c r="BV50" s="25" t="e">
        <f>MAX(VLOOKUP(キメラA,BQ27:CK89,BV26,FALSE),VLOOKUP(キメラB,BQ27:CK89,BV26,FALSE))</f>
        <v>#N/A</v>
      </c>
      <c r="BW50" s="25" t="e">
        <f>ROUNDDOWN(VLOOKUP(キメラA,BQ27:CK89,BW26,FALSE)/2+VLOOKUP(キメラB,BQ27:CK89,BW26,FALSE)/2,0)</f>
        <v>#N/A</v>
      </c>
      <c r="BX50" s="25" t="e">
        <f>MIN(VLOOKUP(キメラA,BQ27:CK89,BX26,FALSE),VLOOKUP(キメラB,BQ27:CK89,BX26,FALSE))</f>
        <v>#N/A</v>
      </c>
      <c r="BY50" s="25" t="e">
        <f>MIN(VLOOKUP(キメラA,BQ27:CK89,BY26,FALSE),VLOOKUP(キメラB,BQ27:CK89,BY26,FALSE))</f>
        <v>#N/A</v>
      </c>
      <c r="BZ50" s="25" t="e">
        <f>ROUNDDOWN(VLOOKUP(キメラA,BQ27:CK89,BZ26,FALSE)/2+VLOOKUP(キメラB,BQ27:CK89,BZ26,FALSE)/2,0)</f>
        <v>#N/A</v>
      </c>
      <c r="CA50" s="25" t="e">
        <f>ROUNDDOWN(VLOOKUP(キメラA,BQ27:CK89,CA26,FALSE)/2+VLOOKUP(キメラB,BQ27:CK89,CA26,FALSE)/2,0)</f>
        <v>#N/A</v>
      </c>
      <c r="CB50" s="33" t="e">
        <f>MIN(VLOOKUP(キメラA,BQ27:CK89,CB26,FALSE),VLOOKUP(キメラB,BQ27:CK89,CB26,FALSE))</f>
        <v>#N/A</v>
      </c>
      <c r="CC50" s="25" t="e">
        <f>MIN(VLOOKUP(キメラA,BQ27:CK89,CC26,FALSE),VLOOKUP(キメラB,BQ27:CK89,CC26,FALSE))</f>
        <v>#N/A</v>
      </c>
      <c r="CD50" s="25" t="e">
        <f>MIN(VLOOKUP(キメラA,BQ27:CK89,CD26,FALSE),VLOOKUP(キメラB,BQ27:CK89,CD26,FALSE))</f>
        <v>#N/A</v>
      </c>
      <c r="CE50" s="25" t="e">
        <f>MIN(VLOOKUP(キメラA,BQ27:CK89,CE26,FALSE),VLOOKUP(キメラB,BQ27:CK89,CE26,FALSE))</f>
        <v>#N/A</v>
      </c>
      <c r="CF50" s="25" t="e">
        <f>MIN(VLOOKUP(キメラA,BQ27:CK89,CF26,FALSE),VLOOKUP(キメラB,BQ27:CK89,CF26,FALSE))</f>
        <v>#N/A</v>
      </c>
      <c r="CG50" s="25" t="e">
        <f>MIN(VLOOKUP(キメラA,BQ27:CK89,CG26,FALSE),VLOOKUP(キメラB,BQ27:CK89,CG26,FALSE))</f>
        <v>#N/A</v>
      </c>
      <c r="CH50" s="25" t="e">
        <f>MIN(VLOOKUP(キメラA,BQ27:CK89,CH26,FALSE),VLOOKUP(キメラB,BQ27:CK89,CH26,FALSE))</f>
        <v>#N/A</v>
      </c>
      <c r="CI50" s="25" t="e">
        <f>MIN(VLOOKUP(キメラA,BQ27:CK89,CI26,FALSE),VLOOKUP(キメラB,BQ27:CK89,CI26,FALSE))</f>
        <v>#N/A</v>
      </c>
      <c r="CJ50" s="25" t="e">
        <f>MIN(VLOOKUP(キメラA,BQ27:CK89,CJ26,FALSE),VLOOKUP(キメラB,BQ27:CK89,CJ26,FALSE))</f>
        <v>#N/A</v>
      </c>
      <c r="CK50" s="43" t="e">
        <f>MIN(VLOOKUP(キメラA,BQ27:CK89,CK26,FALSE),VLOOKUP(キメラB,BQ27:CK89,CK26,FALSE))</f>
        <v>#N/A</v>
      </c>
      <c r="CL50" s="50" t="s">
        <v>152</v>
      </c>
      <c r="CM50" s="42" t="e">
        <f>MAX(VLOOKUP(キメラA,CL27:DF70,CM26,FALSE),VLOOKUP(キメラB,CL27:DF70,CM26,FALSE))</f>
        <v>#VALUE!</v>
      </c>
      <c r="CN50" s="25">
        <f>MAX(VLOOKUP(キメラA,CL27:DF70,CN26,FALSE),VLOOKUP(キメラB,CL27:DF70,CN26,FALSE))</f>
        <v>0</v>
      </c>
      <c r="CO50" s="25">
        <f>MAX(VLOOKUP(キメラA,CL27:DF70,CO26,FALSE),VLOOKUP(キメラB,CL27:DF70,CO26,FALSE))</f>
        <v>0</v>
      </c>
      <c r="CP50" s="25">
        <f>MAX(VLOOKUP(キメラA,CL27:DF70,CP26,FALSE),VLOOKUP(キメラB,CL27:DF70,CP26,FALSE))</f>
        <v>0</v>
      </c>
      <c r="CQ50" s="25">
        <f>MAX(VLOOKUP(キメラA,CL27:DF70,CQ26,FALSE),VLOOKUP(キメラB,CL27:DF70,CQ26,FALSE))</f>
        <v>0</v>
      </c>
      <c r="CR50" s="25">
        <f>ROUNDDOWN(VLOOKUP(キメラA,CL27:DF70,CR26,FALSE)/2+VLOOKUP(キメラB,CL27:DF70,CR26,FALSE)/2,0)</f>
        <v>0</v>
      </c>
      <c r="CS50" s="25">
        <f>MIN(VLOOKUP(キメラA,CL27:DF70,CS26,FALSE),VLOOKUP(キメラB,CL27:DF70,CS26,FALSE))</f>
        <v>0</v>
      </c>
      <c r="CT50" s="25">
        <f>MIN(VLOOKUP(キメラA,CL27:DF70,CT26,FALSE),VLOOKUP(キメラB,CL27:DF70,CT26,FALSE))</f>
        <v>0</v>
      </c>
      <c r="CU50" s="25">
        <f>ROUNDDOWN(VLOOKUP(キメラA,CL27:DF70,CU26,FALSE)/2+VLOOKUP(キメラB,CL27:DF70,CU26,FALSE)/2,0)</f>
        <v>0</v>
      </c>
      <c r="CV50" s="25">
        <f>ROUNDDOWN(VLOOKUP(キメラA,CL27:DF70,CV26,FALSE)/2+VLOOKUP(キメラB,CL27:DF70,CV26,FALSE)/2,0)</f>
        <v>0</v>
      </c>
      <c r="CW50" s="33">
        <f>MIN(VLOOKUP(キメラA,CL27:DF70,CW26,FALSE),VLOOKUP(キメラB,CL27:DF70,CW26,FALSE))</f>
        <v>0</v>
      </c>
      <c r="CX50" s="25">
        <f>MIN(VLOOKUP(キメラA,CL27:DF70,CX26,FALSE),VLOOKUP(キメラB,CL27:DF70,CX26,FALSE))</f>
        <v>0</v>
      </c>
      <c r="CY50" s="25">
        <f>MIN(VLOOKUP(キメラA,CL27:DF70,CY26,FALSE),VLOOKUP(キメラB,CL27:DF70,CY26,FALSE))</f>
        <v>0</v>
      </c>
      <c r="CZ50" s="25">
        <f>MIN(VLOOKUP(キメラA,CL27:DF70,CZ26,FALSE),VLOOKUP(キメラB,CL27:DF70,CZ26,FALSE))</f>
        <v>0</v>
      </c>
      <c r="DA50" s="25">
        <f>MIN(VLOOKUP(キメラA,CL27:DF70,DA26,FALSE),VLOOKUP(キメラB,CL27:DF70,DA26,FALSE))</f>
        <v>0</v>
      </c>
      <c r="DB50" s="25">
        <f>MIN(VLOOKUP(キメラA,CL27:DF70,DB26,FALSE),VLOOKUP(キメラB,CL27:DF70,DB26,FALSE))</f>
        <v>0</v>
      </c>
      <c r="DC50" s="25">
        <f>MIN(VLOOKUP(キメラA,CL27:DF70,DC26,FALSE),VLOOKUP(キメラB,CL27:DF70,DC26,FALSE))</f>
        <v>0</v>
      </c>
      <c r="DD50" s="25">
        <f>MIN(VLOOKUP(キメラA,CL27:DF70,DD26,FALSE),VLOOKUP(キメラB,CL27:DF70,DD26,FALSE))</f>
        <v>0</v>
      </c>
      <c r="DE50" s="25">
        <f>MIN(VLOOKUP(キメラA,CL27:DF70,DE26,FALSE),VLOOKUP(キメラB,CL27:DF70,DE26,FALSE))</f>
        <v>0</v>
      </c>
      <c r="DF50" s="43">
        <f>MIN(VLOOKUP(キメラA,CL27:DF70,DF26,FALSE),VLOOKUP(キメラB,CL27:DF70,DF26,FALSE))</f>
        <v>0</v>
      </c>
      <c r="DG50" s="50" t="s">
        <v>152</v>
      </c>
      <c r="DH50" s="42" t="e">
        <f>MAX(VLOOKUP(キメラA,DG27:EA70,DH26,FALSE),VLOOKUP(キメラB,DG27:EA70,DH26,FALSE))</f>
        <v>#N/A</v>
      </c>
      <c r="DI50" s="25" t="e">
        <f>MAX(VLOOKUP(キメラA,DG27:EA70,DI26,FALSE),VLOOKUP(キメラB,DG27:EA70,DI26,FALSE))</f>
        <v>#N/A</v>
      </c>
      <c r="DJ50" s="25" t="e">
        <f>MAX(VLOOKUP(キメラA,DG27:EA70,DJ26,FALSE),VLOOKUP(キメラB,DG27:EA70,DJ26,FALSE))</f>
        <v>#N/A</v>
      </c>
      <c r="DK50" s="25" t="e">
        <f>MAX(VLOOKUP(キメラA,DG27:EA70,DK26,FALSE),VLOOKUP(キメラB,DG27:EA70,DK26,FALSE))</f>
        <v>#N/A</v>
      </c>
      <c r="DL50" s="25" t="e">
        <f>MAX(VLOOKUP(キメラA,DG27:EA70,DL26,FALSE),VLOOKUP(キメラB,DG27:EA70,DL26,FALSE))</f>
        <v>#N/A</v>
      </c>
      <c r="DM50" s="25" t="e">
        <f>ROUNDDOWN(VLOOKUP(キメラA,DG27:EA70,DM26,FALSE)/2+VLOOKUP(キメラB,DG27:EA70,DM26,FALSE)/2,0)</f>
        <v>#N/A</v>
      </c>
      <c r="DN50" s="25" t="e">
        <f>ROUNDDOWN(VLOOKUP(キメラA,DG27:EA70,DN26,FALSE)/2+VLOOKUP(キメラB,DG27:EA70,DN26,FALSE)/2,0)</f>
        <v>#N/A</v>
      </c>
      <c r="DO50" s="25" t="e">
        <f>ROUNDDOWN(VLOOKUP(キメラA,DG27:EA70,DO26,FALSE)/2+VLOOKUP(キメラB,DG27:EA70,DO26,FALSE)/2,0)</f>
        <v>#N/A</v>
      </c>
      <c r="DP50" s="25" t="e">
        <f>ROUNDDOWN(VLOOKUP(キメラA,DG27:EA70,DP26,FALSE)/2+VLOOKUP(キメラB,DG27:EA70,DP26,FALSE)/2,0)</f>
        <v>#N/A</v>
      </c>
      <c r="DQ50" s="25" t="e">
        <f>ROUNDDOWN(VLOOKUP(キメラA,DG27:EA70,DQ26,FALSE)/2+VLOOKUP(キメラB,DG27:EA70,DQ26,FALSE)/2,0)</f>
        <v>#N/A</v>
      </c>
      <c r="DR50" s="33" t="e">
        <f>MIN(VLOOKUP(キメラA,DG27:EA70,DR26,FALSE),VLOOKUP(キメラB,DG27:EA70,DR26,FALSE))</f>
        <v>#N/A</v>
      </c>
      <c r="DS50" s="25" t="e">
        <f>MIN(VLOOKUP(キメラA,DG27:EA70,DS26,FALSE),VLOOKUP(キメラB,DG27:EA70,DS26,FALSE))</f>
        <v>#N/A</v>
      </c>
      <c r="DT50" s="25" t="e">
        <f>MIN(VLOOKUP(キメラA,DG27:EA70,DT26,FALSE),VLOOKUP(キメラB,DG27:EA70,DT26,FALSE))</f>
        <v>#N/A</v>
      </c>
      <c r="DU50" s="25" t="e">
        <f>MIN(VLOOKUP(キメラA,DG27:EA70,DU26,FALSE),VLOOKUP(キメラB,DG27:EA70,DU26,FALSE))</f>
        <v>#N/A</v>
      </c>
      <c r="DV50" s="25" t="e">
        <f>MIN(VLOOKUP(キメラA,DG27:EA70,DV26,FALSE),VLOOKUP(キメラB,DG27:EA70,DV26,FALSE))</f>
        <v>#N/A</v>
      </c>
      <c r="DW50" s="25" t="e">
        <f>MIN(VLOOKUP(キメラA,DG27:EA70,DW26,FALSE),VLOOKUP(キメラB,DG27:EA70,DW26,FALSE))</f>
        <v>#N/A</v>
      </c>
      <c r="DX50" s="25" t="e">
        <f>MIN(VLOOKUP(キメラA,DG27:EA70,DX26,FALSE),VLOOKUP(キメラB,DG27:EA70,DX26,FALSE))</f>
        <v>#N/A</v>
      </c>
      <c r="DY50" s="25" t="e">
        <f>MIN(VLOOKUP(キメラA,DG27:EA70,DY26,FALSE),VLOOKUP(キメラB,DG27:EA70,DY26,FALSE))</f>
        <v>#N/A</v>
      </c>
      <c r="DZ50" s="25" t="e">
        <f>MIN(VLOOKUP(キメラA,DG27:EA70,DZ26,FALSE),VLOOKUP(キメラB,DG27:EA70,DZ26,FALSE))</f>
        <v>#N/A</v>
      </c>
      <c r="EA50" s="43" t="e">
        <f>MIN(VLOOKUP(キメラA,DG27:EA70,EA26,FALSE),VLOOKUP(キメラB,DG27:EA70,EA26,FALSE))</f>
        <v>#N/A</v>
      </c>
      <c r="EB50" s="50" t="s">
        <v>152</v>
      </c>
      <c r="EC50" s="42" t="e">
        <f>MAX(VLOOKUP(キメラA,EB27:EV70,EC26,FALSE),VLOOKUP(キメラB,EB27:EV70,EC26,FALSE))</f>
        <v>#N/A</v>
      </c>
      <c r="ED50" s="25" t="e">
        <f>MAX(VLOOKUP(キメラA,EB27:EV70,ED26,FALSE),VLOOKUP(キメラB,EB27:EV70,ED26,FALSE))</f>
        <v>#N/A</v>
      </c>
      <c r="EE50" s="25" t="e">
        <f>MAX(VLOOKUP(キメラA,EB27:EV70,EE26,FALSE),VLOOKUP(キメラB,EB27:EV70,EE26,FALSE))</f>
        <v>#N/A</v>
      </c>
      <c r="EF50" s="25" t="e">
        <f>MAX(VLOOKUP(キメラA,EB27:EV70,EF26,FALSE),VLOOKUP(キメラB,EB27:EV70,EF26,FALSE))</f>
        <v>#N/A</v>
      </c>
      <c r="EG50" s="25" t="e">
        <f>MAX(VLOOKUP(キメラA,EB27:EV70,EG26,FALSE),VLOOKUP(キメラB,EB27:EV70,EG26,FALSE))</f>
        <v>#N/A</v>
      </c>
      <c r="EH50" s="25" t="e">
        <f>ROUNDDOWN(VLOOKUP(キメラA,EB27:EV70,EH26,FALSE)/2+VLOOKUP(キメラB,EB27:EV70,EH26,FALSE)/2,0)</f>
        <v>#N/A</v>
      </c>
      <c r="EI50" s="25" t="e">
        <f>ROUNDDOWN(VLOOKUP(キメラA,EB27:EV70,EI26,FALSE)/2+VLOOKUP(キメラB,EB27:EV70,EI26,FALSE)/2,0)</f>
        <v>#N/A</v>
      </c>
      <c r="EJ50" s="25" t="e">
        <f>ROUNDDOWN(VLOOKUP(キメラA,EB27:EV70,EJ26,FALSE)/2+VLOOKUP(キメラB,EB27:EV70,EJ26,FALSE)/2,0)</f>
        <v>#N/A</v>
      </c>
      <c r="EK50" s="25" t="e">
        <f>ROUNDDOWN(VLOOKUP(キメラA,EB27:EV70,EK26,FALSE)/2+VLOOKUP(キメラB,EB27:EV70,EK26,FALSE)/2,0)</f>
        <v>#N/A</v>
      </c>
      <c r="EL50" s="25" t="e">
        <f>ROUNDDOWN(VLOOKUP(キメラA,EB27:EV70,EL26,FALSE)/2+VLOOKUP(キメラB,EB27:EV70,EL26,FALSE)/2,0)</f>
        <v>#N/A</v>
      </c>
      <c r="EM50" s="33" t="e">
        <f>MIN(VLOOKUP(キメラA,EB27:EV70,EM26,FALSE),VLOOKUP(キメラB,EB27:EV70,EM26,FALSE))</f>
        <v>#N/A</v>
      </c>
      <c r="EN50" s="25" t="e">
        <f>MIN(VLOOKUP(キメラA,EB27:EV70,EN26,FALSE),VLOOKUP(キメラB,EB27:EV70,EN26,FALSE))</f>
        <v>#N/A</v>
      </c>
      <c r="EO50" s="25" t="e">
        <f>MIN(VLOOKUP(キメラA,EB27:EV70,EO26,FALSE),VLOOKUP(キメラB,EB27:EV70,EO26,FALSE))</f>
        <v>#N/A</v>
      </c>
      <c r="EP50" s="25" t="e">
        <f>MIN(VLOOKUP(キメラA,EB27:EV70,EP26,FALSE),VLOOKUP(キメラB,EB27:EV70,EP26,FALSE))</f>
        <v>#N/A</v>
      </c>
      <c r="EQ50" s="25" t="e">
        <f>MIN(VLOOKUP(キメラA,EB27:EV70,EQ26,FALSE),VLOOKUP(キメラB,EB27:EV70,EQ26,FALSE))</f>
        <v>#N/A</v>
      </c>
      <c r="ER50" s="25" t="e">
        <f>MIN(VLOOKUP(キメラA,EB27:EV70,ER26,FALSE),VLOOKUP(キメラB,EB27:EV70,ER26,FALSE))</f>
        <v>#N/A</v>
      </c>
      <c r="ES50" s="25" t="e">
        <f>MIN(VLOOKUP(キメラA,EB27:EV70,ES26,FALSE),VLOOKUP(キメラB,EB27:EV70,ES26,FALSE))</f>
        <v>#N/A</v>
      </c>
      <c r="ET50" s="25" t="e">
        <f>MIN(VLOOKUP(キメラA,EB27:EV70,ET26,FALSE),VLOOKUP(キメラB,EB27:EV70,ET26,FALSE))</f>
        <v>#N/A</v>
      </c>
      <c r="EU50" s="25" t="e">
        <f>MIN(VLOOKUP(キメラA,EB27:EV70,EU26,FALSE),VLOOKUP(キメラB,EB27:EV70,EU26,FALSE))</f>
        <v>#N/A</v>
      </c>
      <c r="EV50" s="43" t="e">
        <f>MIN(VLOOKUP(キメラA,EB27:EV70,EV26,FALSE),VLOOKUP(キメラB,EB27:EV70,EV26,FALSE))</f>
        <v>#N/A</v>
      </c>
      <c r="EW50" s="50" t="s">
        <v>152</v>
      </c>
      <c r="EX50" s="42" t="e">
        <f>MAX(VLOOKUP(キメラA,EW27:FQ70,EX26,FALSE),VLOOKUP(キメラB,EW27:FQ70,EX26,FALSE))</f>
        <v>#N/A</v>
      </c>
      <c r="EY50" s="25" t="e">
        <f>MAX(VLOOKUP(キメラA,EW27:FQ70,EY26,FALSE),VLOOKUP(キメラB,EW27:FQ70,EY26,FALSE))</f>
        <v>#N/A</v>
      </c>
      <c r="EZ50" s="25" t="e">
        <f>MAX(VLOOKUP(キメラA,EW27:FQ70,EZ26,FALSE),VLOOKUP(キメラB,EW27:FQ70,EZ26,FALSE))</f>
        <v>#N/A</v>
      </c>
      <c r="FA50" s="25" t="e">
        <f>MAX(VLOOKUP(キメラA,EW27:FQ70,FA26,FALSE),VLOOKUP(キメラB,EW27:FQ70,FA26,FALSE))</f>
        <v>#N/A</v>
      </c>
      <c r="FB50" s="25" t="e">
        <f>MAX(VLOOKUP(キメラA,EW27:FQ70,FB26,FALSE),VLOOKUP(キメラB,EW27:FQ70,FB26,FALSE))</f>
        <v>#N/A</v>
      </c>
      <c r="FC50" s="25" t="e">
        <f>ROUNDDOWN(VLOOKUP(キメラA,EW27:FQ70,FC26,FALSE)/2+VLOOKUP(キメラB,EW27:FQ70,FC26,FALSE)/2,0)</f>
        <v>#N/A</v>
      </c>
      <c r="FD50" s="25" t="e">
        <f>ROUNDDOWN(VLOOKUP(キメラA,EW27:FQ70,FD26,FALSE)/2+VLOOKUP(キメラB,EW27:FQ70,FD26,FALSE)/2,0)</f>
        <v>#N/A</v>
      </c>
      <c r="FE50" s="25" t="e">
        <f>ROUNDDOWN(VLOOKUP(キメラA,EW27:FQ70,FE26,FALSE)/2+VLOOKUP(キメラB,EW27:FQ70,FE26,FALSE)/2,0)</f>
        <v>#N/A</v>
      </c>
      <c r="FF50" s="25" t="e">
        <f>ROUNDDOWN(VLOOKUP(キメラA,EW27:FQ70,FF26,FALSE)/2+VLOOKUP(キメラB,EW27:FQ70,FF26,FALSE)/2,0)</f>
        <v>#N/A</v>
      </c>
      <c r="FG50" s="25" t="e">
        <f>ROUNDDOWN(VLOOKUP(キメラA,EW27:FQ70,FG26,FALSE)/2+VLOOKUP(キメラB,EW27:FQ70,FG26,FALSE)/2,0)</f>
        <v>#N/A</v>
      </c>
      <c r="FH50" s="33" t="e">
        <f>MIN(VLOOKUP(キメラA,EW27:FQ70,FH26,FALSE),VLOOKUP(キメラB,EW27:FQ70,FH26,FALSE))</f>
        <v>#N/A</v>
      </c>
      <c r="FI50" s="25" t="e">
        <f>MIN(VLOOKUP(キメラA,EW27:FQ70,FI26,FALSE),VLOOKUP(キメラB,EW27:FQ70,FI26,FALSE))</f>
        <v>#N/A</v>
      </c>
      <c r="FJ50" s="25" t="e">
        <f>MIN(VLOOKUP(キメラA,EW27:FQ70,FJ26,FALSE),VLOOKUP(キメラB,EW27:FQ70,FJ26,FALSE))</f>
        <v>#N/A</v>
      </c>
      <c r="FK50" s="25" t="e">
        <f>MIN(VLOOKUP(キメラA,EW27:FQ70,FK26,FALSE),VLOOKUP(キメラB,EW27:FQ70,FK26,FALSE))</f>
        <v>#N/A</v>
      </c>
      <c r="FL50" s="25" t="e">
        <f>MIN(VLOOKUP(キメラA,EW27:FQ70,FL26,FALSE),VLOOKUP(キメラB,EW27:FQ70,FL26,FALSE))</f>
        <v>#N/A</v>
      </c>
      <c r="FM50" s="25" t="e">
        <f>MIN(VLOOKUP(キメラA,EW27:FQ70,FM26,FALSE),VLOOKUP(キメラB,EW27:FQ70,FM26,FALSE))</f>
        <v>#N/A</v>
      </c>
      <c r="FN50" s="25" t="e">
        <f>MIN(VLOOKUP(キメラA,EW27:FQ70,FN26,FALSE),VLOOKUP(キメラB,EW27:FQ70,FN26,FALSE))</f>
        <v>#N/A</v>
      </c>
      <c r="FO50" s="25" t="e">
        <f>MIN(VLOOKUP(キメラA,EW27:FQ70,FO26,FALSE),VLOOKUP(キメラB,EW27:FQ70,FO26,FALSE))</f>
        <v>#N/A</v>
      </c>
      <c r="FP50" s="25" t="e">
        <f>MIN(VLOOKUP(キメラA,EW27:FQ70,FP26,FALSE),VLOOKUP(キメラB,EW27:FQ70,FP26,FALSE))</f>
        <v>#N/A</v>
      </c>
      <c r="FQ50" s="43" t="e">
        <f>MIN(VLOOKUP(キメラA,EW27:FQ70,FQ26,FALSE),VLOOKUP(キメラB,EW27:FQ70,FQ26,FALSE))</f>
        <v>#N/A</v>
      </c>
      <c r="FR50" s="50" t="s">
        <v>152</v>
      </c>
      <c r="FS50" s="42" t="e">
        <f>MAX(VLOOKUP(キメラA,FR27:GL70,FS26,FALSE),VLOOKUP(キメラB,FR27:GL70,FS26,FALSE))</f>
        <v>#N/A</v>
      </c>
      <c r="FT50" s="25" t="e">
        <f>MAX(VLOOKUP(キメラA,FR27:GL70,FT26,FALSE),VLOOKUP(キメラB,FR27:GL70,FT26,FALSE))</f>
        <v>#N/A</v>
      </c>
      <c r="FU50" s="25" t="e">
        <f>MAX(VLOOKUP(キメラA,FR27:GL70,FU26,FALSE),VLOOKUP(キメラB,FR27:GL70,FU26,FALSE))</f>
        <v>#N/A</v>
      </c>
      <c r="FV50" s="25" t="e">
        <f>MAX(VLOOKUP(キメラA,FR27:GL70,FV26,FALSE),VLOOKUP(キメラB,FR27:GL70,FV26,FALSE))</f>
        <v>#N/A</v>
      </c>
      <c r="FW50" s="25" t="e">
        <f>MAX(VLOOKUP(キメラA,FR27:GL70,FW26,FALSE),VLOOKUP(キメラB,FR27:GL70,FW26,FALSE))</f>
        <v>#N/A</v>
      </c>
      <c r="FX50" s="25" t="e">
        <f>ROUNDDOWN(VLOOKUP(キメラA,FR27:GL70,FX26,FALSE)/2+VLOOKUP(キメラB,FR27:GL70,FX26,FALSE)/2,0)</f>
        <v>#N/A</v>
      </c>
      <c r="FY50" s="25" t="e">
        <f>ROUNDDOWN(VLOOKUP(キメラA,FR27:GL70,FY26,FALSE)/2+VLOOKUP(キメラB,FR27:GL70,FY26,FALSE)/2,0)</f>
        <v>#N/A</v>
      </c>
      <c r="FZ50" s="25" t="e">
        <f>ROUNDDOWN(VLOOKUP(キメラA,FR27:GL70,FZ26,FALSE)/2+VLOOKUP(キメラB,FR27:GL70,FZ26,FALSE)/2,0)</f>
        <v>#N/A</v>
      </c>
      <c r="GA50" s="25" t="e">
        <f>ROUNDDOWN(VLOOKUP(キメラA,FR27:GL70,GA26,FALSE)/2+VLOOKUP(キメラB,FR27:GL70,GA26,FALSE)/2,0)</f>
        <v>#N/A</v>
      </c>
      <c r="GB50" s="25" t="e">
        <f>ROUNDDOWN(VLOOKUP(キメラA,FR27:GL70,GB26,FALSE)/2+VLOOKUP(キメラB,FR27:GL70,GB26,FALSE)/2,0)</f>
        <v>#N/A</v>
      </c>
      <c r="GC50" s="33" t="e">
        <f>MIN(VLOOKUP(キメラA,FR27:GL70,GC26,FALSE),VLOOKUP(キメラB,FR27:GL70,GC26,FALSE))</f>
        <v>#N/A</v>
      </c>
      <c r="GD50" s="25" t="e">
        <f>MIN(VLOOKUP(キメラA,FR27:GL70,GD26,FALSE),VLOOKUP(キメラB,FR27:GL70,GD26,FALSE))</f>
        <v>#N/A</v>
      </c>
      <c r="GE50" s="25" t="e">
        <f>MIN(VLOOKUP(キメラA,FR27:GL70,GE26,FALSE),VLOOKUP(キメラB,FR27:GL70,GE26,FALSE))</f>
        <v>#N/A</v>
      </c>
      <c r="GF50" s="25" t="e">
        <f>MIN(VLOOKUP(キメラA,FR27:GL70,GF26,FALSE),VLOOKUP(キメラB,FR27:GL70,GF26,FALSE))</f>
        <v>#N/A</v>
      </c>
      <c r="GG50" s="25" t="e">
        <f>MIN(VLOOKUP(キメラA,FR27:GL70,GG26,FALSE),VLOOKUP(キメラB,FR27:GL70,GG26,FALSE))</f>
        <v>#N/A</v>
      </c>
      <c r="GH50" s="25" t="e">
        <f>MIN(VLOOKUP(キメラA,FR27:GL70,GH26,FALSE),VLOOKUP(キメラB,FR27:GL70,GH26,FALSE))</f>
        <v>#N/A</v>
      </c>
      <c r="GI50" s="25" t="e">
        <f>MIN(VLOOKUP(キメラA,FR27:GL70,GI26,FALSE),VLOOKUP(キメラB,FR27:GL70,GI26,FALSE))</f>
        <v>#N/A</v>
      </c>
      <c r="GJ50" s="25" t="e">
        <f>MIN(VLOOKUP(キメラA,FR27:GL70,GJ26,FALSE),VLOOKUP(キメラB,FR27:GL70,GJ26,FALSE))</f>
        <v>#N/A</v>
      </c>
      <c r="GK50" s="25" t="e">
        <f>MIN(VLOOKUP(キメラA,FR27:GL70,GK26,FALSE),VLOOKUP(キメラB,FR27:GL70,GK26,FALSE))</f>
        <v>#N/A</v>
      </c>
      <c r="GL50" s="43" t="e">
        <f>MIN(VLOOKUP(キメラA,FR27:GL70,GL26,FALSE),VLOOKUP(キメラB,FR27:GL70,GL26,FALSE))</f>
        <v>#N/A</v>
      </c>
      <c r="GM50" s="50" t="s">
        <v>152</v>
      </c>
      <c r="GN50" s="42" t="e">
        <f>MAX(VLOOKUP(キメラA,GM27:HG70,GN26,FALSE),VLOOKUP(キメラB,GM27:HG70,GN26,FALSE))</f>
        <v>#N/A</v>
      </c>
      <c r="GO50" s="25" t="e">
        <f>MAX(VLOOKUP(キメラA,GM27:HG70,GO26,FALSE),VLOOKUP(キメラB,GM27:HG70,GO26,FALSE))</f>
        <v>#N/A</v>
      </c>
      <c r="GP50" s="25" t="e">
        <f>MAX(VLOOKUP(キメラA,GM27:HG70,GP26,FALSE),VLOOKUP(キメラB,GM27:HG70,GP26,FALSE))</f>
        <v>#N/A</v>
      </c>
      <c r="GQ50" s="25" t="e">
        <f>MAX(VLOOKUP(キメラA,GM27:HG70,GQ26,FALSE),VLOOKUP(キメラB,GM27:HG70,GQ26,FALSE))</f>
        <v>#N/A</v>
      </c>
      <c r="GR50" s="25" t="e">
        <f>MAX(VLOOKUP(キメラA,GM27:HG70,GR26,FALSE),VLOOKUP(キメラB,GM27:HG70,GR26,FALSE))</f>
        <v>#N/A</v>
      </c>
      <c r="GS50" s="25" t="e">
        <f>ROUNDDOWN(VLOOKUP(キメラA,GM27:HG70,GS26,FALSE)/2+VLOOKUP(キメラB,GM27:HG70,GS26,FALSE)/2,0)</f>
        <v>#N/A</v>
      </c>
      <c r="GT50" s="25" t="e">
        <f>ROUNDDOWN(VLOOKUP(キメラA,GM27:HG70,GT26,FALSE)/2+VLOOKUP(キメラB,GM27:HG70,GT26,FALSE)/2,0)</f>
        <v>#N/A</v>
      </c>
      <c r="GU50" s="25" t="e">
        <f>ROUNDDOWN(VLOOKUP(キメラA,GM27:HG70,GU26,FALSE)/2+VLOOKUP(キメラB,GM27:HG70,GU26,FALSE)/2,0)</f>
        <v>#N/A</v>
      </c>
      <c r="GV50" s="25" t="e">
        <f>ROUNDDOWN(VLOOKUP(キメラA,GM27:HG70,GV26,FALSE)/2+VLOOKUP(キメラB,GM27:HG70,GV26,FALSE)/2,0)</f>
        <v>#N/A</v>
      </c>
      <c r="GW50" s="25" t="e">
        <f>ROUNDDOWN(VLOOKUP(キメラA,GM27:HG70,GW26,FALSE)/2+VLOOKUP(キメラB,GM27:HG70,GW26,FALSE)/2,0)</f>
        <v>#N/A</v>
      </c>
      <c r="GX50" s="33" t="e">
        <f>MIN(VLOOKUP(キメラA,GM27:HG70,GX26,FALSE),VLOOKUP(キメラB,GM27:HG70,GX26,FALSE))</f>
        <v>#N/A</v>
      </c>
      <c r="GY50" s="25" t="e">
        <f>MIN(VLOOKUP(キメラA,GM27:HG70,GY26,FALSE),VLOOKUP(キメラB,GM27:HG70,GY26,FALSE))</f>
        <v>#N/A</v>
      </c>
      <c r="GZ50" s="25" t="e">
        <f>MIN(VLOOKUP(キメラA,GM27:HG70,GZ26,FALSE),VLOOKUP(キメラB,GM27:HG70,GZ26,FALSE))</f>
        <v>#N/A</v>
      </c>
      <c r="HA50" s="25" t="e">
        <f>MIN(VLOOKUP(キメラA,GM27:HG70,HA26,FALSE),VLOOKUP(キメラB,GM27:HG70,HA26,FALSE))</f>
        <v>#N/A</v>
      </c>
      <c r="HB50" s="25" t="e">
        <f>MIN(VLOOKUP(キメラA,GM27:HG70,HB26,FALSE),VLOOKUP(キメラB,GM27:HG70,HB26,FALSE))</f>
        <v>#N/A</v>
      </c>
      <c r="HC50" s="25" t="e">
        <f>MIN(VLOOKUP(キメラA,GM27:HG70,HC26,FALSE),VLOOKUP(キメラB,GM27:HG70,HC26,FALSE))</f>
        <v>#N/A</v>
      </c>
      <c r="HD50" s="25" t="e">
        <f>MIN(VLOOKUP(キメラA,GM27:HG70,HD26,FALSE),VLOOKUP(キメラB,GM27:HG70,HD26,FALSE))</f>
        <v>#N/A</v>
      </c>
      <c r="HE50" s="25" t="e">
        <f>MIN(VLOOKUP(キメラA,GM27:HG70,HE26,FALSE),VLOOKUP(キメラB,GM27:HG70,HE26,FALSE))</f>
        <v>#N/A</v>
      </c>
      <c r="HF50" s="25" t="e">
        <f>MIN(VLOOKUP(キメラA,GM27:HG70,HF26,FALSE),VLOOKUP(キメラB,GM27:HG70,HF26,FALSE))</f>
        <v>#N/A</v>
      </c>
      <c r="HG50" s="43" t="e">
        <f>MIN(VLOOKUP(キメラA,GM27:HG70,HG26,FALSE),VLOOKUP(キメラB,GM27:HG70,HG26,FALSE))</f>
        <v>#N/A</v>
      </c>
    </row>
    <row r="51" spans="1:215" ht="13.8" thickBot="1" x14ac:dyDescent="0.25">
      <c r="A51" s="25"/>
      <c r="B51" s="27">
        <v>17</v>
      </c>
      <c r="C51" s="25"/>
      <c r="D51" s="25"/>
      <c r="E51" s="25"/>
      <c r="F51" s="50" t="s">
        <v>153</v>
      </c>
      <c r="G51" s="44" t="e">
        <f>G50</f>
        <v>#N/A</v>
      </c>
      <c r="H51" s="45" t="e">
        <f t="shared" ref="H51:Z51" si="1">H50</f>
        <v>#N/A</v>
      </c>
      <c r="I51" s="45" t="e">
        <f t="shared" si="1"/>
        <v>#N/A</v>
      </c>
      <c r="J51" s="45" t="e">
        <f t="shared" si="1"/>
        <v>#N/A</v>
      </c>
      <c r="K51" s="45" t="e">
        <f t="shared" si="1"/>
        <v>#N/A</v>
      </c>
      <c r="L51" s="45" t="e">
        <f t="shared" si="1"/>
        <v>#N/A</v>
      </c>
      <c r="M51" s="45" t="e">
        <f t="shared" si="1"/>
        <v>#N/A</v>
      </c>
      <c r="N51" s="45" t="e">
        <f t="shared" si="1"/>
        <v>#N/A</v>
      </c>
      <c r="O51" s="45" t="e">
        <f t="shared" si="1"/>
        <v>#N/A</v>
      </c>
      <c r="P51" s="86" t="e">
        <f t="shared" si="1"/>
        <v>#N/A</v>
      </c>
      <c r="Q51" s="45" t="e">
        <f t="shared" si="1"/>
        <v>#N/A</v>
      </c>
      <c r="R51" s="45" t="e">
        <f t="shared" si="1"/>
        <v>#N/A</v>
      </c>
      <c r="S51" s="45" t="e">
        <f t="shared" si="1"/>
        <v>#N/A</v>
      </c>
      <c r="T51" s="45" t="e">
        <f t="shared" si="1"/>
        <v>#N/A</v>
      </c>
      <c r="U51" s="45" t="e">
        <f t="shared" si="1"/>
        <v>#N/A</v>
      </c>
      <c r="V51" s="45" t="e">
        <f t="shared" si="1"/>
        <v>#N/A</v>
      </c>
      <c r="W51" s="45" t="e">
        <f t="shared" si="1"/>
        <v>#N/A</v>
      </c>
      <c r="X51" s="45" t="e">
        <f t="shared" si="1"/>
        <v>#N/A</v>
      </c>
      <c r="Y51" s="45" t="e">
        <f t="shared" si="1"/>
        <v>#N/A</v>
      </c>
      <c r="Z51" s="46" t="e">
        <f t="shared" si="1"/>
        <v>#N/A</v>
      </c>
      <c r="AA51" s="47" t="s">
        <v>153</v>
      </c>
      <c r="AB51" s="44" t="e">
        <f>AB50</f>
        <v>#N/A</v>
      </c>
      <c r="AC51" s="45" t="e">
        <f t="shared" ref="AC51:AU51" si="2">AC50</f>
        <v>#N/A</v>
      </c>
      <c r="AD51" s="45" t="e">
        <f t="shared" si="2"/>
        <v>#N/A</v>
      </c>
      <c r="AE51" s="45" t="e">
        <f t="shared" si="2"/>
        <v>#N/A</v>
      </c>
      <c r="AF51" s="45" t="e">
        <f t="shared" si="2"/>
        <v>#N/A</v>
      </c>
      <c r="AG51" s="45" t="e">
        <f t="shared" si="2"/>
        <v>#N/A</v>
      </c>
      <c r="AH51" s="45" t="e">
        <f t="shared" si="2"/>
        <v>#N/A</v>
      </c>
      <c r="AI51" s="45" t="e">
        <f t="shared" si="2"/>
        <v>#N/A</v>
      </c>
      <c r="AJ51" s="45" t="e">
        <f t="shared" si="2"/>
        <v>#N/A</v>
      </c>
      <c r="AK51" s="86" t="e">
        <f t="shared" si="2"/>
        <v>#N/A</v>
      </c>
      <c r="AL51" s="45" t="e">
        <f t="shared" si="2"/>
        <v>#N/A</v>
      </c>
      <c r="AM51" s="45" t="e">
        <f t="shared" si="2"/>
        <v>#N/A</v>
      </c>
      <c r="AN51" s="45" t="e">
        <f t="shared" si="2"/>
        <v>#N/A</v>
      </c>
      <c r="AO51" s="45" t="e">
        <f t="shared" si="2"/>
        <v>#N/A</v>
      </c>
      <c r="AP51" s="45" t="e">
        <f t="shared" si="2"/>
        <v>#N/A</v>
      </c>
      <c r="AQ51" s="45" t="e">
        <f t="shared" si="2"/>
        <v>#N/A</v>
      </c>
      <c r="AR51" s="45" t="e">
        <f t="shared" si="2"/>
        <v>#N/A</v>
      </c>
      <c r="AS51" s="45" t="e">
        <f t="shared" si="2"/>
        <v>#N/A</v>
      </c>
      <c r="AT51" s="45" t="e">
        <f t="shared" si="2"/>
        <v>#N/A</v>
      </c>
      <c r="AU51" s="46" t="e">
        <f t="shared" si="2"/>
        <v>#N/A</v>
      </c>
      <c r="AV51" s="50" t="s">
        <v>153</v>
      </c>
      <c r="AW51" s="44" t="e">
        <f>AW50</f>
        <v>#N/A</v>
      </c>
      <c r="AX51" s="45" t="e">
        <f t="shared" ref="AX51:BP51" si="3">AX50</f>
        <v>#N/A</v>
      </c>
      <c r="AY51" s="45" t="e">
        <f t="shared" si="3"/>
        <v>#N/A</v>
      </c>
      <c r="AZ51" s="45" t="e">
        <f t="shared" si="3"/>
        <v>#N/A</v>
      </c>
      <c r="BA51" s="45" t="e">
        <f t="shared" si="3"/>
        <v>#N/A</v>
      </c>
      <c r="BB51" s="45" t="e">
        <f t="shared" si="3"/>
        <v>#N/A</v>
      </c>
      <c r="BC51" s="45" t="e">
        <f t="shared" si="3"/>
        <v>#N/A</v>
      </c>
      <c r="BD51" s="45" t="e">
        <f t="shared" si="3"/>
        <v>#N/A</v>
      </c>
      <c r="BE51" s="45" t="e">
        <f t="shared" si="3"/>
        <v>#N/A</v>
      </c>
      <c r="BF51" s="86" t="e">
        <f t="shared" si="3"/>
        <v>#N/A</v>
      </c>
      <c r="BG51" s="45" t="e">
        <f t="shared" si="3"/>
        <v>#N/A</v>
      </c>
      <c r="BH51" s="45" t="e">
        <f t="shared" si="3"/>
        <v>#N/A</v>
      </c>
      <c r="BI51" s="45" t="e">
        <f t="shared" si="3"/>
        <v>#N/A</v>
      </c>
      <c r="BJ51" s="98" t="e">
        <f t="shared" si="3"/>
        <v>#N/A</v>
      </c>
      <c r="BK51" s="98" t="e">
        <f t="shared" si="3"/>
        <v>#N/A</v>
      </c>
      <c r="BL51" s="98" t="e">
        <f t="shared" si="3"/>
        <v>#N/A</v>
      </c>
      <c r="BM51" s="98" t="e">
        <f t="shared" si="3"/>
        <v>#N/A</v>
      </c>
      <c r="BN51" s="45" t="e">
        <f t="shared" si="3"/>
        <v>#N/A</v>
      </c>
      <c r="BO51" s="45" t="e">
        <f t="shared" si="3"/>
        <v>#N/A</v>
      </c>
      <c r="BP51" s="46" t="e">
        <f t="shared" si="3"/>
        <v>#N/A</v>
      </c>
      <c r="BQ51" s="50" t="s">
        <v>153</v>
      </c>
      <c r="BR51" s="44" t="e">
        <f>BR50</f>
        <v>#N/A</v>
      </c>
      <c r="BS51" s="45" t="e">
        <f t="shared" ref="BS51:CK51" si="4">BS50</f>
        <v>#N/A</v>
      </c>
      <c r="BT51" s="45" t="e">
        <f t="shared" si="4"/>
        <v>#N/A</v>
      </c>
      <c r="BU51" s="45" t="e">
        <f t="shared" si="4"/>
        <v>#N/A</v>
      </c>
      <c r="BV51" s="45" t="e">
        <f t="shared" si="4"/>
        <v>#N/A</v>
      </c>
      <c r="BW51" s="45" t="e">
        <f t="shared" si="4"/>
        <v>#N/A</v>
      </c>
      <c r="BX51" s="45" t="e">
        <f t="shared" si="4"/>
        <v>#N/A</v>
      </c>
      <c r="BY51" s="45" t="e">
        <f t="shared" si="4"/>
        <v>#N/A</v>
      </c>
      <c r="BZ51" s="45" t="e">
        <f t="shared" si="4"/>
        <v>#N/A</v>
      </c>
      <c r="CA51" s="86" t="e">
        <f t="shared" si="4"/>
        <v>#N/A</v>
      </c>
      <c r="CB51" s="45" t="e">
        <f t="shared" si="4"/>
        <v>#N/A</v>
      </c>
      <c r="CC51" s="45" t="e">
        <f t="shared" si="4"/>
        <v>#N/A</v>
      </c>
      <c r="CD51" s="45" t="e">
        <f t="shared" si="4"/>
        <v>#N/A</v>
      </c>
      <c r="CE51" s="45" t="e">
        <f t="shared" si="4"/>
        <v>#N/A</v>
      </c>
      <c r="CF51" s="45" t="e">
        <f t="shared" si="4"/>
        <v>#N/A</v>
      </c>
      <c r="CG51" s="45" t="e">
        <f t="shared" si="4"/>
        <v>#N/A</v>
      </c>
      <c r="CH51" s="45" t="e">
        <f t="shared" si="4"/>
        <v>#N/A</v>
      </c>
      <c r="CI51" s="45" t="e">
        <f t="shared" si="4"/>
        <v>#N/A</v>
      </c>
      <c r="CJ51" s="45" t="e">
        <f t="shared" si="4"/>
        <v>#N/A</v>
      </c>
      <c r="CK51" s="46" t="e">
        <f t="shared" si="4"/>
        <v>#N/A</v>
      </c>
      <c r="CL51" s="50" t="s">
        <v>153</v>
      </c>
      <c r="CM51" s="44" t="e">
        <f>CM50</f>
        <v>#VALUE!</v>
      </c>
      <c r="CN51" s="45">
        <f t="shared" ref="CN51:DF51" si="5">CN50</f>
        <v>0</v>
      </c>
      <c r="CO51" s="45">
        <f t="shared" si="5"/>
        <v>0</v>
      </c>
      <c r="CP51" s="45">
        <f t="shared" si="5"/>
        <v>0</v>
      </c>
      <c r="CQ51" s="45">
        <f t="shared" si="5"/>
        <v>0</v>
      </c>
      <c r="CR51" s="45">
        <f t="shared" si="5"/>
        <v>0</v>
      </c>
      <c r="CS51" s="45">
        <f t="shared" si="5"/>
        <v>0</v>
      </c>
      <c r="CT51" s="45">
        <f t="shared" si="5"/>
        <v>0</v>
      </c>
      <c r="CU51" s="45">
        <f t="shared" si="5"/>
        <v>0</v>
      </c>
      <c r="CV51" s="86">
        <f t="shared" si="5"/>
        <v>0</v>
      </c>
      <c r="CW51" s="45">
        <f t="shared" si="5"/>
        <v>0</v>
      </c>
      <c r="CX51" s="45">
        <f t="shared" si="5"/>
        <v>0</v>
      </c>
      <c r="CY51" s="45">
        <f t="shared" si="5"/>
        <v>0</v>
      </c>
      <c r="CZ51" s="45">
        <f t="shared" si="5"/>
        <v>0</v>
      </c>
      <c r="DA51" s="45">
        <f t="shared" si="5"/>
        <v>0</v>
      </c>
      <c r="DB51" s="45">
        <f t="shared" si="5"/>
        <v>0</v>
      </c>
      <c r="DC51" s="45">
        <f t="shared" si="5"/>
        <v>0</v>
      </c>
      <c r="DD51" s="45">
        <f t="shared" si="5"/>
        <v>0</v>
      </c>
      <c r="DE51" s="45">
        <f t="shared" si="5"/>
        <v>0</v>
      </c>
      <c r="DF51" s="46">
        <f t="shared" si="5"/>
        <v>0</v>
      </c>
      <c r="DG51" s="50" t="s">
        <v>153</v>
      </c>
      <c r="DH51" s="44" t="e">
        <f>DH50</f>
        <v>#N/A</v>
      </c>
      <c r="DI51" s="45" t="e">
        <f t="shared" ref="DI51:EA51" si="6">DI50</f>
        <v>#N/A</v>
      </c>
      <c r="DJ51" s="45" t="e">
        <f t="shared" si="6"/>
        <v>#N/A</v>
      </c>
      <c r="DK51" s="45" t="e">
        <f t="shared" si="6"/>
        <v>#N/A</v>
      </c>
      <c r="DL51" s="45" t="e">
        <f t="shared" si="6"/>
        <v>#N/A</v>
      </c>
      <c r="DM51" s="45" t="e">
        <f t="shared" si="6"/>
        <v>#N/A</v>
      </c>
      <c r="DN51" s="45" t="e">
        <f t="shared" si="6"/>
        <v>#N/A</v>
      </c>
      <c r="DO51" s="45" t="e">
        <f t="shared" si="6"/>
        <v>#N/A</v>
      </c>
      <c r="DP51" s="45" t="e">
        <f t="shared" si="6"/>
        <v>#N/A</v>
      </c>
      <c r="DQ51" s="86" t="e">
        <f t="shared" si="6"/>
        <v>#N/A</v>
      </c>
      <c r="DR51" s="45" t="e">
        <f t="shared" si="6"/>
        <v>#N/A</v>
      </c>
      <c r="DS51" s="45" t="e">
        <f t="shared" si="6"/>
        <v>#N/A</v>
      </c>
      <c r="DT51" s="45" t="e">
        <f t="shared" si="6"/>
        <v>#N/A</v>
      </c>
      <c r="DU51" s="45" t="e">
        <f t="shared" si="6"/>
        <v>#N/A</v>
      </c>
      <c r="DV51" s="45" t="e">
        <f t="shared" si="6"/>
        <v>#N/A</v>
      </c>
      <c r="DW51" s="45" t="e">
        <f t="shared" si="6"/>
        <v>#N/A</v>
      </c>
      <c r="DX51" s="45" t="e">
        <f t="shared" si="6"/>
        <v>#N/A</v>
      </c>
      <c r="DY51" s="45" t="e">
        <f t="shared" si="6"/>
        <v>#N/A</v>
      </c>
      <c r="DZ51" s="45" t="e">
        <f t="shared" si="6"/>
        <v>#N/A</v>
      </c>
      <c r="EA51" s="46" t="e">
        <f t="shared" si="6"/>
        <v>#N/A</v>
      </c>
      <c r="EB51" s="50" t="s">
        <v>153</v>
      </c>
      <c r="EC51" s="44" t="e">
        <f>EC50</f>
        <v>#N/A</v>
      </c>
      <c r="ED51" s="45" t="e">
        <f t="shared" ref="ED51:EV51" si="7">ED50</f>
        <v>#N/A</v>
      </c>
      <c r="EE51" s="45" t="e">
        <f t="shared" si="7"/>
        <v>#N/A</v>
      </c>
      <c r="EF51" s="45" t="e">
        <f t="shared" si="7"/>
        <v>#N/A</v>
      </c>
      <c r="EG51" s="45" t="e">
        <f t="shared" si="7"/>
        <v>#N/A</v>
      </c>
      <c r="EH51" s="45" t="e">
        <f t="shared" si="7"/>
        <v>#N/A</v>
      </c>
      <c r="EI51" s="45" t="e">
        <f t="shared" si="7"/>
        <v>#N/A</v>
      </c>
      <c r="EJ51" s="45" t="e">
        <f t="shared" si="7"/>
        <v>#N/A</v>
      </c>
      <c r="EK51" s="45" t="e">
        <f t="shared" si="7"/>
        <v>#N/A</v>
      </c>
      <c r="EL51" s="86" t="e">
        <f t="shared" si="7"/>
        <v>#N/A</v>
      </c>
      <c r="EM51" s="45" t="e">
        <f t="shared" si="7"/>
        <v>#N/A</v>
      </c>
      <c r="EN51" s="45" t="e">
        <f t="shared" si="7"/>
        <v>#N/A</v>
      </c>
      <c r="EO51" s="45" t="e">
        <f t="shared" si="7"/>
        <v>#N/A</v>
      </c>
      <c r="EP51" s="45" t="e">
        <f t="shared" si="7"/>
        <v>#N/A</v>
      </c>
      <c r="EQ51" s="45" t="e">
        <f t="shared" si="7"/>
        <v>#N/A</v>
      </c>
      <c r="ER51" s="45" t="e">
        <f t="shared" si="7"/>
        <v>#N/A</v>
      </c>
      <c r="ES51" s="45" t="e">
        <f t="shared" si="7"/>
        <v>#N/A</v>
      </c>
      <c r="ET51" s="45" t="e">
        <f t="shared" si="7"/>
        <v>#N/A</v>
      </c>
      <c r="EU51" s="45" t="e">
        <f t="shared" si="7"/>
        <v>#N/A</v>
      </c>
      <c r="EV51" s="46" t="e">
        <f t="shared" si="7"/>
        <v>#N/A</v>
      </c>
      <c r="EW51" s="50" t="s">
        <v>153</v>
      </c>
      <c r="EX51" s="44" t="e">
        <f>EX50</f>
        <v>#N/A</v>
      </c>
      <c r="EY51" s="45" t="e">
        <f t="shared" ref="EY51:FQ51" si="8">EY50</f>
        <v>#N/A</v>
      </c>
      <c r="EZ51" s="45" t="e">
        <f t="shared" si="8"/>
        <v>#N/A</v>
      </c>
      <c r="FA51" s="45" t="e">
        <f t="shared" si="8"/>
        <v>#N/A</v>
      </c>
      <c r="FB51" s="45" t="e">
        <f t="shared" si="8"/>
        <v>#N/A</v>
      </c>
      <c r="FC51" s="45" t="e">
        <f t="shared" si="8"/>
        <v>#N/A</v>
      </c>
      <c r="FD51" s="45" t="e">
        <f t="shared" si="8"/>
        <v>#N/A</v>
      </c>
      <c r="FE51" s="45" t="e">
        <f t="shared" si="8"/>
        <v>#N/A</v>
      </c>
      <c r="FF51" s="45" t="e">
        <f t="shared" si="8"/>
        <v>#N/A</v>
      </c>
      <c r="FG51" s="86" t="e">
        <f t="shared" si="8"/>
        <v>#N/A</v>
      </c>
      <c r="FH51" s="45" t="e">
        <f t="shared" si="8"/>
        <v>#N/A</v>
      </c>
      <c r="FI51" s="45" t="e">
        <f t="shared" si="8"/>
        <v>#N/A</v>
      </c>
      <c r="FJ51" s="45" t="e">
        <f t="shared" si="8"/>
        <v>#N/A</v>
      </c>
      <c r="FK51" s="45" t="e">
        <f t="shared" si="8"/>
        <v>#N/A</v>
      </c>
      <c r="FL51" s="45" t="e">
        <f t="shared" si="8"/>
        <v>#N/A</v>
      </c>
      <c r="FM51" s="45" t="e">
        <f t="shared" si="8"/>
        <v>#N/A</v>
      </c>
      <c r="FN51" s="45" t="e">
        <f t="shared" si="8"/>
        <v>#N/A</v>
      </c>
      <c r="FO51" s="45" t="e">
        <f t="shared" si="8"/>
        <v>#N/A</v>
      </c>
      <c r="FP51" s="45" t="e">
        <f t="shared" si="8"/>
        <v>#N/A</v>
      </c>
      <c r="FQ51" s="46" t="e">
        <f t="shared" si="8"/>
        <v>#N/A</v>
      </c>
      <c r="FR51" s="50" t="s">
        <v>153</v>
      </c>
      <c r="FS51" s="44" t="e">
        <f>FS50</f>
        <v>#N/A</v>
      </c>
      <c r="FT51" s="45" t="e">
        <f t="shared" ref="FT51:GL51" si="9">FT50</f>
        <v>#N/A</v>
      </c>
      <c r="FU51" s="45" t="e">
        <f t="shared" si="9"/>
        <v>#N/A</v>
      </c>
      <c r="FV51" s="45" t="e">
        <f t="shared" si="9"/>
        <v>#N/A</v>
      </c>
      <c r="FW51" s="45" t="e">
        <f t="shared" si="9"/>
        <v>#N/A</v>
      </c>
      <c r="FX51" s="45" t="e">
        <f t="shared" si="9"/>
        <v>#N/A</v>
      </c>
      <c r="FY51" s="45" t="e">
        <f t="shared" si="9"/>
        <v>#N/A</v>
      </c>
      <c r="FZ51" s="45" t="e">
        <f t="shared" si="9"/>
        <v>#N/A</v>
      </c>
      <c r="GA51" s="45" t="e">
        <f t="shared" si="9"/>
        <v>#N/A</v>
      </c>
      <c r="GB51" s="86" t="e">
        <f t="shared" si="9"/>
        <v>#N/A</v>
      </c>
      <c r="GC51" s="45" t="e">
        <f t="shared" si="9"/>
        <v>#N/A</v>
      </c>
      <c r="GD51" s="45" t="e">
        <f t="shared" si="9"/>
        <v>#N/A</v>
      </c>
      <c r="GE51" s="45" t="e">
        <f t="shared" si="9"/>
        <v>#N/A</v>
      </c>
      <c r="GF51" s="45" t="e">
        <f t="shared" si="9"/>
        <v>#N/A</v>
      </c>
      <c r="GG51" s="45" t="e">
        <f t="shared" si="9"/>
        <v>#N/A</v>
      </c>
      <c r="GH51" s="45" t="e">
        <f t="shared" si="9"/>
        <v>#N/A</v>
      </c>
      <c r="GI51" s="45" t="e">
        <f t="shared" si="9"/>
        <v>#N/A</v>
      </c>
      <c r="GJ51" s="45" t="e">
        <f t="shared" si="9"/>
        <v>#N/A</v>
      </c>
      <c r="GK51" s="45" t="e">
        <f t="shared" si="9"/>
        <v>#N/A</v>
      </c>
      <c r="GL51" s="46" t="e">
        <f t="shared" si="9"/>
        <v>#N/A</v>
      </c>
      <c r="GM51" s="50" t="s">
        <v>153</v>
      </c>
      <c r="GN51" s="44" t="e">
        <f>GN50</f>
        <v>#N/A</v>
      </c>
      <c r="GO51" s="45" t="e">
        <f t="shared" ref="GO51:HG51" si="10">GO50</f>
        <v>#N/A</v>
      </c>
      <c r="GP51" s="45" t="e">
        <f t="shared" si="10"/>
        <v>#N/A</v>
      </c>
      <c r="GQ51" s="45" t="e">
        <f t="shared" si="10"/>
        <v>#N/A</v>
      </c>
      <c r="GR51" s="45" t="e">
        <f t="shared" si="10"/>
        <v>#N/A</v>
      </c>
      <c r="GS51" s="45" t="e">
        <f t="shared" si="10"/>
        <v>#N/A</v>
      </c>
      <c r="GT51" s="45" t="e">
        <f t="shared" si="10"/>
        <v>#N/A</v>
      </c>
      <c r="GU51" s="45" t="e">
        <f t="shared" si="10"/>
        <v>#N/A</v>
      </c>
      <c r="GV51" s="45" t="e">
        <f t="shared" si="10"/>
        <v>#N/A</v>
      </c>
      <c r="GW51" s="86" t="e">
        <f t="shared" si="10"/>
        <v>#N/A</v>
      </c>
      <c r="GX51" s="45" t="e">
        <f t="shared" si="10"/>
        <v>#N/A</v>
      </c>
      <c r="GY51" s="45" t="e">
        <f t="shared" si="10"/>
        <v>#N/A</v>
      </c>
      <c r="GZ51" s="45" t="e">
        <f t="shared" si="10"/>
        <v>#N/A</v>
      </c>
      <c r="HA51" s="45" t="e">
        <f t="shared" si="10"/>
        <v>#N/A</v>
      </c>
      <c r="HB51" s="45" t="e">
        <f t="shared" si="10"/>
        <v>#N/A</v>
      </c>
      <c r="HC51" s="45" t="e">
        <f t="shared" si="10"/>
        <v>#N/A</v>
      </c>
      <c r="HD51" s="45" t="e">
        <f t="shared" si="10"/>
        <v>#N/A</v>
      </c>
      <c r="HE51" s="45" t="e">
        <f t="shared" si="10"/>
        <v>#N/A</v>
      </c>
      <c r="HF51" s="45" t="e">
        <f t="shared" si="10"/>
        <v>#N/A</v>
      </c>
      <c r="HG51" s="46" t="e">
        <f t="shared" si="10"/>
        <v>#N/A</v>
      </c>
    </row>
    <row r="52" spans="1:215" ht="13.8" thickBot="1" x14ac:dyDescent="0.25">
      <c r="A52" s="25"/>
      <c r="B52" s="27">
        <v>18</v>
      </c>
      <c r="C52" s="25"/>
      <c r="D52" s="25"/>
      <c r="E52" s="25"/>
      <c r="F52" s="51"/>
      <c r="G52" s="794">
        <v>1</v>
      </c>
      <c r="H52" s="794"/>
      <c r="I52" s="794"/>
      <c r="J52" s="794"/>
      <c r="K52" s="794"/>
      <c r="L52" s="794"/>
      <c r="M52" s="794"/>
      <c r="N52" s="794"/>
      <c r="O52" s="794"/>
      <c r="P52" s="794"/>
      <c r="Q52" s="794"/>
      <c r="R52" s="794"/>
      <c r="S52" s="794"/>
      <c r="T52" s="794"/>
      <c r="U52" s="794"/>
      <c r="V52" s="794"/>
      <c r="W52" s="794"/>
      <c r="X52" s="794"/>
      <c r="Y52" s="794"/>
      <c r="Z52" s="794"/>
      <c r="AA52" s="52"/>
      <c r="AB52" s="799">
        <v>2</v>
      </c>
      <c r="AC52" s="800"/>
      <c r="AD52" s="800"/>
      <c r="AE52" s="800"/>
      <c r="AF52" s="800"/>
      <c r="AG52" s="800"/>
      <c r="AH52" s="800"/>
      <c r="AI52" s="800"/>
      <c r="AJ52" s="800"/>
      <c r="AK52" s="800"/>
      <c r="AL52" s="800"/>
      <c r="AM52" s="800"/>
      <c r="AN52" s="800"/>
      <c r="AO52" s="800"/>
      <c r="AP52" s="800"/>
      <c r="AQ52" s="800"/>
      <c r="AR52" s="800"/>
      <c r="AS52" s="800"/>
      <c r="AT52" s="800"/>
      <c r="AU52" s="801"/>
      <c r="AV52" s="52"/>
      <c r="AW52" s="794">
        <v>3</v>
      </c>
      <c r="AX52" s="794"/>
      <c r="AY52" s="794"/>
      <c r="AZ52" s="794"/>
      <c r="BA52" s="794"/>
      <c r="BB52" s="794"/>
      <c r="BC52" s="794"/>
      <c r="BD52" s="794"/>
      <c r="BE52" s="794"/>
      <c r="BF52" s="794"/>
      <c r="BG52" s="794"/>
      <c r="BH52" s="794"/>
      <c r="BI52" s="794"/>
      <c r="BJ52" s="794"/>
      <c r="BK52" s="794"/>
      <c r="BL52" s="794"/>
      <c r="BM52" s="794"/>
      <c r="BN52" s="794"/>
      <c r="BO52" s="794"/>
      <c r="BP52" s="794"/>
      <c r="BQ52" s="52"/>
      <c r="BR52" s="794">
        <v>4</v>
      </c>
      <c r="BS52" s="794"/>
      <c r="BT52" s="794"/>
      <c r="BU52" s="794"/>
      <c r="BV52" s="794"/>
      <c r="BW52" s="794"/>
      <c r="BX52" s="794"/>
      <c r="BY52" s="794"/>
      <c r="BZ52" s="794"/>
      <c r="CA52" s="794"/>
      <c r="CB52" s="794"/>
      <c r="CC52" s="794"/>
      <c r="CD52" s="794"/>
      <c r="CE52" s="794"/>
      <c r="CF52" s="794"/>
      <c r="CG52" s="794"/>
      <c r="CH52" s="794"/>
      <c r="CI52" s="794"/>
      <c r="CJ52" s="794"/>
      <c r="CK52" s="794"/>
      <c r="CL52" s="52"/>
      <c r="CM52" s="794">
        <v>5</v>
      </c>
      <c r="CN52" s="794"/>
      <c r="CO52" s="794"/>
      <c r="CP52" s="794"/>
      <c r="CQ52" s="794"/>
      <c r="CR52" s="794"/>
      <c r="CS52" s="794"/>
      <c r="CT52" s="794"/>
      <c r="CU52" s="794"/>
      <c r="CV52" s="794"/>
      <c r="CW52" s="794"/>
      <c r="CX52" s="794"/>
      <c r="CY52" s="794"/>
      <c r="CZ52" s="794"/>
      <c r="DA52" s="794"/>
      <c r="DB52" s="794"/>
      <c r="DC52" s="794"/>
      <c r="DD52" s="794"/>
      <c r="DE52" s="794"/>
      <c r="DF52" s="794"/>
      <c r="DG52" s="52"/>
      <c r="DH52" s="794">
        <v>6</v>
      </c>
      <c r="DI52" s="794"/>
      <c r="DJ52" s="794"/>
      <c r="DK52" s="794"/>
      <c r="DL52" s="794"/>
      <c r="DM52" s="794"/>
      <c r="DN52" s="794"/>
      <c r="DO52" s="794"/>
      <c r="DP52" s="794"/>
      <c r="DQ52" s="794"/>
      <c r="DR52" s="794"/>
      <c r="DS52" s="794"/>
      <c r="DT52" s="794"/>
      <c r="DU52" s="794"/>
      <c r="DV52" s="794"/>
      <c r="DW52" s="794"/>
      <c r="DX52" s="794"/>
      <c r="DY52" s="794"/>
      <c r="DZ52" s="794"/>
      <c r="EA52" s="794"/>
      <c r="EB52" s="52"/>
      <c r="EC52" s="794">
        <v>7</v>
      </c>
      <c r="ED52" s="794"/>
      <c r="EE52" s="794"/>
      <c r="EF52" s="794"/>
      <c r="EG52" s="794"/>
      <c r="EH52" s="794"/>
      <c r="EI52" s="794"/>
      <c r="EJ52" s="794"/>
      <c r="EK52" s="794"/>
      <c r="EL52" s="794"/>
      <c r="EM52" s="794"/>
      <c r="EN52" s="794"/>
      <c r="EO52" s="794"/>
      <c r="EP52" s="794"/>
      <c r="EQ52" s="794"/>
      <c r="ER52" s="794"/>
      <c r="ES52" s="794"/>
      <c r="ET52" s="794"/>
      <c r="EU52" s="794"/>
      <c r="EV52" s="794"/>
      <c r="EW52" s="52"/>
      <c r="EX52" s="794">
        <v>8</v>
      </c>
      <c r="EY52" s="794"/>
      <c r="EZ52" s="794"/>
      <c r="FA52" s="794"/>
      <c r="FB52" s="794"/>
      <c r="FC52" s="794"/>
      <c r="FD52" s="794"/>
      <c r="FE52" s="794"/>
      <c r="FF52" s="794"/>
      <c r="FG52" s="794"/>
      <c r="FH52" s="794"/>
      <c r="FI52" s="794"/>
      <c r="FJ52" s="794"/>
      <c r="FK52" s="794"/>
      <c r="FL52" s="794"/>
      <c r="FM52" s="794"/>
      <c r="FN52" s="794"/>
      <c r="FO52" s="794"/>
      <c r="FP52" s="794"/>
      <c r="FQ52" s="794"/>
      <c r="FR52" s="52"/>
      <c r="FS52" s="794">
        <v>9</v>
      </c>
      <c r="FT52" s="794"/>
      <c r="FU52" s="794"/>
      <c r="FV52" s="794"/>
      <c r="FW52" s="794"/>
      <c r="FX52" s="794"/>
      <c r="FY52" s="794"/>
      <c r="FZ52" s="794"/>
      <c r="GA52" s="794"/>
      <c r="GB52" s="794"/>
      <c r="GC52" s="794"/>
      <c r="GD52" s="794"/>
      <c r="GE52" s="794"/>
      <c r="GF52" s="794"/>
      <c r="GG52" s="794"/>
      <c r="GH52" s="794"/>
      <c r="GI52" s="794"/>
      <c r="GJ52" s="794"/>
      <c r="GK52" s="794"/>
      <c r="GL52" s="794"/>
      <c r="GM52" s="52"/>
      <c r="GN52" s="794">
        <v>10</v>
      </c>
      <c r="GO52" s="794"/>
      <c r="GP52" s="794"/>
      <c r="GQ52" s="794"/>
      <c r="GR52" s="794"/>
      <c r="GS52" s="794"/>
      <c r="GT52" s="794"/>
      <c r="GU52" s="794"/>
      <c r="GV52" s="794"/>
      <c r="GW52" s="794"/>
      <c r="GX52" s="794"/>
      <c r="GY52" s="794"/>
      <c r="GZ52" s="794"/>
      <c r="HA52" s="794"/>
      <c r="HB52" s="794"/>
      <c r="HC52" s="794"/>
      <c r="HD52" s="794"/>
      <c r="HE52" s="794"/>
      <c r="HF52" s="794"/>
      <c r="HG52" s="794"/>
    </row>
    <row r="53" spans="1:215" ht="13.8" thickBot="1" x14ac:dyDescent="0.25">
      <c r="A53" s="25"/>
      <c r="B53" s="27">
        <v>19</v>
      </c>
      <c r="C53" s="25"/>
      <c r="D53" s="25"/>
      <c r="E53" s="25"/>
      <c r="F53" s="26"/>
      <c r="AA53" s="26"/>
      <c r="AV53" s="26"/>
      <c r="BQ53" s="26"/>
      <c r="CL53" s="26"/>
      <c r="DG53" s="26"/>
      <c r="EB53" s="26"/>
      <c r="EW53" s="26"/>
      <c r="FR53" s="26"/>
      <c r="GM53" s="26"/>
    </row>
    <row r="54" spans="1:215" ht="13.8" thickBot="1" x14ac:dyDescent="0.25">
      <c r="A54" s="25"/>
      <c r="B54" s="27">
        <v>20</v>
      </c>
      <c r="C54" s="25"/>
      <c r="D54" s="25"/>
      <c r="E54" s="25"/>
      <c r="F54" s="57" t="s">
        <v>102</v>
      </c>
      <c r="G54" s="55" t="s">
        <v>31</v>
      </c>
      <c r="H54" s="55" t="s">
        <v>30</v>
      </c>
      <c r="I54" s="55" t="s">
        <v>19</v>
      </c>
      <c r="J54" s="55" t="s">
        <v>17</v>
      </c>
      <c r="K54" s="55" t="s">
        <v>16</v>
      </c>
      <c r="L54" s="55" t="s">
        <v>15</v>
      </c>
      <c r="M54" s="55" t="s">
        <v>14</v>
      </c>
      <c r="N54" s="55" t="s">
        <v>13</v>
      </c>
      <c r="O54" s="55" t="s">
        <v>12</v>
      </c>
      <c r="P54" s="55" t="s">
        <v>11</v>
      </c>
      <c r="Q54" s="65" t="s">
        <v>116</v>
      </c>
      <c r="R54" s="55" t="s">
        <v>117</v>
      </c>
      <c r="S54" s="55" t="s">
        <v>118</v>
      </c>
      <c r="T54" s="55" t="s">
        <v>119</v>
      </c>
      <c r="U54" s="55" t="s">
        <v>120</v>
      </c>
      <c r="V54" s="55" t="s">
        <v>121</v>
      </c>
      <c r="W54" s="55" t="s">
        <v>122</v>
      </c>
      <c r="X54" s="55" t="s">
        <v>123</v>
      </c>
      <c r="Y54" s="55" t="s">
        <v>124</v>
      </c>
      <c r="Z54" s="56" t="s">
        <v>125</v>
      </c>
      <c r="AA54" s="814" t="s">
        <v>147</v>
      </c>
      <c r="AB54" s="815"/>
      <c r="AC54" s="815"/>
      <c r="AD54" s="815"/>
      <c r="AE54" s="815"/>
      <c r="AF54" s="815"/>
      <c r="AG54" s="815"/>
      <c r="AH54" s="815"/>
      <c r="AI54" s="815"/>
      <c r="AJ54" s="816"/>
      <c r="AL54" s="194"/>
      <c r="AM54" s="792" t="s">
        <v>126</v>
      </c>
      <c r="AN54" s="793"/>
      <c r="AO54" s="793"/>
      <c r="AP54" s="193" t="s">
        <v>31</v>
      </c>
      <c r="AQ54" s="193" t="s">
        <v>30</v>
      </c>
      <c r="AR54" s="193" t="s">
        <v>19</v>
      </c>
      <c r="AS54" s="193" t="s">
        <v>17</v>
      </c>
      <c r="AT54" s="193" t="s">
        <v>16</v>
      </c>
      <c r="AU54" s="192" t="s">
        <v>15</v>
      </c>
      <c r="AV54" s="193" t="s">
        <v>14</v>
      </c>
      <c r="AW54" s="193" t="s">
        <v>13</v>
      </c>
      <c r="AX54" s="193" t="s">
        <v>12</v>
      </c>
      <c r="AY54" s="61" t="s">
        <v>11</v>
      </c>
      <c r="AZ54" s="192" t="s">
        <v>116</v>
      </c>
      <c r="BA54" s="193" t="s">
        <v>117</v>
      </c>
      <c r="BB54" s="193" t="s">
        <v>118</v>
      </c>
      <c r="BC54" s="193" t="s">
        <v>119</v>
      </c>
      <c r="BD54" s="193" t="s">
        <v>120</v>
      </c>
      <c r="BE54" s="193" t="s">
        <v>121</v>
      </c>
      <c r="BF54" s="193" t="s">
        <v>122</v>
      </c>
      <c r="BG54" s="193" t="s">
        <v>123</v>
      </c>
      <c r="BH54" s="193" t="s">
        <v>124</v>
      </c>
      <c r="BI54" s="61" t="s">
        <v>125</v>
      </c>
      <c r="BJ54" s="95" t="s">
        <v>27</v>
      </c>
      <c r="BK54" s="193" t="s">
        <v>24</v>
      </c>
      <c r="BL54" s="193" t="s">
        <v>46</v>
      </c>
      <c r="BM54" s="61" t="s">
        <v>141</v>
      </c>
      <c r="BN54" s="194" t="s">
        <v>409</v>
      </c>
      <c r="BO54" s="792" t="s">
        <v>281</v>
      </c>
      <c r="BP54" s="793"/>
      <c r="BQ54" s="793"/>
      <c r="BR54" s="193" t="s">
        <v>31</v>
      </c>
      <c r="BS54" s="193" t="s">
        <v>30</v>
      </c>
      <c r="BT54" s="193" t="s">
        <v>19</v>
      </c>
      <c r="BU54" s="193" t="s">
        <v>17</v>
      </c>
      <c r="BV54" s="61" t="s">
        <v>16</v>
      </c>
      <c r="BW54" s="192" t="s">
        <v>15</v>
      </c>
      <c r="BX54" s="193" t="s">
        <v>14</v>
      </c>
      <c r="BY54" s="193" t="s">
        <v>13</v>
      </c>
      <c r="BZ54" s="193" t="s">
        <v>12</v>
      </c>
      <c r="CA54" s="61" t="s">
        <v>11</v>
      </c>
      <c r="CB54" s="192" t="s">
        <v>116</v>
      </c>
      <c r="CC54" s="193" t="s">
        <v>117</v>
      </c>
      <c r="CD54" s="193" t="s">
        <v>118</v>
      </c>
      <c r="CE54" s="193" t="s">
        <v>119</v>
      </c>
      <c r="CF54" s="193" t="s">
        <v>120</v>
      </c>
      <c r="CG54" s="193" t="s">
        <v>121</v>
      </c>
      <c r="CH54" s="193" t="s">
        <v>122</v>
      </c>
      <c r="CI54" s="193" t="s">
        <v>123</v>
      </c>
      <c r="CJ54" s="193" t="s">
        <v>124</v>
      </c>
      <c r="CK54" s="61" t="s">
        <v>125</v>
      </c>
      <c r="CL54" s="26" t="s">
        <v>409</v>
      </c>
      <c r="CM54" s="797" t="s">
        <v>310</v>
      </c>
      <c r="CN54" s="798"/>
      <c r="CO54" s="798"/>
      <c r="CP54" s="55" t="s">
        <v>31</v>
      </c>
      <c r="CQ54" s="55" t="s">
        <v>30</v>
      </c>
      <c r="CR54" s="55" t="s">
        <v>19</v>
      </c>
      <c r="CS54" s="55" t="s">
        <v>17</v>
      </c>
      <c r="CT54" s="56" t="s">
        <v>16</v>
      </c>
      <c r="CU54" s="65" t="s">
        <v>15</v>
      </c>
      <c r="CV54" s="55" t="s">
        <v>14</v>
      </c>
      <c r="CW54" s="55" t="s">
        <v>13</v>
      </c>
      <c r="CX54" s="55" t="s">
        <v>12</v>
      </c>
      <c r="CY54" s="56" t="s">
        <v>11</v>
      </c>
      <c r="CZ54" s="65" t="s">
        <v>116</v>
      </c>
      <c r="DA54" s="55" t="s">
        <v>117</v>
      </c>
      <c r="DB54" s="55" t="s">
        <v>118</v>
      </c>
      <c r="DC54" s="55" t="s">
        <v>119</v>
      </c>
      <c r="DD54" s="55" t="s">
        <v>120</v>
      </c>
      <c r="DE54" s="55" t="s">
        <v>121</v>
      </c>
      <c r="DF54" s="55" t="s">
        <v>122</v>
      </c>
      <c r="DG54" s="55" t="s">
        <v>123</v>
      </c>
      <c r="DH54" s="55" t="s">
        <v>124</v>
      </c>
      <c r="DI54" s="56" t="s">
        <v>125</v>
      </c>
      <c r="DJ54" s="194" t="s">
        <v>409</v>
      </c>
      <c r="DK54" s="24">
        <v>4</v>
      </c>
      <c r="EB54" s="26"/>
      <c r="EW54" s="26"/>
      <c r="FR54" s="26"/>
      <c r="GM54" s="26"/>
    </row>
    <row r="55" spans="1:215" ht="13.8" thickBot="1" x14ac:dyDescent="0.25">
      <c r="A55" s="25"/>
      <c r="B55" s="27">
        <v>21</v>
      </c>
      <c r="C55" s="25"/>
      <c r="D55" s="25"/>
      <c r="E55" s="25"/>
      <c r="F55" s="59" t="s">
        <v>103</v>
      </c>
      <c r="G55" s="60">
        <v>2</v>
      </c>
      <c r="H55" s="60">
        <v>2</v>
      </c>
      <c r="I55" s="60">
        <v>2</v>
      </c>
      <c r="J55" s="60">
        <v>2</v>
      </c>
      <c r="K55" s="60">
        <v>1</v>
      </c>
      <c r="L55" s="60">
        <v>4</v>
      </c>
      <c r="M55" s="60">
        <v>4</v>
      </c>
      <c r="N55" s="60">
        <v>3</v>
      </c>
      <c r="O55" s="60">
        <v>26</v>
      </c>
      <c r="P55" s="60">
        <v>7</v>
      </c>
      <c r="Q55" s="66">
        <v>0</v>
      </c>
      <c r="R55" s="60">
        <v>0</v>
      </c>
      <c r="S55" s="60">
        <v>0</v>
      </c>
      <c r="T55" s="60">
        <v>0</v>
      </c>
      <c r="U55" s="60">
        <v>0</v>
      </c>
      <c r="V55" s="60">
        <v>0</v>
      </c>
      <c r="W55" s="60">
        <v>0</v>
      </c>
      <c r="X55" s="60">
        <v>0</v>
      </c>
      <c r="Y55" s="60">
        <v>0</v>
      </c>
      <c r="Z55" s="61">
        <v>0</v>
      </c>
      <c r="AA55" s="766" t="str">
        <f>"命中判定のC値-1 F値+1 &amp; 炎氷耐性+"&amp;CS!S10*3</f>
        <v>命中判定のC値-1 F値+1 &amp; 炎氷耐性+3</v>
      </c>
      <c r="AB55" s="767"/>
      <c r="AC55" s="767"/>
      <c r="AD55" s="767"/>
      <c r="AE55" s="767"/>
      <c r="AF55" s="767"/>
      <c r="AG55" s="767"/>
      <c r="AH55" s="767"/>
      <c r="AI55" s="767"/>
      <c r="AJ55" s="768"/>
      <c r="AL55" s="194"/>
      <c r="AM55" s="820" t="s">
        <v>681</v>
      </c>
      <c r="AN55" s="780"/>
      <c r="AO55" s="780"/>
      <c r="AP55" s="96"/>
      <c r="AQ55" s="96"/>
      <c r="AR55" s="96"/>
      <c r="AS55" s="96"/>
      <c r="AT55" s="96"/>
      <c r="AU55" s="155"/>
      <c r="AV55" s="97"/>
      <c r="AW55" s="198"/>
      <c r="AX55" s="97"/>
      <c r="AY55" s="156"/>
      <c r="AZ55" s="157"/>
      <c r="BA55" s="97"/>
      <c r="BB55" s="97"/>
      <c r="BC55" s="97"/>
      <c r="BD55" s="97"/>
      <c r="BE55" s="97"/>
      <c r="BF55" s="97"/>
      <c r="BG55" s="97"/>
      <c r="BH55" s="97"/>
      <c r="BI55" s="158"/>
      <c r="BJ55" s="196"/>
      <c r="BK55" s="196"/>
      <c r="BL55" s="196"/>
      <c r="BM55" s="64"/>
      <c r="BN55" s="24">
        <v>0</v>
      </c>
      <c r="BO55" s="792" t="s">
        <v>282</v>
      </c>
      <c r="BP55" s="793"/>
      <c r="BQ55" s="793"/>
      <c r="BR55" s="193"/>
      <c r="BS55" s="193"/>
      <c r="BT55" s="193"/>
      <c r="BU55" s="193"/>
      <c r="BV55" s="61"/>
      <c r="BW55" s="192"/>
      <c r="BX55" s="193"/>
      <c r="BY55" s="193"/>
      <c r="BZ55" s="193"/>
      <c r="CA55" s="61"/>
      <c r="CB55" s="192">
        <v>-10</v>
      </c>
      <c r="CC55" s="193">
        <v>-10</v>
      </c>
      <c r="CD55" s="193">
        <v>-10</v>
      </c>
      <c r="CE55" s="193">
        <v>-10</v>
      </c>
      <c r="CF55" s="193">
        <v>-10</v>
      </c>
      <c r="CG55" s="193">
        <v>-10</v>
      </c>
      <c r="CH55" s="193">
        <v>-10</v>
      </c>
      <c r="CI55" s="193">
        <v>-10</v>
      </c>
      <c r="CJ55" s="193">
        <v>-10</v>
      </c>
      <c r="CK55" s="61">
        <v>-10</v>
      </c>
      <c r="CL55" s="26">
        <v>0</v>
      </c>
      <c r="CM55" s="791" t="s">
        <v>183</v>
      </c>
      <c r="CN55" s="776"/>
      <c r="CO55" s="776"/>
      <c r="CP55" s="190"/>
      <c r="CQ55" s="190"/>
      <c r="CR55" s="190"/>
      <c r="CS55" s="190"/>
      <c r="CT55" s="63"/>
      <c r="CU55" s="189"/>
      <c r="CV55" s="190"/>
      <c r="CW55" s="190"/>
      <c r="CX55" s="190"/>
      <c r="CY55" s="63"/>
      <c r="CZ55" s="189"/>
      <c r="DA55" s="190"/>
      <c r="DB55" s="190"/>
      <c r="DC55" s="190"/>
      <c r="DD55" s="190"/>
      <c r="DE55" s="190"/>
      <c r="DF55" s="190"/>
      <c r="DG55" s="190"/>
      <c r="DH55" s="190"/>
      <c r="DI55" s="63"/>
      <c r="DJ55" s="24">
        <v>0</v>
      </c>
      <c r="DK55" s="24">
        <v>4</v>
      </c>
      <c r="EB55" s="26"/>
      <c r="EW55" s="26"/>
      <c r="FR55" s="26"/>
      <c r="GM55" s="26"/>
    </row>
    <row r="56" spans="1:215" x14ac:dyDescent="0.2">
      <c r="A56" s="25"/>
      <c r="B56" s="79"/>
      <c r="C56" s="25"/>
      <c r="D56" s="25"/>
      <c r="E56" s="25"/>
      <c r="F56" s="58" t="s">
        <v>104</v>
      </c>
      <c r="G56" s="62">
        <v>2</v>
      </c>
      <c r="H56" s="62">
        <v>2</v>
      </c>
      <c r="I56" s="62">
        <v>1</v>
      </c>
      <c r="J56" s="62">
        <v>2</v>
      </c>
      <c r="K56" s="62">
        <v>1</v>
      </c>
      <c r="L56" s="62">
        <v>2</v>
      </c>
      <c r="M56" s="62">
        <v>3</v>
      </c>
      <c r="N56" s="62">
        <v>4</v>
      </c>
      <c r="O56" s="62">
        <v>35</v>
      </c>
      <c r="P56" s="62">
        <v>8</v>
      </c>
      <c r="Q56" s="67">
        <v>0</v>
      </c>
      <c r="R56" s="62">
        <v>0</v>
      </c>
      <c r="S56" s="62">
        <v>0</v>
      </c>
      <c r="T56" s="62">
        <v>0</v>
      </c>
      <c r="U56" s="62">
        <v>0</v>
      </c>
      <c r="V56" s="62">
        <v>0</v>
      </c>
      <c r="W56" s="62">
        <v>0</v>
      </c>
      <c r="X56" s="62">
        <v>0</v>
      </c>
      <c r="Y56" s="62">
        <v>0</v>
      </c>
      <c r="Z56" s="63">
        <v>0</v>
      </c>
      <c r="AA56" s="769" t="str">
        <f>"氷水雷風土耐性+"&amp;CS!S10*2&amp;" &amp; 「BS：凍結」無効"</f>
        <v>氷水雷風土耐性+2 &amp; 「BS：凍結」無効</v>
      </c>
      <c r="AB56" s="770"/>
      <c r="AC56" s="770"/>
      <c r="AD56" s="770"/>
      <c r="AE56" s="770"/>
      <c r="AF56" s="770"/>
      <c r="AG56" s="770"/>
      <c r="AH56" s="770"/>
      <c r="AI56" s="770"/>
      <c r="AJ56" s="771"/>
      <c r="AL56" s="194"/>
      <c r="AM56" s="792" t="s">
        <v>127</v>
      </c>
      <c r="AN56" s="793"/>
      <c r="AO56" s="793"/>
      <c r="AP56" s="193">
        <v>-2</v>
      </c>
      <c r="AQ56" s="193"/>
      <c r="AR56" s="193"/>
      <c r="AS56" s="193"/>
      <c r="AT56" s="61"/>
      <c r="AU56" s="192">
        <v>1</v>
      </c>
      <c r="AV56" s="193">
        <v>16</v>
      </c>
      <c r="AW56" s="193"/>
      <c r="AX56" s="193"/>
      <c r="AY56" s="61"/>
      <c r="AZ56" s="192">
        <v>-7</v>
      </c>
      <c r="BA56" s="193">
        <v>-7</v>
      </c>
      <c r="BB56" s="193"/>
      <c r="BC56" s="193"/>
      <c r="BD56" s="193"/>
      <c r="BE56" s="193"/>
      <c r="BF56" s="193"/>
      <c r="BG56" s="193"/>
      <c r="BH56" s="193"/>
      <c r="BI56" s="61"/>
      <c r="BJ56" s="197" t="s">
        <v>31</v>
      </c>
      <c r="BK56" s="193" t="s">
        <v>138</v>
      </c>
      <c r="BL56" s="193" t="s">
        <v>99</v>
      </c>
      <c r="BM56" s="99">
        <v>9</v>
      </c>
      <c r="BN56" s="24">
        <v>0</v>
      </c>
      <c r="BO56" s="775" t="s">
        <v>283</v>
      </c>
      <c r="BP56" s="776"/>
      <c r="BQ56" s="776"/>
      <c r="BR56" s="190"/>
      <c r="BS56" s="190"/>
      <c r="BT56" s="190"/>
      <c r="BU56" s="190"/>
      <c r="BV56" s="63"/>
      <c r="BW56" s="189"/>
      <c r="BX56" s="190"/>
      <c r="BY56" s="190"/>
      <c r="BZ56" s="190"/>
      <c r="CA56" s="63"/>
      <c r="CB56" s="189">
        <v>-3</v>
      </c>
      <c r="CC56" s="190">
        <v>-3</v>
      </c>
      <c r="CD56" s="190">
        <v>-3</v>
      </c>
      <c r="CE56" s="190"/>
      <c r="CF56" s="190">
        <v>-3</v>
      </c>
      <c r="CG56" s="190">
        <v>-3</v>
      </c>
      <c r="CH56" s="190">
        <v>-3</v>
      </c>
      <c r="CI56" s="190">
        <v>-3</v>
      </c>
      <c r="CJ56" s="190">
        <v>-3</v>
      </c>
      <c r="CK56" s="63">
        <v>-3</v>
      </c>
      <c r="CL56" s="26">
        <v>5</v>
      </c>
      <c r="CM56" s="791" t="s">
        <v>404</v>
      </c>
      <c r="CN56" s="776"/>
      <c r="CO56" s="776"/>
      <c r="CP56" s="190"/>
      <c r="CQ56" s="190"/>
      <c r="CR56" s="190"/>
      <c r="CS56" s="190"/>
      <c r="CT56" s="63"/>
      <c r="CU56" s="189"/>
      <c r="CV56" s="190"/>
      <c r="CW56" s="190"/>
      <c r="CX56" s="190"/>
      <c r="CY56" s="63"/>
      <c r="CZ56" s="189"/>
      <c r="DA56" s="190"/>
      <c r="DB56" s="190"/>
      <c r="DC56" s="190"/>
      <c r="DD56" s="190"/>
      <c r="DE56" s="190"/>
      <c r="DF56" s="190"/>
      <c r="DG56" s="190"/>
      <c r="DH56" s="190"/>
      <c r="DI56" s="63"/>
      <c r="DJ56" s="24">
        <v>0</v>
      </c>
      <c r="DK56" s="24">
        <v>5</v>
      </c>
      <c r="EB56" s="26"/>
      <c r="EW56" s="26"/>
      <c r="FR56" s="26"/>
      <c r="GM56" s="26"/>
    </row>
    <row r="57" spans="1:215" x14ac:dyDescent="0.2">
      <c r="A57" s="25"/>
      <c r="B57" s="27"/>
      <c r="C57" s="776"/>
      <c r="D57" s="776"/>
      <c r="E57" s="776"/>
      <c r="F57" s="58" t="s">
        <v>105</v>
      </c>
      <c r="G57" s="62">
        <v>2</v>
      </c>
      <c r="H57" s="62">
        <v>1</v>
      </c>
      <c r="I57" s="62">
        <v>1</v>
      </c>
      <c r="J57" s="62">
        <v>2</v>
      </c>
      <c r="K57" s="62">
        <v>2</v>
      </c>
      <c r="L57" s="62">
        <v>3</v>
      </c>
      <c r="M57" s="62">
        <v>4</v>
      </c>
      <c r="N57" s="62">
        <v>6</v>
      </c>
      <c r="O57" s="62">
        <v>18</v>
      </c>
      <c r="P57" s="62">
        <v>10</v>
      </c>
      <c r="Q57" s="67">
        <v>0</v>
      </c>
      <c r="R57" s="62">
        <v>0</v>
      </c>
      <c r="S57" s="62">
        <v>0</v>
      </c>
      <c r="T57" s="62">
        <v>0</v>
      </c>
      <c r="U57" s="62">
        <v>0</v>
      </c>
      <c r="V57" s="62">
        <v>0</v>
      </c>
      <c r="W57" s="62">
        <v>0</v>
      </c>
      <c r="X57" s="62">
        <v>0</v>
      </c>
      <c r="Y57" s="62">
        <v>0</v>
      </c>
      <c r="Z57" s="63">
        <v>0</v>
      </c>
      <c r="AA57" s="769" t="s">
        <v>148</v>
      </c>
      <c r="AB57" s="770"/>
      <c r="AC57" s="770"/>
      <c r="AD57" s="770"/>
      <c r="AE57" s="770"/>
      <c r="AF57" s="770"/>
      <c r="AG57" s="770"/>
      <c r="AH57" s="770"/>
      <c r="AI57" s="770"/>
      <c r="AJ57" s="771"/>
      <c r="AL57" s="194"/>
      <c r="AM57" s="775" t="s">
        <v>129</v>
      </c>
      <c r="AN57" s="776"/>
      <c r="AO57" s="776"/>
      <c r="AP57" s="190"/>
      <c r="AQ57" s="190"/>
      <c r="AR57" s="190"/>
      <c r="AS57" s="190"/>
      <c r="AT57" s="63"/>
      <c r="AU57" s="189"/>
      <c r="AV57" s="190">
        <v>20</v>
      </c>
      <c r="AW57" s="190"/>
      <c r="AX57" s="190"/>
      <c r="AY57" s="63"/>
      <c r="AZ57" s="189">
        <v>3</v>
      </c>
      <c r="BA57" s="190">
        <v>1</v>
      </c>
      <c r="BB57" s="190"/>
      <c r="BC57" s="190"/>
      <c r="BD57" s="190"/>
      <c r="BE57" s="190"/>
      <c r="BF57" s="190"/>
      <c r="BG57" s="190"/>
      <c r="BH57" s="190"/>
      <c r="BI57" s="63"/>
      <c r="BJ57" s="194" t="s">
        <v>31</v>
      </c>
      <c r="BK57" s="190" t="s">
        <v>138</v>
      </c>
      <c r="BL57" s="190" t="s">
        <v>99</v>
      </c>
      <c r="BM57" s="100">
        <v>9</v>
      </c>
      <c r="BN57" s="24">
        <v>10</v>
      </c>
      <c r="BO57" s="775" t="s">
        <v>284</v>
      </c>
      <c r="BP57" s="776"/>
      <c r="BQ57" s="776"/>
      <c r="BR57" s="190"/>
      <c r="BS57" s="190"/>
      <c r="BT57" s="190"/>
      <c r="BU57" s="190"/>
      <c r="BV57" s="63"/>
      <c r="BW57" s="189">
        <v>-1</v>
      </c>
      <c r="BX57" s="190"/>
      <c r="BY57" s="190"/>
      <c r="BZ57" s="190"/>
      <c r="CA57" s="63"/>
      <c r="CB57" s="189">
        <v>4</v>
      </c>
      <c r="CC57" s="190">
        <v>4</v>
      </c>
      <c r="CD57" s="190">
        <v>1</v>
      </c>
      <c r="CE57" s="190">
        <v>1</v>
      </c>
      <c r="CF57" s="190">
        <v>1</v>
      </c>
      <c r="CG57" s="190">
        <v>1</v>
      </c>
      <c r="CH57" s="190">
        <v>1</v>
      </c>
      <c r="CI57" s="190">
        <v>1</v>
      </c>
      <c r="CJ57" s="190"/>
      <c r="CK57" s="63"/>
      <c r="CL57" s="26">
        <v>10</v>
      </c>
      <c r="CM57" s="775" t="s">
        <v>311</v>
      </c>
      <c r="CN57" s="776"/>
      <c r="CO57" s="776"/>
      <c r="CP57" s="190"/>
      <c r="CQ57" s="190"/>
      <c r="CR57" s="190"/>
      <c r="CS57" s="190"/>
      <c r="CT57" s="63"/>
      <c r="CU57" s="189"/>
      <c r="CV57" s="190"/>
      <c r="CW57" s="190"/>
      <c r="CX57" s="190"/>
      <c r="CY57" s="63">
        <v>2</v>
      </c>
      <c r="CZ57" s="189"/>
      <c r="DA57" s="190"/>
      <c r="DB57" s="190"/>
      <c r="DC57" s="190"/>
      <c r="DD57" s="190"/>
      <c r="DE57" s="190"/>
      <c r="DF57" s="190"/>
      <c r="DG57" s="190"/>
      <c r="DH57" s="190"/>
      <c r="DI57" s="63"/>
      <c r="DJ57" s="24">
        <v>10</v>
      </c>
      <c r="DK57" s="24">
        <v>5</v>
      </c>
      <c r="EB57" s="26"/>
      <c r="EW57" s="26"/>
      <c r="FR57" s="26"/>
      <c r="GM57" s="26"/>
    </row>
    <row r="58" spans="1:215" x14ac:dyDescent="0.2">
      <c r="A58" s="25"/>
      <c r="B58" s="80"/>
      <c r="C58" s="25"/>
      <c r="D58" s="25"/>
      <c r="E58" s="25"/>
      <c r="F58" s="58" t="s">
        <v>106</v>
      </c>
      <c r="G58" s="62">
        <v>1</v>
      </c>
      <c r="H58" s="62">
        <v>2</v>
      </c>
      <c r="I58" s="62">
        <v>3</v>
      </c>
      <c r="J58" s="62">
        <v>1</v>
      </c>
      <c r="K58" s="62">
        <v>2</v>
      </c>
      <c r="L58" s="62">
        <v>4</v>
      </c>
      <c r="M58" s="62">
        <v>4</v>
      </c>
      <c r="N58" s="62">
        <v>4</v>
      </c>
      <c r="O58" s="62">
        <v>17</v>
      </c>
      <c r="P58" s="62">
        <v>8</v>
      </c>
      <c r="Q58" s="67">
        <v>0</v>
      </c>
      <c r="R58" s="62">
        <v>0</v>
      </c>
      <c r="S58" s="62">
        <v>0</v>
      </c>
      <c r="T58" s="62">
        <v>0</v>
      </c>
      <c r="U58" s="62">
        <v>0</v>
      </c>
      <c r="V58" s="62">
        <v>0</v>
      </c>
      <c r="W58" s="62">
        <v>0</v>
      </c>
      <c r="X58" s="62">
        <v>0</v>
      </c>
      <c r="Y58" s="62">
        <v>0</v>
      </c>
      <c r="Z58" s="63">
        <v>0</v>
      </c>
      <c r="AA58" s="769" t="str">
        <f>"【敏捷】+"&amp;IF(CS!S10&lt;=5,CS!S10,5)</f>
        <v>【敏捷】+1</v>
      </c>
      <c r="AB58" s="770"/>
      <c r="AC58" s="770"/>
      <c r="AD58" s="770"/>
      <c r="AE58" s="770"/>
      <c r="AF58" s="770"/>
      <c r="AG58" s="770"/>
      <c r="AH58" s="770"/>
      <c r="AI58" s="770"/>
      <c r="AJ58" s="771"/>
      <c r="AL58" s="194"/>
      <c r="AM58" s="775" t="s">
        <v>128</v>
      </c>
      <c r="AN58" s="776"/>
      <c r="AO58" s="776"/>
      <c r="AP58" s="190">
        <v>-1</v>
      </c>
      <c r="AQ58" s="190"/>
      <c r="AR58" s="190"/>
      <c r="AS58" s="190"/>
      <c r="AT58" s="63"/>
      <c r="AU58" s="189">
        <v>1</v>
      </c>
      <c r="AV58" s="190">
        <v>24</v>
      </c>
      <c r="AW58" s="190"/>
      <c r="AX58" s="190"/>
      <c r="AY58" s="63"/>
      <c r="AZ58" s="189">
        <v>2</v>
      </c>
      <c r="BA58" s="190"/>
      <c r="BB58" s="190"/>
      <c r="BC58" s="190"/>
      <c r="BD58" s="190"/>
      <c r="BE58" s="190"/>
      <c r="BF58" s="190"/>
      <c r="BG58" s="190"/>
      <c r="BH58" s="190"/>
      <c r="BI58" s="63"/>
      <c r="BJ58" s="194" t="s">
        <v>31</v>
      </c>
      <c r="BK58" s="190" t="s">
        <v>138</v>
      </c>
      <c r="BL58" s="190" t="s">
        <v>99</v>
      </c>
      <c r="BM58" s="100">
        <v>9</v>
      </c>
      <c r="BN58" s="25">
        <v>10</v>
      </c>
      <c r="BO58" s="775" t="s">
        <v>285</v>
      </c>
      <c r="BP58" s="776"/>
      <c r="BQ58" s="776"/>
      <c r="BR58" s="190"/>
      <c r="BS58" s="190"/>
      <c r="BT58" s="190">
        <v>-1</v>
      </c>
      <c r="BU58" s="190"/>
      <c r="BV58" s="63"/>
      <c r="BW58" s="189">
        <v>-1</v>
      </c>
      <c r="BX58" s="190"/>
      <c r="BY58" s="190"/>
      <c r="BZ58" s="190">
        <v>8</v>
      </c>
      <c r="CA58" s="63"/>
      <c r="CB58" s="189">
        <v>9</v>
      </c>
      <c r="CC58" s="190">
        <v>9</v>
      </c>
      <c r="CD58" s="190">
        <v>2</v>
      </c>
      <c r="CE58" s="190">
        <v>2</v>
      </c>
      <c r="CF58" s="190">
        <v>2</v>
      </c>
      <c r="CG58" s="190">
        <v>2</v>
      </c>
      <c r="CH58" s="190">
        <v>2</v>
      </c>
      <c r="CI58" s="190">
        <v>2</v>
      </c>
      <c r="CJ58" s="190"/>
      <c r="CK58" s="63"/>
      <c r="CL58" s="26">
        <v>20</v>
      </c>
      <c r="CM58" s="775" t="s">
        <v>312</v>
      </c>
      <c r="CN58" s="776"/>
      <c r="CO58" s="776"/>
      <c r="CP58" s="190"/>
      <c r="CQ58" s="190"/>
      <c r="CR58" s="190"/>
      <c r="CS58" s="190"/>
      <c r="CT58" s="63"/>
      <c r="CU58" s="189"/>
      <c r="CV58" s="190"/>
      <c r="CW58" s="190"/>
      <c r="CX58" s="190"/>
      <c r="CY58" s="63"/>
      <c r="CZ58" s="189">
        <v>4</v>
      </c>
      <c r="DA58" s="190">
        <v>4</v>
      </c>
      <c r="DB58" s="190"/>
      <c r="DC58" s="190"/>
      <c r="DD58" s="190"/>
      <c r="DE58" s="190"/>
      <c r="DF58" s="190"/>
      <c r="DG58" s="190"/>
      <c r="DH58" s="190"/>
      <c r="DI58" s="63"/>
      <c r="DJ58" s="25">
        <v>10</v>
      </c>
      <c r="DK58" s="24">
        <v>6</v>
      </c>
      <c r="EB58" s="26"/>
      <c r="EW58" s="26"/>
      <c r="FR58" s="26"/>
      <c r="GM58" s="26"/>
    </row>
    <row r="59" spans="1:215" x14ac:dyDescent="0.2">
      <c r="A59" s="25"/>
      <c r="B59" s="80"/>
      <c r="C59" s="25"/>
      <c r="D59" s="25"/>
      <c r="E59" s="25"/>
      <c r="F59" s="58" t="s">
        <v>107</v>
      </c>
      <c r="G59" s="62">
        <v>1</v>
      </c>
      <c r="H59" s="62">
        <v>2</v>
      </c>
      <c r="I59" s="62">
        <v>1</v>
      </c>
      <c r="J59" s="62">
        <v>2</v>
      </c>
      <c r="K59" s="62">
        <v>3</v>
      </c>
      <c r="L59" s="62">
        <v>3</v>
      </c>
      <c r="M59" s="62">
        <v>4</v>
      </c>
      <c r="N59" s="62">
        <v>4</v>
      </c>
      <c r="O59" s="62">
        <v>25</v>
      </c>
      <c r="P59" s="62">
        <v>7</v>
      </c>
      <c r="Q59" s="67">
        <v>0</v>
      </c>
      <c r="R59" s="62">
        <v>0</v>
      </c>
      <c r="S59" s="62">
        <v>0</v>
      </c>
      <c r="T59" s="62">
        <v>0</v>
      </c>
      <c r="U59" s="62">
        <v>0</v>
      </c>
      <c r="V59" s="62">
        <v>0</v>
      </c>
      <c r="W59" s="62">
        <v>0</v>
      </c>
      <c r="X59" s="62">
        <v>0</v>
      </c>
      <c r="Y59" s="62">
        <v>0</v>
      </c>
      <c r="Z59" s="63">
        <v>0</v>
      </c>
      <c r="AA59" s="769" t="str">
        <f>"【耐久力】+"&amp;CS!S10*5&amp;" &amp; 20カウント毎に【HP】を"&amp;CS!S10*3&amp;"点回復。"</f>
        <v>【耐久力】+5 &amp; 20カウント毎に【HP】を3点回復。</v>
      </c>
      <c r="AB59" s="770"/>
      <c r="AC59" s="770"/>
      <c r="AD59" s="770"/>
      <c r="AE59" s="770"/>
      <c r="AF59" s="770"/>
      <c r="AG59" s="770"/>
      <c r="AH59" s="770"/>
      <c r="AI59" s="770"/>
      <c r="AJ59" s="771"/>
      <c r="AL59" s="194"/>
      <c r="AM59" s="775" t="s">
        <v>483</v>
      </c>
      <c r="AN59" s="776"/>
      <c r="AO59" s="776"/>
      <c r="AP59" s="190">
        <v>-2</v>
      </c>
      <c r="AQ59" s="190"/>
      <c r="AR59" s="190">
        <v>-1</v>
      </c>
      <c r="AS59" s="190"/>
      <c r="AT59" s="63"/>
      <c r="AU59" s="189">
        <v>-1</v>
      </c>
      <c r="AV59" s="190">
        <v>30</v>
      </c>
      <c r="AW59" s="190"/>
      <c r="AX59" s="190">
        <v>3</v>
      </c>
      <c r="AY59" s="63"/>
      <c r="AZ59" s="189">
        <v>3</v>
      </c>
      <c r="BA59" s="190">
        <v>2</v>
      </c>
      <c r="BB59" s="190">
        <v>1</v>
      </c>
      <c r="BC59" s="190">
        <v>1</v>
      </c>
      <c r="BD59" s="190">
        <v>1</v>
      </c>
      <c r="BE59" s="190"/>
      <c r="BF59" s="190"/>
      <c r="BG59" s="190"/>
      <c r="BH59" s="190"/>
      <c r="BI59" s="63"/>
      <c r="BJ59" s="194" t="s">
        <v>31</v>
      </c>
      <c r="BK59" s="190" t="s">
        <v>138</v>
      </c>
      <c r="BL59" s="190" t="s">
        <v>99</v>
      </c>
      <c r="BM59" s="100">
        <v>10</v>
      </c>
      <c r="BN59" s="25">
        <v>10</v>
      </c>
      <c r="BO59" s="775" t="s">
        <v>286</v>
      </c>
      <c r="BP59" s="776"/>
      <c r="BQ59" s="776"/>
      <c r="BR59" s="190"/>
      <c r="BS59" s="190"/>
      <c r="BT59" s="190">
        <v>1</v>
      </c>
      <c r="BU59" s="190"/>
      <c r="BV59" s="63"/>
      <c r="BW59" s="189">
        <v>2</v>
      </c>
      <c r="BX59" s="190"/>
      <c r="BY59" s="190"/>
      <c r="BZ59" s="190"/>
      <c r="CA59" s="63"/>
      <c r="CB59" s="189">
        <v>-5</v>
      </c>
      <c r="CC59" s="190">
        <v>-5</v>
      </c>
      <c r="CD59" s="190">
        <v>-5</v>
      </c>
      <c r="CE59" s="190">
        <v>-5</v>
      </c>
      <c r="CF59" s="190">
        <v>-5</v>
      </c>
      <c r="CG59" s="190">
        <v>-5</v>
      </c>
      <c r="CH59" s="190"/>
      <c r="CI59" s="190">
        <v>-5</v>
      </c>
      <c r="CJ59" s="190">
        <v>-5</v>
      </c>
      <c r="CK59" s="63">
        <v>-5</v>
      </c>
      <c r="CL59" s="26">
        <v>25</v>
      </c>
      <c r="CM59" s="775" t="s">
        <v>313</v>
      </c>
      <c r="CN59" s="776"/>
      <c r="CO59" s="776"/>
      <c r="CP59" s="190"/>
      <c r="CQ59" s="190"/>
      <c r="CR59" s="190"/>
      <c r="CS59" s="190"/>
      <c r="CT59" s="63"/>
      <c r="CU59" s="189"/>
      <c r="CV59" s="190"/>
      <c r="CW59" s="190"/>
      <c r="CX59" s="190"/>
      <c r="CY59" s="63"/>
      <c r="CZ59" s="189"/>
      <c r="DA59" s="190"/>
      <c r="DB59" s="190"/>
      <c r="DC59" s="190"/>
      <c r="DD59" s="190"/>
      <c r="DE59" s="190"/>
      <c r="DF59" s="190"/>
      <c r="DG59" s="190"/>
      <c r="DH59" s="190"/>
      <c r="DI59" s="63">
        <v>10</v>
      </c>
      <c r="DJ59" s="24">
        <v>10</v>
      </c>
      <c r="DK59" s="24">
        <v>6</v>
      </c>
      <c r="EB59" s="26"/>
      <c r="EW59" s="26"/>
      <c r="FR59" s="26"/>
      <c r="GM59" s="26"/>
    </row>
    <row r="60" spans="1:215" ht="13.8" thickBot="1" x14ac:dyDescent="0.25">
      <c r="A60" s="25"/>
      <c r="B60" s="27"/>
      <c r="C60" s="25"/>
      <c r="D60" s="25"/>
      <c r="E60" s="25"/>
      <c r="F60" s="58" t="s">
        <v>108</v>
      </c>
      <c r="G60" s="62">
        <v>2</v>
      </c>
      <c r="H60" s="62">
        <v>2</v>
      </c>
      <c r="I60" s="62">
        <v>1</v>
      </c>
      <c r="J60" s="62">
        <v>2</v>
      </c>
      <c r="K60" s="62">
        <v>1</v>
      </c>
      <c r="L60" s="62">
        <v>4</v>
      </c>
      <c r="M60" s="62">
        <v>4</v>
      </c>
      <c r="N60" s="62">
        <v>4</v>
      </c>
      <c r="O60" s="62">
        <v>26</v>
      </c>
      <c r="P60" s="62">
        <v>9</v>
      </c>
      <c r="Q60" s="67">
        <v>0</v>
      </c>
      <c r="R60" s="62">
        <v>0</v>
      </c>
      <c r="S60" s="62">
        <v>0</v>
      </c>
      <c r="T60" s="62">
        <v>0</v>
      </c>
      <c r="U60" s="62">
        <v>0</v>
      </c>
      <c r="V60" s="62">
        <v>0</v>
      </c>
      <c r="W60" s="62">
        <v>0</v>
      </c>
      <c r="X60" s="62">
        <v>0</v>
      </c>
      <c r="Y60" s="62">
        <v>0</v>
      </c>
      <c r="Z60" s="63">
        <v>0</v>
      </c>
      <c r="AA60" s="769" t="str">
        <f>"【精神力】+"&amp;CS!S10*2&amp;" &amp; 「BS：脱力(X)」無効"</f>
        <v>【精神力】+2 &amp; 「BS：脱力(X)」無効</v>
      </c>
      <c r="AB60" s="770"/>
      <c r="AC60" s="770"/>
      <c r="AD60" s="770"/>
      <c r="AE60" s="770"/>
      <c r="AF60" s="770"/>
      <c r="AG60" s="770"/>
      <c r="AH60" s="770"/>
      <c r="AI60" s="770"/>
      <c r="AJ60" s="771"/>
      <c r="AL60" s="194"/>
      <c r="AM60" s="775" t="s">
        <v>130</v>
      </c>
      <c r="AN60" s="776"/>
      <c r="AO60" s="776"/>
      <c r="AP60" s="190"/>
      <c r="AQ60" s="190"/>
      <c r="AR60" s="190"/>
      <c r="AS60" s="190"/>
      <c r="AT60" s="63"/>
      <c r="AU60" s="189"/>
      <c r="AV60" s="190">
        <v>22</v>
      </c>
      <c r="AW60" s="190"/>
      <c r="AX60" s="190"/>
      <c r="AY60" s="63"/>
      <c r="AZ60" s="189">
        <v>4</v>
      </c>
      <c r="BA60" s="190">
        <v>1</v>
      </c>
      <c r="BB60" s="190"/>
      <c r="BC60" s="190"/>
      <c r="BD60" s="190">
        <v>2</v>
      </c>
      <c r="BE60" s="190"/>
      <c r="BF60" s="190">
        <v>1</v>
      </c>
      <c r="BG60" s="190">
        <v>2</v>
      </c>
      <c r="BH60" s="190"/>
      <c r="BI60" s="63"/>
      <c r="BJ60" s="194" t="s">
        <v>31</v>
      </c>
      <c r="BK60" s="190" t="s">
        <v>138</v>
      </c>
      <c r="BL60" s="190" t="s">
        <v>99</v>
      </c>
      <c r="BM60" s="100">
        <v>9</v>
      </c>
      <c r="BN60" s="25">
        <v>20</v>
      </c>
      <c r="BO60" s="775" t="s">
        <v>287</v>
      </c>
      <c r="BP60" s="776"/>
      <c r="BQ60" s="776"/>
      <c r="BR60" s="190"/>
      <c r="BS60" s="190"/>
      <c r="BT60" s="190">
        <v>-1</v>
      </c>
      <c r="BU60" s="190"/>
      <c r="BV60" s="63"/>
      <c r="BW60" s="189">
        <v>-1</v>
      </c>
      <c r="BX60" s="190"/>
      <c r="BY60" s="190"/>
      <c r="BZ60" s="190">
        <v>12</v>
      </c>
      <c r="CA60" s="63"/>
      <c r="CB60" s="189">
        <v>10</v>
      </c>
      <c r="CC60" s="190">
        <v>10</v>
      </c>
      <c r="CD60" s="190">
        <v>3</v>
      </c>
      <c r="CE60" s="190">
        <v>3</v>
      </c>
      <c r="CF60" s="190">
        <v>3</v>
      </c>
      <c r="CG60" s="190">
        <v>3</v>
      </c>
      <c r="CH60" s="190">
        <v>3</v>
      </c>
      <c r="CI60" s="190">
        <v>3</v>
      </c>
      <c r="CJ60" s="190">
        <v>1</v>
      </c>
      <c r="CK60" s="63">
        <v>1</v>
      </c>
      <c r="CL60" s="26">
        <v>30</v>
      </c>
      <c r="CM60" s="775" t="s">
        <v>314</v>
      </c>
      <c r="CN60" s="776"/>
      <c r="CO60" s="776"/>
      <c r="CP60" s="190"/>
      <c r="CQ60" s="190"/>
      <c r="CR60" s="190"/>
      <c r="CS60" s="190"/>
      <c r="CT60" s="63"/>
      <c r="CU60" s="189"/>
      <c r="CV60" s="190"/>
      <c r="CW60" s="190"/>
      <c r="CX60" s="190"/>
      <c r="CY60" s="63"/>
      <c r="CZ60" s="189"/>
      <c r="DA60" s="190"/>
      <c r="DB60" s="190"/>
      <c r="DC60" s="190"/>
      <c r="DD60" s="190"/>
      <c r="DE60" s="190"/>
      <c r="DF60" s="190">
        <v>5</v>
      </c>
      <c r="DG60" s="190">
        <v>5</v>
      </c>
      <c r="DH60" s="190"/>
      <c r="DI60" s="63"/>
      <c r="DJ60" s="25">
        <v>10</v>
      </c>
      <c r="DK60" s="24">
        <v>7</v>
      </c>
      <c r="EB60" s="26"/>
      <c r="EW60" s="26"/>
      <c r="FR60" s="26"/>
      <c r="GM60" s="26"/>
    </row>
    <row r="61" spans="1:215" x14ac:dyDescent="0.2">
      <c r="A61" s="25"/>
      <c r="B61" s="27"/>
      <c r="C61" s="25"/>
      <c r="D61" s="25"/>
      <c r="E61" s="25"/>
      <c r="F61" s="59" t="s">
        <v>109</v>
      </c>
      <c r="G61" s="162">
        <v>2</v>
      </c>
      <c r="H61" s="162">
        <v>1</v>
      </c>
      <c r="I61" s="162">
        <v>1</v>
      </c>
      <c r="J61" s="162">
        <v>2</v>
      </c>
      <c r="K61" s="162">
        <v>2</v>
      </c>
      <c r="L61" s="162">
        <v>2</v>
      </c>
      <c r="M61" s="162">
        <v>4</v>
      </c>
      <c r="N61" s="162">
        <v>4</v>
      </c>
      <c r="O61" s="162">
        <v>30</v>
      </c>
      <c r="P61" s="162">
        <v>8</v>
      </c>
      <c r="Q61" s="161">
        <v>0</v>
      </c>
      <c r="R61" s="162">
        <v>0</v>
      </c>
      <c r="S61" s="162">
        <v>0</v>
      </c>
      <c r="T61" s="162">
        <v>0</v>
      </c>
      <c r="U61" s="162">
        <v>0</v>
      </c>
      <c r="V61" s="162">
        <v>0</v>
      </c>
      <c r="W61" s="162">
        <v>0</v>
      </c>
      <c r="X61" s="162">
        <v>0</v>
      </c>
      <c r="Y61" s="162">
        <v>0</v>
      </c>
      <c r="Z61" s="61">
        <v>0</v>
      </c>
      <c r="AA61" s="766" t="str">
        <f>"「種別：支」のｽｷﾙの代償-1MP &amp; 炎水風土属性の耐性+"&amp;CS!S10*3</f>
        <v>「種別：支」のｽｷﾙの代償-1MP &amp; 炎水風土属性の耐性+3</v>
      </c>
      <c r="AB61" s="767"/>
      <c r="AC61" s="767"/>
      <c r="AD61" s="767"/>
      <c r="AE61" s="767"/>
      <c r="AF61" s="767"/>
      <c r="AG61" s="767"/>
      <c r="AH61" s="767"/>
      <c r="AI61" s="767"/>
      <c r="AJ61" s="768"/>
      <c r="AL61" s="194"/>
      <c r="AM61" s="775" t="s">
        <v>131</v>
      </c>
      <c r="AN61" s="776"/>
      <c r="AO61" s="776"/>
      <c r="AP61" s="190">
        <v>-1</v>
      </c>
      <c r="AQ61" s="190"/>
      <c r="AR61" s="190">
        <v>-1</v>
      </c>
      <c r="AS61" s="190"/>
      <c r="AT61" s="63">
        <v>-1</v>
      </c>
      <c r="AU61" s="189"/>
      <c r="AV61" s="190">
        <v>23</v>
      </c>
      <c r="AW61" s="190"/>
      <c r="AX61" s="190">
        <v>3</v>
      </c>
      <c r="AY61" s="63"/>
      <c r="AZ61" s="189">
        <v>4</v>
      </c>
      <c r="BA61" s="190">
        <v>4</v>
      </c>
      <c r="BB61" s="190">
        <v>2</v>
      </c>
      <c r="BC61" s="190">
        <v>2</v>
      </c>
      <c r="BD61" s="190">
        <v>1</v>
      </c>
      <c r="BE61" s="190">
        <v>1</v>
      </c>
      <c r="BF61" s="190"/>
      <c r="BG61" s="190">
        <v>3</v>
      </c>
      <c r="BH61" s="190"/>
      <c r="BI61" s="63"/>
      <c r="BJ61" s="194" t="s">
        <v>31</v>
      </c>
      <c r="BK61" s="190" t="s">
        <v>138</v>
      </c>
      <c r="BL61" s="190" t="s">
        <v>99</v>
      </c>
      <c r="BM61" s="100">
        <v>10</v>
      </c>
      <c r="BN61" s="25">
        <v>25</v>
      </c>
      <c r="BO61" s="775" t="s">
        <v>288</v>
      </c>
      <c r="BP61" s="776"/>
      <c r="BQ61" s="776"/>
      <c r="BR61" s="190"/>
      <c r="BS61" s="190"/>
      <c r="BT61" s="190"/>
      <c r="BU61" s="190"/>
      <c r="BV61" s="63">
        <v>1</v>
      </c>
      <c r="BW61" s="189"/>
      <c r="BX61" s="190"/>
      <c r="BY61" s="190"/>
      <c r="BZ61" s="190"/>
      <c r="CA61" s="63">
        <v>2</v>
      </c>
      <c r="CB61" s="189">
        <v>5</v>
      </c>
      <c r="CC61" s="190">
        <v>5</v>
      </c>
      <c r="CD61" s="190"/>
      <c r="CE61" s="190">
        <v>2</v>
      </c>
      <c r="CF61" s="190">
        <v>2</v>
      </c>
      <c r="CG61" s="190"/>
      <c r="CH61" s="190">
        <v>3</v>
      </c>
      <c r="CI61" s="190">
        <v>3</v>
      </c>
      <c r="CJ61" s="190">
        <v>2</v>
      </c>
      <c r="CK61" s="63">
        <v>2</v>
      </c>
      <c r="CL61" s="26">
        <v>40</v>
      </c>
      <c r="CM61" s="775" t="s">
        <v>315</v>
      </c>
      <c r="CN61" s="776"/>
      <c r="CO61" s="776"/>
      <c r="CP61" s="190"/>
      <c r="CQ61" s="190"/>
      <c r="CR61" s="190"/>
      <c r="CS61" s="190"/>
      <c r="CT61" s="63"/>
      <c r="CU61" s="189"/>
      <c r="CV61" s="190"/>
      <c r="CW61" s="190"/>
      <c r="CX61" s="190"/>
      <c r="CY61" s="63"/>
      <c r="CZ61" s="189"/>
      <c r="DA61" s="190"/>
      <c r="DB61" s="190">
        <v>10</v>
      </c>
      <c r="DC61" s="190"/>
      <c r="DD61" s="190"/>
      <c r="DE61" s="190"/>
      <c r="DF61" s="190"/>
      <c r="DG61" s="190"/>
      <c r="DH61" s="190"/>
      <c r="DI61" s="63"/>
      <c r="DJ61" s="24">
        <v>10</v>
      </c>
      <c r="DK61" s="24">
        <v>7</v>
      </c>
      <c r="EB61" s="26"/>
      <c r="EW61" s="26"/>
      <c r="FR61" s="26"/>
      <c r="GM61" s="26"/>
    </row>
    <row r="62" spans="1:215" x14ac:dyDescent="0.2">
      <c r="A62" s="25"/>
      <c r="B62" s="27"/>
      <c r="C62" s="25"/>
      <c r="D62" s="25"/>
      <c r="E62" s="25"/>
      <c r="F62" s="58" t="s">
        <v>110</v>
      </c>
      <c r="G62" s="160">
        <v>2</v>
      </c>
      <c r="H62" s="160">
        <v>2</v>
      </c>
      <c r="I62" s="160">
        <v>2</v>
      </c>
      <c r="J62" s="160">
        <v>1</v>
      </c>
      <c r="K62" s="160">
        <v>3</v>
      </c>
      <c r="L62" s="160">
        <v>4</v>
      </c>
      <c r="M62" s="160">
        <v>4</v>
      </c>
      <c r="N62" s="160">
        <v>4</v>
      </c>
      <c r="O62" s="160">
        <v>20</v>
      </c>
      <c r="P62" s="160">
        <v>11</v>
      </c>
      <c r="Q62" s="159">
        <v>0</v>
      </c>
      <c r="R62" s="160">
        <v>0</v>
      </c>
      <c r="S62" s="160">
        <v>0</v>
      </c>
      <c r="T62" s="160">
        <v>0</v>
      </c>
      <c r="U62" s="160">
        <v>0</v>
      </c>
      <c r="V62" s="160">
        <v>0</v>
      </c>
      <c r="W62" s="160">
        <v>0</v>
      </c>
      <c r="X62" s="160">
        <v>0</v>
      </c>
      <c r="Y62" s="160">
        <v>0</v>
      </c>
      <c r="Z62" s="63">
        <v>0</v>
      </c>
      <c r="AA62" s="769" t="s">
        <v>149</v>
      </c>
      <c r="AB62" s="770"/>
      <c r="AC62" s="770"/>
      <c r="AD62" s="770"/>
      <c r="AE62" s="770"/>
      <c r="AF62" s="770"/>
      <c r="AG62" s="770"/>
      <c r="AH62" s="770"/>
      <c r="AI62" s="770"/>
      <c r="AJ62" s="771"/>
      <c r="AL62" s="194"/>
      <c r="AM62" s="775" t="s">
        <v>132</v>
      </c>
      <c r="AN62" s="776"/>
      <c r="AO62" s="776"/>
      <c r="AP62" s="190"/>
      <c r="AQ62" s="190"/>
      <c r="AR62" s="190"/>
      <c r="AS62" s="190"/>
      <c r="AT62" s="63">
        <v>1</v>
      </c>
      <c r="AU62" s="189"/>
      <c r="AV62" s="190">
        <v>12</v>
      </c>
      <c r="AW62" s="190">
        <v>3</v>
      </c>
      <c r="AX62" s="190">
        <v>3</v>
      </c>
      <c r="AY62" s="63"/>
      <c r="AZ62" s="189">
        <v>7</v>
      </c>
      <c r="BA62" s="190">
        <v>7</v>
      </c>
      <c r="BB62" s="190">
        <v>4</v>
      </c>
      <c r="BC62" s="190">
        <v>4</v>
      </c>
      <c r="BD62" s="190">
        <v>4</v>
      </c>
      <c r="BE62" s="190">
        <v>4</v>
      </c>
      <c r="BF62" s="190">
        <v>4</v>
      </c>
      <c r="BG62" s="190">
        <v>4</v>
      </c>
      <c r="BH62" s="190">
        <v>4</v>
      </c>
      <c r="BI62" s="63">
        <v>4</v>
      </c>
      <c r="BJ62" s="194" t="s">
        <v>31</v>
      </c>
      <c r="BK62" s="190" t="s">
        <v>138</v>
      </c>
      <c r="BL62" s="190" t="s">
        <v>9</v>
      </c>
      <c r="BM62" s="100">
        <v>10</v>
      </c>
      <c r="BN62" s="25">
        <v>35</v>
      </c>
      <c r="BO62" s="775" t="s">
        <v>289</v>
      </c>
      <c r="BP62" s="776"/>
      <c r="BQ62" s="776"/>
      <c r="BR62" s="190"/>
      <c r="BS62" s="190"/>
      <c r="BT62" s="190"/>
      <c r="BU62" s="190"/>
      <c r="BV62" s="63"/>
      <c r="BW62" s="189">
        <v>-2</v>
      </c>
      <c r="BX62" s="190"/>
      <c r="BY62" s="190"/>
      <c r="BZ62" s="190">
        <v>10</v>
      </c>
      <c r="CA62" s="63"/>
      <c r="CB62" s="189">
        <v>9</v>
      </c>
      <c r="CC62" s="190">
        <v>17</v>
      </c>
      <c r="CD62" s="190">
        <v>2</v>
      </c>
      <c r="CE62" s="190">
        <v>2</v>
      </c>
      <c r="CF62" s="190">
        <v>2</v>
      </c>
      <c r="CG62" s="190">
        <v>2</v>
      </c>
      <c r="CH62" s="190">
        <v>2</v>
      </c>
      <c r="CI62" s="190">
        <v>2</v>
      </c>
      <c r="CJ62" s="190">
        <v>1</v>
      </c>
      <c r="CK62" s="63">
        <v>1</v>
      </c>
      <c r="CL62" s="26">
        <v>45</v>
      </c>
      <c r="CM62" s="775" t="s">
        <v>316</v>
      </c>
      <c r="CN62" s="776"/>
      <c r="CO62" s="776"/>
      <c r="CP62" s="190"/>
      <c r="CQ62" s="190"/>
      <c r="CR62" s="190"/>
      <c r="CS62" s="190"/>
      <c r="CT62" s="63"/>
      <c r="CU62" s="189"/>
      <c r="CV62" s="190"/>
      <c r="CW62" s="190"/>
      <c r="CX62" s="190"/>
      <c r="CY62" s="63"/>
      <c r="CZ62" s="189"/>
      <c r="DA62" s="190"/>
      <c r="DB62" s="190"/>
      <c r="DC62" s="190">
        <v>10</v>
      </c>
      <c r="DD62" s="190"/>
      <c r="DE62" s="190"/>
      <c r="DF62" s="190"/>
      <c r="DG62" s="190"/>
      <c r="DH62" s="190"/>
      <c r="DI62" s="63"/>
      <c r="DJ62" s="25">
        <v>10</v>
      </c>
      <c r="DK62" s="24">
        <v>8</v>
      </c>
      <c r="EB62" s="26"/>
      <c r="EW62" s="26"/>
      <c r="FR62" s="26"/>
      <c r="GM62" s="26"/>
    </row>
    <row r="63" spans="1:215" x14ac:dyDescent="0.2">
      <c r="A63" s="25"/>
      <c r="B63" s="27"/>
      <c r="C63" s="25"/>
      <c r="D63" s="25"/>
      <c r="E63" s="25"/>
      <c r="F63" s="58" t="s">
        <v>111</v>
      </c>
      <c r="G63" s="160">
        <v>2</v>
      </c>
      <c r="H63" s="160">
        <v>2</v>
      </c>
      <c r="I63" s="160">
        <v>1</v>
      </c>
      <c r="J63" s="160">
        <v>1</v>
      </c>
      <c r="K63" s="160">
        <v>2</v>
      </c>
      <c r="L63" s="160">
        <v>3</v>
      </c>
      <c r="M63" s="160">
        <v>5</v>
      </c>
      <c r="N63" s="160">
        <v>5</v>
      </c>
      <c r="O63" s="160">
        <v>31</v>
      </c>
      <c r="P63" s="160">
        <v>8</v>
      </c>
      <c r="Q63" s="159">
        <v>0</v>
      </c>
      <c r="R63" s="160">
        <v>0</v>
      </c>
      <c r="S63" s="160">
        <v>0</v>
      </c>
      <c r="T63" s="160">
        <v>0</v>
      </c>
      <c r="U63" s="160">
        <v>0</v>
      </c>
      <c r="V63" s="160">
        <v>0</v>
      </c>
      <c r="W63" s="160">
        <v>0</v>
      </c>
      <c r="X63" s="160">
        <v>0</v>
      </c>
      <c r="Y63" s="160">
        <v>0</v>
      </c>
      <c r="Z63" s="63">
        <v>0</v>
      </c>
      <c r="AA63" s="769" t="s">
        <v>456</v>
      </c>
      <c r="AB63" s="770"/>
      <c r="AC63" s="770"/>
      <c r="AD63" s="770"/>
      <c r="AE63" s="770"/>
      <c r="AF63" s="770"/>
      <c r="AG63" s="770"/>
      <c r="AH63" s="770"/>
      <c r="AI63" s="770"/>
      <c r="AJ63" s="771"/>
      <c r="AL63" s="194"/>
      <c r="AM63" s="775" t="s">
        <v>140</v>
      </c>
      <c r="AN63" s="776"/>
      <c r="AO63" s="776"/>
      <c r="AP63" s="190"/>
      <c r="AQ63" s="190"/>
      <c r="AR63" s="190"/>
      <c r="AS63" s="190"/>
      <c r="AT63" s="63">
        <v>-1</v>
      </c>
      <c r="AU63" s="189"/>
      <c r="AV63" s="190">
        <v>26</v>
      </c>
      <c r="AW63" s="190"/>
      <c r="AX63" s="190"/>
      <c r="AY63" s="63"/>
      <c r="AZ63" s="189">
        <v>4</v>
      </c>
      <c r="BA63" s="190">
        <v>3</v>
      </c>
      <c r="BB63" s="190">
        <v>4</v>
      </c>
      <c r="BC63" s="190"/>
      <c r="BD63" s="190"/>
      <c r="BE63" s="190"/>
      <c r="BF63" s="190">
        <v>3</v>
      </c>
      <c r="BG63" s="190"/>
      <c r="BH63" s="190"/>
      <c r="BI63" s="63"/>
      <c r="BJ63" s="194" t="s">
        <v>31</v>
      </c>
      <c r="BK63" s="190" t="s">
        <v>138</v>
      </c>
      <c r="BL63" s="190" t="s">
        <v>3</v>
      </c>
      <c r="BM63" s="100">
        <v>9</v>
      </c>
      <c r="BN63" s="25">
        <v>40</v>
      </c>
      <c r="BO63" s="775" t="s">
        <v>290</v>
      </c>
      <c r="BP63" s="776"/>
      <c r="BQ63" s="776"/>
      <c r="BR63" s="190"/>
      <c r="BS63" s="190"/>
      <c r="BT63" s="190"/>
      <c r="BU63" s="190"/>
      <c r="BV63" s="63"/>
      <c r="BW63" s="189"/>
      <c r="BX63" s="190"/>
      <c r="BY63" s="190"/>
      <c r="BZ63" s="190"/>
      <c r="CA63" s="63"/>
      <c r="CB63" s="189">
        <v>11</v>
      </c>
      <c r="CC63" s="190">
        <v>10</v>
      </c>
      <c r="CD63" s="190">
        <v>2</v>
      </c>
      <c r="CE63" s="190">
        <v>1</v>
      </c>
      <c r="CF63" s="190"/>
      <c r="CG63" s="190"/>
      <c r="CH63" s="190">
        <v>2</v>
      </c>
      <c r="CI63" s="190">
        <v>2</v>
      </c>
      <c r="CJ63" s="190"/>
      <c r="CK63" s="63"/>
      <c r="CL63" s="26">
        <v>50</v>
      </c>
      <c r="CM63" s="775" t="s">
        <v>317</v>
      </c>
      <c r="CN63" s="776"/>
      <c r="CO63" s="776"/>
      <c r="CP63" s="190"/>
      <c r="CQ63" s="190"/>
      <c r="CR63" s="190"/>
      <c r="CS63" s="190"/>
      <c r="CT63" s="63"/>
      <c r="CU63" s="189"/>
      <c r="CV63" s="190"/>
      <c r="CW63" s="190"/>
      <c r="CX63" s="190">
        <v>3</v>
      </c>
      <c r="CY63" s="63"/>
      <c r="CZ63" s="189"/>
      <c r="DA63" s="190"/>
      <c r="DB63" s="190"/>
      <c r="DC63" s="190"/>
      <c r="DD63" s="190"/>
      <c r="DE63" s="190"/>
      <c r="DF63" s="190"/>
      <c r="DG63" s="190"/>
      <c r="DH63" s="190"/>
      <c r="DI63" s="63"/>
      <c r="DJ63" s="24">
        <v>10</v>
      </c>
      <c r="DK63" s="24">
        <v>8</v>
      </c>
      <c r="EB63" s="26"/>
      <c r="EW63" s="26"/>
      <c r="FR63" s="26"/>
      <c r="GM63" s="26"/>
    </row>
    <row r="64" spans="1:215" x14ac:dyDescent="0.2">
      <c r="A64" s="25"/>
      <c r="B64" s="27"/>
      <c r="C64" s="25"/>
      <c r="D64" s="25"/>
      <c r="E64" s="25"/>
      <c r="F64" s="58" t="s">
        <v>112</v>
      </c>
      <c r="G64" s="160">
        <v>3</v>
      </c>
      <c r="H64" s="160">
        <v>3</v>
      </c>
      <c r="I64" s="160">
        <v>1</v>
      </c>
      <c r="J64" s="160">
        <v>2</v>
      </c>
      <c r="K64" s="160">
        <v>0</v>
      </c>
      <c r="L64" s="160">
        <v>3</v>
      </c>
      <c r="M64" s="160">
        <v>7</v>
      </c>
      <c r="N64" s="160">
        <v>4</v>
      </c>
      <c r="O64" s="160">
        <v>23</v>
      </c>
      <c r="P64" s="160">
        <v>9</v>
      </c>
      <c r="Q64" s="159">
        <v>0</v>
      </c>
      <c r="R64" s="160">
        <v>0</v>
      </c>
      <c r="S64" s="160">
        <v>0</v>
      </c>
      <c r="T64" s="160">
        <v>0</v>
      </c>
      <c r="U64" s="160">
        <v>0</v>
      </c>
      <c r="V64" s="160">
        <v>0</v>
      </c>
      <c r="W64" s="160">
        <v>0</v>
      </c>
      <c r="X64" s="160">
        <v>0</v>
      </c>
      <c r="Y64" s="160">
        <v>0</v>
      </c>
      <c r="Z64" s="63">
        <v>0</v>
      </c>
      <c r="AA64" s="769" t="str">
        <f>"「BS：封印」無効。【耐久力】+"&amp;CS!S10*3&amp;" &amp; 【精神力】+"&amp;CS!S10</f>
        <v>「BS：封印」無効。【耐久力】+3 &amp; 【精神力】+1</v>
      </c>
      <c r="AB64" s="770"/>
      <c r="AC64" s="770"/>
      <c r="AD64" s="770"/>
      <c r="AE64" s="770"/>
      <c r="AF64" s="770"/>
      <c r="AG64" s="770"/>
      <c r="AH64" s="770"/>
      <c r="AI64" s="770"/>
      <c r="AJ64" s="771"/>
      <c r="AL64" s="194"/>
      <c r="AM64" s="775" t="s">
        <v>133</v>
      </c>
      <c r="AN64" s="776"/>
      <c r="AO64" s="776"/>
      <c r="AP64" s="190">
        <v>-1</v>
      </c>
      <c r="AQ64" s="190"/>
      <c r="AR64" s="190"/>
      <c r="AS64" s="190"/>
      <c r="AT64" s="63"/>
      <c r="AU64" s="189">
        <v>1</v>
      </c>
      <c r="AV64" s="190">
        <v>30</v>
      </c>
      <c r="AW64" s="190"/>
      <c r="AX64" s="190"/>
      <c r="AY64" s="63"/>
      <c r="AZ64" s="189">
        <v>-3</v>
      </c>
      <c r="BA64" s="190">
        <v>-3</v>
      </c>
      <c r="BB64" s="190"/>
      <c r="BC64" s="190"/>
      <c r="BD64" s="190"/>
      <c r="BE64" s="190"/>
      <c r="BF64" s="190"/>
      <c r="BG64" s="190"/>
      <c r="BH64" s="190"/>
      <c r="BI64" s="63"/>
      <c r="BJ64" s="194" t="s">
        <v>31</v>
      </c>
      <c r="BK64" s="190" t="s">
        <v>138</v>
      </c>
      <c r="BL64" s="190" t="s">
        <v>99</v>
      </c>
      <c r="BM64" s="100">
        <v>9</v>
      </c>
      <c r="BN64" s="25">
        <v>45</v>
      </c>
      <c r="BO64" s="775" t="s">
        <v>291</v>
      </c>
      <c r="BP64" s="776"/>
      <c r="BQ64" s="776"/>
      <c r="BR64" s="190"/>
      <c r="BS64" s="190"/>
      <c r="BT64" s="190">
        <v>2</v>
      </c>
      <c r="BU64" s="190"/>
      <c r="BV64" s="63"/>
      <c r="BW64" s="189">
        <v>2</v>
      </c>
      <c r="BX64" s="190"/>
      <c r="BY64" s="190"/>
      <c r="BZ64" s="190"/>
      <c r="CA64" s="63"/>
      <c r="CB64" s="189"/>
      <c r="CC64" s="190"/>
      <c r="CD64" s="190">
        <v>3</v>
      </c>
      <c r="CE64" s="190">
        <v>3</v>
      </c>
      <c r="CF64" s="190">
        <v>3</v>
      </c>
      <c r="CG64" s="190">
        <v>3</v>
      </c>
      <c r="CH64" s="190">
        <v>3</v>
      </c>
      <c r="CI64" s="190">
        <v>3</v>
      </c>
      <c r="CJ64" s="190"/>
      <c r="CK64" s="63"/>
      <c r="CL64" s="26">
        <v>70</v>
      </c>
      <c r="CM64" s="775" t="s">
        <v>318</v>
      </c>
      <c r="CN64" s="776"/>
      <c r="CO64" s="776"/>
      <c r="CP64" s="190"/>
      <c r="CQ64" s="190"/>
      <c r="CR64" s="190"/>
      <c r="CS64" s="190"/>
      <c r="CT64" s="63"/>
      <c r="CU64" s="189"/>
      <c r="CV64" s="190"/>
      <c r="CW64" s="190"/>
      <c r="CX64" s="190"/>
      <c r="CY64" s="63"/>
      <c r="CZ64" s="189"/>
      <c r="DA64" s="190"/>
      <c r="DB64" s="190"/>
      <c r="DC64" s="190"/>
      <c r="DD64" s="190"/>
      <c r="DE64" s="190"/>
      <c r="DF64" s="190"/>
      <c r="DG64" s="190"/>
      <c r="DH64" s="190">
        <v>10</v>
      </c>
      <c r="DI64" s="63"/>
      <c r="DJ64" s="25">
        <v>10</v>
      </c>
      <c r="DK64" s="24">
        <v>9</v>
      </c>
      <c r="EB64" s="26"/>
      <c r="EW64" s="26"/>
      <c r="FR64" s="26"/>
      <c r="GM64" s="26"/>
    </row>
    <row r="65" spans="1:195" x14ac:dyDescent="0.2">
      <c r="A65" s="25"/>
      <c r="B65" s="27"/>
      <c r="F65" s="58" t="s">
        <v>114</v>
      </c>
      <c r="G65" s="160">
        <v>1</v>
      </c>
      <c r="H65" s="160">
        <v>1</v>
      </c>
      <c r="I65" s="160">
        <v>3</v>
      </c>
      <c r="J65" s="160">
        <v>1</v>
      </c>
      <c r="K65" s="160">
        <v>3</v>
      </c>
      <c r="L65" s="160">
        <v>3</v>
      </c>
      <c r="M65" s="160">
        <v>8</v>
      </c>
      <c r="N65" s="160">
        <v>8</v>
      </c>
      <c r="O65" s="160">
        <v>30</v>
      </c>
      <c r="P65" s="160">
        <v>9</v>
      </c>
      <c r="Q65" s="159">
        <v>0</v>
      </c>
      <c r="R65" s="160">
        <v>0</v>
      </c>
      <c r="S65" s="160">
        <v>0</v>
      </c>
      <c r="T65" s="160">
        <v>0</v>
      </c>
      <c r="U65" s="160">
        <v>0</v>
      </c>
      <c r="V65" s="160">
        <v>0</v>
      </c>
      <c r="W65" s="160">
        <v>0</v>
      </c>
      <c r="X65" s="160">
        <v>0</v>
      </c>
      <c r="Y65" s="160">
        <v>0</v>
      </c>
      <c r="Z65" s="63">
        <v>0</v>
      </c>
      <c r="AA65" s="769" t="str">
        <f>"行動順決定時、【敏捷】+"&amp;10+CS!S10&amp;" &amp; ｶｳﾝﾄ開始時、後ろのｶｳﾝﾄに配置可能。"</f>
        <v>行動順決定時、【敏捷】+11 &amp; ｶｳﾝﾄ開始時、後ろのｶｳﾝﾄに配置可能。</v>
      </c>
      <c r="AB65" s="770"/>
      <c r="AC65" s="770"/>
      <c r="AD65" s="770"/>
      <c r="AE65" s="770"/>
      <c r="AF65" s="770"/>
      <c r="AG65" s="770"/>
      <c r="AH65" s="770"/>
      <c r="AI65" s="770"/>
      <c r="AJ65" s="771"/>
      <c r="AL65" s="194"/>
      <c r="AM65" s="775" t="s">
        <v>134</v>
      </c>
      <c r="AN65" s="776"/>
      <c r="AO65" s="776"/>
      <c r="AP65" s="190"/>
      <c r="AQ65" s="190"/>
      <c r="AR65" s="190">
        <v>1</v>
      </c>
      <c r="AS65" s="190"/>
      <c r="AT65" s="63"/>
      <c r="AU65" s="189">
        <v>1</v>
      </c>
      <c r="AV65" s="190">
        <v>27</v>
      </c>
      <c r="AW65" s="190"/>
      <c r="AX65" s="190"/>
      <c r="AY65" s="63"/>
      <c r="AZ65" s="189">
        <v>-5</v>
      </c>
      <c r="BA65" s="190">
        <v>-10</v>
      </c>
      <c r="BB65" s="190"/>
      <c r="BC65" s="190"/>
      <c r="BD65" s="190"/>
      <c r="BE65" s="190">
        <v>8</v>
      </c>
      <c r="BF65" s="190"/>
      <c r="BG65" s="190">
        <v>-8</v>
      </c>
      <c r="BH65" s="190"/>
      <c r="BI65" s="63"/>
      <c r="BJ65" s="194" t="s">
        <v>31</v>
      </c>
      <c r="BK65" s="190" t="s">
        <v>138</v>
      </c>
      <c r="BL65" s="190" t="s">
        <v>4</v>
      </c>
      <c r="BM65" s="100">
        <v>9</v>
      </c>
      <c r="BN65" s="25">
        <v>65</v>
      </c>
      <c r="BO65" s="775" t="s">
        <v>292</v>
      </c>
      <c r="BP65" s="776"/>
      <c r="BQ65" s="776"/>
      <c r="BR65" s="190"/>
      <c r="BS65" s="190"/>
      <c r="BT65" s="190"/>
      <c r="BU65" s="190">
        <v>2</v>
      </c>
      <c r="BV65" s="63"/>
      <c r="BW65" s="189"/>
      <c r="BX65" s="190"/>
      <c r="BY65" s="190"/>
      <c r="BZ65" s="190"/>
      <c r="CA65" s="63">
        <v>6</v>
      </c>
      <c r="CB65" s="189">
        <v>3</v>
      </c>
      <c r="CC65" s="190">
        <v>3</v>
      </c>
      <c r="CD65" s="190">
        <v>9</v>
      </c>
      <c r="CE65" s="190">
        <v>9</v>
      </c>
      <c r="CF65" s="190">
        <v>9</v>
      </c>
      <c r="CG65" s="190">
        <v>9</v>
      </c>
      <c r="CH65" s="190">
        <v>9</v>
      </c>
      <c r="CI65" s="190">
        <v>9</v>
      </c>
      <c r="CJ65" s="190">
        <v>9</v>
      </c>
      <c r="CK65" s="63">
        <v>9</v>
      </c>
      <c r="CL65" s="26">
        <v>85</v>
      </c>
      <c r="CM65" s="775" t="s">
        <v>319</v>
      </c>
      <c r="CN65" s="776"/>
      <c r="CO65" s="776"/>
      <c r="CP65" s="190"/>
      <c r="CQ65" s="190"/>
      <c r="CR65" s="190"/>
      <c r="CS65" s="190"/>
      <c r="CT65" s="63"/>
      <c r="CU65" s="189"/>
      <c r="CV65" s="190"/>
      <c r="CW65" s="190"/>
      <c r="CX65" s="190"/>
      <c r="CY65" s="63"/>
      <c r="CZ65" s="189"/>
      <c r="DA65" s="190"/>
      <c r="DB65" s="190"/>
      <c r="DC65" s="190"/>
      <c r="DD65" s="190"/>
      <c r="DE65" s="190">
        <v>10</v>
      </c>
      <c r="DF65" s="190"/>
      <c r="DG65" s="190"/>
      <c r="DH65" s="190"/>
      <c r="DI65" s="63"/>
      <c r="DJ65" s="24">
        <v>10</v>
      </c>
      <c r="DK65" s="24">
        <v>9</v>
      </c>
      <c r="EB65" s="26"/>
      <c r="EW65" s="26"/>
      <c r="FR65" s="26"/>
      <c r="GM65" s="26"/>
    </row>
    <row r="66" spans="1:195" ht="13.8" thickBot="1" x14ac:dyDescent="0.25">
      <c r="A66" s="25"/>
      <c r="B66" s="27"/>
      <c r="F66" s="58" t="s">
        <v>113</v>
      </c>
      <c r="G66" s="160">
        <v>1</v>
      </c>
      <c r="H66" s="160">
        <v>1</v>
      </c>
      <c r="I66" s="160">
        <v>3</v>
      </c>
      <c r="J66" s="160">
        <v>1</v>
      </c>
      <c r="K66" s="160">
        <v>3</v>
      </c>
      <c r="L66" s="160">
        <v>2</v>
      </c>
      <c r="M66" s="160">
        <v>3</v>
      </c>
      <c r="N66" s="160">
        <v>3</v>
      </c>
      <c r="O66" s="160">
        <v>24</v>
      </c>
      <c r="P66" s="160">
        <v>12</v>
      </c>
      <c r="Q66" s="159">
        <v>0</v>
      </c>
      <c r="R66" s="160">
        <v>0</v>
      </c>
      <c r="S66" s="160">
        <v>0</v>
      </c>
      <c r="T66" s="160">
        <v>0</v>
      </c>
      <c r="U66" s="160">
        <v>0</v>
      </c>
      <c r="V66" s="160">
        <v>0</v>
      </c>
      <c r="W66" s="160">
        <v>0</v>
      </c>
      <c r="X66" s="160">
        <v>0</v>
      </c>
      <c r="Y66" s="160">
        <v>0</v>
      </c>
      <c r="Z66" s="63">
        <v>0</v>
      </c>
      <c r="AA66" s="769" t="str">
        <f>"〈近〉〈遠〉耐性+"&amp;CS!S10*2&amp;" &amp; 「サブアクション」のスキルの射程上限に+1する。"</f>
        <v>〈近〉〈遠〉耐性+2 &amp; 「サブアクション」のスキルの射程上限に+1する。</v>
      </c>
      <c r="AB66" s="770"/>
      <c r="AC66" s="770"/>
      <c r="AD66" s="770"/>
      <c r="AE66" s="770"/>
      <c r="AF66" s="770"/>
      <c r="AG66" s="770"/>
      <c r="AH66" s="770"/>
      <c r="AI66" s="770"/>
      <c r="AJ66" s="771"/>
      <c r="AL66" s="194"/>
      <c r="AM66" s="775" t="s">
        <v>135</v>
      </c>
      <c r="AN66" s="776"/>
      <c r="AO66" s="776"/>
      <c r="AP66" s="190">
        <v>1</v>
      </c>
      <c r="AQ66" s="190"/>
      <c r="AR66" s="190"/>
      <c r="AS66" s="190"/>
      <c r="AT66" s="63"/>
      <c r="AU66" s="189">
        <v>1</v>
      </c>
      <c r="AV66" s="190">
        <v>26</v>
      </c>
      <c r="AW66" s="190"/>
      <c r="AX66" s="190"/>
      <c r="AY66" s="63"/>
      <c r="AZ66" s="189">
        <v>3</v>
      </c>
      <c r="BA66" s="190">
        <v>1</v>
      </c>
      <c r="BB66" s="190">
        <v>1</v>
      </c>
      <c r="BC66" s="190">
        <v>1</v>
      </c>
      <c r="BD66" s="190"/>
      <c r="BE66" s="190">
        <v>2</v>
      </c>
      <c r="BF66" s="190">
        <v>6</v>
      </c>
      <c r="BG66" s="190"/>
      <c r="BH66" s="190"/>
      <c r="BI66" s="63"/>
      <c r="BJ66" s="194" t="s">
        <v>31</v>
      </c>
      <c r="BK66" s="190" t="s">
        <v>139</v>
      </c>
      <c r="BL66" s="190" t="s">
        <v>3</v>
      </c>
      <c r="BM66" s="100">
        <v>10</v>
      </c>
      <c r="BN66" s="25">
        <v>90</v>
      </c>
      <c r="BO66" s="775" t="s">
        <v>293</v>
      </c>
      <c r="BP66" s="776"/>
      <c r="BQ66" s="776"/>
      <c r="BR66" s="190"/>
      <c r="BS66" s="190"/>
      <c r="BT66" s="190"/>
      <c r="BU66" s="190"/>
      <c r="BV66" s="63"/>
      <c r="BW66" s="189"/>
      <c r="BX66" s="190">
        <v>5</v>
      </c>
      <c r="BY66" s="190"/>
      <c r="BZ66" s="190">
        <v>25</v>
      </c>
      <c r="CA66" s="63"/>
      <c r="CB66" s="189">
        <v>15</v>
      </c>
      <c r="CC66" s="190">
        <v>15</v>
      </c>
      <c r="CD66" s="190">
        <v>2</v>
      </c>
      <c r="CE66" s="190">
        <v>2</v>
      </c>
      <c r="CF66" s="190">
        <v>2</v>
      </c>
      <c r="CG66" s="190">
        <v>2</v>
      </c>
      <c r="CH66" s="190">
        <v>2</v>
      </c>
      <c r="CI66" s="190">
        <v>2</v>
      </c>
      <c r="CJ66" s="190"/>
      <c r="CK66" s="63"/>
      <c r="CL66" s="26">
        <v>120</v>
      </c>
      <c r="CM66" s="775" t="s">
        <v>320</v>
      </c>
      <c r="CN66" s="776"/>
      <c r="CO66" s="776"/>
      <c r="CP66" s="190"/>
      <c r="CQ66" s="190"/>
      <c r="CR66" s="190"/>
      <c r="CS66" s="190"/>
      <c r="CT66" s="63"/>
      <c r="CU66" s="189"/>
      <c r="CV66" s="190"/>
      <c r="CW66" s="190"/>
      <c r="CX66" s="190"/>
      <c r="CY66" s="63"/>
      <c r="CZ66" s="189"/>
      <c r="DA66" s="190"/>
      <c r="DB66" s="190"/>
      <c r="DC66" s="190">
        <v>2</v>
      </c>
      <c r="DD66" s="190">
        <v>2</v>
      </c>
      <c r="DE66" s="190">
        <v>3</v>
      </c>
      <c r="DF66" s="190">
        <v>3</v>
      </c>
      <c r="DG66" s="190"/>
      <c r="DH66" s="190"/>
      <c r="DI66" s="63"/>
      <c r="DJ66" s="25">
        <v>10</v>
      </c>
      <c r="DK66" s="24">
        <v>10</v>
      </c>
      <c r="EB66" s="26"/>
      <c r="EW66" s="26"/>
      <c r="FR66" s="26"/>
      <c r="GM66" s="26"/>
    </row>
    <row r="67" spans="1:195" ht="13.8" thickBot="1" x14ac:dyDescent="0.25">
      <c r="A67" s="25"/>
      <c r="B67" s="27"/>
      <c r="F67" s="59" t="s">
        <v>115</v>
      </c>
      <c r="G67" s="162">
        <v>2</v>
      </c>
      <c r="H67" s="162">
        <v>2</v>
      </c>
      <c r="I67" s="162">
        <v>2</v>
      </c>
      <c r="J67" s="162">
        <v>1</v>
      </c>
      <c r="K67" s="162">
        <v>1</v>
      </c>
      <c r="L67" s="162">
        <v>3</v>
      </c>
      <c r="M67" s="162">
        <v>3</v>
      </c>
      <c r="N67" s="162">
        <v>3</v>
      </c>
      <c r="O67" s="162">
        <v>38</v>
      </c>
      <c r="P67" s="162">
        <v>5</v>
      </c>
      <c r="Q67" s="161">
        <v>0</v>
      </c>
      <c r="R67" s="162">
        <v>0</v>
      </c>
      <c r="S67" s="162">
        <v>0</v>
      </c>
      <c r="T67" s="162">
        <v>0</v>
      </c>
      <c r="U67" s="162">
        <v>0</v>
      </c>
      <c r="V67" s="162">
        <v>0</v>
      </c>
      <c r="W67" s="162">
        <v>0</v>
      </c>
      <c r="X67" s="162">
        <v>0</v>
      </c>
      <c r="Y67" s="162">
        <v>0</v>
      </c>
      <c r="Z67" s="61">
        <v>0</v>
      </c>
      <c r="AA67" s="766" t="s">
        <v>482</v>
      </c>
      <c r="AB67" s="767"/>
      <c r="AC67" s="767"/>
      <c r="AD67" s="767"/>
      <c r="AE67" s="767"/>
      <c r="AF67" s="767"/>
      <c r="AG67" s="767"/>
      <c r="AH67" s="767"/>
      <c r="AI67" s="767"/>
      <c r="AJ67" s="768"/>
      <c r="AM67" s="795" t="s">
        <v>136</v>
      </c>
      <c r="AN67" s="796"/>
      <c r="AO67" s="796"/>
      <c r="AP67" s="196"/>
      <c r="AQ67" s="196"/>
      <c r="AR67" s="196"/>
      <c r="AS67" s="196"/>
      <c r="AT67" s="64">
        <v>1</v>
      </c>
      <c r="AU67" s="195">
        <v>2</v>
      </c>
      <c r="AV67" s="196">
        <v>36</v>
      </c>
      <c r="AW67" s="196"/>
      <c r="AX67" s="196"/>
      <c r="AY67" s="64"/>
      <c r="AZ67" s="195">
        <v>4</v>
      </c>
      <c r="BA67" s="196">
        <v>2</v>
      </c>
      <c r="BB67" s="196">
        <v>6</v>
      </c>
      <c r="BC67" s="196"/>
      <c r="BD67" s="196">
        <v>6</v>
      </c>
      <c r="BE67" s="196">
        <v>4</v>
      </c>
      <c r="BF67" s="196">
        <v>3</v>
      </c>
      <c r="BG67" s="196">
        <v>3</v>
      </c>
      <c r="BH67" s="196"/>
      <c r="BI67" s="64"/>
      <c r="BJ67" s="198" t="s">
        <v>31</v>
      </c>
      <c r="BK67" s="196" t="s">
        <v>138</v>
      </c>
      <c r="BL67" s="196" t="s">
        <v>99</v>
      </c>
      <c r="BM67" s="101">
        <v>9</v>
      </c>
      <c r="BN67" s="25">
        <v>120</v>
      </c>
      <c r="BO67" s="775" t="s">
        <v>294</v>
      </c>
      <c r="BP67" s="776"/>
      <c r="BQ67" s="776"/>
      <c r="BR67" s="190"/>
      <c r="BS67" s="190"/>
      <c r="BT67" s="190">
        <v>-1</v>
      </c>
      <c r="BU67" s="190"/>
      <c r="BV67" s="63"/>
      <c r="BW67" s="189">
        <v>-2</v>
      </c>
      <c r="BX67" s="190"/>
      <c r="BY67" s="190"/>
      <c r="BZ67" s="190"/>
      <c r="CA67" s="63"/>
      <c r="CB67" s="189">
        <v>24</v>
      </c>
      <c r="CC67" s="190">
        <v>22</v>
      </c>
      <c r="CD67" s="190">
        <v>8</v>
      </c>
      <c r="CE67" s="190">
        <v>10</v>
      </c>
      <c r="CF67" s="190">
        <v>2</v>
      </c>
      <c r="CG67" s="190">
        <v>8</v>
      </c>
      <c r="CH67" s="190">
        <v>7</v>
      </c>
      <c r="CI67" s="190">
        <v>1</v>
      </c>
      <c r="CJ67" s="190">
        <v>4</v>
      </c>
      <c r="CK67" s="63">
        <v>4</v>
      </c>
      <c r="CL67" s="26">
        <v>160</v>
      </c>
      <c r="CM67" s="775" t="s">
        <v>321</v>
      </c>
      <c r="CN67" s="776"/>
      <c r="CO67" s="776"/>
      <c r="CP67" s="190"/>
      <c r="CQ67" s="190"/>
      <c r="CR67" s="190"/>
      <c r="CS67" s="190"/>
      <c r="CT67" s="63"/>
      <c r="CU67" s="189"/>
      <c r="CV67" s="190"/>
      <c r="CW67" s="190"/>
      <c r="CX67" s="190"/>
      <c r="CY67" s="63"/>
      <c r="CZ67" s="189"/>
      <c r="DA67" s="190"/>
      <c r="DB67" s="190"/>
      <c r="DC67" s="190"/>
      <c r="DD67" s="190"/>
      <c r="DE67" s="190"/>
      <c r="DF67" s="190"/>
      <c r="DG67" s="190"/>
      <c r="DH67" s="190"/>
      <c r="DI67" s="63"/>
      <c r="DJ67" s="24">
        <v>10</v>
      </c>
      <c r="DK67" s="24">
        <v>10</v>
      </c>
      <c r="DL67" s="24" t="s">
        <v>715</v>
      </c>
      <c r="EB67" s="26"/>
      <c r="EW67" s="26"/>
      <c r="FR67" s="26"/>
      <c r="GM67" s="26"/>
    </row>
    <row r="68" spans="1:195" ht="13.8" thickBot="1" x14ac:dyDescent="0.25">
      <c r="A68" s="25"/>
      <c r="B68" s="25"/>
      <c r="F68" s="58" t="s">
        <v>211</v>
      </c>
      <c r="G68" s="160">
        <v>3</v>
      </c>
      <c r="H68" s="160">
        <v>0</v>
      </c>
      <c r="I68" s="160">
        <v>2</v>
      </c>
      <c r="J68" s="160">
        <v>2</v>
      </c>
      <c r="K68" s="160">
        <v>1</v>
      </c>
      <c r="L68" s="160">
        <v>3</v>
      </c>
      <c r="M68" s="160">
        <v>2</v>
      </c>
      <c r="N68" s="160">
        <v>4</v>
      </c>
      <c r="O68" s="160">
        <v>28</v>
      </c>
      <c r="P68" s="160">
        <v>8</v>
      </c>
      <c r="Q68" s="159">
        <v>0</v>
      </c>
      <c r="R68" s="160">
        <v>0</v>
      </c>
      <c r="S68" s="160">
        <v>0</v>
      </c>
      <c r="T68" s="160">
        <v>0</v>
      </c>
      <c r="U68" s="160">
        <v>0</v>
      </c>
      <c r="V68" s="160">
        <v>0</v>
      </c>
      <c r="W68" s="160">
        <v>0</v>
      </c>
      <c r="X68" s="160">
        <v>0</v>
      </c>
      <c r="Y68" s="160">
        <v>0</v>
      </c>
      <c r="Z68" s="63">
        <v>0</v>
      </c>
      <c r="AA68" s="769" t="s">
        <v>823</v>
      </c>
      <c r="AB68" s="770"/>
      <c r="AC68" s="770"/>
      <c r="AD68" s="770"/>
      <c r="AE68" s="770"/>
      <c r="AF68" s="770"/>
      <c r="AG68" s="770"/>
      <c r="AH68" s="770"/>
      <c r="AI68" s="770"/>
      <c r="AJ68" s="771"/>
      <c r="AM68" s="820" t="s">
        <v>487</v>
      </c>
      <c r="AN68" s="780"/>
      <c r="AO68" s="780"/>
      <c r="AP68" s="96"/>
      <c r="AQ68" s="96"/>
      <c r="AR68" s="96"/>
      <c r="AS68" s="96"/>
      <c r="AT68" s="96"/>
      <c r="AU68" s="155"/>
      <c r="AV68" s="97"/>
      <c r="AW68" s="198"/>
      <c r="AX68" s="97"/>
      <c r="AY68" s="156"/>
      <c r="AZ68" s="157"/>
      <c r="BA68" s="97"/>
      <c r="BB68" s="97"/>
      <c r="BC68" s="97"/>
      <c r="BD68" s="97"/>
      <c r="BE68" s="97"/>
      <c r="BF68" s="97"/>
      <c r="BG68" s="97"/>
      <c r="BH68" s="97"/>
      <c r="BI68" s="158"/>
      <c r="BJ68" s="196"/>
      <c r="BK68" s="196"/>
      <c r="BL68" s="196"/>
      <c r="BM68" s="64"/>
      <c r="BN68" s="24">
        <v>0</v>
      </c>
      <c r="BO68" s="775" t="s">
        <v>295</v>
      </c>
      <c r="BP68" s="776"/>
      <c r="BQ68" s="776"/>
      <c r="BR68" s="190"/>
      <c r="BS68" s="190"/>
      <c r="BT68" s="190"/>
      <c r="BU68" s="190"/>
      <c r="BV68" s="63"/>
      <c r="BW68" s="189">
        <v>-3</v>
      </c>
      <c r="BX68" s="190">
        <v>3</v>
      </c>
      <c r="BY68" s="190"/>
      <c r="BZ68" s="190">
        <v>50</v>
      </c>
      <c r="CA68" s="63"/>
      <c r="CB68" s="189">
        <v>24</v>
      </c>
      <c r="CC68" s="190">
        <v>24</v>
      </c>
      <c r="CD68" s="190">
        <v>6</v>
      </c>
      <c r="CE68" s="190">
        <v>4</v>
      </c>
      <c r="CF68" s="190">
        <v>5</v>
      </c>
      <c r="CG68" s="190">
        <v>5</v>
      </c>
      <c r="CH68" s="190">
        <v>6</v>
      </c>
      <c r="CI68" s="190">
        <v>6</v>
      </c>
      <c r="CJ68" s="190">
        <v>5</v>
      </c>
      <c r="CK68" s="63">
        <v>5</v>
      </c>
      <c r="CL68" s="26">
        <v>200</v>
      </c>
      <c r="CM68" s="775" t="s">
        <v>716</v>
      </c>
      <c r="CN68" s="776"/>
      <c r="CO68" s="776"/>
      <c r="CP68" s="190"/>
      <c r="CQ68" s="190"/>
      <c r="CR68" s="190"/>
      <c r="CS68" s="190"/>
      <c r="CT68" s="63"/>
      <c r="CU68" s="189"/>
      <c r="CV68" s="190"/>
      <c r="CW68" s="190"/>
      <c r="CX68" s="190"/>
      <c r="CY68" s="63"/>
      <c r="CZ68" s="189"/>
      <c r="DA68" s="190"/>
      <c r="DB68" s="190"/>
      <c r="DC68" s="190"/>
      <c r="DD68" s="190"/>
      <c r="DE68" s="190"/>
      <c r="DF68" s="190"/>
      <c r="DG68" s="190"/>
      <c r="DH68" s="190"/>
      <c r="DI68" s="63"/>
      <c r="DJ68" s="25">
        <v>10</v>
      </c>
      <c r="DK68" s="24">
        <v>11</v>
      </c>
      <c r="DL68" s="24" t="s">
        <v>717</v>
      </c>
      <c r="EB68" s="26"/>
      <c r="EW68" s="26"/>
      <c r="FR68" s="26"/>
      <c r="GM68" s="26"/>
    </row>
    <row r="69" spans="1:195" x14ac:dyDescent="0.2">
      <c r="A69" s="25"/>
      <c r="B69" s="25"/>
      <c r="F69" s="58" t="s">
        <v>212</v>
      </c>
      <c r="G69" s="160">
        <v>2</v>
      </c>
      <c r="H69" s="160">
        <v>2</v>
      </c>
      <c r="I69" s="160">
        <v>2</v>
      </c>
      <c r="J69" s="160">
        <v>2</v>
      </c>
      <c r="K69" s="160">
        <v>2</v>
      </c>
      <c r="L69" s="160">
        <v>2</v>
      </c>
      <c r="M69" s="160">
        <v>3</v>
      </c>
      <c r="N69" s="160">
        <v>3</v>
      </c>
      <c r="O69" s="160">
        <v>25</v>
      </c>
      <c r="P69" s="160">
        <v>10</v>
      </c>
      <c r="Q69" s="159">
        <v>0</v>
      </c>
      <c r="R69" s="160">
        <v>0</v>
      </c>
      <c r="S69" s="160">
        <v>0</v>
      </c>
      <c r="T69" s="160">
        <v>0</v>
      </c>
      <c r="U69" s="160">
        <v>0</v>
      </c>
      <c r="V69" s="160">
        <v>0</v>
      </c>
      <c r="W69" s="160">
        <v>0</v>
      </c>
      <c r="X69" s="160">
        <v>0</v>
      </c>
      <c r="Y69" s="160">
        <v>0</v>
      </c>
      <c r="Z69" s="63">
        <v>0</v>
      </c>
      <c r="AA69" s="769" t="str">
        <f>"感情使用時、HP+[(強度×5)+"&amp;CS!S10*5&amp;"] MP+[強度]"</f>
        <v>感情使用時、HP+[(強度×5)+5] MP+[強度]</v>
      </c>
      <c r="AB69" s="770"/>
      <c r="AC69" s="770"/>
      <c r="AD69" s="770"/>
      <c r="AE69" s="770"/>
      <c r="AF69" s="770"/>
      <c r="AG69" s="770"/>
      <c r="AH69" s="770"/>
      <c r="AI69" s="770"/>
      <c r="AJ69" s="771"/>
      <c r="AM69" s="792" t="s">
        <v>484</v>
      </c>
      <c r="AN69" s="793"/>
      <c r="AO69" s="793"/>
      <c r="AP69" s="193">
        <v>-2</v>
      </c>
      <c r="AQ69" s="193"/>
      <c r="AR69" s="193"/>
      <c r="AS69" s="193"/>
      <c r="AT69" s="61"/>
      <c r="AU69" s="192"/>
      <c r="AV69" s="193">
        <v>33</v>
      </c>
      <c r="AW69" s="193"/>
      <c r="AX69" s="193"/>
      <c r="AY69" s="61"/>
      <c r="AZ69" s="192">
        <v>3</v>
      </c>
      <c r="BA69" s="193">
        <v>3</v>
      </c>
      <c r="BB69" s="193"/>
      <c r="BC69" s="193"/>
      <c r="BD69" s="193"/>
      <c r="BE69" s="193"/>
      <c r="BF69" s="193"/>
      <c r="BG69" s="193"/>
      <c r="BH69" s="193"/>
      <c r="BI69" s="61"/>
      <c r="BJ69" s="197" t="s">
        <v>31</v>
      </c>
      <c r="BK69" s="193" t="s">
        <v>138</v>
      </c>
      <c r="BL69" s="193" t="s">
        <v>99</v>
      </c>
      <c r="BM69" s="99">
        <v>11</v>
      </c>
      <c r="BN69" s="24">
        <v>10</v>
      </c>
      <c r="BO69" s="775" t="s">
        <v>296</v>
      </c>
      <c r="BP69" s="776"/>
      <c r="BQ69" s="776"/>
      <c r="BR69" s="190"/>
      <c r="BS69" s="190"/>
      <c r="BT69" s="190"/>
      <c r="BU69" s="190"/>
      <c r="BV69" s="63"/>
      <c r="BW69" s="189"/>
      <c r="BX69" s="190"/>
      <c r="BY69" s="190"/>
      <c r="BZ69" s="190"/>
      <c r="CA69" s="63"/>
      <c r="CB69" s="189">
        <v>2</v>
      </c>
      <c r="CC69" s="190">
        <v>2</v>
      </c>
      <c r="CD69" s="190"/>
      <c r="CE69" s="190"/>
      <c r="CF69" s="190"/>
      <c r="CG69" s="190"/>
      <c r="CH69" s="190"/>
      <c r="CI69" s="190"/>
      <c r="CJ69" s="190"/>
      <c r="CK69" s="63"/>
      <c r="CL69" s="26">
        <v>10</v>
      </c>
      <c r="CM69" s="775" t="s">
        <v>322</v>
      </c>
      <c r="CN69" s="776"/>
      <c r="CO69" s="776"/>
      <c r="CP69" s="190"/>
      <c r="CQ69" s="190"/>
      <c r="CR69" s="190"/>
      <c r="CS69" s="190"/>
      <c r="CT69" s="63"/>
      <c r="CU69" s="189"/>
      <c r="CV69" s="190"/>
      <c r="CW69" s="190"/>
      <c r="CX69" s="190"/>
      <c r="CY69" s="63"/>
      <c r="CZ69" s="189"/>
      <c r="DA69" s="190"/>
      <c r="DB69" s="190"/>
      <c r="DC69" s="190"/>
      <c r="DD69" s="190"/>
      <c r="DE69" s="190"/>
      <c r="DF69" s="190"/>
      <c r="DG69" s="190"/>
      <c r="DH69" s="190"/>
      <c r="DI69" s="63"/>
      <c r="DJ69" s="24">
        <v>10</v>
      </c>
      <c r="DK69" s="24">
        <v>11</v>
      </c>
      <c r="DL69" s="24" t="s">
        <v>718</v>
      </c>
      <c r="EB69" s="26"/>
      <c r="EW69" s="26"/>
      <c r="FR69" s="26"/>
      <c r="GM69" s="26"/>
    </row>
    <row r="70" spans="1:195" x14ac:dyDescent="0.2">
      <c r="A70" s="25"/>
      <c r="B70" s="25"/>
      <c r="F70" s="58" t="s">
        <v>213</v>
      </c>
      <c r="G70" s="160">
        <v>1</v>
      </c>
      <c r="H70" s="160">
        <v>2</v>
      </c>
      <c r="I70" s="160">
        <v>2</v>
      </c>
      <c r="J70" s="160">
        <v>3</v>
      </c>
      <c r="K70" s="160">
        <v>1</v>
      </c>
      <c r="L70" s="160">
        <v>3</v>
      </c>
      <c r="M70" s="160">
        <v>7</v>
      </c>
      <c r="N70" s="160">
        <v>7</v>
      </c>
      <c r="O70" s="160">
        <v>31</v>
      </c>
      <c r="P70" s="160">
        <v>8</v>
      </c>
      <c r="Q70" s="159">
        <v>0</v>
      </c>
      <c r="R70" s="160">
        <v>0</v>
      </c>
      <c r="S70" s="160">
        <v>0</v>
      </c>
      <c r="T70" s="160">
        <v>0</v>
      </c>
      <c r="U70" s="160">
        <v>0</v>
      </c>
      <c r="V70" s="160">
        <v>0</v>
      </c>
      <c r="W70" s="160">
        <v>0</v>
      </c>
      <c r="X70" s="160">
        <v>0</v>
      </c>
      <c r="Y70" s="160">
        <v>0</v>
      </c>
      <c r="Z70" s="63">
        <v>0</v>
      </c>
      <c r="AA70" s="769" t="s">
        <v>559</v>
      </c>
      <c r="AB70" s="770"/>
      <c r="AC70" s="770"/>
      <c r="AD70" s="770"/>
      <c r="AE70" s="770"/>
      <c r="AF70" s="770"/>
      <c r="AG70" s="770"/>
      <c r="AH70" s="770"/>
      <c r="AI70" s="770"/>
      <c r="AJ70" s="771"/>
      <c r="AM70" s="775" t="s">
        <v>485</v>
      </c>
      <c r="AN70" s="776"/>
      <c r="AO70" s="776"/>
      <c r="AP70" s="190"/>
      <c r="AQ70" s="190"/>
      <c r="AR70" s="190"/>
      <c r="AS70" s="190"/>
      <c r="AT70" s="63"/>
      <c r="AU70" s="189">
        <v>2</v>
      </c>
      <c r="AV70" s="190">
        <v>11</v>
      </c>
      <c r="AW70" s="190"/>
      <c r="AX70" s="190"/>
      <c r="AY70" s="63"/>
      <c r="AZ70" s="189">
        <v>1</v>
      </c>
      <c r="BA70" s="190">
        <v>1</v>
      </c>
      <c r="BB70" s="190"/>
      <c r="BC70" s="190"/>
      <c r="BD70" s="190"/>
      <c r="BE70" s="190"/>
      <c r="BF70" s="190"/>
      <c r="BG70" s="190"/>
      <c r="BH70" s="190"/>
      <c r="BI70" s="63"/>
      <c r="BJ70" s="194" t="s">
        <v>31</v>
      </c>
      <c r="BK70" s="190" t="s">
        <v>138</v>
      </c>
      <c r="BL70" s="190" t="s">
        <v>99</v>
      </c>
      <c r="BM70" s="100">
        <v>9</v>
      </c>
      <c r="BN70" s="24">
        <v>10</v>
      </c>
      <c r="BO70" s="775" t="s">
        <v>297</v>
      </c>
      <c r="BP70" s="776"/>
      <c r="BQ70" s="776"/>
      <c r="BR70" s="190"/>
      <c r="BS70" s="190"/>
      <c r="BT70" s="190"/>
      <c r="BU70" s="190"/>
      <c r="BV70" s="63"/>
      <c r="BW70" s="189">
        <v>1</v>
      </c>
      <c r="BX70" s="190"/>
      <c r="BY70" s="190"/>
      <c r="BZ70" s="190"/>
      <c r="CA70" s="63"/>
      <c r="CB70" s="189">
        <v>3</v>
      </c>
      <c r="CC70" s="190">
        <v>-2</v>
      </c>
      <c r="CD70" s="190"/>
      <c r="CE70" s="190"/>
      <c r="CF70" s="190"/>
      <c r="CG70" s="190"/>
      <c r="CH70" s="190"/>
      <c r="CI70" s="190"/>
      <c r="CJ70" s="190"/>
      <c r="CK70" s="63"/>
      <c r="CL70" s="26">
        <v>20</v>
      </c>
      <c r="CM70" s="775" t="s">
        <v>323</v>
      </c>
      <c r="CN70" s="776"/>
      <c r="CO70" s="776"/>
      <c r="CP70" s="190"/>
      <c r="CQ70" s="190"/>
      <c r="CR70" s="190"/>
      <c r="CS70" s="190"/>
      <c r="CT70" s="63"/>
      <c r="CU70" s="189"/>
      <c r="CV70" s="190"/>
      <c r="CW70" s="190"/>
      <c r="CX70" s="190"/>
      <c r="CY70" s="63"/>
      <c r="CZ70" s="189"/>
      <c r="DA70" s="190"/>
      <c r="DB70" s="190"/>
      <c r="DC70" s="190"/>
      <c r="DD70" s="190"/>
      <c r="DE70" s="190"/>
      <c r="DF70" s="190"/>
      <c r="DG70" s="190"/>
      <c r="DH70" s="190"/>
      <c r="DI70" s="63"/>
      <c r="DJ70" s="25">
        <v>10</v>
      </c>
      <c r="DK70" s="24">
        <v>12</v>
      </c>
      <c r="DL70" s="24" t="s">
        <v>719</v>
      </c>
      <c r="EB70" s="26"/>
      <c r="EW70" s="26"/>
      <c r="FR70" s="26"/>
      <c r="GM70" s="26"/>
    </row>
    <row r="71" spans="1:195" x14ac:dyDescent="0.2">
      <c r="A71" s="25"/>
      <c r="B71" s="25"/>
      <c r="F71" s="58" t="s">
        <v>214</v>
      </c>
      <c r="G71" s="160">
        <v>2</v>
      </c>
      <c r="H71" s="160">
        <v>2</v>
      </c>
      <c r="I71" s="160">
        <v>1</v>
      </c>
      <c r="J71" s="160">
        <v>2</v>
      </c>
      <c r="K71" s="160">
        <v>2</v>
      </c>
      <c r="L71" s="160">
        <v>3</v>
      </c>
      <c r="M71" s="160">
        <v>2</v>
      </c>
      <c r="N71" s="160">
        <v>2</v>
      </c>
      <c r="O71" s="160">
        <v>27</v>
      </c>
      <c r="P71" s="160">
        <v>9</v>
      </c>
      <c r="Q71" s="159">
        <v>0</v>
      </c>
      <c r="R71" s="160">
        <v>0</v>
      </c>
      <c r="S71" s="160">
        <v>0</v>
      </c>
      <c r="T71" s="160">
        <v>0</v>
      </c>
      <c r="U71" s="160">
        <v>0</v>
      </c>
      <c r="V71" s="160">
        <v>0</v>
      </c>
      <c r="W71" s="160">
        <v>0</v>
      </c>
      <c r="X71" s="160">
        <v>0</v>
      </c>
      <c r="Y71" s="160">
        <v>0</v>
      </c>
      <c r="Z71" s="63">
        <v>0</v>
      </c>
      <c r="AA71" s="769" t="str">
        <f>"光闇耐性+"&amp;CS!S10*2&amp;" &amp; 常時F値-1(下限値4)"</f>
        <v>光闇耐性+2 &amp; 常時F値-1(下限値4)</v>
      </c>
      <c r="AB71" s="770"/>
      <c r="AC71" s="770"/>
      <c r="AD71" s="770"/>
      <c r="AE71" s="770"/>
      <c r="AF71" s="770"/>
      <c r="AG71" s="770"/>
      <c r="AH71" s="770"/>
      <c r="AI71" s="770"/>
      <c r="AJ71" s="771"/>
      <c r="AM71" s="775" t="s">
        <v>486</v>
      </c>
      <c r="AN71" s="776"/>
      <c r="AO71" s="776"/>
      <c r="AP71" s="190"/>
      <c r="AQ71" s="190"/>
      <c r="AR71" s="190">
        <v>-1</v>
      </c>
      <c r="AS71" s="190"/>
      <c r="AT71" s="63"/>
      <c r="AU71" s="189"/>
      <c r="AV71" s="190">
        <v>27</v>
      </c>
      <c r="AW71" s="190"/>
      <c r="AX71" s="190"/>
      <c r="AY71" s="63"/>
      <c r="AZ71" s="189">
        <v>-3</v>
      </c>
      <c r="BA71" s="190">
        <v>-3</v>
      </c>
      <c r="BB71" s="190">
        <v>-3</v>
      </c>
      <c r="BC71" s="190">
        <v>-3</v>
      </c>
      <c r="BD71" s="190">
        <v>-3</v>
      </c>
      <c r="BE71" s="190">
        <v>-3</v>
      </c>
      <c r="BF71" s="190">
        <v>-3</v>
      </c>
      <c r="BG71" s="190">
        <v>-3</v>
      </c>
      <c r="BH71" s="190">
        <v>-3</v>
      </c>
      <c r="BI71" s="63">
        <v>-3</v>
      </c>
      <c r="BJ71" s="194" t="s">
        <v>31</v>
      </c>
      <c r="BK71" s="190" t="s">
        <v>138</v>
      </c>
      <c r="BL71" s="190" t="s">
        <v>99</v>
      </c>
      <c r="BM71" s="100">
        <v>10</v>
      </c>
      <c r="BN71" s="25">
        <v>20</v>
      </c>
      <c r="BO71" s="775" t="s">
        <v>298</v>
      </c>
      <c r="BP71" s="776"/>
      <c r="BQ71" s="776"/>
      <c r="BR71" s="190"/>
      <c r="BS71" s="190"/>
      <c r="BT71" s="190"/>
      <c r="BU71" s="190"/>
      <c r="BV71" s="63"/>
      <c r="BW71" s="189"/>
      <c r="BX71" s="190"/>
      <c r="BY71" s="190"/>
      <c r="BZ71" s="190"/>
      <c r="CA71" s="63"/>
      <c r="CB71" s="189">
        <v>3</v>
      </c>
      <c r="CC71" s="190">
        <v>3</v>
      </c>
      <c r="CD71" s="190"/>
      <c r="CE71" s="190"/>
      <c r="CF71" s="190"/>
      <c r="CG71" s="190"/>
      <c r="CH71" s="190"/>
      <c r="CI71" s="190"/>
      <c r="CJ71" s="190">
        <v>7</v>
      </c>
      <c r="CK71" s="63">
        <v>7</v>
      </c>
      <c r="CL71" s="26">
        <v>20</v>
      </c>
      <c r="CM71" s="775" t="s">
        <v>324</v>
      </c>
      <c r="CN71" s="776"/>
      <c r="CO71" s="776"/>
      <c r="CP71" s="190"/>
      <c r="CQ71" s="190"/>
      <c r="CR71" s="190"/>
      <c r="CS71" s="190"/>
      <c r="CT71" s="63"/>
      <c r="CU71" s="189"/>
      <c r="CV71" s="190"/>
      <c r="CW71" s="190"/>
      <c r="CX71" s="190"/>
      <c r="CY71" s="63"/>
      <c r="CZ71" s="189"/>
      <c r="DA71" s="190"/>
      <c r="DB71" s="190"/>
      <c r="DC71" s="190"/>
      <c r="DD71" s="190"/>
      <c r="DE71" s="190"/>
      <c r="DF71" s="190"/>
      <c r="DG71" s="190"/>
      <c r="DH71" s="190"/>
      <c r="DI71" s="63"/>
      <c r="DJ71" s="24">
        <v>10</v>
      </c>
      <c r="DK71" s="24">
        <v>12</v>
      </c>
      <c r="DL71" s="24" t="s">
        <v>720</v>
      </c>
      <c r="EB71" s="26"/>
      <c r="EW71" s="26"/>
      <c r="FR71" s="26"/>
      <c r="GM71" s="26"/>
    </row>
    <row r="72" spans="1:195" ht="13.8" thickBot="1" x14ac:dyDescent="0.25">
      <c r="A72" s="25"/>
      <c r="B72" s="25"/>
      <c r="F72" s="154" t="s">
        <v>215</v>
      </c>
      <c r="G72" s="164">
        <v>1</v>
      </c>
      <c r="H72" s="164">
        <v>2</v>
      </c>
      <c r="I72" s="164">
        <v>2</v>
      </c>
      <c r="J72" s="164">
        <v>3</v>
      </c>
      <c r="K72" s="164">
        <v>1</v>
      </c>
      <c r="L72" s="164">
        <v>4</v>
      </c>
      <c r="M72" s="164">
        <v>3</v>
      </c>
      <c r="N72" s="164">
        <v>4</v>
      </c>
      <c r="O72" s="164">
        <v>24</v>
      </c>
      <c r="P72" s="164">
        <v>10</v>
      </c>
      <c r="Q72" s="163">
        <v>0</v>
      </c>
      <c r="R72" s="164">
        <v>0</v>
      </c>
      <c r="S72" s="164">
        <v>0</v>
      </c>
      <c r="T72" s="164">
        <v>0</v>
      </c>
      <c r="U72" s="164">
        <v>0</v>
      </c>
      <c r="V72" s="164">
        <v>0</v>
      </c>
      <c r="W72" s="164">
        <v>0</v>
      </c>
      <c r="X72" s="164">
        <v>0</v>
      </c>
      <c r="Y72" s="164">
        <v>0</v>
      </c>
      <c r="Z72" s="64">
        <v>0</v>
      </c>
      <c r="AA72" s="772" t="s">
        <v>223</v>
      </c>
      <c r="AB72" s="773"/>
      <c r="AC72" s="773"/>
      <c r="AD72" s="773"/>
      <c r="AE72" s="773"/>
      <c r="AF72" s="773"/>
      <c r="AG72" s="773"/>
      <c r="AH72" s="773"/>
      <c r="AI72" s="773"/>
      <c r="AJ72" s="774"/>
      <c r="AM72" s="775" t="s">
        <v>488</v>
      </c>
      <c r="AN72" s="776"/>
      <c r="AO72" s="776"/>
      <c r="AP72" s="190">
        <v>-1</v>
      </c>
      <c r="AQ72" s="190"/>
      <c r="AR72" s="190"/>
      <c r="AS72" s="190"/>
      <c r="AT72" s="63"/>
      <c r="AU72" s="189">
        <v>-1</v>
      </c>
      <c r="AV72" s="190">
        <v>35</v>
      </c>
      <c r="AW72" s="190"/>
      <c r="AX72" s="190"/>
      <c r="AY72" s="63"/>
      <c r="AZ72" s="189">
        <v>6</v>
      </c>
      <c r="BA72" s="190"/>
      <c r="BB72" s="190">
        <v>1</v>
      </c>
      <c r="BC72" s="190">
        <v>1</v>
      </c>
      <c r="BD72" s="190">
        <v>1</v>
      </c>
      <c r="BE72" s="190"/>
      <c r="BF72" s="190"/>
      <c r="BG72" s="190"/>
      <c r="BH72" s="190"/>
      <c r="BI72" s="63"/>
      <c r="BJ72" s="194" t="s">
        <v>31</v>
      </c>
      <c r="BK72" s="190" t="s">
        <v>139</v>
      </c>
      <c r="BL72" s="190" t="s">
        <v>99</v>
      </c>
      <c r="BM72" s="100">
        <v>11</v>
      </c>
      <c r="BN72" s="25">
        <v>25</v>
      </c>
      <c r="BO72" s="775" t="s">
        <v>299</v>
      </c>
      <c r="BP72" s="776"/>
      <c r="BQ72" s="776"/>
      <c r="BR72" s="190"/>
      <c r="BS72" s="190"/>
      <c r="BT72" s="190">
        <v>-1</v>
      </c>
      <c r="BU72" s="190"/>
      <c r="BV72" s="63"/>
      <c r="BW72" s="189">
        <v>-1</v>
      </c>
      <c r="BX72" s="190"/>
      <c r="BY72" s="190"/>
      <c r="BZ72" s="190"/>
      <c r="CA72" s="63"/>
      <c r="CB72" s="189">
        <v>14</v>
      </c>
      <c r="CC72" s="190">
        <v>14</v>
      </c>
      <c r="CD72" s="190">
        <v>3</v>
      </c>
      <c r="CE72" s="190">
        <v>2</v>
      </c>
      <c r="CF72" s="190">
        <v>1</v>
      </c>
      <c r="CG72" s="190">
        <v>1</v>
      </c>
      <c r="CH72" s="190">
        <v>1</v>
      </c>
      <c r="CI72" s="190">
        <v>1</v>
      </c>
      <c r="CJ72" s="190"/>
      <c r="CK72" s="63"/>
      <c r="CL72" s="26">
        <v>30</v>
      </c>
      <c r="CM72" s="775" t="s">
        <v>325</v>
      </c>
      <c r="CN72" s="776"/>
      <c r="CO72" s="776"/>
      <c r="CP72" s="190"/>
      <c r="CQ72" s="190"/>
      <c r="CR72" s="190"/>
      <c r="CS72" s="190"/>
      <c r="CT72" s="63"/>
      <c r="CU72" s="189"/>
      <c r="CV72" s="190">
        <v>2</v>
      </c>
      <c r="CW72" s="190"/>
      <c r="CX72" s="190"/>
      <c r="CY72" s="63"/>
      <c r="CZ72" s="189"/>
      <c r="DA72" s="190"/>
      <c r="DB72" s="190"/>
      <c r="DC72" s="190"/>
      <c r="DD72" s="190"/>
      <c r="DE72" s="190"/>
      <c r="DF72" s="190"/>
      <c r="DG72" s="190"/>
      <c r="DH72" s="190"/>
      <c r="DI72" s="63"/>
      <c r="DJ72" s="25">
        <v>10</v>
      </c>
      <c r="DK72" s="24">
        <v>13</v>
      </c>
      <c r="EB72" s="26"/>
      <c r="EW72" s="26"/>
      <c r="FR72" s="26"/>
      <c r="GM72" s="26"/>
    </row>
    <row r="73" spans="1:195" x14ac:dyDescent="0.2">
      <c r="A73" s="25"/>
      <c r="B73" s="25"/>
      <c r="F73" s="58" t="s">
        <v>437</v>
      </c>
      <c r="G73" s="160">
        <v>2</v>
      </c>
      <c r="H73" s="160">
        <v>2</v>
      </c>
      <c r="I73" s="160">
        <v>1</v>
      </c>
      <c r="J73" s="160">
        <v>2</v>
      </c>
      <c r="K73" s="160">
        <v>1</v>
      </c>
      <c r="L73" s="160">
        <v>3</v>
      </c>
      <c r="M73" s="160">
        <v>4</v>
      </c>
      <c r="N73" s="160">
        <v>4</v>
      </c>
      <c r="O73" s="160">
        <v>20</v>
      </c>
      <c r="P73" s="160">
        <v>8</v>
      </c>
      <c r="Q73" s="159">
        <v>0</v>
      </c>
      <c r="R73" s="160">
        <v>0</v>
      </c>
      <c r="S73" s="160">
        <v>0</v>
      </c>
      <c r="T73" s="160">
        <v>0</v>
      </c>
      <c r="U73" s="160">
        <v>0</v>
      </c>
      <c r="V73" s="160">
        <v>0</v>
      </c>
      <c r="W73" s="160">
        <v>0</v>
      </c>
      <c r="X73" s="160">
        <v>0</v>
      </c>
      <c r="Y73" s="160">
        <v>0</v>
      </c>
      <c r="Z73" s="63">
        <v>0</v>
      </c>
      <c r="AA73" s="769" t="str">
        <f>"「BS：呪い」「BS：疲労」無効 &amp; 〈炎〉～〈闇〉耐性+"&amp;CS!S10+2</f>
        <v>「BS：呪い」「BS：疲労」無効 &amp; 〈炎〉～〈闇〉耐性+3</v>
      </c>
      <c r="AB73" s="770"/>
      <c r="AC73" s="770"/>
      <c r="AD73" s="770"/>
      <c r="AE73" s="770"/>
      <c r="AF73" s="770"/>
      <c r="AG73" s="770"/>
      <c r="AH73" s="770"/>
      <c r="AI73" s="770"/>
      <c r="AJ73" s="771"/>
      <c r="AM73" s="775" t="s">
        <v>489</v>
      </c>
      <c r="AN73" s="776"/>
      <c r="AO73" s="776"/>
      <c r="AP73" s="190">
        <v>-1</v>
      </c>
      <c r="AQ73" s="190"/>
      <c r="AR73" s="190">
        <v>-1</v>
      </c>
      <c r="AS73" s="190"/>
      <c r="AT73" s="63"/>
      <c r="AU73" s="189">
        <v>-1</v>
      </c>
      <c r="AV73" s="190">
        <v>36</v>
      </c>
      <c r="AW73" s="190"/>
      <c r="AX73" s="190"/>
      <c r="AY73" s="63"/>
      <c r="AZ73" s="189">
        <v>3</v>
      </c>
      <c r="BA73" s="190">
        <v>3</v>
      </c>
      <c r="BB73" s="190">
        <v>1</v>
      </c>
      <c r="BC73" s="190">
        <v>1</v>
      </c>
      <c r="BD73" s="190">
        <v>1</v>
      </c>
      <c r="BE73" s="190">
        <v>1</v>
      </c>
      <c r="BF73" s="190">
        <v>1</v>
      </c>
      <c r="BG73" s="190">
        <v>1</v>
      </c>
      <c r="BH73" s="190"/>
      <c r="BI73" s="63"/>
      <c r="BJ73" s="194" t="s">
        <v>31</v>
      </c>
      <c r="BK73" s="190" t="s">
        <v>138</v>
      </c>
      <c r="BL73" s="190" t="s">
        <v>99</v>
      </c>
      <c r="BM73" s="100">
        <v>12</v>
      </c>
      <c r="BN73" s="25">
        <v>35</v>
      </c>
      <c r="BO73" s="775" t="s">
        <v>300</v>
      </c>
      <c r="BP73" s="776"/>
      <c r="BQ73" s="776"/>
      <c r="BR73" s="190"/>
      <c r="BS73" s="190"/>
      <c r="BT73" s="190"/>
      <c r="BU73" s="190"/>
      <c r="BV73" s="63">
        <v>1</v>
      </c>
      <c r="BW73" s="189"/>
      <c r="BX73" s="190"/>
      <c r="BY73" s="190"/>
      <c r="BZ73" s="190"/>
      <c r="CA73" s="63">
        <v>3</v>
      </c>
      <c r="CB73" s="189">
        <v>3</v>
      </c>
      <c r="CC73" s="190">
        <v>3</v>
      </c>
      <c r="CD73" s="190"/>
      <c r="CE73" s="190"/>
      <c r="CF73" s="190"/>
      <c r="CG73" s="190"/>
      <c r="CH73" s="190"/>
      <c r="CI73" s="190"/>
      <c r="CJ73" s="190"/>
      <c r="CK73" s="63"/>
      <c r="CL73" s="26">
        <v>30</v>
      </c>
      <c r="CM73" s="775" t="s">
        <v>326</v>
      </c>
      <c r="CN73" s="776"/>
      <c r="CO73" s="776"/>
      <c r="CP73" s="190"/>
      <c r="CQ73" s="190"/>
      <c r="CR73" s="190"/>
      <c r="CS73" s="190"/>
      <c r="CT73" s="63"/>
      <c r="CU73" s="189"/>
      <c r="CV73" s="190"/>
      <c r="CW73" s="190">
        <v>2</v>
      </c>
      <c r="CX73" s="190"/>
      <c r="CY73" s="63"/>
      <c r="CZ73" s="189"/>
      <c r="DA73" s="190"/>
      <c r="DB73" s="190"/>
      <c r="DC73" s="190"/>
      <c r="DD73" s="190"/>
      <c r="DE73" s="190"/>
      <c r="DF73" s="190"/>
      <c r="DG73" s="190"/>
      <c r="DH73" s="190"/>
      <c r="DI73" s="63"/>
      <c r="DJ73" s="24">
        <v>10</v>
      </c>
      <c r="DK73" s="24">
        <v>14</v>
      </c>
      <c r="EB73" s="26"/>
      <c r="EW73" s="26"/>
      <c r="FR73" s="26"/>
      <c r="GM73" s="26"/>
    </row>
    <row r="74" spans="1:195" x14ac:dyDescent="0.2">
      <c r="A74" s="25"/>
      <c r="B74" s="25"/>
      <c r="F74" s="58" t="s">
        <v>438</v>
      </c>
      <c r="G74" s="160">
        <v>1</v>
      </c>
      <c r="H74" s="160">
        <v>2</v>
      </c>
      <c r="I74" s="160">
        <v>1</v>
      </c>
      <c r="J74" s="160">
        <v>2</v>
      </c>
      <c r="K74" s="160">
        <v>3</v>
      </c>
      <c r="L74" s="160">
        <v>5</v>
      </c>
      <c r="M74" s="160">
        <v>1</v>
      </c>
      <c r="N74" s="160">
        <v>1</v>
      </c>
      <c r="O74" s="160">
        <v>17</v>
      </c>
      <c r="P74" s="160">
        <v>11</v>
      </c>
      <c r="Q74" s="159">
        <v>0</v>
      </c>
      <c r="R74" s="160">
        <v>0</v>
      </c>
      <c r="S74" s="160">
        <v>0</v>
      </c>
      <c r="T74" s="160">
        <v>0</v>
      </c>
      <c r="U74" s="160">
        <v>0</v>
      </c>
      <c r="V74" s="160">
        <v>0</v>
      </c>
      <c r="W74" s="160">
        <v>0</v>
      </c>
      <c r="X74" s="160">
        <v>0</v>
      </c>
      <c r="Y74" s="160">
        <v>0</v>
      </c>
      <c r="Z74" s="63">
        <v>0</v>
      </c>
      <c r="AA74" s="769" t="str">
        <f>"BS付与するとき、代わりに"&amp;CS!S10+8&amp;"点の〈無〉属性ﾀﾞﾒｰｼﾞを与えてもよい。"</f>
        <v>BS付与するとき、代わりに9点の〈無〉属性ﾀﾞﾒｰｼﾞを与えてもよい。</v>
      </c>
      <c r="AB74" s="770"/>
      <c r="AC74" s="770"/>
      <c r="AD74" s="770"/>
      <c r="AE74" s="770"/>
      <c r="AF74" s="770"/>
      <c r="AG74" s="770"/>
      <c r="AH74" s="770"/>
      <c r="AI74" s="770"/>
      <c r="AJ74" s="771"/>
      <c r="AM74" s="775" t="s">
        <v>490</v>
      </c>
      <c r="AN74" s="776"/>
      <c r="AO74" s="776"/>
      <c r="AP74" s="190"/>
      <c r="AQ74" s="190"/>
      <c r="AR74" s="190">
        <v>1</v>
      </c>
      <c r="AS74" s="190"/>
      <c r="AT74" s="63"/>
      <c r="AU74" s="189">
        <v>1</v>
      </c>
      <c r="AV74" s="190">
        <v>20</v>
      </c>
      <c r="AW74" s="190"/>
      <c r="AX74" s="190"/>
      <c r="AY74" s="63"/>
      <c r="AZ74" s="189">
        <v>8</v>
      </c>
      <c r="BA74" s="190"/>
      <c r="BB74" s="190">
        <v>-2</v>
      </c>
      <c r="BC74" s="190">
        <v>-2</v>
      </c>
      <c r="BD74" s="190">
        <v>-2</v>
      </c>
      <c r="BE74" s="190"/>
      <c r="BF74" s="190"/>
      <c r="BG74" s="190"/>
      <c r="BH74" s="190"/>
      <c r="BI74" s="63"/>
      <c r="BJ74" s="194" t="s">
        <v>31</v>
      </c>
      <c r="BK74" s="190" t="s">
        <v>138</v>
      </c>
      <c r="BL74" s="190" t="s">
        <v>99</v>
      </c>
      <c r="BM74" s="100">
        <v>10</v>
      </c>
      <c r="BN74" s="25">
        <v>35</v>
      </c>
      <c r="BO74" s="775" t="s">
        <v>301</v>
      </c>
      <c r="BP74" s="776"/>
      <c r="BQ74" s="776"/>
      <c r="BR74" s="190"/>
      <c r="BS74" s="190"/>
      <c r="BT74" s="190">
        <v>-2</v>
      </c>
      <c r="BU74" s="190"/>
      <c r="BV74" s="63"/>
      <c r="BW74" s="189">
        <v>-2</v>
      </c>
      <c r="BX74" s="190"/>
      <c r="BY74" s="190"/>
      <c r="BZ74" s="190">
        <v>15</v>
      </c>
      <c r="CA74" s="63"/>
      <c r="CB74" s="189">
        <v>14</v>
      </c>
      <c r="CC74" s="190">
        <v>16</v>
      </c>
      <c r="CD74" s="190">
        <v>4</v>
      </c>
      <c r="CE74" s="190">
        <v>4</v>
      </c>
      <c r="CF74" s="190">
        <v>4</v>
      </c>
      <c r="CG74" s="190">
        <v>3</v>
      </c>
      <c r="CH74" s="190">
        <v>3</v>
      </c>
      <c r="CI74" s="190">
        <v>3</v>
      </c>
      <c r="CJ74" s="190">
        <v>2</v>
      </c>
      <c r="CK74" s="63">
        <v>2</v>
      </c>
      <c r="CL74" s="26">
        <v>35</v>
      </c>
      <c r="CM74" s="775" t="s">
        <v>327</v>
      </c>
      <c r="CN74" s="776"/>
      <c r="CO74" s="776"/>
      <c r="CP74" s="190"/>
      <c r="CQ74" s="190"/>
      <c r="CR74" s="190"/>
      <c r="CS74" s="190"/>
      <c r="CT74" s="63"/>
      <c r="CU74" s="189">
        <v>1</v>
      </c>
      <c r="CV74" s="190"/>
      <c r="CW74" s="190"/>
      <c r="CX74" s="190"/>
      <c r="CY74" s="63"/>
      <c r="CZ74" s="189"/>
      <c r="DA74" s="190"/>
      <c r="DB74" s="190"/>
      <c r="DC74" s="190"/>
      <c r="DD74" s="190"/>
      <c r="DE74" s="190"/>
      <c r="DF74" s="190"/>
      <c r="DG74" s="190"/>
      <c r="DH74" s="190"/>
      <c r="DI74" s="63"/>
      <c r="DJ74" s="25">
        <v>10</v>
      </c>
      <c r="DK74" s="24">
        <v>15</v>
      </c>
      <c r="EB74" s="26"/>
      <c r="EW74" s="26"/>
      <c r="FR74" s="26"/>
      <c r="GM74" s="26"/>
    </row>
    <row r="75" spans="1:195" x14ac:dyDescent="0.2">
      <c r="A75" s="25"/>
      <c r="B75" s="25"/>
      <c r="F75" s="58" t="s">
        <v>439</v>
      </c>
      <c r="G75" s="160">
        <v>2</v>
      </c>
      <c r="H75" s="160">
        <v>2</v>
      </c>
      <c r="I75" s="160">
        <v>3</v>
      </c>
      <c r="J75" s="160">
        <v>2</v>
      </c>
      <c r="K75" s="160">
        <v>0</v>
      </c>
      <c r="L75" s="160">
        <v>2</v>
      </c>
      <c r="M75" s="160">
        <v>4</v>
      </c>
      <c r="N75" s="160">
        <v>3</v>
      </c>
      <c r="O75" s="160">
        <v>20</v>
      </c>
      <c r="P75" s="160">
        <v>8</v>
      </c>
      <c r="Q75" s="159">
        <v>0</v>
      </c>
      <c r="R75" s="160">
        <v>0</v>
      </c>
      <c r="S75" s="160">
        <v>0</v>
      </c>
      <c r="T75" s="160">
        <v>0</v>
      </c>
      <c r="U75" s="160">
        <v>0</v>
      </c>
      <c r="V75" s="160">
        <v>0</v>
      </c>
      <c r="W75" s="160">
        <v>0</v>
      </c>
      <c r="X75" s="160">
        <v>0</v>
      </c>
      <c r="Y75" s="160">
        <v>0</v>
      </c>
      <c r="Z75" s="63">
        <v>0</v>
      </c>
      <c r="AA75" s="769" t="s">
        <v>440</v>
      </c>
      <c r="AB75" s="770"/>
      <c r="AC75" s="770"/>
      <c r="AD75" s="770"/>
      <c r="AE75" s="770"/>
      <c r="AF75" s="770"/>
      <c r="AG75" s="770"/>
      <c r="AH75" s="770"/>
      <c r="AI75" s="770"/>
      <c r="AJ75" s="771"/>
      <c r="AM75" s="775" t="s">
        <v>491</v>
      </c>
      <c r="AN75" s="776"/>
      <c r="AO75" s="776"/>
      <c r="AP75" s="190"/>
      <c r="AQ75" s="190"/>
      <c r="AR75" s="190"/>
      <c r="AS75" s="190"/>
      <c r="AT75" s="63"/>
      <c r="AU75" s="189"/>
      <c r="AV75" s="190">
        <v>28</v>
      </c>
      <c r="AW75" s="190"/>
      <c r="AX75" s="190"/>
      <c r="AY75" s="63"/>
      <c r="AZ75" s="189">
        <v>2</v>
      </c>
      <c r="BA75" s="190">
        <v>2</v>
      </c>
      <c r="BB75" s="190">
        <v>-14</v>
      </c>
      <c r="BC75" s="190">
        <v>14</v>
      </c>
      <c r="BD75" s="190">
        <v>6</v>
      </c>
      <c r="BE75" s="190"/>
      <c r="BF75" s="190"/>
      <c r="BG75" s="190"/>
      <c r="BH75" s="190"/>
      <c r="BI75" s="63"/>
      <c r="BJ75" s="194" t="s">
        <v>31</v>
      </c>
      <c r="BK75" s="190" t="s">
        <v>138</v>
      </c>
      <c r="BL75" s="190" t="s">
        <v>6</v>
      </c>
      <c r="BM75" s="100">
        <v>10</v>
      </c>
      <c r="BN75" s="25">
        <v>50</v>
      </c>
      <c r="BO75" s="775" t="s">
        <v>302</v>
      </c>
      <c r="BP75" s="776"/>
      <c r="BQ75" s="776"/>
      <c r="BR75" s="190"/>
      <c r="BS75" s="190"/>
      <c r="BT75" s="190"/>
      <c r="BU75" s="190"/>
      <c r="BV75" s="63"/>
      <c r="BW75" s="189"/>
      <c r="BX75" s="190"/>
      <c r="BY75" s="190"/>
      <c r="BZ75" s="190"/>
      <c r="CA75" s="63"/>
      <c r="CB75" s="189">
        <v>8</v>
      </c>
      <c r="CC75" s="190">
        <v>6</v>
      </c>
      <c r="CD75" s="190">
        <v>4</v>
      </c>
      <c r="CE75" s="190">
        <v>6</v>
      </c>
      <c r="CF75" s="190">
        <v>5</v>
      </c>
      <c r="CG75" s="190">
        <v>3</v>
      </c>
      <c r="CH75" s="190">
        <v>3</v>
      </c>
      <c r="CI75" s="190">
        <v>4</v>
      </c>
      <c r="CJ75" s="190">
        <v>3</v>
      </c>
      <c r="CK75" s="63">
        <v>2</v>
      </c>
      <c r="CL75" s="26">
        <v>40</v>
      </c>
      <c r="CM75" s="775" t="s">
        <v>328</v>
      </c>
      <c r="CN75" s="776"/>
      <c r="CO75" s="776"/>
      <c r="CP75" s="190"/>
      <c r="CQ75" s="190"/>
      <c r="CR75" s="190"/>
      <c r="CS75" s="190"/>
      <c r="CT75" s="63"/>
      <c r="CU75" s="189"/>
      <c r="CV75" s="190"/>
      <c r="CW75" s="190"/>
      <c r="CX75" s="190"/>
      <c r="CY75" s="63"/>
      <c r="CZ75" s="189"/>
      <c r="DA75" s="190"/>
      <c r="DB75" s="190"/>
      <c r="DC75" s="190"/>
      <c r="DD75" s="190"/>
      <c r="DE75" s="190"/>
      <c r="DF75" s="190"/>
      <c r="DG75" s="190"/>
      <c r="DH75" s="190"/>
      <c r="DI75" s="63"/>
      <c r="DJ75" s="25">
        <v>10</v>
      </c>
      <c r="DK75" s="24">
        <v>16</v>
      </c>
      <c r="DL75" s="24" t="s">
        <v>721</v>
      </c>
      <c r="EB75" s="26"/>
      <c r="EW75" s="26"/>
      <c r="FR75" s="26"/>
      <c r="GM75" s="26"/>
    </row>
    <row r="76" spans="1:195" x14ac:dyDescent="0.2">
      <c r="A76" s="25"/>
      <c r="B76" s="25"/>
      <c r="F76" s="58" t="s">
        <v>441</v>
      </c>
      <c r="G76" s="160">
        <v>1</v>
      </c>
      <c r="H76" s="160">
        <v>3</v>
      </c>
      <c r="I76" s="160">
        <v>1</v>
      </c>
      <c r="J76" s="160">
        <v>2</v>
      </c>
      <c r="K76" s="160">
        <v>1</v>
      </c>
      <c r="L76" s="160">
        <v>2</v>
      </c>
      <c r="M76" s="160">
        <v>5</v>
      </c>
      <c r="N76" s="160">
        <v>3</v>
      </c>
      <c r="O76" s="160">
        <v>29</v>
      </c>
      <c r="P76" s="160">
        <v>7</v>
      </c>
      <c r="Q76" s="159">
        <v>0</v>
      </c>
      <c r="R76" s="160">
        <v>0</v>
      </c>
      <c r="S76" s="160">
        <v>0</v>
      </c>
      <c r="T76" s="160">
        <v>0</v>
      </c>
      <c r="U76" s="160">
        <v>0</v>
      </c>
      <c r="V76" s="160">
        <v>0</v>
      </c>
      <c r="W76" s="160">
        <v>0</v>
      </c>
      <c r="X76" s="160">
        <v>0</v>
      </c>
      <c r="Y76" s="160">
        <v>0</v>
      </c>
      <c r="Z76" s="63">
        <v>0</v>
      </c>
      <c r="AA76" s="769" t="s">
        <v>442</v>
      </c>
      <c r="AB76" s="770"/>
      <c r="AC76" s="770"/>
      <c r="AD76" s="770"/>
      <c r="AE76" s="770"/>
      <c r="AF76" s="770"/>
      <c r="AG76" s="770"/>
      <c r="AH76" s="770"/>
      <c r="AI76" s="770"/>
      <c r="AJ76" s="771"/>
      <c r="AM76" s="775" t="s">
        <v>492</v>
      </c>
      <c r="AN76" s="776"/>
      <c r="AO76" s="776"/>
      <c r="AP76" s="190"/>
      <c r="AQ76" s="190"/>
      <c r="AR76" s="190"/>
      <c r="AS76" s="190"/>
      <c r="AT76" s="63"/>
      <c r="AU76" s="189"/>
      <c r="AV76" s="190">
        <v>28</v>
      </c>
      <c r="AW76" s="190"/>
      <c r="AX76" s="190"/>
      <c r="AY76" s="63"/>
      <c r="AZ76" s="189">
        <v>2</v>
      </c>
      <c r="BA76" s="190">
        <v>2</v>
      </c>
      <c r="BB76" s="190">
        <v>1</v>
      </c>
      <c r="BC76" s="190">
        <v>1</v>
      </c>
      <c r="BD76" s="190">
        <v>1</v>
      </c>
      <c r="BE76" s="190">
        <v>1</v>
      </c>
      <c r="BF76" s="190">
        <v>1</v>
      </c>
      <c r="BG76" s="190">
        <v>1</v>
      </c>
      <c r="BH76" s="190">
        <v>-14</v>
      </c>
      <c r="BI76" s="63">
        <v>14</v>
      </c>
      <c r="BJ76" s="194" t="s">
        <v>31</v>
      </c>
      <c r="BK76" s="190" t="s">
        <v>138</v>
      </c>
      <c r="BL76" s="190" t="s">
        <v>0</v>
      </c>
      <c r="BM76" s="100">
        <v>10</v>
      </c>
      <c r="BN76" s="25">
        <v>50</v>
      </c>
      <c r="BO76" s="775" t="s">
        <v>303</v>
      </c>
      <c r="BP76" s="776"/>
      <c r="BQ76" s="776"/>
      <c r="BR76" s="190"/>
      <c r="BS76" s="190"/>
      <c r="BT76" s="190"/>
      <c r="BU76" s="190"/>
      <c r="BV76" s="63"/>
      <c r="BW76" s="189">
        <v>-1</v>
      </c>
      <c r="BX76" s="190"/>
      <c r="BY76" s="190"/>
      <c r="BZ76" s="190">
        <v>8</v>
      </c>
      <c r="CA76" s="63"/>
      <c r="CB76" s="189">
        <v>13</v>
      </c>
      <c r="CC76" s="190">
        <v>13</v>
      </c>
      <c r="CD76" s="190">
        <v>3</v>
      </c>
      <c r="CE76" s="190">
        <v>3</v>
      </c>
      <c r="CF76" s="190">
        <v>3</v>
      </c>
      <c r="CG76" s="190">
        <v>17</v>
      </c>
      <c r="CH76" s="190">
        <v>2</v>
      </c>
      <c r="CI76" s="190">
        <v>2</v>
      </c>
      <c r="CJ76" s="190">
        <v>7</v>
      </c>
      <c r="CK76" s="63">
        <v>3</v>
      </c>
      <c r="CL76" s="26">
        <v>50</v>
      </c>
      <c r="CM76" s="791" t="s">
        <v>399</v>
      </c>
      <c r="CN76" s="776"/>
      <c r="CO76" s="776"/>
      <c r="CP76" s="190"/>
      <c r="CQ76" s="190"/>
      <c r="CR76" s="190"/>
      <c r="CS76" s="190"/>
      <c r="CT76" s="63"/>
      <c r="CU76" s="189"/>
      <c r="CV76" s="190"/>
      <c r="CW76" s="190"/>
      <c r="CX76" s="190"/>
      <c r="CY76" s="63"/>
      <c r="CZ76" s="189"/>
      <c r="DA76" s="190"/>
      <c r="DB76" s="190"/>
      <c r="DC76" s="190"/>
      <c r="DD76" s="190"/>
      <c r="DE76" s="190"/>
      <c r="DF76" s="190"/>
      <c r="DG76" s="190"/>
      <c r="DH76" s="190"/>
      <c r="DI76" s="63"/>
      <c r="DJ76" s="25">
        <v>0</v>
      </c>
      <c r="DK76" s="24">
        <v>17</v>
      </c>
      <c r="DL76" s="24" t="s">
        <v>722</v>
      </c>
      <c r="EB76" s="26"/>
      <c r="EW76" s="26"/>
      <c r="FR76" s="26"/>
      <c r="GM76" s="26"/>
    </row>
    <row r="77" spans="1:195" x14ac:dyDescent="0.2">
      <c r="A77" s="25"/>
      <c r="B77" s="25"/>
      <c r="F77" s="58" t="s">
        <v>443</v>
      </c>
      <c r="G77" s="160">
        <v>2</v>
      </c>
      <c r="H77" s="160">
        <v>0</v>
      </c>
      <c r="I77" s="160">
        <v>2</v>
      </c>
      <c r="J77" s="160">
        <v>2</v>
      </c>
      <c r="K77" s="160">
        <v>2</v>
      </c>
      <c r="L77" s="160">
        <v>4</v>
      </c>
      <c r="M77" s="160">
        <v>7</v>
      </c>
      <c r="N77" s="160">
        <v>7</v>
      </c>
      <c r="O77" s="160">
        <v>23</v>
      </c>
      <c r="P77" s="160">
        <v>10</v>
      </c>
      <c r="Q77" s="159">
        <v>0</v>
      </c>
      <c r="R77" s="160">
        <v>0</v>
      </c>
      <c r="S77" s="160">
        <v>0</v>
      </c>
      <c r="T77" s="160">
        <v>0</v>
      </c>
      <c r="U77" s="160">
        <v>0</v>
      </c>
      <c r="V77" s="160">
        <v>0</v>
      </c>
      <c r="W77" s="160">
        <v>0</v>
      </c>
      <c r="X77" s="160">
        <v>0</v>
      </c>
      <c r="Y77" s="160">
        <v>0</v>
      </c>
      <c r="Z77" s="63">
        <v>0</v>
      </c>
      <c r="AA77" s="769" t="str">
        <f>"「射程：0-1」の範囲内の対象から受けるダメージ-"&amp;CL*3+10</f>
        <v>「射程：0-1」の範囲内の対象から受けるダメージ-13</v>
      </c>
      <c r="AB77" s="770"/>
      <c r="AC77" s="770"/>
      <c r="AD77" s="770"/>
      <c r="AE77" s="770"/>
      <c r="AF77" s="770"/>
      <c r="AG77" s="770"/>
      <c r="AH77" s="770"/>
      <c r="AI77" s="770"/>
      <c r="AJ77" s="771"/>
      <c r="AM77" s="775" t="s">
        <v>493</v>
      </c>
      <c r="AN77" s="776"/>
      <c r="AO77" s="776"/>
      <c r="AP77" s="190"/>
      <c r="AQ77" s="190"/>
      <c r="AR77" s="190"/>
      <c r="AS77" s="190">
        <v>1</v>
      </c>
      <c r="AT77" s="63">
        <v>1</v>
      </c>
      <c r="AU77" s="189">
        <v>1</v>
      </c>
      <c r="AV77" s="190">
        <v>23</v>
      </c>
      <c r="AW77" s="190">
        <v>10</v>
      </c>
      <c r="AX77" s="190"/>
      <c r="AY77" s="63"/>
      <c r="AZ77" s="189"/>
      <c r="BA77" s="190"/>
      <c r="BB77" s="190">
        <v>2</v>
      </c>
      <c r="BC77" s="190">
        <v>2</v>
      </c>
      <c r="BD77" s="190">
        <v>2</v>
      </c>
      <c r="BE77" s="190">
        <v>2</v>
      </c>
      <c r="BF77" s="190">
        <v>2</v>
      </c>
      <c r="BG77" s="190">
        <v>2</v>
      </c>
      <c r="BH77" s="190">
        <v>3</v>
      </c>
      <c r="BI77" s="63">
        <v>3</v>
      </c>
      <c r="BJ77" s="194" t="s">
        <v>31</v>
      </c>
      <c r="BK77" s="190" t="s">
        <v>138</v>
      </c>
      <c r="BL77" s="190" t="s">
        <v>99</v>
      </c>
      <c r="BM77" s="100">
        <v>9</v>
      </c>
      <c r="BN77" s="25">
        <v>60</v>
      </c>
      <c r="BO77" s="775" t="s">
        <v>304</v>
      </c>
      <c r="BP77" s="776"/>
      <c r="BQ77" s="776"/>
      <c r="BR77" s="190">
        <v>1</v>
      </c>
      <c r="BS77" s="190"/>
      <c r="BT77" s="190"/>
      <c r="BU77" s="190"/>
      <c r="BV77" s="63"/>
      <c r="BW77" s="189"/>
      <c r="BX77" s="190">
        <v>3</v>
      </c>
      <c r="BY77" s="190"/>
      <c r="BZ77" s="190"/>
      <c r="CA77" s="63"/>
      <c r="CB77" s="189">
        <v>9</v>
      </c>
      <c r="CC77" s="190">
        <v>9</v>
      </c>
      <c r="CD77" s="190">
        <v>-2</v>
      </c>
      <c r="CE77" s="190">
        <v>1</v>
      </c>
      <c r="CF77" s="190">
        <v>1</v>
      </c>
      <c r="CG77" s="190">
        <v>1</v>
      </c>
      <c r="CH77" s="190">
        <v>-3</v>
      </c>
      <c r="CI77" s="190">
        <v>1</v>
      </c>
      <c r="CJ77" s="190"/>
      <c r="CK77" s="63"/>
      <c r="CL77" s="26">
        <v>50</v>
      </c>
      <c r="CM77" s="775" t="s">
        <v>329</v>
      </c>
      <c r="CN77" s="776"/>
      <c r="CO77" s="776"/>
      <c r="CP77" s="190"/>
      <c r="CQ77" s="190"/>
      <c r="CR77" s="190"/>
      <c r="CS77" s="190"/>
      <c r="CT77" s="63"/>
      <c r="CU77" s="189"/>
      <c r="CV77" s="190"/>
      <c r="CW77" s="190"/>
      <c r="CX77" s="190"/>
      <c r="CY77" s="63"/>
      <c r="CZ77" s="189"/>
      <c r="DA77" s="190"/>
      <c r="DB77" s="190">
        <v>3</v>
      </c>
      <c r="DC77" s="190"/>
      <c r="DD77" s="190"/>
      <c r="DE77" s="190"/>
      <c r="DF77" s="190"/>
      <c r="DG77" s="190"/>
      <c r="DH77" s="190"/>
      <c r="DI77" s="63"/>
      <c r="DJ77" s="25">
        <v>10</v>
      </c>
      <c r="DK77" s="24">
        <v>18</v>
      </c>
      <c r="DL77" s="24" t="s">
        <v>723</v>
      </c>
      <c r="EB77" s="26"/>
      <c r="EW77" s="26"/>
      <c r="FR77" s="26"/>
      <c r="GM77" s="26"/>
    </row>
    <row r="78" spans="1:195" ht="13.8" thickBot="1" x14ac:dyDescent="0.25">
      <c r="A78" s="25"/>
      <c r="B78" s="25"/>
      <c r="C78" s="25"/>
      <c r="D78" s="54"/>
      <c r="E78" s="54"/>
      <c r="F78" s="154" t="s">
        <v>464</v>
      </c>
      <c r="G78" s="164">
        <v>2</v>
      </c>
      <c r="H78" s="164">
        <v>2</v>
      </c>
      <c r="I78" s="164">
        <v>2</v>
      </c>
      <c r="J78" s="164">
        <v>2</v>
      </c>
      <c r="K78" s="164">
        <v>0</v>
      </c>
      <c r="L78" s="164">
        <v>3</v>
      </c>
      <c r="M78" s="164">
        <v>5</v>
      </c>
      <c r="N78" s="164">
        <v>5</v>
      </c>
      <c r="O78" s="164">
        <v>15</v>
      </c>
      <c r="P78" s="164">
        <v>12</v>
      </c>
      <c r="Q78" s="163">
        <v>0</v>
      </c>
      <c r="R78" s="164">
        <v>0</v>
      </c>
      <c r="S78" s="164">
        <v>0</v>
      </c>
      <c r="T78" s="164">
        <v>0</v>
      </c>
      <c r="U78" s="164">
        <v>0</v>
      </c>
      <c r="V78" s="164">
        <v>0</v>
      </c>
      <c r="W78" s="164">
        <v>0</v>
      </c>
      <c r="X78" s="164">
        <v>0</v>
      </c>
      <c r="Y78" s="164">
        <v>0</v>
      </c>
      <c r="Z78" s="64">
        <v>0</v>
      </c>
      <c r="AA78" s="772" t="s">
        <v>444</v>
      </c>
      <c r="AB78" s="773"/>
      <c r="AC78" s="773"/>
      <c r="AD78" s="773"/>
      <c r="AE78" s="773"/>
      <c r="AF78" s="773"/>
      <c r="AG78" s="773"/>
      <c r="AH78" s="773"/>
      <c r="AI78" s="773"/>
      <c r="AJ78" s="774"/>
      <c r="AM78" s="775" t="s">
        <v>494</v>
      </c>
      <c r="AN78" s="776"/>
      <c r="AO78" s="776"/>
      <c r="AP78" s="190"/>
      <c r="AQ78" s="190"/>
      <c r="AR78" s="190"/>
      <c r="AS78" s="190"/>
      <c r="AT78" s="63"/>
      <c r="AU78" s="189"/>
      <c r="AV78" s="190">
        <v>32</v>
      </c>
      <c r="AW78" s="190"/>
      <c r="AX78" s="190"/>
      <c r="AY78" s="63"/>
      <c r="AZ78" s="189">
        <v>3</v>
      </c>
      <c r="BA78" s="190">
        <v>3</v>
      </c>
      <c r="BB78" s="190"/>
      <c r="BC78" s="190"/>
      <c r="BD78" s="190"/>
      <c r="BE78" s="190"/>
      <c r="BF78" s="190"/>
      <c r="BG78" s="190"/>
      <c r="BH78" s="190">
        <v>12</v>
      </c>
      <c r="BI78" s="63">
        <v>12</v>
      </c>
      <c r="BJ78" s="194" t="s">
        <v>31</v>
      </c>
      <c r="BK78" s="190" t="s">
        <v>138</v>
      </c>
      <c r="BL78" s="190" t="s">
        <v>1</v>
      </c>
      <c r="BM78" s="100">
        <v>9</v>
      </c>
      <c r="BN78" s="25">
        <v>75</v>
      </c>
      <c r="BO78" s="775" t="s">
        <v>305</v>
      </c>
      <c r="BP78" s="776"/>
      <c r="BQ78" s="776"/>
      <c r="BR78" s="190"/>
      <c r="BS78" s="190">
        <v>1</v>
      </c>
      <c r="BT78" s="190"/>
      <c r="BU78" s="190"/>
      <c r="BV78" s="63"/>
      <c r="BW78" s="189"/>
      <c r="BX78" s="190">
        <v>2</v>
      </c>
      <c r="BY78" s="190"/>
      <c r="BZ78" s="190">
        <v>3</v>
      </c>
      <c r="CA78" s="63"/>
      <c r="CB78" s="189">
        <v>10</v>
      </c>
      <c r="CC78" s="190">
        <v>10</v>
      </c>
      <c r="CD78" s="190">
        <v>1</v>
      </c>
      <c r="CE78" s="190">
        <v>2</v>
      </c>
      <c r="CF78" s="190">
        <v>2</v>
      </c>
      <c r="CG78" s="190">
        <v>2</v>
      </c>
      <c r="CH78" s="190">
        <v>2</v>
      </c>
      <c r="CI78" s="190">
        <v>2</v>
      </c>
      <c r="CJ78" s="190"/>
      <c r="CK78" s="63"/>
      <c r="CL78" s="26">
        <v>60</v>
      </c>
      <c r="CM78" s="775" t="s">
        <v>330</v>
      </c>
      <c r="CN78" s="776"/>
      <c r="CO78" s="776"/>
      <c r="CP78" s="190"/>
      <c r="CQ78" s="190"/>
      <c r="CR78" s="190"/>
      <c r="CS78" s="190"/>
      <c r="CT78" s="63"/>
      <c r="CU78" s="189"/>
      <c r="CV78" s="190"/>
      <c r="CW78" s="190"/>
      <c r="CX78" s="190"/>
      <c r="CY78" s="63"/>
      <c r="CZ78" s="189"/>
      <c r="DA78" s="190"/>
      <c r="DB78" s="190"/>
      <c r="DC78" s="190">
        <v>3</v>
      </c>
      <c r="DD78" s="190"/>
      <c r="DE78" s="190"/>
      <c r="DF78" s="190"/>
      <c r="DG78" s="190"/>
      <c r="DH78" s="190"/>
      <c r="DI78" s="63"/>
      <c r="DJ78" s="24">
        <v>10</v>
      </c>
      <c r="DK78" s="24">
        <v>19</v>
      </c>
      <c r="DL78" s="24" t="s">
        <v>724</v>
      </c>
      <c r="EB78" s="26"/>
      <c r="EW78" s="26"/>
      <c r="FR78" s="26"/>
      <c r="GM78" s="26"/>
    </row>
    <row r="79" spans="1:195" x14ac:dyDescent="0.2">
      <c r="A79" s="25"/>
      <c r="B79" s="25"/>
      <c r="C79" s="25"/>
      <c r="D79" s="54"/>
      <c r="E79" s="54"/>
      <c r="F79" s="58" t="s">
        <v>465</v>
      </c>
      <c r="G79" s="141">
        <v>2</v>
      </c>
      <c r="H79" s="141">
        <v>1</v>
      </c>
      <c r="I79" s="141">
        <v>1</v>
      </c>
      <c r="J79" s="141">
        <v>2</v>
      </c>
      <c r="K79" s="141">
        <v>2</v>
      </c>
      <c r="L79" s="141">
        <v>1</v>
      </c>
      <c r="M79" s="141">
        <v>4</v>
      </c>
      <c r="N79" s="141">
        <v>4</v>
      </c>
      <c r="O79" s="141">
        <v>14</v>
      </c>
      <c r="P79" s="141">
        <v>14</v>
      </c>
      <c r="Q79" s="140">
        <v>0</v>
      </c>
      <c r="R79" s="141">
        <v>0</v>
      </c>
      <c r="S79" s="141">
        <v>0</v>
      </c>
      <c r="T79" s="141">
        <v>0</v>
      </c>
      <c r="U79" s="141">
        <v>0</v>
      </c>
      <c r="V79" s="141">
        <v>0</v>
      </c>
      <c r="W79" s="141">
        <v>0</v>
      </c>
      <c r="X79" s="141">
        <v>0</v>
      </c>
      <c r="Y79" s="141">
        <v>0</v>
      </c>
      <c r="Z79" s="63">
        <v>0</v>
      </c>
      <c r="AA79" s="769" t="s">
        <v>466</v>
      </c>
      <c r="AB79" s="770"/>
      <c r="AC79" s="770"/>
      <c r="AD79" s="770"/>
      <c r="AE79" s="770"/>
      <c r="AF79" s="770"/>
      <c r="AG79" s="770"/>
      <c r="AH79" s="770"/>
      <c r="AI79" s="770"/>
      <c r="AJ79" s="771"/>
      <c r="AM79" s="775" t="s">
        <v>495</v>
      </c>
      <c r="AN79" s="776"/>
      <c r="AO79" s="776"/>
      <c r="AP79" s="190"/>
      <c r="AQ79" s="190"/>
      <c r="AR79" s="190"/>
      <c r="AS79" s="190"/>
      <c r="AT79" s="63"/>
      <c r="AU79" s="189">
        <v>-2</v>
      </c>
      <c r="AV79" s="190">
        <v>40</v>
      </c>
      <c r="AW79" s="190"/>
      <c r="AX79" s="190">
        <v>5</v>
      </c>
      <c r="AY79" s="63"/>
      <c r="AZ79" s="189">
        <v>5</v>
      </c>
      <c r="BA79" s="190">
        <v>5</v>
      </c>
      <c r="BB79" s="190">
        <v>13</v>
      </c>
      <c r="BC79" s="190">
        <v>2</v>
      </c>
      <c r="BD79" s="190">
        <v>-5</v>
      </c>
      <c r="BE79" s="190"/>
      <c r="BF79" s="190"/>
      <c r="BG79" s="190"/>
      <c r="BH79" s="190"/>
      <c r="BI79" s="63"/>
      <c r="BJ79" s="194" t="s">
        <v>31</v>
      </c>
      <c r="BK79" s="190" t="s">
        <v>138</v>
      </c>
      <c r="BL79" s="190" t="s">
        <v>7</v>
      </c>
      <c r="BM79" s="100">
        <v>9</v>
      </c>
      <c r="BN79" s="25">
        <v>75</v>
      </c>
      <c r="BO79" s="775" t="s">
        <v>306</v>
      </c>
      <c r="BP79" s="776"/>
      <c r="BQ79" s="776"/>
      <c r="BR79" s="190"/>
      <c r="BS79" s="190"/>
      <c r="BT79" s="190"/>
      <c r="BU79" s="190"/>
      <c r="BV79" s="63">
        <v>1</v>
      </c>
      <c r="BW79" s="189"/>
      <c r="BX79" s="190">
        <v>4</v>
      </c>
      <c r="BY79" s="190"/>
      <c r="BZ79" s="190"/>
      <c r="CA79" s="63">
        <v>3</v>
      </c>
      <c r="CB79" s="189">
        <v>15</v>
      </c>
      <c r="CC79" s="190">
        <v>12</v>
      </c>
      <c r="CD79" s="190">
        <v>11</v>
      </c>
      <c r="CE79" s="190"/>
      <c r="CF79" s="190">
        <v>4</v>
      </c>
      <c r="CG79" s="190">
        <v>11</v>
      </c>
      <c r="CH79" s="190">
        <v>8</v>
      </c>
      <c r="CI79" s="190">
        <v>8</v>
      </c>
      <c r="CJ79" s="190">
        <v>7</v>
      </c>
      <c r="CK79" s="63">
        <v>7</v>
      </c>
      <c r="CL79" s="26">
        <v>70</v>
      </c>
      <c r="CM79" s="775" t="s">
        <v>331</v>
      </c>
      <c r="CN79" s="776"/>
      <c r="CO79" s="776"/>
      <c r="CP79" s="190"/>
      <c r="CQ79" s="190"/>
      <c r="CR79" s="190"/>
      <c r="CS79" s="190"/>
      <c r="CT79" s="63"/>
      <c r="CU79" s="189"/>
      <c r="CV79" s="190"/>
      <c r="CW79" s="190"/>
      <c r="CX79" s="190"/>
      <c r="CY79" s="63"/>
      <c r="CZ79" s="189"/>
      <c r="DA79" s="190"/>
      <c r="DB79" s="190"/>
      <c r="DC79" s="190"/>
      <c r="DD79" s="190">
        <v>3</v>
      </c>
      <c r="DE79" s="190"/>
      <c r="DF79" s="190"/>
      <c r="DG79" s="190"/>
      <c r="DH79" s="190"/>
      <c r="DI79" s="63"/>
      <c r="DJ79" s="25">
        <v>10</v>
      </c>
      <c r="DK79" s="24">
        <v>20</v>
      </c>
      <c r="DL79" s="24" t="s">
        <v>725</v>
      </c>
      <c r="EB79" s="26"/>
      <c r="EW79" s="26"/>
      <c r="FR79" s="26"/>
      <c r="GM79" s="26"/>
    </row>
    <row r="80" spans="1:195" ht="13.8" thickBot="1" x14ac:dyDescent="0.25">
      <c r="A80" s="25"/>
      <c r="B80" s="25"/>
      <c r="C80" s="25"/>
      <c r="D80" s="54"/>
      <c r="E80" s="54"/>
      <c r="F80" s="58" t="s">
        <v>467</v>
      </c>
      <c r="G80" s="143">
        <v>2</v>
      </c>
      <c r="H80" s="143">
        <v>2</v>
      </c>
      <c r="I80" s="143">
        <v>2</v>
      </c>
      <c r="J80" s="143">
        <v>1</v>
      </c>
      <c r="K80" s="143">
        <v>2</v>
      </c>
      <c r="L80" s="143">
        <v>3</v>
      </c>
      <c r="M80" s="143">
        <v>5</v>
      </c>
      <c r="N80" s="143">
        <v>3</v>
      </c>
      <c r="O80" s="143">
        <v>19</v>
      </c>
      <c r="P80" s="143">
        <v>9</v>
      </c>
      <c r="Q80" s="142">
        <v>0</v>
      </c>
      <c r="R80" s="143">
        <v>0</v>
      </c>
      <c r="S80" s="143">
        <v>0</v>
      </c>
      <c r="T80" s="143">
        <v>0</v>
      </c>
      <c r="U80" s="143">
        <v>0</v>
      </c>
      <c r="V80" s="143">
        <v>0</v>
      </c>
      <c r="W80" s="143">
        <v>0</v>
      </c>
      <c r="X80" s="143">
        <v>0</v>
      </c>
      <c r="Y80" s="143">
        <v>0</v>
      </c>
      <c r="Z80" s="63">
        <v>0</v>
      </c>
      <c r="AA80" s="769" t="s">
        <v>666</v>
      </c>
      <c r="AB80" s="770"/>
      <c r="AC80" s="770"/>
      <c r="AD80" s="770"/>
      <c r="AE80" s="770"/>
      <c r="AF80" s="770"/>
      <c r="AG80" s="770"/>
      <c r="AH80" s="770"/>
      <c r="AI80" s="770"/>
      <c r="AJ80" s="771"/>
      <c r="AM80" s="795" t="s">
        <v>496</v>
      </c>
      <c r="AN80" s="796"/>
      <c r="AO80" s="796"/>
      <c r="AP80" s="196">
        <v>3</v>
      </c>
      <c r="AQ80" s="196"/>
      <c r="AR80" s="196"/>
      <c r="AS80" s="196"/>
      <c r="AT80" s="64"/>
      <c r="AU80" s="195"/>
      <c r="AV80" s="196">
        <v>35</v>
      </c>
      <c r="AW80" s="196"/>
      <c r="AX80" s="196"/>
      <c r="AY80" s="64"/>
      <c r="AZ80" s="195">
        <v>4</v>
      </c>
      <c r="BA80" s="196">
        <v>4</v>
      </c>
      <c r="BB80" s="196"/>
      <c r="BC80" s="196"/>
      <c r="BD80" s="196"/>
      <c r="BE80" s="196"/>
      <c r="BF80" s="196"/>
      <c r="BG80" s="196"/>
      <c r="BH80" s="196"/>
      <c r="BI80" s="64"/>
      <c r="BJ80" s="198" t="s">
        <v>31</v>
      </c>
      <c r="BK80" s="196" t="s">
        <v>138</v>
      </c>
      <c r="BL80" s="196" t="s">
        <v>99</v>
      </c>
      <c r="BM80" s="101">
        <v>9</v>
      </c>
      <c r="BN80" s="25">
        <v>100</v>
      </c>
      <c r="BO80" s="775" t="s">
        <v>307</v>
      </c>
      <c r="BP80" s="776"/>
      <c r="BQ80" s="776"/>
      <c r="BR80" s="190"/>
      <c r="BS80" s="190"/>
      <c r="BT80" s="190"/>
      <c r="BU80" s="190"/>
      <c r="BV80" s="63">
        <v>1</v>
      </c>
      <c r="BW80" s="189"/>
      <c r="BX80" s="190"/>
      <c r="BY80" s="190">
        <v>4</v>
      </c>
      <c r="BZ80" s="190">
        <v>6</v>
      </c>
      <c r="CA80" s="63"/>
      <c r="CB80" s="189">
        <v>12</v>
      </c>
      <c r="CC80" s="190">
        <v>15</v>
      </c>
      <c r="CD80" s="190"/>
      <c r="CE80" s="190">
        <v>14</v>
      </c>
      <c r="CF80" s="190">
        <v>8</v>
      </c>
      <c r="CG80" s="190">
        <v>6</v>
      </c>
      <c r="CH80" s="190">
        <v>7</v>
      </c>
      <c r="CI80" s="190">
        <v>9</v>
      </c>
      <c r="CJ80" s="190">
        <v>5</v>
      </c>
      <c r="CK80" s="63">
        <v>10</v>
      </c>
      <c r="CL80" s="26">
        <v>70</v>
      </c>
      <c r="CM80" s="775" t="s">
        <v>332</v>
      </c>
      <c r="CN80" s="776"/>
      <c r="CO80" s="776"/>
      <c r="CP80" s="190"/>
      <c r="CQ80" s="190"/>
      <c r="CR80" s="190"/>
      <c r="CS80" s="190"/>
      <c r="CT80" s="63"/>
      <c r="CU80" s="189"/>
      <c r="CV80" s="190"/>
      <c r="CW80" s="190"/>
      <c r="CX80" s="190"/>
      <c r="CY80" s="63"/>
      <c r="CZ80" s="189"/>
      <c r="DA80" s="190"/>
      <c r="DB80" s="190"/>
      <c r="DC80" s="190"/>
      <c r="DD80" s="190"/>
      <c r="DE80" s="190">
        <v>3</v>
      </c>
      <c r="DF80" s="190"/>
      <c r="DG80" s="190"/>
      <c r="DH80" s="190"/>
      <c r="DI80" s="63"/>
      <c r="DJ80" s="24">
        <v>10</v>
      </c>
      <c r="DK80" s="24">
        <v>21</v>
      </c>
      <c r="DL80" s="24" t="s">
        <v>726</v>
      </c>
      <c r="EB80" s="26"/>
      <c r="EW80" s="26"/>
      <c r="FR80" s="26"/>
      <c r="GM80" s="26"/>
    </row>
    <row r="81" spans="1:195" ht="13.8" thickBot="1" x14ac:dyDescent="0.25">
      <c r="A81" s="25"/>
      <c r="B81" s="25"/>
      <c r="C81" s="25"/>
      <c r="D81" s="54"/>
      <c r="E81" s="54"/>
      <c r="F81" s="58" t="s">
        <v>469</v>
      </c>
      <c r="G81" s="145">
        <v>0</v>
      </c>
      <c r="H81" s="145">
        <v>0</v>
      </c>
      <c r="I81" s="145">
        <v>3</v>
      </c>
      <c r="J81" s="145">
        <v>3</v>
      </c>
      <c r="K81" s="145">
        <v>3</v>
      </c>
      <c r="L81" s="145">
        <v>5</v>
      </c>
      <c r="M81" s="145">
        <v>0</v>
      </c>
      <c r="N81" s="145">
        <v>10</v>
      </c>
      <c r="O81" s="145">
        <v>0</v>
      </c>
      <c r="P81" s="145">
        <v>15</v>
      </c>
      <c r="Q81" s="144">
        <v>0</v>
      </c>
      <c r="R81" s="145">
        <v>0</v>
      </c>
      <c r="S81" s="145">
        <v>0</v>
      </c>
      <c r="T81" s="145">
        <v>0</v>
      </c>
      <c r="U81" s="145">
        <v>0</v>
      </c>
      <c r="V81" s="145">
        <v>0</v>
      </c>
      <c r="W81" s="145">
        <v>0</v>
      </c>
      <c r="X81" s="145">
        <v>0</v>
      </c>
      <c r="Y81" s="145">
        <v>0</v>
      </c>
      <c r="Z81" s="63">
        <v>0</v>
      </c>
      <c r="AA81" s="769" t="str">
        <f>"【耐久力】-"&amp;(CL+1)*10&amp;" 感情強度合計値-2"</f>
        <v>【耐久力】-20 感情強度合計値-2</v>
      </c>
      <c r="AB81" s="770"/>
      <c r="AC81" s="770"/>
      <c r="AD81" s="770"/>
      <c r="AE81" s="770"/>
      <c r="AF81" s="770"/>
      <c r="AG81" s="770"/>
      <c r="AH81" s="770"/>
      <c r="AI81" s="770"/>
      <c r="AJ81" s="771"/>
      <c r="AM81" s="820" t="s">
        <v>643</v>
      </c>
      <c r="AN81" s="780"/>
      <c r="AO81" s="780"/>
      <c r="AP81" s="96"/>
      <c r="AQ81" s="96"/>
      <c r="AR81" s="96"/>
      <c r="AS81" s="96"/>
      <c r="AT81" s="96"/>
      <c r="AU81" s="155"/>
      <c r="AV81" s="97"/>
      <c r="AW81" s="198"/>
      <c r="AX81" s="97"/>
      <c r="AY81" s="156"/>
      <c r="AZ81" s="157"/>
      <c r="BA81" s="97"/>
      <c r="BB81" s="97"/>
      <c r="BC81" s="97"/>
      <c r="BD81" s="97"/>
      <c r="BE81" s="97"/>
      <c r="BF81" s="97"/>
      <c r="BG81" s="97"/>
      <c r="BH81" s="97"/>
      <c r="BI81" s="158"/>
      <c r="BJ81" s="196"/>
      <c r="BK81" s="196"/>
      <c r="BL81" s="196"/>
      <c r="BM81" s="64"/>
      <c r="BN81" s="25">
        <v>0</v>
      </c>
      <c r="BO81" s="775" t="s">
        <v>308</v>
      </c>
      <c r="BP81" s="776"/>
      <c r="BQ81" s="776"/>
      <c r="BR81" s="190"/>
      <c r="BS81" s="190"/>
      <c r="BT81" s="190">
        <v>1</v>
      </c>
      <c r="BU81" s="190"/>
      <c r="BV81" s="63">
        <v>1</v>
      </c>
      <c r="BW81" s="189"/>
      <c r="BX81" s="190">
        <v>2</v>
      </c>
      <c r="BY81" s="190">
        <v>2</v>
      </c>
      <c r="BZ81" s="190">
        <v>4</v>
      </c>
      <c r="CA81" s="63">
        <v>6</v>
      </c>
      <c r="CB81" s="189">
        <v>8</v>
      </c>
      <c r="CC81" s="190">
        <v>8</v>
      </c>
      <c r="CD81" s="190">
        <v>-8</v>
      </c>
      <c r="CE81" s="190">
        <v>6</v>
      </c>
      <c r="CF81" s="190">
        <v>6</v>
      </c>
      <c r="CG81" s="190"/>
      <c r="CH81" s="190">
        <v>5</v>
      </c>
      <c r="CI81" s="190">
        <v>5</v>
      </c>
      <c r="CJ81" s="190">
        <v>-7</v>
      </c>
      <c r="CK81" s="63">
        <v>7</v>
      </c>
      <c r="CL81" s="26">
        <v>80</v>
      </c>
      <c r="CM81" s="775" t="s">
        <v>333</v>
      </c>
      <c r="CN81" s="776"/>
      <c r="CO81" s="776"/>
      <c r="CP81" s="190"/>
      <c r="CQ81" s="190"/>
      <c r="CR81" s="190"/>
      <c r="CS81" s="190"/>
      <c r="CT81" s="63"/>
      <c r="CU81" s="189"/>
      <c r="CV81" s="190"/>
      <c r="CW81" s="190"/>
      <c r="CX81" s="190"/>
      <c r="CY81" s="63"/>
      <c r="CZ81" s="189"/>
      <c r="DA81" s="190"/>
      <c r="DB81" s="190"/>
      <c r="DC81" s="190"/>
      <c r="DD81" s="190"/>
      <c r="DE81" s="190"/>
      <c r="DF81" s="190">
        <v>3</v>
      </c>
      <c r="DG81" s="190"/>
      <c r="DH81" s="190"/>
      <c r="DI81" s="63"/>
      <c r="DJ81" s="25">
        <v>10</v>
      </c>
      <c r="DK81" s="24">
        <v>22</v>
      </c>
      <c r="DL81" s="24" t="s">
        <v>727</v>
      </c>
      <c r="EB81" s="26"/>
      <c r="EW81" s="26"/>
      <c r="FR81" s="26"/>
      <c r="GM81" s="26"/>
    </row>
    <row r="82" spans="1:195" x14ac:dyDescent="0.2">
      <c r="A82" s="25"/>
      <c r="B82" s="25"/>
      <c r="C82" s="25"/>
      <c r="D82" s="54"/>
      <c r="E82" s="54"/>
      <c r="F82" s="150" t="s">
        <v>473</v>
      </c>
      <c r="G82" s="151">
        <v>2</v>
      </c>
      <c r="H82" s="151">
        <v>0</v>
      </c>
      <c r="I82" s="151">
        <v>2</v>
      </c>
      <c r="J82" s="151">
        <v>2</v>
      </c>
      <c r="K82" s="151">
        <v>3</v>
      </c>
      <c r="L82" s="151">
        <v>2</v>
      </c>
      <c r="M82" s="151">
        <v>5</v>
      </c>
      <c r="N82" s="151">
        <v>5</v>
      </c>
      <c r="O82" s="151">
        <v>18</v>
      </c>
      <c r="P82" s="151">
        <v>10</v>
      </c>
      <c r="Q82" s="152">
        <v>0</v>
      </c>
      <c r="R82" s="151">
        <v>0</v>
      </c>
      <c r="S82" s="151">
        <v>0</v>
      </c>
      <c r="T82" s="151">
        <v>0</v>
      </c>
      <c r="U82" s="151">
        <v>0</v>
      </c>
      <c r="V82" s="151">
        <v>0</v>
      </c>
      <c r="W82" s="151">
        <v>0</v>
      </c>
      <c r="X82" s="151">
        <v>0</v>
      </c>
      <c r="Y82" s="151">
        <v>0</v>
      </c>
      <c r="Z82" s="153">
        <v>0</v>
      </c>
      <c r="AA82" s="821" t="s">
        <v>470</v>
      </c>
      <c r="AB82" s="822"/>
      <c r="AC82" s="822"/>
      <c r="AD82" s="822"/>
      <c r="AE82" s="822"/>
      <c r="AF82" s="822"/>
      <c r="AG82" s="822"/>
      <c r="AH82" s="822"/>
      <c r="AI82" s="822"/>
      <c r="AJ82" s="823"/>
      <c r="AM82" s="792" t="s">
        <v>644</v>
      </c>
      <c r="AN82" s="793"/>
      <c r="AO82" s="793"/>
      <c r="AP82" s="193"/>
      <c r="AQ82" s="193"/>
      <c r="AR82" s="193">
        <v>-1</v>
      </c>
      <c r="AS82" s="193"/>
      <c r="AT82" s="61"/>
      <c r="AU82" s="192">
        <v>-5</v>
      </c>
      <c r="AV82" s="193">
        <v>38</v>
      </c>
      <c r="AW82" s="193"/>
      <c r="AX82" s="193">
        <v>8</v>
      </c>
      <c r="AY82" s="61"/>
      <c r="AZ82" s="192">
        <v>6</v>
      </c>
      <c r="BA82" s="193">
        <v>6</v>
      </c>
      <c r="BB82" s="193"/>
      <c r="BC82" s="193"/>
      <c r="BD82" s="193"/>
      <c r="BE82" s="193"/>
      <c r="BF82" s="193">
        <v>3</v>
      </c>
      <c r="BG82" s="193">
        <v>3</v>
      </c>
      <c r="BH82" s="193"/>
      <c r="BI82" s="61"/>
      <c r="BJ82" s="197" t="s">
        <v>31</v>
      </c>
      <c r="BK82" s="193" t="s">
        <v>138</v>
      </c>
      <c r="BL82" s="193" t="s">
        <v>2</v>
      </c>
      <c r="BM82" s="99">
        <v>12</v>
      </c>
      <c r="BN82" s="25">
        <v>40</v>
      </c>
      <c r="BO82" s="775" t="s">
        <v>309</v>
      </c>
      <c r="BP82" s="776"/>
      <c r="BQ82" s="776"/>
      <c r="BR82" s="190"/>
      <c r="BS82" s="190"/>
      <c r="BT82" s="190">
        <v>1</v>
      </c>
      <c r="BU82" s="190"/>
      <c r="BV82" s="63"/>
      <c r="BW82" s="189"/>
      <c r="BX82" s="190"/>
      <c r="BY82" s="190"/>
      <c r="BZ82" s="190">
        <v>10</v>
      </c>
      <c r="CA82" s="63"/>
      <c r="CB82" s="189">
        <v>10</v>
      </c>
      <c r="CC82" s="190">
        <v>10</v>
      </c>
      <c r="CD82" s="190">
        <v>3</v>
      </c>
      <c r="CE82" s="190">
        <v>4</v>
      </c>
      <c r="CF82" s="190">
        <v>9</v>
      </c>
      <c r="CG82" s="190">
        <v>2</v>
      </c>
      <c r="CH82" s="190">
        <v>4</v>
      </c>
      <c r="CI82" s="190">
        <v>5</v>
      </c>
      <c r="CJ82" s="190"/>
      <c r="CK82" s="63"/>
      <c r="CL82" s="26">
        <v>80</v>
      </c>
      <c r="CM82" s="775" t="s">
        <v>338</v>
      </c>
      <c r="CN82" s="776"/>
      <c r="CO82" s="776"/>
      <c r="CP82" s="190"/>
      <c r="CQ82" s="190"/>
      <c r="CR82" s="190"/>
      <c r="CS82" s="190"/>
      <c r="CT82" s="63"/>
      <c r="CU82" s="189"/>
      <c r="CV82" s="190"/>
      <c r="CW82" s="190"/>
      <c r="CX82" s="190"/>
      <c r="CY82" s="63"/>
      <c r="CZ82" s="189"/>
      <c r="DA82" s="190"/>
      <c r="DB82" s="190"/>
      <c r="DC82" s="190"/>
      <c r="DD82" s="190"/>
      <c r="DE82" s="190"/>
      <c r="DF82" s="190"/>
      <c r="DG82" s="190">
        <v>3</v>
      </c>
      <c r="DH82" s="190"/>
      <c r="DI82" s="63"/>
      <c r="DJ82" s="24">
        <v>10</v>
      </c>
      <c r="DK82" s="24">
        <v>23</v>
      </c>
      <c r="DL82" s="24" t="s">
        <v>728</v>
      </c>
      <c r="EB82" s="26"/>
      <c r="EW82" s="26"/>
      <c r="FR82" s="26"/>
      <c r="GM82" s="26"/>
    </row>
    <row r="83" spans="1:195" x14ac:dyDescent="0.2">
      <c r="A83" s="25"/>
      <c r="B83" s="25"/>
      <c r="C83" s="25"/>
      <c r="D83" s="54"/>
      <c r="E83" s="54"/>
      <c r="F83" s="58" t="s">
        <v>475</v>
      </c>
      <c r="G83" s="147">
        <v>2</v>
      </c>
      <c r="H83" s="147">
        <v>2</v>
      </c>
      <c r="I83" s="147">
        <v>1</v>
      </c>
      <c r="J83" s="147">
        <v>2</v>
      </c>
      <c r="K83" s="147">
        <v>1</v>
      </c>
      <c r="L83" s="147">
        <v>4</v>
      </c>
      <c r="M83" s="147">
        <v>6</v>
      </c>
      <c r="N83" s="147">
        <v>6</v>
      </c>
      <c r="O83" s="147">
        <v>27</v>
      </c>
      <c r="P83" s="147">
        <v>8</v>
      </c>
      <c r="Q83" s="146">
        <v>0</v>
      </c>
      <c r="R83" s="147">
        <v>0</v>
      </c>
      <c r="S83" s="147">
        <v>0</v>
      </c>
      <c r="T83" s="147">
        <v>0</v>
      </c>
      <c r="U83" s="147">
        <v>0</v>
      </c>
      <c r="V83" s="147">
        <v>0</v>
      </c>
      <c r="W83" s="147">
        <v>0</v>
      </c>
      <c r="X83" s="147">
        <v>0</v>
      </c>
      <c r="Y83" s="147">
        <v>0</v>
      </c>
      <c r="Z83" s="63">
        <v>0</v>
      </c>
      <c r="AA83" s="769" t="s">
        <v>474</v>
      </c>
      <c r="AB83" s="770"/>
      <c r="AC83" s="770"/>
      <c r="AD83" s="770"/>
      <c r="AE83" s="770"/>
      <c r="AF83" s="770"/>
      <c r="AG83" s="770"/>
      <c r="AH83" s="770"/>
      <c r="AI83" s="770"/>
      <c r="AJ83" s="771"/>
      <c r="AM83" s="775" t="s">
        <v>645</v>
      </c>
      <c r="AN83" s="776"/>
      <c r="AO83" s="776"/>
      <c r="AP83" s="190"/>
      <c r="AQ83" s="190"/>
      <c r="AR83" s="190"/>
      <c r="AS83" s="190"/>
      <c r="AT83" s="63"/>
      <c r="AU83" s="189">
        <v>4</v>
      </c>
      <c r="AV83" s="190">
        <v>21</v>
      </c>
      <c r="AW83" s="190"/>
      <c r="AX83" s="190"/>
      <c r="AY83" s="63"/>
      <c r="AZ83" s="189">
        <v>10</v>
      </c>
      <c r="BA83" s="190"/>
      <c r="BB83" s="190"/>
      <c r="BC83" s="190"/>
      <c r="BD83" s="190"/>
      <c r="BE83" s="190"/>
      <c r="BF83" s="190"/>
      <c r="BG83" s="190"/>
      <c r="BH83" s="190"/>
      <c r="BI83" s="63"/>
      <c r="BJ83" s="194" t="s">
        <v>31</v>
      </c>
      <c r="BK83" s="190" t="s">
        <v>138</v>
      </c>
      <c r="BL83" s="190" t="s">
        <v>9</v>
      </c>
      <c r="BM83" s="100">
        <v>10</v>
      </c>
      <c r="BN83" s="25">
        <v>40</v>
      </c>
      <c r="BO83" s="775" t="s">
        <v>667</v>
      </c>
      <c r="BP83" s="776"/>
      <c r="BQ83" s="776"/>
      <c r="BR83" s="190"/>
      <c r="BS83" s="190"/>
      <c r="BT83" s="190"/>
      <c r="BU83" s="190"/>
      <c r="BV83" s="63">
        <v>1</v>
      </c>
      <c r="BW83" s="189">
        <v>-2</v>
      </c>
      <c r="BX83" s="190"/>
      <c r="BY83" s="190"/>
      <c r="BZ83" s="190">
        <v>8</v>
      </c>
      <c r="CA83" s="63">
        <v>4</v>
      </c>
      <c r="CB83" s="189"/>
      <c r="CC83" s="190"/>
      <c r="CD83" s="190"/>
      <c r="CE83" s="190"/>
      <c r="CF83" s="190"/>
      <c r="CG83" s="190"/>
      <c r="CH83" s="190"/>
      <c r="CI83" s="190"/>
      <c r="CJ83" s="190">
        <v>12</v>
      </c>
      <c r="CK83" s="63">
        <v>2</v>
      </c>
      <c r="CL83" s="26">
        <v>30</v>
      </c>
      <c r="CM83" s="775" t="s">
        <v>334</v>
      </c>
      <c r="CN83" s="776"/>
      <c r="CO83" s="776"/>
      <c r="CP83" s="190"/>
      <c r="CQ83" s="190"/>
      <c r="CR83" s="190"/>
      <c r="CS83" s="190"/>
      <c r="CT83" s="63"/>
      <c r="CU83" s="189"/>
      <c r="CV83" s="190"/>
      <c r="CW83" s="190"/>
      <c r="CX83" s="190"/>
      <c r="CY83" s="63"/>
      <c r="CZ83" s="189"/>
      <c r="DA83" s="190"/>
      <c r="DB83" s="190"/>
      <c r="DC83" s="190"/>
      <c r="DD83" s="190"/>
      <c r="DE83" s="190"/>
      <c r="DF83" s="190"/>
      <c r="DG83" s="190"/>
      <c r="DH83" s="190">
        <v>3</v>
      </c>
      <c r="DI83" s="63"/>
      <c r="DJ83" s="25">
        <v>10</v>
      </c>
      <c r="DL83" s="24" t="s">
        <v>729</v>
      </c>
      <c r="EB83" s="26"/>
      <c r="EW83" s="26"/>
      <c r="FR83" s="26"/>
      <c r="GM83" s="26"/>
    </row>
    <row r="84" spans="1:195" ht="13.8" thickBot="1" x14ac:dyDescent="0.25">
      <c r="A84" s="25"/>
      <c r="B84" s="25"/>
      <c r="C84" s="25"/>
      <c r="D84" s="54"/>
      <c r="E84" s="54"/>
      <c r="F84" s="154" t="s">
        <v>476</v>
      </c>
      <c r="G84" s="149">
        <v>1</v>
      </c>
      <c r="H84" s="149">
        <v>2</v>
      </c>
      <c r="I84" s="149">
        <v>1</v>
      </c>
      <c r="J84" s="149">
        <v>2</v>
      </c>
      <c r="K84" s="149">
        <v>3</v>
      </c>
      <c r="L84" s="149">
        <v>3</v>
      </c>
      <c r="M84" s="149">
        <v>4</v>
      </c>
      <c r="N84" s="149">
        <v>7</v>
      </c>
      <c r="O84" s="149">
        <v>20</v>
      </c>
      <c r="P84" s="149">
        <v>12</v>
      </c>
      <c r="Q84" s="148">
        <v>0</v>
      </c>
      <c r="R84" s="149">
        <v>0</v>
      </c>
      <c r="S84" s="149">
        <v>0</v>
      </c>
      <c r="T84" s="149">
        <v>0</v>
      </c>
      <c r="U84" s="149">
        <v>0</v>
      </c>
      <c r="V84" s="149">
        <v>0</v>
      </c>
      <c r="W84" s="149">
        <v>0</v>
      </c>
      <c r="X84" s="149">
        <v>0</v>
      </c>
      <c r="Y84" s="149">
        <v>0</v>
      </c>
      <c r="Z84" s="64">
        <v>0</v>
      </c>
      <c r="AA84" s="772" t="s">
        <v>477</v>
      </c>
      <c r="AB84" s="773"/>
      <c r="AC84" s="773"/>
      <c r="AD84" s="773"/>
      <c r="AE84" s="773"/>
      <c r="AF84" s="773"/>
      <c r="AG84" s="773"/>
      <c r="AH84" s="773"/>
      <c r="AI84" s="773"/>
      <c r="AJ84" s="774"/>
      <c r="AM84" s="775" t="s">
        <v>646</v>
      </c>
      <c r="AN84" s="776"/>
      <c r="AO84" s="776"/>
      <c r="AP84" s="190"/>
      <c r="AQ84" s="190"/>
      <c r="AR84" s="190"/>
      <c r="AS84" s="190"/>
      <c r="AT84" s="63"/>
      <c r="AU84" s="189">
        <v>-1</v>
      </c>
      <c r="AV84" s="190">
        <v>29</v>
      </c>
      <c r="AW84" s="190"/>
      <c r="AX84" s="190"/>
      <c r="AY84" s="63"/>
      <c r="AZ84" s="189">
        <v>3</v>
      </c>
      <c r="BA84" s="190"/>
      <c r="BB84" s="190"/>
      <c r="BC84" s="190"/>
      <c r="BD84" s="190"/>
      <c r="BE84" s="190"/>
      <c r="BF84" s="190"/>
      <c r="BG84" s="190"/>
      <c r="BH84" s="190"/>
      <c r="BI84" s="63"/>
      <c r="BJ84" s="194" t="s">
        <v>31</v>
      </c>
      <c r="BK84" s="190" t="s">
        <v>138</v>
      </c>
      <c r="BL84" s="190" t="s">
        <v>9</v>
      </c>
      <c r="BM84" s="100">
        <v>10</v>
      </c>
      <c r="BN84" s="25">
        <v>45</v>
      </c>
      <c r="BO84" s="775" t="s">
        <v>668</v>
      </c>
      <c r="BP84" s="776"/>
      <c r="BQ84" s="776"/>
      <c r="BR84" s="190"/>
      <c r="BS84" s="190"/>
      <c r="BT84" s="190"/>
      <c r="BU84" s="190">
        <v>1</v>
      </c>
      <c r="BV84" s="63"/>
      <c r="BW84" s="189">
        <v>-1</v>
      </c>
      <c r="BX84" s="190"/>
      <c r="BY84" s="190"/>
      <c r="BZ84" s="190"/>
      <c r="CA84" s="63"/>
      <c r="CB84" s="189"/>
      <c r="CC84" s="190"/>
      <c r="CD84" s="190">
        <v>5</v>
      </c>
      <c r="CE84" s="190">
        <v>5</v>
      </c>
      <c r="CF84" s="190">
        <v>5</v>
      </c>
      <c r="CG84" s="190">
        <v>5</v>
      </c>
      <c r="CH84" s="190">
        <v>5</v>
      </c>
      <c r="CI84" s="190">
        <v>5</v>
      </c>
      <c r="CJ84" s="190">
        <v>-8</v>
      </c>
      <c r="CK84" s="63">
        <v>-8</v>
      </c>
      <c r="CL84" s="26">
        <v>35</v>
      </c>
      <c r="CM84" s="775" t="s">
        <v>335</v>
      </c>
      <c r="CN84" s="776"/>
      <c r="CO84" s="776"/>
      <c r="CP84" s="190"/>
      <c r="CQ84" s="190"/>
      <c r="CR84" s="190"/>
      <c r="CS84" s="190"/>
      <c r="CT84" s="63"/>
      <c r="CU84" s="189"/>
      <c r="CV84" s="190"/>
      <c r="CW84" s="190"/>
      <c r="CX84" s="190"/>
      <c r="CY84" s="63"/>
      <c r="CZ84" s="189"/>
      <c r="DA84" s="190"/>
      <c r="DB84" s="190"/>
      <c r="DC84" s="190"/>
      <c r="DD84" s="190"/>
      <c r="DE84" s="190"/>
      <c r="DF84" s="190"/>
      <c r="DG84" s="190"/>
      <c r="DH84" s="190"/>
      <c r="DI84" s="63">
        <v>3</v>
      </c>
      <c r="DJ84" s="24">
        <v>10</v>
      </c>
      <c r="DL84" s="24" t="s">
        <v>722</v>
      </c>
      <c r="EB84" s="26"/>
      <c r="EW84" s="26"/>
      <c r="FR84" s="26"/>
      <c r="GM84" s="26"/>
    </row>
    <row r="85" spans="1:195" x14ac:dyDescent="0.2">
      <c r="A85" s="25"/>
      <c r="B85" s="25"/>
      <c r="C85" s="25"/>
      <c r="D85" s="54"/>
      <c r="E85" s="54"/>
      <c r="F85" s="58" t="s">
        <v>567</v>
      </c>
      <c r="G85" s="173">
        <v>2</v>
      </c>
      <c r="H85" s="173">
        <v>2</v>
      </c>
      <c r="I85" s="173">
        <v>2</v>
      </c>
      <c r="J85" s="173">
        <v>2</v>
      </c>
      <c r="K85" s="173">
        <v>2</v>
      </c>
      <c r="L85" s="173">
        <v>4</v>
      </c>
      <c r="M85" s="173">
        <v>5</v>
      </c>
      <c r="N85" s="173">
        <v>5</v>
      </c>
      <c r="O85" s="173">
        <v>8</v>
      </c>
      <c r="P85" s="173">
        <v>8</v>
      </c>
      <c r="Q85" s="172">
        <v>0</v>
      </c>
      <c r="R85" s="173">
        <v>0</v>
      </c>
      <c r="S85" s="173">
        <v>0</v>
      </c>
      <c r="T85" s="173">
        <v>0</v>
      </c>
      <c r="U85" s="173">
        <v>0</v>
      </c>
      <c r="V85" s="173">
        <v>0</v>
      </c>
      <c r="W85" s="173">
        <v>0</v>
      </c>
      <c r="X85" s="173">
        <v>0</v>
      </c>
      <c r="Y85" s="173">
        <v>0</v>
      </c>
      <c r="Z85" s="63">
        <v>0</v>
      </c>
      <c r="AA85" s="769" t="str">
        <f>"1C開始～13C終了間MP代償無視。 &amp; 〈炎〉〈雷〉〈闇〉耐性+"&amp;CL*3</f>
        <v>1C開始～13C終了間MP代償無視。 &amp; 〈炎〉〈雷〉〈闇〉耐性+3</v>
      </c>
      <c r="AB85" s="770"/>
      <c r="AC85" s="770"/>
      <c r="AD85" s="770"/>
      <c r="AE85" s="770"/>
      <c r="AF85" s="770"/>
      <c r="AG85" s="770"/>
      <c r="AH85" s="770"/>
      <c r="AI85" s="770"/>
      <c r="AJ85" s="771"/>
      <c r="AM85" s="775" t="s">
        <v>647</v>
      </c>
      <c r="AN85" s="776"/>
      <c r="AO85" s="776"/>
      <c r="AP85" s="190"/>
      <c r="AQ85" s="190"/>
      <c r="AR85" s="190"/>
      <c r="AS85" s="190"/>
      <c r="AT85" s="63"/>
      <c r="AU85" s="189"/>
      <c r="AV85" s="190">
        <v>28</v>
      </c>
      <c r="AW85" s="190"/>
      <c r="AX85" s="190"/>
      <c r="AY85" s="63"/>
      <c r="AZ85" s="189">
        <v>7</v>
      </c>
      <c r="BA85" s="190">
        <v>8</v>
      </c>
      <c r="BB85" s="190">
        <v>1</v>
      </c>
      <c r="BC85" s="190">
        <v>1</v>
      </c>
      <c r="BD85" s="190">
        <v>1</v>
      </c>
      <c r="BE85" s="190">
        <v>1</v>
      </c>
      <c r="BF85" s="190">
        <v>1</v>
      </c>
      <c r="BG85" s="190">
        <v>1</v>
      </c>
      <c r="BH85" s="190">
        <v>3</v>
      </c>
      <c r="BI85" s="63">
        <v>12</v>
      </c>
      <c r="BJ85" s="194" t="s">
        <v>31</v>
      </c>
      <c r="BK85" s="190" t="s">
        <v>139</v>
      </c>
      <c r="BL85" s="190" t="s">
        <v>1</v>
      </c>
      <c r="BM85" s="100">
        <v>10</v>
      </c>
      <c r="BN85" s="25">
        <v>60</v>
      </c>
      <c r="BO85" s="775" t="s">
        <v>669</v>
      </c>
      <c r="BP85" s="776"/>
      <c r="BQ85" s="776"/>
      <c r="BR85" s="190"/>
      <c r="BS85" s="190"/>
      <c r="BT85" s="190"/>
      <c r="BU85" s="190"/>
      <c r="BV85" s="63">
        <v>1</v>
      </c>
      <c r="BW85" s="189">
        <v>-1</v>
      </c>
      <c r="BX85" s="190"/>
      <c r="BY85" s="190"/>
      <c r="BZ85" s="190"/>
      <c r="CA85" s="63"/>
      <c r="CB85" s="189"/>
      <c r="CC85" s="190"/>
      <c r="CD85" s="190">
        <v>-3</v>
      </c>
      <c r="CE85" s="190">
        <v>-3</v>
      </c>
      <c r="CF85" s="190">
        <v>-3</v>
      </c>
      <c r="CG85" s="190">
        <v>-3</v>
      </c>
      <c r="CH85" s="190">
        <v>-3</v>
      </c>
      <c r="CI85" s="190">
        <v>-3</v>
      </c>
      <c r="CJ85" s="190">
        <v>16</v>
      </c>
      <c r="CK85" s="63">
        <v>16</v>
      </c>
      <c r="CL85" s="26">
        <v>35</v>
      </c>
      <c r="CM85" s="775" t="s">
        <v>336</v>
      </c>
      <c r="CN85" s="776"/>
      <c r="CO85" s="776"/>
      <c r="CP85" s="190">
        <v>1</v>
      </c>
      <c r="CQ85" s="190"/>
      <c r="CR85" s="190"/>
      <c r="CS85" s="190"/>
      <c r="CT85" s="63"/>
      <c r="CU85" s="189"/>
      <c r="CV85" s="190"/>
      <c r="CW85" s="190"/>
      <c r="CX85" s="190"/>
      <c r="CY85" s="63"/>
      <c r="CZ85" s="189">
        <v>-4</v>
      </c>
      <c r="DA85" s="190">
        <v>-4</v>
      </c>
      <c r="DB85" s="190"/>
      <c r="DC85" s="190"/>
      <c r="DD85" s="190"/>
      <c r="DE85" s="190"/>
      <c r="DF85" s="190"/>
      <c r="DG85" s="190"/>
      <c r="DH85" s="190"/>
      <c r="DI85" s="63"/>
      <c r="DJ85" s="25">
        <v>20</v>
      </c>
      <c r="EB85" s="26"/>
      <c r="EW85" s="26"/>
      <c r="FR85" s="26"/>
      <c r="GM85" s="26"/>
    </row>
    <row r="86" spans="1:195" x14ac:dyDescent="0.2">
      <c r="A86" s="25"/>
      <c r="B86" s="25"/>
      <c r="C86" s="25"/>
      <c r="D86" s="54"/>
      <c r="E86" s="54"/>
      <c r="F86" s="58" t="s">
        <v>568</v>
      </c>
      <c r="G86" s="173">
        <v>1</v>
      </c>
      <c r="H86" s="173">
        <v>2</v>
      </c>
      <c r="I86" s="173">
        <v>2</v>
      </c>
      <c r="J86" s="173">
        <v>2</v>
      </c>
      <c r="K86" s="173">
        <v>2</v>
      </c>
      <c r="L86" s="173">
        <v>3</v>
      </c>
      <c r="M86" s="173">
        <v>5</v>
      </c>
      <c r="N86" s="173">
        <v>6</v>
      </c>
      <c r="O86" s="173">
        <v>27</v>
      </c>
      <c r="P86" s="173">
        <v>7</v>
      </c>
      <c r="Q86" s="172">
        <v>0</v>
      </c>
      <c r="R86" s="173">
        <v>0</v>
      </c>
      <c r="S86" s="173">
        <v>0</v>
      </c>
      <c r="T86" s="173">
        <v>0</v>
      </c>
      <c r="U86" s="173">
        <v>0</v>
      </c>
      <c r="V86" s="173">
        <v>0</v>
      </c>
      <c r="W86" s="173">
        <v>0</v>
      </c>
      <c r="X86" s="173">
        <v>0</v>
      </c>
      <c r="Y86" s="173">
        <v>0</v>
      </c>
      <c r="Z86" s="63">
        <v>0</v>
      </c>
      <c r="AA86" s="769" t="s">
        <v>569</v>
      </c>
      <c r="AB86" s="770"/>
      <c r="AC86" s="770"/>
      <c r="AD86" s="770"/>
      <c r="AE86" s="770"/>
      <c r="AF86" s="770"/>
      <c r="AG86" s="770"/>
      <c r="AH86" s="770"/>
      <c r="AI86" s="770"/>
      <c r="AJ86" s="771"/>
      <c r="AM86" s="775" t="s">
        <v>648</v>
      </c>
      <c r="AN86" s="776"/>
      <c r="AO86" s="776"/>
      <c r="AP86" s="190"/>
      <c r="AQ86" s="190"/>
      <c r="AR86" s="190"/>
      <c r="AS86" s="190"/>
      <c r="AT86" s="63"/>
      <c r="AU86" s="189"/>
      <c r="AV86" s="190">
        <v>40</v>
      </c>
      <c r="AW86" s="190"/>
      <c r="AX86" s="190"/>
      <c r="AY86" s="63"/>
      <c r="AZ86" s="189">
        <v>2</v>
      </c>
      <c r="BA86" s="190"/>
      <c r="BB86" s="190"/>
      <c r="BC86" s="190"/>
      <c r="BD86" s="190"/>
      <c r="BE86" s="190"/>
      <c r="BF86" s="190"/>
      <c r="BG86" s="190"/>
      <c r="BH86" s="190"/>
      <c r="BI86" s="63"/>
      <c r="BJ86" s="194" t="s">
        <v>31</v>
      </c>
      <c r="BK86" s="190" t="s">
        <v>138</v>
      </c>
      <c r="BL86" s="190" t="s">
        <v>9</v>
      </c>
      <c r="BM86" s="100">
        <v>9</v>
      </c>
      <c r="BN86" s="25">
        <v>65</v>
      </c>
      <c r="BO86" s="775" t="s">
        <v>670</v>
      </c>
      <c r="BP86" s="776"/>
      <c r="BQ86" s="776"/>
      <c r="BR86" s="190"/>
      <c r="BS86" s="190"/>
      <c r="BT86" s="190"/>
      <c r="BU86" s="190"/>
      <c r="BV86" s="63"/>
      <c r="BW86" s="189">
        <v>4</v>
      </c>
      <c r="BX86" s="190"/>
      <c r="BY86" s="190"/>
      <c r="BZ86" s="190"/>
      <c r="CA86" s="63"/>
      <c r="CB86" s="189">
        <v>1</v>
      </c>
      <c r="CC86" s="190">
        <v>1</v>
      </c>
      <c r="CD86" s="190"/>
      <c r="CE86" s="190"/>
      <c r="CF86" s="190"/>
      <c r="CG86" s="190"/>
      <c r="CH86" s="190">
        <v>8</v>
      </c>
      <c r="CI86" s="190">
        <v>8</v>
      </c>
      <c r="CJ86" s="190"/>
      <c r="CK86" s="63"/>
      <c r="CL86" s="26">
        <v>35</v>
      </c>
      <c r="CM86" s="775" t="s">
        <v>337</v>
      </c>
      <c r="CN86" s="776"/>
      <c r="CO86" s="776"/>
      <c r="CP86" s="190"/>
      <c r="CQ86" s="190">
        <v>1</v>
      </c>
      <c r="CR86" s="190"/>
      <c r="CS86" s="190"/>
      <c r="CT86" s="63"/>
      <c r="CU86" s="189"/>
      <c r="CV86" s="190"/>
      <c r="CW86" s="190"/>
      <c r="CX86" s="190"/>
      <c r="CY86" s="63"/>
      <c r="CZ86" s="189">
        <v>-4</v>
      </c>
      <c r="DA86" s="190">
        <v>-4</v>
      </c>
      <c r="DB86" s="190"/>
      <c r="DC86" s="190"/>
      <c r="DD86" s="190"/>
      <c r="DE86" s="190"/>
      <c r="DF86" s="190"/>
      <c r="DG86" s="190"/>
      <c r="DH86" s="190"/>
      <c r="DI86" s="63"/>
      <c r="DJ86" s="25">
        <v>20</v>
      </c>
      <c r="EB86" s="26"/>
      <c r="EW86" s="26"/>
      <c r="FR86" s="26"/>
      <c r="GM86" s="26"/>
    </row>
    <row r="87" spans="1:195" x14ac:dyDescent="0.2">
      <c r="A87" s="25"/>
      <c r="B87" s="25"/>
      <c r="C87" s="25"/>
      <c r="D87" s="54"/>
      <c r="E87" s="54"/>
      <c r="F87" s="58" t="s">
        <v>570</v>
      </c>
      <c r="G87" s="173">
        <v>3</v>
      </c>
      <c r="H87" s="173">
        <v>2</v>
      </c>
      <c r="I87" s="173">
        <v>2</v>
      </c>
      <c r="J87" s="173">
        <v>0</v>
      </c>
      <c r="K87" s="173">
        <v>2</v>
      </c>
      <c r="L87" s="173">
        <v>4</v>
      </c>
      <c r="M87" s="173">
        <v>5</v>
      </c>
      <c r="N87" s="173">
        <v>3</v>
      </c>
      <c r="O87" s="173">
        <v>30</v>
      </c>
      <c r="P87" s="173">
        <v>7</v>
      </c>
      <c r="Q87" s="172">
        <v>0</v>
      </c>
      <c r="R87" s="173">
        <v>0</v>
      </c>
      <c r="S87" s="173">
        <v>0</v>
      </c>
      <c r="T87" s="173">
        <v>0</v>
      </c>
      <c r="U87" s="173">
        <v>0</v>
      </c>
      <c r="V87" s="173">
        <v>0</v>
      </c>
      <c r="W87" s="173">
        <v>0</v>
      </c>
      <c r="X87" s="173">
        <v>0</v>
      </c>
      <c r="Y87" s="173">
        <v>0</v>
      </c>
      <c r="Z87" s="63">
        <v>0</v>
      </c>
      <c r="AA87" s="769" t="str">
        <f>"ｽｷﾙによって武器変更される時、【HP】+"&amp;ROUNDDOWN(CS!AI41/7,0) &amp;" 【MP】+"&amp;2</f>
        <v>ｽｷﾙによって武器変更される時、【HP】+21 【MP】+2</v>
      </c>
      <c r="AB87" s="770"/>
      <c r="AC87" s="770"/>
      <c r="AD87" s="770"/>
      <c r="AE87" s="770"/>
      <c r="AF87" s="770"/>
      <c r="AG87" s="770"/>
      <c r="AH87" s="770"/>
      <c r="AI87" s="770"/>
      <c r="AJ87" s="771"/>
      <c r="AM87" s="775" t="s">
        <v>649</v>
      </c>
      <c r="AN87" s="776"/>
      <c r="AO87" s="776"/>
      <c r="AP87" s="190">
        <v>-1</v>
      </c>
      <c r="AQ87" s="190"/>
      <c r="AR87" s="190"/>
      <c r="AS87" s="190"/>
      <c r="AT87" s="63"/>
      <c r="AU87" s="189">
        <v>2</v>
      </c>
      <c r="AV87" s="190">
        <v>40</v>
      </c>
      <c r="AW87" s="190"/>
      <c r="AX87" s="190"/>
      <c r="AY87" s="63"/>
      <c r="AZ87" s="189">
        <v>6</v>
      </c>
      <c r="BA87" s="190">
        <v>4</v>
      </c>
      <c r="BB87" s="190">
        <v>2</v>
      </c>
      <c r="BC87" s="190">
        <v>2</v>
      </c>
      <c r="BD87" s="190">
        <v>2</v>
      </c>
      <c r="BE87" s="190">
        <v>13</v>
      </c>
      <c r="BF87" s="190"/>
      <c r="BG87" s="190">
        <v>-7</v>
      </c>
      <c r="BH87" s="190"/>
      <c r="BI87" s="63"/>
      <c r="BJ87" s="194" t="s">
        <v>31</v>
      </c>
      <c r="BK87" s="190" t="s">
        <v>138</v>
      </c>
      <c r="BL87" s="190" t="s">
        <v>4</v>
      </c>
      <c r="BM87" s="100">
        <v>11</v>
      </c>
      <c r="BN87" s="25">
        <v>70</v>
      </c>
      <c r="BO87" s="775" t="s">
        <v>671</v>
      </c>
      <c r="BP87" s="776"/>
      <c r="BQ87" s="776"/>
      <c r="BR87" s="190">
        <v>-2</v>
      </c>
      <c r="BS87" s="190">
        <v>-2</v>
      </c>
      <c r="BT87" s="190">
        <v>-1</v>
      </c>
      <c r="BU87" s="190">
        <v>-2</v>
      </c>
      <c r="BV87" s="63">
        <v>-1</v>
      </c>
      <c r="BW87" s="189"/>
      <c r="BX87" s="190">
        <v>12</v>
      </c>
      <c r="BY87" s="190">
        <v>12</v>
      </c>
      <c r="BZ87" s="190">
        <v>12</v>
      </c>
      <c r="CA87" s="63">
        <v>12</v>
      </c>
      <c r="CB87" s="189">
        <v>4</v>
      </c>
      <c r="CC87" s="190">
        <v>4</v>
      </c>
      <c r="CD87" s="190">
        <v>5</v>
      </c>
      <c r="CE87" s="190">
        <v>5</v>
      </c>
      <c r="CF87" s="190">
        <v>5</v>
      </c>
      <c r="CG87" s="190">
        <v>3</v>
      </c>
      <c r="CH87" s="190">
        <v>3</v>
      </c>
      <c r="CI87" s="190">
        <v>3</v>
      </c>
      <c r="CJ87" s="190"/>
      <c r="CK87" s="63"/>
      <c r="CL87" s="26">
        <v>40</v>
      </c>
      <c r="CM87" s="775" t="s">
        <v>339</v>
      </c>
      <c r="CN87" s="776"/>
      <c r="CO87" s="776"/>
      <c r="CP87" s="190"/>
      <c r="CQ87" s="190"/>
      <c r="CR87" s="190">
        <v>1</v>
      </c>
      <c r="CS87" s="190"/>
      <c r="CT87" s="63"/>
      <c r="CU87" s="189"/>
      <c r="CV87" s="190"/>
      <c r="CW87" s="190"/>
      <c r="CX87" s="190"/>
      <c r="CY87" s="63"/>
      <c r="CZ87" s="189">
        <v>-4</v>
      </c>
      <c r="DA87" s="190">
        <v>-4</v>
      </c>
      <c r="DB87" s="190"/>
      <c r="DC87" s="190"/>
      <c r="DD87" s="190"/>
      <c r="DE87" s="190"/>
      <c r="DF87" s="190"/>
      <c r="DG87" s="190"/>
      <c r="DH87" s="190"/>
      <c r="DI87" s="63"/>
      <c r="DJ87" s="25">
        <v>20</v>
      </c>
      <c r="EB87" s="26"/>
      <c r="EW87" s="26"/>
      <c r="FR87" s="26"/>
      <c r="GM87" s="26"/>
    </row>
    <row r="88" spans="1:195" x14ac:dyDescent="0.2">
      <c r="A88" s="25"/>
      <c r="B88" s="25"/>
      <c r="C88" s="25"/>
      <c r="D88" s="54"/>
      <c r="E88" s="54"/>
      <c r="F88" s="58" t="s">
        <v>571</v>
      </c>
      <c r="G88" s="173">
        <v>1</v>
      </c>
      <c r="H88" s="173">
        <v>1</v>
      </c>
      <c r="I88" s="173">
        <v>2</v>
      </c>
      <c r="J88" s="173">
        <v>3</v>
      </c>
      <c r="K88" s="173">
        <v>2</v>
      </c>
      <c r="L88" s="173">
        <v>2</v>
      </c>
      <c r="M88" s="173">
        <v>3</v>
      </c>
      <c r="N88" s="173">
        <v>7</v>
      </c>
      <c r="O88" s="173">
        <v>5</v>
      </c>
      <c r="P88" s="173">
        <v>13</v>
      </c>
      <c r="Q88" s="172">
        <v>0</v>
      </c>
      <c r="R88" s="173">
        <v>0</v>
      </c>
      <c r="S88" s="173">
        <v>0</v>
      </c>
      <c r="T88" s="173">
        <v>0</v>
      </c>
      <c r="U88" s="173">
        <v>0</v>
      </c>
      <c r="V88" s="173">
        <v>0</v>
      </c>
      <c r="W88" s="173">
        <v>0</v>
      </c>
      <c r="X88" s="173">
        <v>0</v>
      </c>
      <c r="Y88" s="173">
        <v>0</v>
      </c>
      <c r="Z88" s="63">
        <v>0</v>
      </c>
      <c r="AA88" s="769" t="s">
        <v>572</v>
      </c>
      <c r="AB88" s="770"/>
      <c r="AC88" s="770"/>
      <c r="AD88" s="770"/>
      <c r="AE88" s="770"/>
      <c r="AF88" s="770"/>
      <c r="AG88" s="770"/>
      <c r="AH88" s="770"/>
      <c r="AI88" s="770"/>
      <c r="AJ88" s="771"/>
      <c r="AM88" s="775" t="s">
        <v>650</v>
      </c>
      <c r="AN88" s="776"/>
      <c r="AO88" s="776"/>
      <c r="AP88" s="190">
        <v>1</v>
      </c>
      <c r="AQ88" s="190"/>
      <c r="AR88" s="190"/>
      <c r="AS88" s="190"/>
      <c r="AT88" s="63"/>
      <c r="AU88" s="189">
        <v>2</v>
      </c>
      <c r="AV88" s="190">
        <v>27</v>
      </c>
      <c r="AW88" s="190"/>
      <c r="AX88" s="190">
        <v>6</v>
      </c>
      <c r="AY88" s="63"/>
      <c r="AZ88" s="189">
        <v>3</v>
      </c>
      <c r="BA88" s="190">
        <v>2</v>
      </c>
      <c r="BB88" s="190"/>
      <c r="BC88" s="190"/>
      <c r="BD88" s="190"/>
      <c r="BE88" s="190"/>
      <c r="BF88" s="190"/>
      <c r="BG88" s="190"/>
      <c r="BH88" s="190"/>
      <c r="BI88" s="63"/>
      <c r="BJ88" s="194" t="s">
        <v>31</v>
      </c>
      <c r="BK88" s="190" t="s">
        <v>138</v>
      </c>
      <c r="BL88" s="190" t="s">
        <v>9</v>
      </c>
      <c r="BM88" s="100">
        <v>10</v>
      </c>
      <c r="BN88" s="25">
        <v>75</v>
      </c>
      <c r="BO88" s="775" t="s">
        <v>672</v>
      </c>
      <c r="BP88" s="776"/>
      <c r="BQ88" s="776"/>
      <c r="BR88" s="190"/>
      <c r="BS88" s="190"/>
      <c r="BT88" s="190"/>
      <c r="BU88" s="190"/>
      <c r="BV88" s="63"/>
      <c r="BW88" s="189">
        <v>-1</v>
      </c>
      <c r="BX88" s="190"/>
      <c r="BY88" s="190"/>
      <c r="BZ88" s="190">
        <v>35</v>
      </c>
      <c r="CA88" s="63">
        <v>3</v>
      </c>
      <c r="CB88" s="189">
        <v>7</v>
      </c>
      <c r="CC88" s="190">
        <v>7</v>
      </c>
      <c r="CD88" s="190"/>
      <c r="CE88" s="190"/>
      <c r="CF88" s="190"/>
      <c r="CG88" s="190"/>
      <c r="CH88" s="190"/>
      <c r="CI88" s="190"/>
      <c r="CJ88" s="190">
        <v>4</v>
      </c>
      <c r="CK88" s="63">
        <v>4</v>
      </c>
      <c r="CL88" s="26">
        <v>45</v>
      </c>
      <c r="CM88" s="775" t="s">
        <v>340</v>
      </c>
      <c r="CN88" s="776"/>
      <c r="CO88" s="776"/>
      <c r="CP88" s="190"/>
      <c r="CQ88" s="190"/>
      <c r="CR88" s="190"/>
      <c r="CS88" s="190">
        <v>1</v>
      </c>
      <c r="CT88" s="63"/>
      <c r="CU88" s="189"/>
      <c r="CV88" s="190"/>
      <c r="CW88" s="190"/>
      <c r="CX88" s="190"/>
      <c r="CY88" s="63"/>
      <c r="CZ88" s="189">
        <v>-4</v>
      </c>
      <c r="DA88" s="190">
        <v>-4</v>
      </c>
      <c r="DB88" s="190"/>
      <c r="DC88" s="190"/>
      <c r="DD88" s="190"/>
      <c r="DE88" s="190"/>
      <c r="DF88" s="190"/>
      <c r="DG88" s="190"/>
      <c r="DH88" s="190"/>
      <c r="DI88" s="63"/>
      <c r="DJ88" s="25">
        <v>20</v>
      </c>
      <c r="EB88" s="26"/>
      <c r="EW88" s="26"/>
      <c r="FR88" s="26"/>
      <c r="GM88" s="26"/>
    </row>
    <row r="89" spans="1:195" x14ac:dyDescent="0.2">
      <c r="A89" s="25"/>
      <c r="B89" s="25"/>
      <c r="C89" s="25"/>
      <c r="D89" s="54"/>
      <c r="E89" s="54"/>
      <c r="F89" s="58" t="s">
        <v>573</v>
      </c>
      <c r="G89" s="173">
        <v>2</v>
      </c>
      <c r="H89" s="173">
        <v>2</v>
      </c>
      <c r="I89" s="173">
        <v>1</v>
      </c>
      <c r="J89" s="173">
        <v>2</v>
      </c>
      <c r="K89" s="173">
        <v>1</v>
      </c>
      <c r="L89" s="173">
        <v>1</v>
      </c>
      <c r="M89" s="173">
        <v>7</v>
      </c>
      <c r="N89" s="173">
        <v>7</v>
      </c>
      <c r="O89" s="173">
        <v>32</v>
      </c>
      <c r="P89" s="173">
        <v>10</v>
      </c>
      <c r="Q89" s="172">
        <v>0</v>
      </c>
      <c r="R89" s="173">
        <v>0</v>
      </c>
      <c r="S89" s="173">
        <v>0</v>
      </c>
      <c r="T89" s="173">
        <v>0</v>
      </c>
      <c r="U89" s="173">
        <v>0</v>
      </c>
      <c r="V89" s="173">
        <v>0</v>
      </c>
      <c r="W89" s="173">
        <v>0</v>
      </c>
      <c r="X89" s="173">
        <v>0</v>
      </c>
      <c r="Y89" s="173">
        <v>0</v>
      </c>
      <c r="Z89" s="63">
        <v>0</v>
      </c>
      <c r="AA89" s="769" t="s">
        <v>574</v>
      </c>
      <c r="AB89" s="770"/>
      <c r="AC89" s="770"/>
      <c r="AD89" s="770"/>
      <c r="AE89" s="770"/>
      <c r="AF89" s="770"/>
      <c r="AG89" s="770"/>
      <c r="AH89" s="770"/>
      <c r="AI89" s="770"/>
      <c r="AJ89" s="771"/>
      <c r="AM89" s="775" t="s">
        <v>651</v>
      </c>
      <c r="AN89" s="776"/>
      <c r="AO89" s="776"/>
      <c r="AP89" s="190"/>
      <c r="AQ89" s="190"/>
      <c r="AR89" s="190"/>
      <c r="AS89" s="190"/>
      <c r="AT89" s="63">
        <v>1</v>
      </c>
      <c r="AU89" s="189"/>
      <c r="AV89" s="190">
        <v>23</v>
      </c>
      <c r="AW89" s="190"/>
      <c r="AX89" s="190">
        <v>25</v>
      </c>
      <c r="AY89" s="63"/>
      <c r="AZ89" s="189">
        <v>8</v>
      </c>
      <c r="BA89" s="190">
        <v>8</v>
      </c>
      <c r="BB89" s="190">
        <v>9</v>
      </c>
      <c r="BC89" s="190">
        <v>9</v>
      </c>
      <c r="BD89" s="190">
        <v>9</v>
      </c>
      <c r="BE89" s="190">
        <v>9</v>
      </c>
      <c r="BF89" s="190"/>
      <c r="BG89" s="190">
        <v>9</v>
      </c>
      <c r="BH89" s="190"/>
      <c r="BI89" s="63"/>
      <c r="BJ89" s="194" t="s">
        <v>31</v>
      </c>
      <c r="BK89" s="190" t="s">
        <v>138</v>
      </c>
      <c r="BL89" s="190" t="s">
        <v>9</v>
      </c>
      <c r="BM89" s="100">
        <v>13</v>
      </c>
      <c r="BN89" s="25">
        <v>85</v>
      </c>
      <c r="BO89" s="775" t="s">
        <v>673</v>
      </c>
      <c r="BP89" s="776"/>
      <c r="BQ89" s="776"/>
      <c r="BR89" s="190"/>
      <c r="BS89" s="190"/>
      <c r="BT89" s="190"/>
      <c r="BU89" s="190"/>
      <c r="BV89" s="63"/>
      <c r="BW89" s="189">
        <v>-3</v>
      </c>
      <c r="BX89" s="190">
        <v>3</v>
      </c>
      <c r="BY89" s="190">
        <v>3</v>
      </c>
      <c r="BZ89" s="190">
        <v>5</v>
      </c>
      <c r="CA89" s="63">
        <v>20</v>
      </c>
      <c r="CB89" s="189">
        <v>7</v>
      </c>
      <c r="CC89" s="190">
        <v>7</v>
      </c>
      <c r="CD89" s="190">
        <v>1</v>
      </c>
      <c r="CE89" s="190">
        <v>1</v>
      </c>
      <c r="CF89" s="190">
        <v>1</v>
      </c>
      <c r="CG89" s="190">
        <v>1</v>
      </c>
      <c r="CH89" s="190">
        <v>1</v>
      </c>
      <c r="CI89" s="190">
        <v>1</v>
      </c>
      <c r="CJ89" s="190"/>
      <c r="CK89" s="63"/>
      <c r="CL89" s="26">
        <v>50</v>
      </c>
      <c r="CM89" s="775" t="s">
        <v>341</v>
      </c>
      <c r="CN89" s="776"/>
      <c r="CO89" s="776"/>
      <c r="CP89" s="190"/>
      <c r="CQ89" s="190"/>
      <c r="CR89" s="190"/>
      <c r="CS89" s="190"/>
      <c r="CT89" s="63">
        <v>1</v>
      </c>
      <c r="CU89" s="189"/>
      <c r="CV89" s="190"/>
      <c r="CW89" s="190"/>
      <c r="CX89" s="190"/>
      <c r="CY89" s="63"/>
      <c r="CZ89" s="189">
        <v>-4</v>
      </c>
      <c r="DA89" s="190">
        <v>-4</v>
      </c>
      <c r="DB89" s="190"/>
      <c r="DC89" s="190"/>
      <c r="DD89" s="190"/>
      <c r="DE89" s="190"/>
      <c r="DF89" s="190"/>
      <c r="DG89" s="190"/>
      <c r="DH89" s="190"/>
      <c r="DI89" s="63"/>
      <c r="DJ89" s="25">
        <v>20</v>
      </c>
      <c r="EB89" s="26"/>
      <c r="EW89" s="26"/>
      <c r="FR89" s="26"/>
      <c r="GM89" s="26"/>
    </row>
    <row r="90" spans="1:195" ht="13.8" thickBot="1" x14ac:dyDescent="0.25">
      <c r="A90" s="25"/>
      <c r="B90" s="25"/>
      <c r="C90" s="25"/>
      <c r="D90" s="54"/>
      <c r="E90" s="54"/>
      <c r="F90" s="154" t="s">
        <v>575</v>
      </c>
      <c r="G90" s="175">
        <v>2</v>
      </c>
      <c r="H90" s="175">
        <v>2</v>
      </c>
      <c r="I90" s="175">
        <v>1</v>
      </c>
      <c r="J90" s="175">
        <v>2</v>
      </c>
      <c r="K90" s="175">
        <v>2</v>
      </c>
      <c r="L90" s="175">
        <v>2</v>
      </c>
      <c r="M90" s="175">
        <v>6</v>
      </c>
      <c r="N90" s="175">
        <v>3</v>
      </c>
      <c r="O90" s="175">
        <v>21</v>
      </c>
      <c r="P90" s="175">
        <v>9</v>
      </c>
      <c r="Q90" s="174">
        <v>0</v>
      </c>
      <c r="R90" s="175">
        <v>0</v>
      </c>
      <c r="S90" s="175">
        <v>0</v>
      </c>
      <c r="T90" s="175">
        <v>0</v>
      </c>
      <c r="U90" s="175">
        <v>0</v>
      </c>
      <c r="V90" s="175">
        <v>0</v>
      </c>
      <c r="W90" s="175">
        <v>0</v>
      </c>
      <c r="X90" s="175">
        <v>0</v>
      </c>
      <c r="Y90" s="175">
        <v>0</v>
      </c>
      <c r="Z90" s="64">
        <v>0</v>
      </c>
      <c r="AA90" s="772" t="s">
        <v>576</v>
      </c>
      <c r="AB90" s="773"/>
      <c r="AC90" s="773"/>
      <c r="AD90" s="773"/>
      <c r="AE90" s="773"/>
      <c r="AF90" s="773"/>
      <c r="AG90" s="773"/>
      <c r="AH90" s="773"/>
      <c r="AI90" s="773"/>
      <c r="AJ90" s="774"/>
      <c r="AM90" s="775" t="s">
        <v>652</v>
      </c>
      <c r="AN90" s="776"/>
      <c r="AO90" s="776"/>
      <c r="AP90" s="190">
        <v>1</v>
      </c>
      <c r="AQ90" s="190"/>
      <c r="AR90" s="190"/>
      <c r="AS90" s="190"/>
      <c r="AT90" s="63"/>
      <c r="AU90" s="189"/>
      <c r="AV90" s="190">
        <v>38</v>
      </c>
      <c r="AW90" s="190"/>
      <c r="AX90" s="190"/>
      <c r="AY90" s="63"/>
      <c r="AZ90" s="189">
        <v>13</v>
      </c>
      <c r="BA90" s="190"/>
      <c r="BB90" s="190">
        <v>2</v>
      </c>
      <c r="BC90" s="190">
        <v>2</v>
      </c>
      <c r="BD90" s="190"/>
      <c r="BE90" s="190"/>
      <c r="BF90" s="190">
        <v>4</v>
      </c>
      <c r="BG90" s="190">
        <v>3</v>
      </c>
      <c r="BH90" s="190"/>
      <c r="BI90" s="63"/>
      <c r="BJ90" s="194" t="s">
        <v>31</v>
      </c>
      <c r="BK90" s="190" t="s">
        <v>138</v>
      </c>
      <c r="BL90" s="190" t="s">
        <v>9</v>
      </c>
      <c r="BM90" s="100">
        <v>11</v>
      </c>
      <c r="BN90" s="25">
        <v>90</v>
      </c>
      <c r="BO90" s="775" t="s">
        <v>674</v>
      </c>
      <c r="BP90" s="776"/>
      <c r="BQ90" s="776"/>
      <c r="BR90" s="190"/>
      <c r="BS90" s="190"/>
      <c r="BT90" s="190">
        <v>1</v>
      </c>
      <c r="BU90" s="190"/>
      <c r="BV90" s="63"/>
      <c r="BW90" s="189">
        <v>-5</v>
      </c>
      <c r="BX90" s="190">
        <v>9</v>
      </c>
      <c r="BY90" s="190">
        <v>9</v>
      </c>
      <c r="BZ90" s="190"/>
      <c r="CA90" s="63">
        <v>10</v>
      </c>
      <c r="CB90" s="189">
        <v>11</v>
      </c>
      <c r="CC90" s="190">
        <v>8</v>
      </c>
      <c r="CD90" s="190">
        <v>25</v>
      </c>
      <c r="CE90" s="190">
        <v>8</v>
      </c>
      <c r="CF90" s="190">
        <v>6</v>
      </c>
      <c r="CG90" s="190">
        <v>13</v>
      </c>
      <c r="CH90" s="190">
        <v>13</v>
      </c>
      <c r="CI90" s="190">
        <v>9</v>
      </c>
      <c r="CJ90" s="190"/>
      <c r="CK90" s="63"/>
      <c r="CL90" s="26">
        <v>60</v>
      </c>
      <c r="CM90" s="775" t="s">
        <v>342</v>
      </c>
      <c r="CN90" s="776"/>
      <c r="CO90" s="776"/>
      <c r="CP90" s="190"/>
      <c r="CQ90" s="190"/>
      <c r="CR90" s="190"/>
      <c r="CS90" s="190"/>
      <c r="CT90" s="63"/>
      <c r="CU90" s="189"/>
      <c r="CV90" s="190"/>
      <c r="CW90" s="190"/>
      <c r="CX90" s="190"/>
      <c r="CY90" s="63"/>
      <c r="CZ90" s="189"/>
      <c r="DA90" s="190"/>
      <c r="DB90" s="190"/>
      <c r="DC90" s="190"/>
      <c r="DD90" s="190"/>
      <c r="DE90" s="190"/>
      <c r="DF90" s="190"/>
      <c r="DG90" s="190"/>
      <c r="DH90" s="190"/>
      <c r="DI90" s="63"/>
      <c r="DJ90" s="25">
        <v>20</v>
      </c>
      <c r="DL90" s="24" t="s">
        <v>730</v>
      </c>
      <c r="EB90" s="26"/>
      <c r="EW90" s="26"/>
      <c r="FR90" s="26"/>
      <c r="GM90" s="26"/>
    </row>
    <row r="91" spans="1:195" ht="14.4" x14ac:dyDescent="0.2">
      <c r="A91" s="25"/>
      <c r="B91" s="25"/>
      <c r="C91" s="25"/>
      <c r="D91" s="54"/>
      <c r="E91" s="54"/>
      <c r="F91" s="199" t="s">
        <v>812</v>
      </c>
      <c r="G91" s="192">
        <v>1</v>
      </c>
      <c r="H91" s="193">
        <v>1</v>
      </c>
      <c r="I91" s="193">
        <v>3</v>
      </c>
      <c r="J91" s="193">
        <v>1</v>
      </c>
      <c r="K91" s="193">
        <v>3</v>
      </c>
      <c r="L91" s="193">
        <v>2</v>
      </c>
      <c r="M91" s="193">
        <v>6</v>
      </c>
      <c r="N91" s="193">
        <v>6</v>
      </c>
      <c r="O91" s="193">
        <v>8</v>
      </c>
      <c r="P91" s="61">
        <v>14</v>
      </c>
      <c r="Q91" s="189">
        <v>0</v>
      </c>
      <c r="R91" s="190">
        <v>0</v>
      </c>
      <c r="S91" s="190">
        <v>0</v>
      </c>
      <c r="T91" s="190">
        <v>0</v>
      </c>
      <c r="U91" s="190">
        <v>0</v>
      </c>
      <c r="V91" s="190">
        <v>0</v>
      </c>
      <c r="W91" s="190">
        <v>0</v>
      </c>
      <c r="X91" s="190">
        <v>0</v>
      </c>
      <c r="Y91" s="190">
        <v>0</v>
      </c>
      <c r="Z91" s="63">
        <v>0</v>
      </c>
      <c r="AA91" s="766" t="s">
        <v>813</v>
      </c>
      <c r="AB91" s="767"/>
      <c r="AC91" s="767"/>
      <c r="AD91" s="767"/>
      <c r="AE91" s="767"/>
      <c r="AF91" s="767"/>
      <c r="AG91" s="767"/>
      <c r="AH91" s="767"/>
      <c r="AI91" s="767"/>
      <c r="AJ91" s="768"/>
      <c r="AM91" s="775" t="s">
        <v>653</v>
      </c>
      <c r="AN91" s="776"/>
      <c r="AO91" s="776"/>
      <c r="AP91" s="190">
        <v>1</v>
      </c>
      <c r="AQ91" s="190"/>
      <c r="AR91" s="190"/>
      <c r="AS91" s="190"/>
      <c r="AT91" s="63"/>
      <c r="AU91" s="189">
        <v>2</v>
      </c>
      <c r="AV91" s="190">
        <v>41</v>
      </c>
      <c r="AW91" s="190"/>
      <c r="AX91" s="190"/>
      <c r="AY91" s="63"/>
      <c r="AZ91" s="189">
        <v>4</v>
      </c>
      <c r="BA91" s="190">
        <v>2</v>
      </c>
      <c r="BB91" s="190"/>
      <c r="BC91" s="190"/>
      <c r="BD91" s="190"/>
      <c r="BE91" s="190"/>
      <c r="BF91" s="190"/>
      <c r="BG91" s="190"/>
      <c r="BH91" s="190"/>
      <c r="BI91" s="63"/>
      <c r="BJ91" s="194" t="s">
        <v>31</v>
      </c>
      <c r="BK91" s="190" t="s">
        <v>138</v>
      </c>
      <c r="BL91" s="190" t="s">
        <v>9</v>
      </c>
      <c r="BM91" s="100">
        <v>9</v>
      </c>
      <c r="BN91" s="25">
        <v>100</v>
      </c>
      <c r="BO91" s="775" t="s">
        <v>675</v>
      </c>
      <c r="BP91" s="776"/>
      <c r="BQ91" s="776"/>
      <c r="BR91" s="190"/>
      <c r="BS91" s="190"/>
      <c r="BT91" s="190"/>
      <c r="BU91" s="190"/>
      <c r="BV91" s="63">
        <v>2</v>
      </c>
      <c r="BW91" s="189"/>
      <c r="BX91" s="190"/>
      <c r="BY91" s="190"/>
      <c r="BZ91" s="190">
        <v>6</v>
      </c>
      <c r="CA91" s="63">
        <v>6</v>
      </c>
      <c r="CB91" s="189">
        <v>8</v>
      </c>
      <c r="CC91" s="190">
        <v>8</v>
      </c>
      <c r="CD91" s="190">
        <v>7</v>
      </c>
      <c r="CE91" s="190"/>
      <c r="CF91" s="190"/>
      <c r="CG91" s="190">
        <v>7</v>
      </c>
      <c r="CH91" s="190"/>
      <c r="CI91" s="190"/>
      <c r="CJ91" s="190">
        <v>7</v>
      </c>
      <c r="CK91" s="63">
        <v>7</v>
      </c>
      <c r="CL91" s="26">
        <v>65</v>
      </c>
      <c r="CM91" s="775" t="s">
        <v>343</v>
      </c>
      <c r="CN91" s="776"/>
      <c r="CO91" s="776"/>
      <c r="CP91" s="190"/>
      <c r="CQ91" s="190"/>
      <c r="CR91" s="190"/>
      <c r="CS91" s="190"/>
      <c r="CT91" s="63"/>
      <c r="CU91" s="189"/>
      <c r="CV91" s="190"/>
      <c r="CW91" s="190"/>
      <c r="CX91" s="190"/>
      <c r="CY91" s="63"/>
      <c r="CZ91" s="189"/>
      <c r="DA91" s="190"/>
      <c r="DB91" s="190"/>
      <c r="DC91" s="190"/>
      <c r="DD91" s="190"/>
      <c r="DE91" s="190"/>
      <c r="DF91" s="190"/>
      <c r="DG91" s="190"/>
      <c r="DH91" s="190">
        <v>8</v>
      </c>
      <c r="DI91" s="63">
        <v>8</v>
      </c>
      <c r="DJ91" s="25">
        <v>20</v>
      </c>
      <c r="EB91" s="26"/>
      <c r="EW91" s="26"/>
      <c r="FR91" s="26"/>
      <c r="GM91" s="26"/>
    </row>
    <row r="92" spans="1:195" ht="14.4" x14ac:dyDescent="0.2">
      <c r="A92" s="25"/>
      <c r="B92" s="25"/>
      <c r="C92" s="25"/>
      <c r="D92" s="54"/>
      <c r="E92" s="54"/>
      <c r="F92" s="200" t="s">
        <v>814</v>
      </c>
      <c r="G92" s="189">
        <v>3</v>
      </c>
      <c r="H92" s="190">
        <v>1</v>
      </c>
      <c r="I92" s="190">
        <v>2</v>
      </c>
      <c r="J92" s="190">
        <v>1</v>
      </c>
      <c r="K92" s="190">
        <v>2</v>
      </c>
      <c r="L92" s="190">
        <v>4</v>
      </c>
      <c r="M92" s="190">
        <v>7</v>
      </c>
      <c r="N92" s="190">
        <v>3</v>
      </c>
      <c r="O92" s="190">
        <v>35</v>
      </c>
      <c r="P92" s="63">
        <v>6</v>
      </c>
      <c r="Q92" s="189">
        <v>0</v>
      </c>
      <c r="R92" s="190">
        <v>0</v>
      </c>
      <c r="S92" s="190">
        <v>0</v>
      </c>
      <c r="T92" s="190">
        <v>0</v>
      </c>
      <c r="U92" s="190">
        <v>0</v>
      </c>
      <c r="V92" s="190">
        <v>0</v>
      </c>
      <c r="W92" s="190">
        <v>0</v>
      </c>
      <c r="X92" s="190">
        <v>0</v>
      </c>
      <c r="Y92" s="190">
        <v>0</v>
      </c>
      <c r="Z92" s="63">
        <v>0</v>
      </c>
      <c r="AA92" s="769" t="s">
        <v>815</v>
      </c>
      <c r="AB92" s="770"/>
      <c r="AC92" s="770"/>
      <c r="AD92" s="770"/>
      <c r="AE92" s="770"/>
      <c r="AF92" s="770"/>
      <c r="AG92" s="770"/>
      <c r="AH92" s="770"/>
      <c r="AI92" s="770"/>
      <c r="AJ92" s="771"/>
      <c r="AM92" s="775" t="s">
        <v>654</v>
      </c>
      <c r="AN92" s="776"/>
      <c r="AO92" s="776"/>
      <c r="AP92" s="190">
        <v>-1</v>
      </c>
      <c r="AQ92" s="190"/>
      <c r="AR92" s="190"/>
      <c r="AS92" s="190"/>
      <c r="AT92" s="63"/>
      <c r="AU92" s="189">
        <v>6</v>
      </c>
      <c r="AV92" s="190">
        <v>50</v>
      </c>
      <c r="AW92" s="190"/>
      <c r="AX92" s="190">
        <v>15</v>
      </c>
      <c r="AY92" s="63"/>
      <c r="AZ92" s="189">
        <v>16</v>
      </c>
      <c r="BA92" s="190">
        <v>2</v>
      </c>
      <c r="BB92" s="190">
        <v>1</v>
      </c>
      <c r="BC92" s="190">
        <v>1</v>
      </c>
      <c r="BD92" s="190">
        <v>1</v>
      </c>
      <c r="BE92" s="190">
        <v>1</v>
      </c>
      <c r="BF92" s="190">
        <v>1</v>
      </c>
      <c r="BG92" s="190">
        <v>1</v>
      </c>
      <c r="BH92" s="190">
        <v>4</v>
      </c>
      <c r="BI92" s="63">
        <v>4</v>
      </c>
      <c r="BJ92" s="194" t="s">
        <v>31</v>
      </c>
      <c r="BK92" s="190" t="s">
        <v>138</v>
      </c>
      <c r="BL92" s="190" t="s">
        <v>9</v>
      </c>
      <c r="BM92" s="100">
        <v>11</v>
      </c>
      <c r="BN92" s="25">
        <v>120</v>
      </c>
      <c r="BO92" s="775" t="s">
        <v>676</v>
      </c>
      <c r="BP92" s="776"/>
      <c r="BQ92" s="776"/>
      <c r="BR92" s="190"/>
      <c r="BS92" s="190"/>
      <c r="BT92" s="190">
        <v>1</v>
      </c>
      <c r="BU92" s="190"/>
      <c r="BV92" s="63">
        <v>2</v>
      </c>
      <c r="BW92" s="189">
        <v>-6</v>
      </c>
      <c r="BX92" s="190">
        <v>8</v>
      </c>
      <c r="BY92" s="190">
        <v>8</v>
      </c>
      <c r="BZ92" s="190">
        <v>35</v>
      </c>
      <c r="CA92" s="63"/>
      <c r="CB92" s="189">
        <v>13</v>
      </c>
      <c r="CC92" s="190">
        <v>17</v>
      </c>
      <c r="CD92" s="190">
        <v>14</v>
      </c>
      <c r="CE92" s="190">
        <v>12</v>
      </c>
      <c r="CF92" s="190">
        <v>-8</v>
      </c>
      <c r="CG92" s="190">
        <v>-6</v>
      </c>
      <c r="CH92" s="190">
        <v>13</v>
      </c>
      <c r="CI92" s="190">
        <v>13</v>
      </c>
      <c r="CJ92" s="190">
        <v>9</v>
      </c>
      <c r="CK92" s="63">
        <v>9</v>
      </c>
      <c r="CL92" s="26">
        <v>80</v>
      </c>
      <c r="CM92" s="775" t="s">
        <v>344</v>
      </c>
      <c r="CN92" s="776"/>
      <c r="CO92" s="776"/>
      <c r="CP92" s="190"/>
      <c r="CQ92" s="190"/>
      <c r="CR92" s="190"/>
      <c r="CS92" s="190"/>
      <c r="CT92" s="63"/>
      <c r="CU92" s="189"/>
      <c r="CV92" s="190"/>
      <c r="CW92" s="190"/>
      <c r="CX92" s="190"/>
      <c r="CY92" s="63"/>
      <c r="CZ92" s="189"/>
      <c r="DA92" s="190"/>
      <c r="DB92" s="190"/>
      <c r="DC92" s="190"/>
      <c r="DD92" s="190"/>
      <c r="DE92" s="190">
        <v>15</v>
      </c>
      <c r="DF92" s="190"/>
      <c r="DG92" s="190"/>
      <c r="DH92" s="190"/>
      <c r="DI92" s="63"/>
      <c r="DJ92" s="25">
        <v>20</v>
      </c>
      <c r="EB92" s="26"/>
      <c r="EW92" s="26"/>
      <c r="FR92" s="26"/>
      <c r="GM92" s="26"/>
    </row>
    <row r="93" spans="1:195" ht="15" thickBot="1" x14ac:dyDescent="0.25">
      <c r="A93" s="25"/>
      <c r="B93" s="25"/>
      <c r="C93" s="25"/>
      <c r="D93" s="54"/>
      <c r="E93" s="54"/>
      <c r="F93" s="200" t="s">
        <v>816</v>
      </c>
      <c r="G93" s="189">
        <v>2</v>
      </c>
      <c r="H93" s="190">
        <v>3</v>
      </c>
      <c r="I93" s="190">
        <v>1</v>
      </c>
      <c r="J93" s="190">
        <v>1</v>
      </c>
      <c r="K93" s="190">
        <v>1</v>
      </c>
      <c r="L93" s="190">
        <v>2</v>
      </c>
      <c r="M93" s="190">
        <v>5</v>
      </c>
      <c r="N93" s="190">
        <v>5</v>
      </c>
      <c r="O93" s="190">
        <v>25</v>
      </c>
      <c r="P93" s="63">
        <v>6</v>
      </c>
      <c r="Q93" s="189">
        <v>0</v>
      </c>
      <c r="R93" s="190">
        <v>0</v>
      </c>
      <c r="S93" s="190">
        <v>0</v>
      </c>
      <c r="T93" s="190">
        <v>0</v>
      </c>
      <c r="U93" s="190">
        <v>0</v>
      </c>
      <c r="V93" s="190">
        <v>0</v>
      </c>
      <c r="W93" s="190">
        <v>0</v>
      </c>
      <c r="X93" s="190">
        <v>0</v>
      </c>
      <c r="Y93" s="190">
        <v>0</v>
      </c>
      <c r="Z93" s="63">
        <v>0</v>
      </c>
      <c r="AA93" s="769" t="str">
        <f>"開始時 機械ｱｲﾃﾑR2回 近遠炎風耐性+"&amp;CL*6&amp;" 氷水雷土耐性-"&amp;CL*6</f>
        <v>開始時 機械ｱｲﾃﾑR2回 近遠炎風耐性+6 氷水雷土耐性-6</v>
      </c>
      <c r="AB93" s="770"/>
      <c r="AC93" s="770"/>
      <c r="AD93" s="770"/>
      <c r="AE93" s="770"/>
      <c r="AF93" s="770"/>
      <c r="AG93" s="770"/>
      <c r="AH93" s="770"/>
      <c r="AI93" s="770"/>
      <c r="AJ93" s="771"/>
      <c r="AM93" s="795" t="s">
        <v>655</v>
      </c>
      <c r="AN93" s="796"/>
      <c r="AO93" s="796"/>
      <c r="AP93" s="196">
        <v>1</v>
      </c>
      <c r="AQ93" s="196"/>
      <c r="AR93" s="196">
        <v>1</v>
      </c>
      <c r="AS93" s="196"/>
      <c r="AT93" s="64">
        <v>1</v>
      </c>
      <c r="AU93" s="195">
        <v>3</v>
      </c>
      <c r="AV93" s="196">
        <v>36</v>
      </c>
      <c r="AW93" s="196">
        <v>10</v>
      </c>
      <c r="AX93" s="196">
        <v>15</v>
      </c>
      <c r="AY93" s="64">
        <v>10</v>
      </c>
      <c r="AZ93" s="195">
        <v>12</v>
      </c>
      <c r="BA93" s="196">
        <v>6</v>
      </c>
      <c r="BB93" s="196">
        <v>5</v>
      </c>
      <c r="BC93" s="196">
        <v>5</v>
      </c>
      <c r="BD93" s="196">
        <v>3</v>
      </c>
      <c r="BE93" s="196">
        <v>3</v>
      </c>
      <c r="BF93" s="196">
        <v>3</v>
      </c>
      <c r="BG93" s="196">
        <v>4</v>
      </c>
      <c r="BH93" s="196">
        <v>4</v>
      </c>
      <c r="BI93" s="64">
        <v>4</v>
      </c>
      <c r="BJ93" s="198" t="s">
        <v>31</v>
      </c>
      <c r="BK93" s="196" t="s">
        <v>138</v>
      </c>
      <c r="BL93" s="196" t="s">
        <v>1</v>
      </c>
      <c r="BM93" s="101">
        <v>9</v>
      </c>
      <c r="BN93" s="25">
        <v>140</v>
      </c>
      <c r="BO93" s="775" t="s">
        <v>677</v>
      </c>
      <c r="BP93" s="776"/>
      <c r="BQ93" s="776"/>
      <c r="BR93" s="190">
        <v>2</v>
      </c>
      <c r="BS93" s="190"/>
      <c r="BT93" s="190"/>
      <c r="BU93" s="190"/>
      <c r="BV93" s="63"/>
      <c r="BW93" s="189">
        <v>-2</v>
      </c>
      <c r="BX93" s="190"/>
      <c r="BY93" s="190"/>
      <c r="BZ93" s="190">
        <v>10</v>
      </c>
      <c r="CA93" s="63"/>
      <c r="CB93" s="189">
        <v>22</v>
      </c>
      <c r="CC93" s="190">
        <v>6</v>
      </c>
      <c r="CD93" s="190">
        <v>12</v>
      </c>
      <c r="CE93" s="190">
        <v>4</v>
      </c>
      <c r="CF93" s="190">
        <v>8</v>
      </c>
      <c r="CG93" s="190"/>
      <c r="CH93" s="190">
        <v>8</v>
      </c>
      <c r="CI93" s="190">
        <v>3</v>
      </c>
      <c r="CJ93" s="190">
        <v>6</v>
      </c>
      <c r="CK93" s="63">
        <v>6</v>
      </c>
      <c r="CL93" s="26">
        <v>85</v>
      </c>
      <c r="CM93" s="775" t="s">
        <v>345</v>
      </c>
      <c r="CN93" s="776"/>
      <c r="CO93" s="776"/>
      <c r="CP93" s="190"/>
      <c r="CQ93" s="190"/>
      <c r="CR93" s="190"/>
      <c r="CS93" s="190"/>
      <c r="CT93" s="63"/>
      <c r="CU93" s="189"/>
      <c r="CV93" s="190"/>
      <c r="CW93" s="190"/>
      <c r="CX93" s="190"/>
      <c r="CY93" s="63"/>
      <c r="CZ93" s="189"/>
      <c r="DA93" s="190"/>
      <c r="DB93" s="190"/>
      <c r="DC93" s="190"/>
      <c r="DD93" s="190"/>
      <c r="DE93" s="190"/>
      <c r="DF93" s="190"/>
      <c r="DG93" s="190"/>
      <c r="DH93" s="190"/>
      <c r="DI93" s="63"/>
      <c r="DJ93" s="25">
        <v>20</v>
      </c>
      <c r="EB93" s="26"/>
      <c r="EW93" s="26"/>
      <c r="FR93" s="26"/>
      <c r="GM93" s="26"/>
    </row>
    <row r="94" spans="1:195" ht="15" thickBot="1" x14ac:dyDescent="0.25">
      <c r="A94" s="25"/>
      <c r="B94" s="25"/>
      <c r="C94" s="25"/>
      <c r="D94" s="25"/>
      <c r="E94" s="25"/>
      <c r="F94" s="200" t="s">
        <v>817</v>
      </c>
      <c r="G94" s="189">
        <v>2</v>
      </c>
      <c r="H94" s="190">
        <v>2</v>
      </c>
      <c r="I94" s="190">
        <v>3</v>
      </c>
      <c r="J94" s="190">
        <v>2</v>
      </c>
      <c r="K94" s="190">
        <v>1</v>
      </c>
      <c r="L94" s="190">
        <v>1</v>
      </c>
      <c r="M94" s="190">
        <v>3</v>
      </c>
      <c r="N94" s="190">
        <v>3</v>
      </c>
      <c r="O94" s="190">
        <v>40</v>
      </c>
      <c r="P94" s="63">
        <v>4</v>
      </c>
      <c r="Q94" s="189">
        <v>0</v>
      </c>
      <c r="R94" s="190">
        <v>0</v>
      </c>
      <c r="S94" s="190">
        <v>0</v>
      </c>
      <c r="T94" s="190">
        <v>0</v>
      </c>
      <c r="U94" s="190">
        <v>0</v>
      </c>
      <c r="V94" s="190">
        <v>0</v>
      </c>
      <c r="W94" s="190">
        <v>0</v>
      </c>
      <c r="X94" s="190">
        <v>0</v>
      </c>
      <c r="Y94" s="190">
        <v>0</v>
      </c>
      <c r="Z94" s="63">
        <v>0</v>
      </c>
      <c r="AA94" s="769" t="str">
        <f>"[準備期間]中、被D"&amp;CL*5+10&amp;"点軽減 「種別：支」のｻﾌﾞｽｷﾙでｻﾌﾞ消費なし"</f>
        <v>[準備期間]中、被D15点軽減 「種別：支」のｻﾌﾞｽｷﾙでｻﾌﾞ消費なし</v>
      </c>
      <c r="AB94" s="770"/>
      <c r="AC94" s="770"/>
      <c r="AD94" s="770"/>
      <c r="AE94" s="770"/>
      <c r="AF94" s="770"/>
      <c r="AG94" s="770"/>
      <c r="AH94" s="770"/>
      <c r="AI94" s="770"/>
      <c r="AJ94" s="771"/>
      <c r="AM94" s="781" t="s">
        <v>682</v>
      </c>
      <c r="AN94" s="782"/>
      <c r="AO94" s="782"/>
      <c r="AV94" s="25"/>
      <c r="AW94" s="194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194"/>
      <c r="BJ94" s="191"/>
      <c r="BK94" s="191"/>
      <c r="BL94" s="191"/>
      <c r="BM94" s="102"/>
      <c r="BN94" s="25">
        <v>0</v>
      </c>
      <c r="BO94" s="775" t="s">
        <v>678</v>
      </c>
      <c r="BP94" s="776"/>
      <c r="BQ94" s="776"/>
      <c r="BR94" s="190"/>
      <c r="BS94" s="190"/>
      <c r="BT94" s="190">
        <v>1</v>
      </c>
      <c r="BU94" s="190"/>
      <c r="BV94" s="63">
        <v>1</v>
      </c>
      <c r="BW94" s="189">
        <v>1</v>
      </c>
      <c r="BX94" s="190">
        <v>4</v>
      </c>
      <c r="BY94" s="190">
        <v>4</v>
      </c>
      <c r="BZ94" s="190"/>
      <c r="CA94" s="63">
        <v>15</v>
      </c>
      <c r="CB94" s="189">
        <v>18</v>
      </c>
      <c r="CC94" s="190">
        <v>17</v>
      </c>
      <c r="CD94" s="190">
        <v>16</v>
      </c>
      <c r="CE94" s="190"/>
      <c r="CF94" s="190">
        <v>16</v>
      </c>
      <c r="CG94" s="190"/>
      <c r="CH94" s="190">
        <v>16</v>
      </c>
      <c r="CI94" s="190">
        <v>16</v>
      </c>
      <c r="CJ94" s="190"/>
      <c r="CK94" s="63"/>
      <c r="CL94" s="26">
        <v>100</v>
      </c>
      <c r="CM94" s="775" t="s">
        <v>346</v>
      </c>
      <c r="CN94" s="776"/>
      <c r="CO94" s="776"/>
      <c r="CP94" s="190"/>
      <c r="CQ94" s="190"/>
      <c r="CR94" s="190"/>
      <c r="CS94" s="190"/>
      <c r="CT94" s="63"/>
      <c r="CU94" s="189"/>
      <c r="CV94" s="190"/>
      <c r="CW94" s="190"/>
      <c r="CX94" s="190"/>
      <c r="CY94" s="63"/>
      <c r="CZ94" s="189"/>
      <c r="DA94" s="190"/>
      <c r="DB94" s="190"/>
      <c r="DC94" s="190">
        <v>1</v>
      </c>
      <c r="DD94" s="190">
        <v>1</v>
      </c>
      <c r="DE94" s="190">
        <v>1</v>
      </c>
      <c r="DF94" s="190">
        <v>2</v>
      </c>
      <c r="DG94" s="190"/>
      <c r="DH94" s="190"/>
      <c r="DI94" s="63"/>
      <c r="DJ94" s="25">
        <v>20</v>
      </c>
      <c r="DL94" s="24" t="s">
        <v>731</v>
      </c>
      <c r="EB94" s="26"/>
      <c r="EW94" s="26"/>
      <c r="FR94" s="26"/>
      <c r="GM94" s="26"/>
    </row>
    <row r="95" spans="1:195" ht="14.4" x14ac:dyDescent="0.2">
      <c r="A95" s="25"/>
      <c r="B95" s="25"/>
      <c r="C95" s="25"/>
      <c r="D95" s="25"/>
      <c r="E95" s="25"/>
      <c r="F95" s="200" t="s">
        <v>818</v>
      </c>
      <c r="G95" s="189">
        <v>1</v>
      </c>
      <c r="H95" s="190">
        <v>1</v>
      </c>
      <c r="I95" s="190">
        <v>1</v>
      </c>
      <c r="J95" s="190">
        <v>1</v>
      </c>
      <c r="K95" s="190">
        <v>1</v>
      </c>
      <c r="L95" s="190">
        <v>2</v>
      </c>
      <c r="M95" s="190">
        <v>2</v>
      </c>
      <c r="N95" s="190">
        <v>2</v>
      </c>
      <c r="O95" s="190">
        <v>18</v>
      </c>
      <c r="P95" s="63">
        <v>8</v>
      </c>
      <c r="Q95" s="189">
        <v>0</v>
      </c>
      <c r="R95" s="190">
        <v>0</v>
      </c>
      <c r="S95" s="190">
        <v>0</v>
      </c>
      <c r="T95" s="190">
        <v>0</v>
      </c>
      <c r="U95" s="190">
        <v>0</v>
      </c>
      <c r="V95" s="190">
        <v>0</v>
      </c>
      <c r="W95" s="190">
        <v>0</v>
      </c>
      <c r="X95" s="190">
        <v>0</v>
      </c>
      <c r="Y95" s="190">
        <v>0</v>
      </c>
      <c r="Z95" s="63">
        <v>0</v>
      </c>
      <c r="AA95" s="769" t="s">
        <v>819</v>
      </c>
      <c r="AB95" s="770"/>
      <c r="AC95" s="770"/>
      <c r="AD95" s="770"/>
      <c r="AE95" s="770"/>
      <c r="AF95" s="770"/>
      <c r="AG95" s="770"/>
      <c r="AH95" s="770"/>
      <c r="AI95" s="770"/>
      <c r="AJ95" s="771"/>
      <c r="AM95" s="783" t="s">
        <v>232</v>
      </c>
      <c r="AN95" s="784"/>
      <c r="AO95" s="784"/>
      <c r="AP95" s="193"/>
      <c r="AQ95" s="193"/>
      <c r="AR95" s="193"/>
      <c r="AS95" s="193"/>
      <c r="AT95" s="61"/>
      <c r="AU95" s="192">
        <v>1</v>
      </c>
      <c r="AV95" s="193">
        <v>5</v>
      </c>
      <c r="AW95" s="193"/>
      <c r="AX95" s="193"/>
      <c r="AY95" s="61"/>
      <c r="AZ95" s="192"/>
      <c r="BA95" s="193"/>
      <c r="BB95" s="193"/>
      <c r="BC95" s="193"/>
      <c r="BD95" s="193"/>
      <c r="BE95" s="193"/>
      <c r="BF95" s="193"/>
      <c r="BG95" s="193"/>
      <c r="BH95" s="193"/>
      <c r="BI95" s="61"/>
      <c r="BJ95" s="197" t="s">
        <v>30</v>
      </c>
      <c r="BK95" s="193" t="s">
        <v>190</v>
      </c>
      <c r="BL95" s="193" t="s">
        <v>8</v>
      </c>
      <c r="BM95" s="99">
        <v>9</v>
      </c>
      <c r="BN95" s="25">
        <v>10</v>
      </c>
      <c r="BO95" s="775" t="s">
        <v>679</v>
      </c>
      <c r="BP95" s="776"/>
      <c r="BQ95" s="776"/>
      <c r="BR95" s="190">
        <v>-1</v>
      </c>
      <c r="BS95" s="190">
        <v>-1</v>
      </c>
      <c r="BT95" s="190">
        <v>-3</v>
      </c>
      <c r="BU95" s="190">
        <v>-1</v>
      </c>
      <c r="BV95" s="63">
        <v>-3</v>
      </c>
      <c r="BW95" s="189">
        <v>-6</v>
      </c>
      <c r="BX95" s="190">
        <v>18</v>
      </c>
      <c r="BY95" s="190">
        <v>18</v>
      </c>
      <c r="BZ95" s="190">
        <v>38</v>
      </c>
      <c r="CA95" s="63">
        <v>14</v>
      </c>
      <c r="CB95" s="189">
        <v>15</v>
      </c>
      <c r="CC95" s="190">
        <v>14</v>
      </c>
      <c r="CD95" s="190">
        <v>13</v>
      </c>
      <c r="CE95" s="190">
        <v>12</v>
      </c>
      <c r="CF95" s="190">
        <v>14</v>
      </c>
      <c r="CG95" s="190">
        <v>10</v>
      </c>
      <c r="CH95" s="190">
        <v>5</v>
      </c>
      <c r="CI95" s="190">
        <v>5</v>
      </c>
      <c r="CJ95" s="190">
        <v>-8</v>
      </c>
      <c r="CK95" s="63">
        <v>25</v>
      </c>
      <c r="CL95" s="26">
        <v>110</v>
      </c>
      <c r="CM95" s="775" t="s">
        <v>347</v>
      </c>
      <c r="CN95" s="776"/>
      <c r="CO95" s="776"/>
      <c r="CP95" s="190"/>
      <c r="CQ95" s="190"/>
      <c r="CR95" s="190"/>
      <c r="CS95" s="190"/>
      <c r="CT95" s="63"/>
      <c r="CU95" s="189"/>
      <c r="CV95" s="190"/>
      <c r="CW95" s="190"/>
      <c r="CX95" s="190"/>
      <c r="CY95" s="63"/>
      <c r="CZ95" s="189"/>
      <c r="DA95" s="190"/>
      <c r="DB95" s="190"/>
      <c r="DC95" s="190"/>
      <c r="DD95" s="190"/>
      <c r="DE95" s="190"/>
      <c r="DF95" s="190"/>
      <c r="DG95" s="190"/>
      <c r="DH95" s="190">
        <v>15</v>
      </c>
      <c r="DI95" s="63"/>
      <c r="DJ95" s="25">
        <v>20</v>
      </c>
      <c r="EB95" s="26"/>
      <c r="EW95" s="26"/>
      <c r="FR95" s="26"/>
      <c r="GM95" s="26"/>
    </row>
    <row r="96" spans="1:195" ht="15" thickBot="1" x14ac:dyDescent="0.25">
      <c r="A96" s="25"/>
      <c r="B96" s="25"/>
      <c r="C96" s="25"/>
      <c r="D96" s="25"/>
      <c r="E96" s="25"/>
      <c r="F96" s="201" t="s">
        <v>820</v>
      </c>
      <c r="G96" s="195">
        <v>2</v>
      </c>
      <c r="H96" s="196">
        <v>2</v>
      </c>
      <c r="I96" s="196">
        <v>2</v>
      </c>
      <c r="J96" s="196">
        <v>2</v>
      </c>
      <c r="K96" s="196">
        <v>2</v>
      </c>
      <c r="L96" s="196">
        <v>2</v>
      </c>
      <c r="M96" s="196">
        <v>3</v>
      </c>
      <c r="N96" s="196">
        <v>3</v>
      </c>
      <c r="O96" s="196">
        <v>20</v>
      </c>
      <c r="P96" s="64">
        <v>10</v>
      </c>
      <c r="Q96" s="195">
        <v>0</v>
      </c>
      <c r="R96" s="196">
        <v>0</v>
      </c>
      <c r="S96" s="196">
        <v>0</v>
      </c>
      <c r="T96" s="196">
        <v>0</v>
      </c>
      <c r="U96" s="196">
        <v>0</v>
      </c>
      <c r="V96" s="196">
        <v>0</v>
      </c>
      <c r="W96" s="196">
        <v>0</v>
      </c>
      <c r="X96" s="196">
        <v>0</v>
      </c>
      <c r="Y96" s="196">
        <v>0</v>
      </c>
      <c r="Z96" s="64">
        <v>0</v>
      </c>
      <c r="AA96" s="772" t="s">
        <v>821</v>
      </c>
      <c r="AB96" s="773"/>
      <c r="AC96" s="773"/>
      <c r="AD96" s="773"/>
      <c r="AE96" s="773"/>
      <c r="AF96" s="773"/>
      <c r="AG96" s="773"/>
      <c r="AH96" s="773"/>
      <c r="AI96" s="773"/>
      <c r="AJ96" s="774"/>
      <c r="AM96" s="777" t="s">
        <v>233</v>
      </c>
      <c r="AN96" s="778"/>
      <c r="AO96" s="778"/>
      <c r="AP96" s="190"/>
      <c r="AQ96" s="190">
        <v>1</v>
      </c>
      <c r="AR96" s="190"/>
      <c r="AS96" s="190"/>
      <c r="AT96" s="63"/>
      <c r="AU96" s="189">
        <v>-1</v>
      </c>
      <c r="AV96" s="190">
        <v>5</v>
      </c>
      <c r="AW96" s="190"/>
      <c r="AX96" s="190"/>
      <c r="AY96" s="63"/>
      <c r="AZ96" s="189">
        <v>1</v>
      </c>
      <c r="BA96" s="190">
        <v>1</v>
      </c>
      <c r="BB96" s="190"/>
      <c r="BC96" s="190"/>
      <c r="BD96" s="190"/>
      <c r="BE96" s="190"/>
      <c r="BF96" s="190"/>
      <c r="BG96" s="190"/>
      <c r="BH96" s="190"/>
      <c r="BI96" s="63"/>
      <c r="BJ96" s="194" t="s">
        <v>30</v>
      </c>
      <c r="BK96" s="93" t="s">
        <v>244</v>
      </c>
      <c r="BL96" s="190" t="s">
        <v>8</v>
      </c>
      <c r="BM96" s="100" t="s">
        <v>246</v>
      </c>
      <c r="BN96" s="25">
        <v>10</v>
      </c>
      <c r="BO96" s="795" t="s">
        <v>680</v>
      </c>
      <c r="BP96" s="796"/>
      <c r="BQ96" s="796"/>
      <c r="BR96" s="196"/>
      <c r="BS96" s="196"/>
      <c r="BT96" s="196">
        <v>1</v>
      </c>
      <c r="BU96" s="196"/>
      <c r="BV96" s="64">
        <v>1</v>
      </c>
      <c r="BW96" s="195">
        <v>3</v>
      </c>
      <c r="BX96" s="196"/>
      <c r="BY96" s="196"/>
      <c r="BZ96" s="196"/>
      <c r="CA96" s="64"/>
      <c r="CB96" s="195">
        <v>23</v>
      </c>
      <c r="CC96" s="196">
        <v>18</v>
      </c>
      <c r="CD96" s="196">
        <v>7</v>
      </c>
      <c r="CE96" s="196">
        <v>7</v>
      </c>
      <c r="CF96" s="196">
        <v>8</v>
      </c>
      <c r="CG96" s="196">
        <v>9</v>
      </c>
      <c r="CH96" s="196">
        <v>11</v>
      </c>
      <c r="CI96" s="196">
        <v>8</v>
      </c>
      <c r="CJ96" s="196">
        <v>14</v>
      </c>
      <c r="CK96" s="64">
        <v>14</v>
      </c>
      <c r="CL96" s="26">
        <v>135</v>
      </c>
      <c r="CM96" s="791" t="s">
        <v>400</v>
      </c>
      <c r="CN96" s="776"/>
      <c r="CO96" s="776"/>
      <c r="CP96" s="190"/>
      <c r="CQ96" s="190"/>
      <c r="CR96" s="190"/>
      <c r="CS96" s="190"/>
      <c r="CT96" s="63"/>
      <c r="CU96" s="189"/>
      <c r="CV96" s="190"/>
      <c r="CW96" s="190"/>
      <c r="CX96" s="190"/>
      <c r="CY96" s="63"/>
      <c r="CZ96" s="189"/>
      <c r="DA96" s="190"/>
      <c r="DB96" s="190"/>
      <c r="DC96" s="190"/>
      <c r="DD96" s="190"/>
      <c r="DE96" s="190"/>
      <c r="DF96" s="190"/>
      <c r="DG96" s="190"/>
      <c r="DH96" s="190"/>
      <c r="DI96" s="63"/>
      <c r="DJ96" s="25">
        <v>0</v>
      </c>
      <c r="EB96" s="26"/>
      <c r="EW96" s="26"/>
      <c r="FR96" s="26"/>
      <c r="GM96" s="26"/>
    </row>
    <row r="97" spans="1:195" x14ac:dyDescent="0.2">
      <c r="A97" s="25"/>
      <c r="B97" s="25"/>
      <c r="C97" s="25"/>
      <c r="D97" s="25"/>
      <c r="E97" s="25"/>
      <c r="F97" s="54"/>
      <c r="AA97" s="26"/>
      <c r="AM97" s="777" t="s">
        <v>234</v>
      </c>
      <c r="AN97" s="778"/>
      <c r="AO97" s="778"/>
      <c r="AP97" s="190"/>
      <c r="AQ97" s="190"/>
      <c r="AR97" s="190"/>
      <c r="AS97" s="190"/>
      <c r="AT97" s="63"/>
      <c r="AU97" s="189">
        <v>1</v>
      </c>
      <c r="AV97" s="190">
        <v>10</v>
      </c>
      <c r="AW97" s="190"/>
      <c r="AX97" s="190"/>
      <c r="AY97" s="63"/>
      <c r="AZ97" s="189"/>
      <c r="BA97" s="190"/>
      <c r="BB97" s="190"/>
      <c r="BC97" s="190"/>
      <c r="BD97" s="190"/>
      <c r="BE97" s="190"/>
      <c r="BF97" s="190"/>
      <c r="BG97" s="190"/>
      <c r="BH97" s="190"/>
      <c r="BI97" s="63"/>
      <c r="BJ97" s="194" t="s">
        <v>30</v>
      </c>
      <c r="BK97" s="190" t="s">
        <v>190</v>
      </c>
      <c r="BL97" s="190" t="s">
        <v>8</v>
      </c>
      <c r="BM97" s="100">
        <v>10</v>
      </c>
      <c r="BN97" s="25">
        <v>20</v>
      </c>
      <c r="BQ97" s="26"/>
      <c r="CL97" s="26"/>
      <c r="CM97" s="775" t="s">
        <v>348</v>
      </c>
      <c r="CN97" s="776"/>
      <c r="CO97" s="776"/>
      <c r="CP97" s="190"/>
      <c r="CQ97" s="190"/>
      <c r="CR97" s="190"/>
      <c r="CS97" s="190"/>
      <c r="CT97" s="63"/>
      <c r="CU97" s="189"/>
      <c r="CV97" s="190"/>
      <c r="CW97" s="190"/>
      <c r="CX97" s="190"/>
      <c r="CY97" s="63"/>
      <c r="CZ97" s="189"/>
      <c r="DA97" s="190"/>
      <c r="DB97" s="190"/>
      <c r="DC97" s="190"/>
      <c r="DD97" s="190"/>
      <c r="DE97" s="190"/>
      <c r="DF97" s="190"/>
      <c r="DG97" s="190"/>
      <c r="DH97" s="190"/>
      <c r="DI97" s="63"/>
      <c r="DJ97" s="25">
        <v>20</v>
      </c>
      <c r="DL97" s="24" t="s">
        <v>732</v>
      </c>
      <c r="EB97" s="26"/>
      <c r="EW97" s="26"/>
      <c r="FR97" s="26"/>
      <c r="GM97" s="26"/>
    </row>
    <row r="98" spans="1:195" x14ac:dyDescent="0.2">
      <c r="A98" s="25"/>
      <c r="B98" s="25"/>
      <c r="C98" s="25"/>
      <c r="D98" s="25"/>
      <c r="E98" s="25"/>
      <c r="F98" s="54"/>
      <c r="AA98" s="26"/>
      <c r="AM98" s="777" t="s">
        <v>235</v>
      </c>
      <c r="AN98" s="778"/>
      <c r="AO98" s="778"/>
      <c r="AP98" s="190"/>
      <c r="AQ98" s="190">
        <v>1</v>
      </c>
      <c r="AR98" s="190"/>
      <c r="AS98" s="190"/>
      <c r="AT98" s="63"/>
      <c r="AU98" s="189">
        <v>-2</v>
      </c>
      <c r="AV98" s="190">
        <v>10</v>
      </c>
      <c r="AW98" s="190"/>
      <c r="AX98" s="190"/>
      <c r="AY98" s="63"/>
      <c r="AZ98" s="189"/>
      <c r="BA98" s="190"/>
      <c r="BB98" s="190"/>
      <c r="BC98" s="190"/>
      <c r="BD98" s="190"/>
      <c r="BE98" s="190"/>
      <c r="BF98" s="190"/>
      <c r="BG98" s="190"/>
      <c r="BH98" s="190"/>
      <c r="BI98" s="63"/>
      <c r="BJ98" s="194" t="s">
        <v>30</v>
      </c>
      <c r="BK98" s="93" t="s">
        <v>244</v>
      </c>
      <c r="BL98" s="190" t="s">
        <v>8</v>
      </c>
      <c r="BM98" s="100" t="s">
        <v>246</v>
      </c>
      <c r="BN98" s="25">
        <v>20</v>
      </c>
      <c r="BQ98" s="26"/>
      <c r="CL98" s="26"/>
      <c r="CM98" s="775" t="s">
        <v>349</v>
      </c>
      <c r="CN98" s="776"/>
      <c r="CO98" s="776"/>
      <c r="CP98" s="190"/>
      <c r="CQ98" s="190"/>
      <c r="CR98" s="190"/>
      <c r="CS98" s="190"/>
      <c r="CT98" s="63"/>
      <c r="CU98" s="189"/>
      <c r="CV98" s="190"/>
      <c r="CW98" s="190"/>
      <c r="CX98" s="190"/>
      <c r="CY98" s="63"/>
      <c r="CZ98" s="189">
        <v>2</v>
      </c>
      <c r="DA98" s="190"/>
      <c r="DB98" s="190"/>
      <c r="DC98" s="190"/>
      <c r="DD98" s="190"/>
      <c r="DE98" s="190"/>
      <c r="DF98" s="190"/>
      <c r="DG98" s="190"/>
      <c r="DH98" s="190"/>
      <c r="DI98" s="63"/>
      <c r="DJ98" s="25">
        <v>20</v>
      </c>
      <c r="DL98" s="24" t="s">
        <v>733</v>
      </c>
      <c r="EB98" s="26"/>
      <c r="EW98" s="26"/>
      <c r="FR98" s="26"/>
      <c r="GM98" s="26"/>
    </row>
    <row r="99" spans="1:195" x14ac:dyDescent="0.2">
      <c r="A99" s="25"/>
      <c r="B99" s="25"/>
      <c r="C99" s="25"/>
      <c r="D99" s="25"/>
      <c r="E99" s="25"/>
      <c r="F99" s="54"/>
      <c r="AA99" s="26"/>
      <c r="AM99" s="777" t="s">
        <v>236</v>
      </c>
      <c r="AN99" s="778"/>
      <c r="AO99" s="778"/>
      <c r="AP99" s="190"/>
      <c r="AQ99" s="190"/>
      <c r="AR99" s="190"/>
      <c r="AS99" s="190"/>
      <c r="AT99" s="63"/>
      <c r="AU99" s="189">
        <v>1</v>
      </c>
      <c r="AV99" s="190">
        <v>16</v>
      </c>
      <c r="AW99" s="190"/>
      <c r="AX99" s="190"/>
      <c r="AY99" s="63"/>
      <c r="AZ99" s="189"/>
      <c r="BA99" s="190"/>
      <c r="BB99" s="190"/>
      <c r="BC99" s="190"/>
      <c r="BD99" s="190"/>
      <c r="BE99" s="190"/>
      <c r="BF99" s="190"/>
      <c r="BG99" s="190"/>
      <c r="BH99" s="190"/>
      <c r="BI99" s="63"/>
      <c r="BJ99" s="194" t="s">
        <v>30</v>
      </c>
      <c r="BK99" s="94" t="s">
        <v>139</v>
      </c>
      <c r="BL99" s="190" t="s">
        <v>8</v>
      </c>
      <c r="BM99" s="100">
        <v>9</v>
      </c>
      <c r="BN99" s="25">
        <v>25</v>
      </c>
      <c r="BQ99" s="26"/>
      <c r="CL99" s="26"/>
      <c r="CM99" s="775" t="s">
        <v>350</v>
      </c>
      <c r="CN99" s="776"/>
      <c r="CO99" s="776"/>
      <c r="CP99" s="190"/>
      <c r="CQ99" s="190"/>
      <c r="CR99" s="190"/>
      <c r="CS99" s="190"/>
      <c r="CT99" s="63"/>
      <c r="CU99" s="189">
        <v>-1</v>
      </c>
      <c r="CV99" s="190"/>
      <c r="CW99" s="190"/>
      <c r="CX99" s="190"/>
      <c r="CY99" s="63"/>
      <c r="CZ99" s="189">
        <v>8</v>
      </c>
      <c r="DA99" s="190">
        <v>3</v>
      </c>
      <c r="DB99" s="190"/>
      <c r="DC99" s="190"/>
      <c r="DD99" s="190"/>
      <c r="DE99" s="190"/>
      <c r="DF99" s="190">
        <v>3</v>
      </c>
      <c r="DG99" s="190"/>
      <c r="DH99" s="190"/>
      <c r="DI99" s="63"/>
      <c r="DJ99" s="25">
        <v>20</v>
      </c>
      <c r="EB99" s="26"/>
      <c r="EW99" s="26"/>
      <c r="FR99" s="26"/>
      <c r="GM99" s="26"/>
    </row>
    <row r="100" spans="1:195" x14ac:dyDescent="0.2">
      <c r="A100" s="25"/>
      <c r="B100" s="25"/>
      <c r="C100" s="25"/>
      <c r="D100" s="25"/>
      <c r="E100" s="25"/>
      <c r="F100" s="54"/>
      <c r="AA100" s="26"/>
      <c r="AM100" s="777" t="s">
        <v>237</v>
      </c>
      <c r="AN100" s="778"/>
      <c r="AO100" s="778"/>
      <c r="AP100" s="190"/>
      <c r="AQ100" s="190"/>
      <c r="AR100" s="190"/>
      <c r="AS100" s="190"/>
      <c r="AT100" s="63"/>
      <c r="AU100" s="189"/>
      <c r="AV100" s="190">
        <v>15</v>
      </c>
      <c r="AW100" s="190"/>
      <c r="AX100" s="190"/>
      <c r="AY100" s="63"/>
      <c r="AZ100" s="189">
        <v>2</v>
      </c>
      <c r="BA100" s="190">
        <v>2</v>
      </c>
      <c r="BB100" s="190"/>
      <c r="BC100" s="190"/>
      <c r="BD100" s="190"/>
      <c r="BE100" s="190"/>
      <c r="BF100" s="190"/>
      <c r="BG100" s="190"/>
      <c r="BH100" s="190"/>
      <c r="BI100" s="63"/>
      <c r="BJ100" s="194" t="s">
        <v>30</v>
      </c>
      <c r="BK100" s="93" t="s">
        <v>245</v>
      </c>
      <c r="BL100" s="190" t="s">
        <v>8</v>
      </c>
      <c r="BM100" s="100">
        <v>10</v>
      </c>
      <c r="BN100" s="25">
        <v>35</v>
      </c>
      <c r="BQ100" s="26"/>
      <c r="CL100" s="26"/>
      <c r="CM100" s="775" t="s">
        <v>351</v>
      </c>
      <c r="CN100" s="776"/>
      <c r="CO100" s="776"/>
      <c r="CP100" s="190"/>
      <c r="CQ100" s="190"/>
      <c r="CR100" s="190"/>
      <c r="CS100" s="190"/>
      <c r="CT100" s="63"/>
      <c r="CU100" s="189">
        <v>-1</v>
      </c>
      <c r="CV100" s="190"/>
      <c r="CW100" s="190"/>
      <c r="CX100" s="190"/>
      <c r="CY100" s="63"/>
      <c r="CZ100" s="189">
        <v>8</v>
      </c>
      <c r="DA100" s="190"/>
      <c r="DB100" s="190">
        <v>3</v>
      </c>
      <c r="DC100" s="190">
        <v>3</v>
      </c>
      <c r="DD100" s="190"/>
      <c r="DE100" s="190"/>
      <c r="DF100" s="190"/>
      <c r="DG100" s="190">
        <v>3</v>
      </c>
      <c r="DH100" s="190"/>
      <c r="DI100" s="63"/>
      <c r="DJ100" s="25">
        <v>20</v>
      </c>
      <c r="EB100" s="26"/>
      <c r="EW100" s="26"/>
      <c r="FR100" s="26"/>
      <c r="GM100" s="26"/>
    </row>
    <row r="101" spans="1:195" x14ac:dyDescent="0.2">
      <c r="A101" s="25"/>
      <c r="B101" s="25"/>
      <c r="C101" s="25"/>
      <c r="D101" s="25"/>
      <c r="E101" s="25"/>
      <c r="F101" s="54"/>
      <c r="AA101" s="26"/>
      <c r="AM101" s="777" t="s">
        <v>238</v>
      </c>
      <c r="AN101" s="778"/>
      <c r="AO101" s="778"/>
      <c r="AP101" s="190"/>
      <c r="AQ101" s="190"/>
      <c r="AR101" s="190"/>
      <c r="AS101" s="190"/>
      <c r="AT101" s="63"/>
      <c r="AU101" s="189"/>
      <c r="AV101" s="190">
        <v>16</v>
      </c>
      <c r="AW101" s="190"/>
      <c r="AX101" s="190"/>
      <c r="AY101" s="63"/>
      <c r="AZ101" s="189">
        <v>1</v>
      </c>
      <c r="BA101" s="190">
        <v>1</v>
      </c>
      <c r="BB101" s="190"/>
      <c r="BC101" s="190"/>
      <c r="BD101" s="190"/>
      <c r="BE101" s="190"/>
      <c r="BF101" s="190"/>
      <c r="BG101" s="190"/>
      <c r="BH101" s="190"/>
      <c r="BI101" s="63"/>
      <c r="BJ101" s="194" t="s">
        <v>30</v>
      </c>
      <c r="BK101" s="190" t="s">
        <v>139</v>
      </c>
      <c r="BL101" s="190" t="s">
        <v>8</v>
      </c>
      <c r="BM101" s="100">
        <v>9</v>
      </c>
      <c r="BN101" s="25">
        <v>40</v>
      </c>
      <c r="BQ101" s="26"/>
      <c r="CL101" s="26"/>
      <c r="CM101" s="775" t="s">
        <v>352</v>
      </c>
      <c r="CN101" s="776"/>
      <c r="CO101" s="776"/>
      <c r="CP101" s="190"/>
      <c r="CQ101" s="190"/>
      <c r="CR101" s="190"/>
      <c r="CS101" s="190"/>
      <c r="CT101" s="63"/>
      <c r="CU101" s="189">
        <v>-1</v>
      </c>
      <c r="CV101" s="190"/>
      <c r="CW101" s="190"/>
      <c r="CX101" s="190"/>
      <c r="CY101" s="63"/>
      <c r="CZ101" s="189">
        <v>3</v>
      </c>
      <c r="DA101" s="190">
        <v>8</v>
      </c>
      <c r="DB101" s="190"/>
      <c r="DC101" s="190"/>
      <c r="DD101" s="190">
        <v>3</v>
      </c>
      <c r="DE101" s="190">
        <v>3</v>
      </c>
      <c r="DF101" s="190"/>
      <c r="DG101" s="190"/>
      <c r="DH101" s="190"/>
      <c r="DI101" s="63"/>
      <c r="DJ101" s="25">
        <v>20</v>
      </c>
      <c r="EB101" s="26"/>
      <c r="EW101" s="26"/>
      <c r="FR101" s="26"/>
      <c r="GM101" s="26"/>
    </row>
    <row r="102" spans="1:195" x14ac:dyDescent="0.2">
      <c r="A102" s="25"/>
      <c r="B102" s="25"/>
      <c r="C102" s="25"/>
      <c r="D102" s="25"/>
      <c r="E102" s="25"/>
      <c r="F102" s="54"/>
      <c r="AA102" s="26"/>
      <c r="AM102" s="777" t="s">
        <v>239</v>
      </c>
      <c r="AN102" s="778"/>
      <c r="AO102" s="778"/>
      <c r="AP102" s="190"/>
      <c r="AQ102" s="190">
        <v>1</v>
      </c>
      <c r="AR102" s="190"/>
      <c r="AS102" s="190"/>
      <c r="AT102" s="63"/>
      <c r="AU102" s="189">
        <v>1</v>
      </c>
      <c r="AV102" s="190">
        <v>18</v>
      </c>
      <c r="AW102" s="190"/>
      <c r="AX102" s="190"/>
      <c r="AY102" s="63"/>
      <c r="AZ102" s="189"/>
      <c r="BA102" s="190"/>
      <c r="BB102" s="190"/>
      <c r="BC102" s="190"/>
      <c r="BD102" s="190"/>
      <c r="BE102" s="190"/>
      <c r="BF102" s="190">
        <v>3</v>
      </c>
      <c r="BG102" s="190"/>
      <c r="BH102" s="190"/>
      <c r="BI102" s="63"/>
      <c r="BJ102" s="194" t="s">
        <v>30</v>
      </c>
      <c r="BK102" s="190" t="s">
        <v>247</v>
      </c>
      <c r="BL102" s="190" t="s">
        <v>3</v>
      </c>
      <c r="BM102" s="100">
        <v>9</v>
      </c>
      <c r="BN102" s="25">
        <v>60</v>
      </c>
      <c r="BQ102" s="26"/>
      <c r="CL102" s="26"/>
      <c r="CM102" s="775" t="s">
        <v>353</v>
      </c>
      <c r="CN102" s="776"/>
      <c r="CO102" s="776"/>
      <c r="CP102" s="190"/>
      <c r="CQ102" s="190"/>
      <c r="CR102" s="190"/>
      <c r="CS102" s="190"/>
      <c r="CT102" s="63"/>
      <c r="CU102" s="189"/>
      <c r="CV102" s="190"/>
      <c r="CW102" s="190"/>
      <c r="CX102" s="190"/>
      <c r="CY102" s="63"/>
      <c r="CZ102" s="189">
        <v>5</v>
      </c>
      <c r="DA102" s="190">
        <v>5</v>
      </c>
      <c r="DB102" s="190"/>
      <c r="DC102" s="190"/>
      <c r="DD102" s="190"/>
      <c r="DE102" s="190">
        <v>5</v>
      </c>
      <c r="DF102" s="190"/>
      <c r="DG102" s="190"/>
      <c r="DH102" s="190"/>
      <c r="DI102" s="63"/>
      <c r="DJ102" s="25">
        <v>20</v>
      </c>
      <c r="EB102" s="26"/>
      <c r="EW102" s="26"/>
      <c r="FR102" s="26"/>
      <c r="GM102" s="26"/>
    </row>
    <row r="103" spans="1:195" x14ac:dyDescent="0.2">
      <c r="A103" s="25"/>
      <c r="B103" s="25"/>
      <c r="C103" s="25"/>
      <c r="D103" s="25"/>
      <c r="E103" s="25"/>
      <c r="F103" s="54"/>
      <c r="AA103" s="26"/>
      <c r="AM103" s="777" t="s">
        <v>240</v>
      </c>
      <c r="AN103" s="778"/>
      <c r="AO103" s="778"/>
      <c r="AP103" s="190"/>
      <c r="AQ103" s="190">
        <v>1</v>
      </c>
      <c r="AR103" s="190">
        <v>-1</v>
      </c>
      <c r="AS103" s="190"/>
      <c r="AT103" s="63"/>
      <c r="AU103" s="189">
        <v>-1</v>
      </c>
      <c r="AV103" s="190">
        <v>24</v>
      </c>
      <c r="AW103" s="190"/>
      <c r="AX103" s="190"/>
      <c r="AY103" s="63"/>
      <c r="AZ103" s="189">
        <v>3</v>
      </c>
      <c r="BA103" s="190">
        <v>3</v>
      </c>
      <c r="BB103" s="190">
        <v>1</v>
      </c>
      <c r="BC103" s="190">
        <v>1</v>
      </c>
      <c r="BD103" s="190">
        <v>1</v>
      </c>
      <c r="BE103" s="190">
        <v>-5</v>
      </c>
      <c r="BF103" s="190"/>
      <c r="BG103" s="190"/>
      <c r="BH103" s="190"/>
      <c r="BI103" s="63"/>
      <c r="BJ103" s="194" t="s">
        <v>30</v>
      </c>
      <c r="BK103" s="93" t="s">
        <v>248</v>
      </c>
      <c r="BL103" s="190" t="s">
        <v>249</v>
      </c>
      <c r="BM103" s="100">
        <v>10</v>
      </c>
      <c r="BN103" s="25">
        <v>70</v>
      </c>
      <c r="BQ103" s="26"/>
      <c r="CL103" s="26"/>
      <c r="CM103" s="775" t="s">
        <v>354</v>
      </c>
      <c r="CN103" s="776"/>
      <c r="CO103" s="776"/>
      <c r="CP103" s="190"/>
      <c r="CQ103" s="190"/>
      <c r="CR103" s="190"/>
      <c r="CS103" s="190"/>
      <c r="CT103" s="63"/>
      <c r="CU103" s="189"/>
      <c r="CV103" s="190">
        <v>2</v>
      </c>
      <c r="CW103" s="190"/>
      <c r="CX103" s="190"/>
      <c r="CY103" s="63"/>
      <c r="CZ103" s="189"/>
      <c r="DA103" s="190"/>
      <c r="DB103" s="190"/>
      <c r="DC103" s="190"/>
      <c r="DD103" s="190"/>
      <c r="DE103" s="190"/>
      <c r="DF103" s="190"/>
      <c r="DG103" s="190"/>
      <c r="DH103" s="190"/>
      <c r="DI103" s="63"/>
      <c r="DJ103" s="25">
        <v>20</v>
      </c>
      <c r="EB103" s="26"/>
      <c r="EW103" s="26"/>
      <c r="FR103" s="26"/>
      <c r="GM103" s="26"/>
    </row>
    <row r="104" spans="1:195" x14ac:dyDescent="0.2">
      <c r="A104" s="25"/>
      <c r="C104" s="25"/>
      <c r="D104" s="25"/>
      <c r="E104" s="25"/>
      <c r="F104" s="54"/>
      <c r="AA104" s="26"/>
      <c r="AM104" s="777" t="s">
        <v>241</v>
      </c>
      <c r="AN104" s="778"/>
      <c r="AO104" s="778"/>
      <c r="AP104" s="190"/>
      <c r="AQ104" s="190">
        <v>1</v>
      </c>
      <c r="AR104" s="190"/>
      <c r="AS104" s="190"/>
      <c r="AT104" s="63"/>
      <c r="AU104" s="189"/>
      <c r="AV104" s="190">
        <v>21</v>
      </c>
      <c r="AW104" s="190"/>
      <c r="AX104" s="190"/>
      <c r="AY104" s="63"/>
      <c r="AZ104" s="189">
        <v>2</v>
      </c>
      <c r="BA104" s="190">
        <v>2</v>
      </c>
      <c r="BB104" s="190"/>
      <c r="BC104" s="190"/>
      <c r="BD104" s="190"/>
      <c r="BE104" s="190"/>
      <c r="BF104" s="190"/>
      <c r="BG104" s="190"/>
      <c r="BH104" s="190"/>
      <c r="BI104" s="63"/>
      <c r="BJ104" s="194" t="s">
        <v>30</v>
      </c>
      <c r="BK104" s="190" t="s">
        <v>247</v>
      </c>
      <c r="BL104" s="190" t="s">
        <v>8</v>
      </c>
      <c r="BM104" s="100">
        <v>9</v>
      </c>
      <c r="BN104" s="25">
        <v>80</v>
      </c>
      <c r="BQ104" s="26"/>
      <c r="CL104" s="26"/>
      <c r="CM104" s="775" t="s">
        <v>355</v>
      </c>
      <c r="CN104" s="776"/>
      <c r="CO104" s="776"/>
      <c r="CP104" s="190"/>
      <c r="CQ104" s="190"/>
      <c r="CR104" s="190"/>
      <c r="CS104" s="190"/>
      <c r="CT104" s="63"/>
      <c r="CU104" s="189"/>
      <c r="CV104" s="190"/>
      <c r="CW104" s="190">
        <v>2</v>
      </c>
      <c r="CX104" s="190"/>
      <c r="CY104" s="63"/>
      <c r="CZ104" s="189"/>
      <c r="DA104" s="190"/>
      <c r="DB104" s="190"/>
      <c r="DC104" s="190"/>
      <c r="DD104" s="190"/>
      <c r="DE104" s="190"/>
      <c r="DF104" s="190"/>
      <c r="DG104" s="190"/>
      <c r="DH104" s="190"/>
      <c r="DI104" s="63"/>
      <c r="DJ104" s="25">
        <v>20</v>
      </c>
      <c r="EB104" s="26"/>
      <c r="EW104" s="26"/>
      <c r="FR104" s="26"/>
      <c r="GM104" s="26"/>
    </row>
    <row r="105" spans="1:195" x14ac:dyDescent="0.2">
      <c r="C105" s="25"/>
      <c r="D105" s="25"/>
      <c r="E105" s="25"/>
      <c r="F105" s="26"/>
      <c r="AA105" s="26"/>
      <c r="AM105" s="777" t="s">
        <v>242</v>
      </c>
      <c r="AN105" s="778"/>
      <c r="AO105" s="778"/>
      <c r="AP105" s="190"/>
      <c r="AQ105" s="190"/>
      <c r="AR105" s="190"/>
      <c r="AS105" s="190"/>
      <c r="AT105" s="63"/>
      <c r="AU105" s="189"/>
      <c r="AV105" s="190">
        <v>37</v>
      </c>
      <c r="AW105" s="190"/>
      <c r="AX105" s="190"/>
      <c r="AY105" s="63"/>
      <c r="AZ105" s="189">
        <v>2</v>
      </c>
      <c r="BA105" s="190"/>
      <c r="BB105" s="190"/>
      <c r="BC105" s="190"/>
      <c r="BD105" s="190"/>
      <c r="BE105" s="190"/>
      <c r="BF105" s="190"/>
      <c r="BG105" s="190"/>
      <c r="BH105" s="190"/>
      <c r="BI105" s="63"/>
      <c r="BJ105" s="194" t="s">
        <v>30</v>
      </c>
      <c r="BK105" s="93" t="s">
        <v>244</v>
      </c>
      <c r="BL105" s="190" t="s">
        <v>8</v>
      </c>
      <c r="BM105" s="100">
        <v>10</v>
      </c>
      <c r="BN105" s="25">
        <v>125</v>
      </c>
      <c r="BQ105" s="26"/>
      <c r="CL105" s="26"/>
      <c r="CM105" s="775" t="s">
        <v>356</v>
      </c>
      <c r="CN105" s="776"/>
      <c r="CO105" s="776"/>
      <c r="CP105" s="190"/>
      <c r="CQ105" s="190"/>
      <c r="CR105" s="190"/>
      <c r="CS105" s="190"/>
      <c r="CT105" s="63"/>
      <c r="CU105" s="189"/>
      <c r="CV105" s="190"/>
      <c r="CW105" s="190"/>
      <c r="CX105" s="190"/>
      <c r="CY105" s="63">
        <v>2</v>
      </c>
      <c r="CZ105" s="189">
        <v>3</v>
      </c>
      <c r="DA105" s="190">
        <v>3</v>
      </c>
      <c r="DB105" s="190"/>
      <c r="DC105" s="190"/>
      <c r="DD105" s="190"/>
      <c r="DE105" s="190"/>
      <c r="DF105" s="190"/>
      <c r="DG105" s="190"/>
      <c r="DH105" s="190">
        <v>12</v>
      </c>
      <c r="DI105" s="63"/>
      <c r="DJ105" s="25">
        <v>30</v>
      </c>
      <c r="EB105" s="26"/>
      <c r="EW105" s="26"/>
      <c r="FR105" s="26"/>
      <c r="GM105" s="26"/>
    </row>
    <row r="106" spans="1:195" ht="13.8" thickBot="1" x14ac:dyDescent="0.25">
      <c r="C106" s="25"/>
      <c r="D106" s="25"/>
      <c r="E106" s="25"/>
      <c r="F106" s="26"/>
      <c r="AA106" s="26"/>
      <c r="AM106" s="779" t="s">
        <v>243</v>
      </c>
      <c r="AN106" s="780"/>
      <c r="AO106" s="780"/>
      <c r="AP106" s="196"/>
      <c r="AQ106" s="196"/>
      <c r="AR106" s="196">
        <v>-1</v>
      </c>
      <c r="AS106" s="196"/>
      <c r="AT106" s="64">
        <v>-1</v>
      </c>
      <c r="AU106" s="195">
        <v>-3</v>
      </c>
      <c r="AV106" s="196">
        <v>48</v>
      </c>
      <c r="AW106" s="196"/>
      <c r="AX106" s="196"/>
      <c r="AY106" s="64"/>
      <c r="AZ106" s="195">
        <v>2</v>
      </c>
      <c r="BA106" s="196">
        <v>2</v>
      </c>
      <c r="BB106" s="196">
        <v>2</v>
      </c>
      <c r="BC106" s="196"/>
      <c r="BD106" s="196"/>
      <c r="BE106" s="196"/>
      <c r="BF106" s="196"/>
      <c r="BG106" s="196"/>
      <c r="BH106" s="196"/>
      <c r="BI106" s="64"/>
      <c r="BJ106" s="198" t="s">
        <v>30</v>
      </c>
      <c r="BK106" s="188" t="s">
        <v>244</v>
      </c>
      <c r="BL106" s="196" t="s">
        <v>8</v>
      </c>
      <c r="BM106" s="101">
        <v>12</v>
      </c>
      <c r="BN106" s="25">
        <v>160</v>
      </c>
      <c r="BQ106" s="26"/>
      <c r="CL106" s="26"/>
      <c r="CM106" s="775" t="s">
        <v>357</v>
      </c>
      <c r="CN106" s="776"/>
      <c r="CO106" s="776"/>
      <c r="CP106" s="190"/>
      <c r="CQ106" s="190"/>
      <c r="CR106" s="190"/>
      <c r="CS106" s="190"/>
      <c r="CT106" s="63"/>
      <c r="CU106" s="189"/>
      <c r="CV106" s="190"/>
      <c r="CW106" s="190"/>
      <c r="CX106" s="190"/>
      <c r="CY106" s="63">
        <v>2</v>
      </c>
      <c r="CZ106" s="189">
        <v>3</v>
      </c>
      <c r="DA106" s="190">
        <v>3</v>
      </c>
      <c r="DB106" s="190"/>
      <c r="DC106" s="190"/>
      <c r="DD106" s="190"/>
      <c r="DE106" s="190"/>
      <c r="DF106" s="190"/>
      <c r="DG106" s="190"/>
      <c r="DH106" s="190"/>
      <c r="DI106" s="63">
        <v>12</v>
      </c>
      <c r="DJ106" s="25">
        <v>30</v>
      </c>
      <c r="EB106" s="26"/>
      <c r="EW106" s="26"/>
      <c r="FR106" s="26"/>
      <c r="GM106" s="26"/>
    </row>
    <row r="107" spans="1:195" ht="13.8" thickBot="1" x14ac:dyDescent="0.25">
      <c r="C107" s="25"/>
      <c r="D107" s="25"/>
      <c r="E107" s="25"/>
      <c r="F107" s="26"/>
      <c r="AA107" s="26"/>
      <c r="AK107" s="25"/>
      <c r="AM107" s="781" t="s">
        <v>497</v>
      </c>
      <c r="AN107" s="782"/>
      <c r="AO107" s="782"/>
      <c r="AV107" s="25"/>
      <c r="AW107" s="194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194"/>
      <c r="BJ107" s="191"/>
      <c r="BK107" s="191"/>
      <c r="BL107" s="191"/>
      <c r="BM107" s="102"/>
      <c r="BQ107" s="26"/>
      <c r="CL107" s="25"/>
      <c r="CM107" s="775" t="s">
        <v>358</v>
      </c>
      <c r="CN107" s="776"/>
      <c r="CO107" s="776"/>
      <c r="CP107" s="190"/>
      <c r="CQ107" s="190"/>
      <c r="CR107" s="190"/>
      <c r="CS107" s="190"/>
      <c r="CT107" s="63"/>
      <c r="CU107" s="189"/>
      <c r="CV107" s="190"/>
      <c r="CW107" s="190"/>
      <c r="CX107" s="190"/>
      <c r="CY107" s="63">
        <v>2</v>
      </c>
      <c r="CZ107" s="189">
        <v>3</v>
      </c>
      <c r="DA107" s="190">
        <v>3</v>
      </c>
      <c r="DB107" s="190"/>
      <c r="DC107" s="190"/>
      <c r="DD107" s="190"/>
      <c r="DE107" s="190"/>
      <c r="DF107" s="190">
        <v>12</v>
      </c>
      <c r="DG107" s="190"/>
      <c r="DH107" s="190"/>
      <c r="DI107" s="63"/>
      <c r="DJ107" s="25">
        <v>30</v>
      </c>
      <c r="EB107" s="25"/>
      <c r="EW107" s="25"/>
      <c r="FR107" s="25"/>
      <c r="GM107" s="25"/>
    </row>
    <row r="108" spans="1:195" x14ac:dyDescent="0.2">
      <c r="D108" s="25"/>
      <c r="E108" s="25"/>
      <c r="F108" s="26"/>
      <c r="AA108" s="26"/>
      <c r="AK108" s="25"/>
      <c r="AM108" s="783" t="s">
        <v>498</v>
      </c>
      <c r="AN108" s="784"/>
      <c r="AO108" s="784"/>
      <c r="AP108" s="193"/>
      <c r="AQ108" s="193"/>
      <c r="AR108" s="193"/>
      <c r="AS108" s="193"/>
      <c r="AT108" s="61"/>
      <c r="AU108" s="192"/>
      <c r="AV108" s="193">
        <v>8</v>
      </c>
      <c r="AW108" s="193"/>
      <c r="AX108" s="193"/>
      <c r="AY108" s="61"/>
      <c r="AZ108" s="192"/>
      <c r="BA108" s="193"/>
      <c r="BB108" s="193"/>
      <c r="BC108" s="193"/>
      <c r="BD108" s="193"/>
      <c r="BE108" s="193"/>
      <c r="BF108" s="193"/>
      <c r="BG108" s="193"/>
      <c r="BH108" s="193"/>
      <c r="BI108" s="61"/>
      <c r="BJ108" s="197" t="s">
        <v>30</v>
      </c>
      <c r="BK108" s="193" t="s">
        <v>139</v>
      </c>
      <c r="BL108" s="193" t="s">
        <v>8</v>
      </c>
      <c r="BM108" s="99">
        <v>9</v>
      </c>
      <c r="BN108" s="25">
        <v>10</v>
      </c>
      <c r="BQ108" s="26"/>
      <c r="CL108" s="25"/>
      <c r="CM108" s="775" t="s">
        <v>359</v>
      </c>
      <c r="CN108" s="776"/>
      <c r="CO108" s="776"/>
      <c r="CP108" s="190"/>
      <c r="CQ108" s="190"/>
      <c r="CR108" s="190"/>
      <c r="CS108" s="190"/>
      <c r="CT108" s="63"/>
      <c r="CU108" s="189"/>
      <c r="CV108" s="190"/>
      <c r="CW108" s="190"/>
      <c r="CX108" s="190"/>
      <c r="CY108" s="63"/>
      <c r="CZ108" s="189">
        <v>8</v>
      </c>
      <c r="DA108" s="190">
        <v>8</v>
      </c>
      <c r="DB108" s="190">
        <v>4</v>
      </c>
      <c r="DC108" s="190"/>
      <c r="DD108" s="190"/>
      <c r="DE108" s="190"/>
      <c r="DF108" s="190"/>
      <c r="DG108" s="190">
        <v>4</v>
      </c>
      <c r="DH108" s="190"/>
      <c r="DI108" s="63"/>
      <c r="DJ108" s="25">
        <v>30</v>
      </c>
      <c r="EB108" s="25"/>
      <c r="EW108" s="25"/>
      <c r="FR108" s="25"/>
      <c r="GM108" s="25"/>
    </row>
    <row r="109" spans="1:195" x14ac:dyDescent="0.2">
      <c r="F109" s="26"/>
      <c r="AA109" s="26"/>
      <c r="AK109" s="25"/>
      <c r="AM109" s="777" t="s">
        <v>499</v>
      </c>
      <c r="AN109" s="778"/>
      <c r="AO109" s="778"/>
      <c r="AP109" s="190"/>
      <c r="AQ109" s="190"/>
      <c r="AR109" s="190"/>
      <c r="AS109" s="190"/>
      <c r="AT109" s="63"/>
      <c r="AU109" s="189"/>
      <c r="AV109" s="190">
        <v>13</v>
      </c>
      <c r="AW109" s="190"/>
      <c r="AX109" s="190"/>
      <c r="AY109" s="63"/>
      <c r="AZ109" s="189"/>
      <c r="BA109" s="190"/>
      <c r="BB109" s="190"/>
      <c r="BC109" s="190"/>
      <c r="BD109" s="190"/>
      <c r="BE109" s="190"/>
      <c r="BF109" s="190"/>
      <c r="BG109" s="190"/>
      <c r="BH109" s="190"/>
      <c r="BI109" s="63"/>
      <c r="BJ109" s="194" t="s">
        <v>30</v>
      </c>
      <c r="BK109" s="93" t="s">
        <v>247</v>
      </c>
      <c r="BL109" s="190" t="s">
        <v>8</v>
      </c>
      <c r="BM109" s="100" t="s">
        <v>274</v>
      </c>
      <c r="BN109" s="25">
        <v>10</v>
      </c>
      <c r="BQ109" s="26"/>
      <c r="CL109" s="25"/>
      <c r="CM109" s="775" t="s">
        <v>360</v>
      </c>
      <c r="CN109" s="776"/>
      <c r="CO109" s="776"/>
      <c r="CP109" s="190"/>
      <c r="CQ109" s="190"/>
      <c r="CR109" s="190"/>
      <c r="CS109" s="190"/>
      <c r="CT109" s="63"/>
      <c r="CU109" s="189"/>
      <c r="CV109" s="190"/>
      <c r="CW109" s="190"/>
      <c r="CX109" s="190"/>
      <c r="CY109" s="63"/>
      <c r="CZ109" s="189">
        <v>8</v>
      </c>
      <c r="DA109" s="190">
        <v>8</v>
      </c>
      <c r="DB109" s="190"/>
      <c r="DC109" s="190">
        <v>4</v>
      </c>
      <c r="DD109" s="190"/>
      <c r="DE109" s="190">
        <v>4</v>
      </c>
      <c r="DF109" s="190"/>
      <c r="DG109" s="190"/>
      <c r="DH109" s="190"/>
      <c r="DI109" s="63"/>
      <c r="DJ109" s="25">
        <v>30</v>
      </c>
      <c r="EB109" s="25"/>
      <c r="EW109" s="25"/>
      <c r="FR109" s="25"/>
      <c r="GM109" s="25"/>
    </row>
    <row r="110" spans="1:195" x14ac:dyDescent="0.2">
      <c r="F110" s="26"/>
      <c r="AA110" s="26"/>
      <c r="AD110" s="25"/>
      <c r="AE110" s="25"/>
      <c r="AF110" s="25"/>
      <c r="AG110" s="25"/>
      <c r="AH110" s="25"/>
      <c r="AI110" s="25"/>
      <c r="AJ110" s="25"/>
      <c r="AK110" s="25"/>
      <c r="AM110" s="777" t="s">
        <v>500</v>
      </c>
      <c r="AN110" s="778"/>
      <c r="AO110" s="778"/>
      <c r="AP110" s="190"/>
      <c r="AQ110" s="190">
        <v>1</v>
      </c>
      <c r="AR110" s="190">
        <v>-1</v>
      </c>
      <c r="AS110" s="190"/>
      <c r="AT110" s="63"/>
      <c r="AU110" s="189">
        <v>-2</v>
      </c>
      <c r="AV110" s="190">
        <v>12</v>
      </c>
      <c r="AW110" s="190"/>
      <c r="AX110" s="190"/>
      <c r="AY110" s="63"/>
      <c r="AZ110" s="189"/>
      <c r="BA110" s="190"/>
      <c r="BB110" s="190"/>
      <c r="BC110" s="190"/>
      <c r="BD110" s="190"/>
      <c r="BE110" s="190"/>
      <c r="BF110" s="190"/>
      <c r="BG110" s="190"/>
      <c r="BH110" s="190"/>
      <c r="BI110" s="63"/>
      <c r="BJ110" s="194" t="s">
        <v>30</v>
      </c>
      <c r="BK110" s="190" t="s">
        <v>190</v>
      </c>
      <c r="BL110" s="190" t="s">
        <v>8</v>
      </c>
      <c r="BM110" s="100">
        <v>10</v>
      </c>
      <c r="BN110" s="25">
        <v>20</v>
      </c>
      <c r="BQ110" s="26"/>
      <c r="CL110" s="25"/>
      <c r="CM110" s="775" t="s">
        <v>361</v>
      </c>
      <c r="CN110" s="776"/>
      <c r="CO110" s="776"/>
      <c r="CP110" s="190"/>
      <c r="CQ110" s="190"/>
      <c r="CR110" s="190"/>
      <c r="CS110" s="190"/>
      <c r="CT110" s="63"/>
      <c r="CU110" s="189"/>
      <c r="CV110" s="190"/>
      <c r="CW110" s="190"/>
      <c r="CX110" s="190"/>
      <c r="CY110" s="63"/>
      <c r="CZ110" s="189">
        <v>8</v>
      </c>
      <c r="DA110" s="190">
        <v>8</v>
      </c>
      <c r="DB110" s="190"/>
      <c r="DC110" s="190"/>
      <c r="DD110" s="190">
        <v>4</v>
      </c>
      <c r="DE110" s="190"/>
      <c r="DF110" s="190">
        <v>4</v>
      </c>
      <c r="DG110" s="190"/>
      <c r="DH110" s="190"/>
      <c r="DI110" s="63"/>
      <c r="DJ110" s="25">
        <v>30</v>
      </c>
      <c r="EB110" s="25"/>
      <c r="EW110" s="25"/>
      <c r="FR110" s="25"/>
      <c r="GM110" s="25"/>
    </row>
    <row r="111" spans="1:195" x14ac:dyDescent="0.2"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M111" s="777" t="s">
        <v>501</v>
      </c>
      <c r="AN111" s="778"/>
      <c r="AO111" s="778"/>
      <c r="AP111" s="190"/>
      <c r="AQ111" s="190"/>
      <c r="AR111" s="190"/>
      <c r="AS111" s="190"/>
      <c r="AT111" s="63"/>
      <c r="AU111" s="189"/>
      <c r="AV111" s="190">
        <v>14</v>
      </c>
      <c r="AW111" s="190"/>
      <c r="AX111" s="190"/>
      <c r="AY111" s="63"/>
      <c r="AZ111" s="189"/>
      <c r="BA111" s="190"/>
      <c r="BB111" s="190"/>
      <c r="BC111" s="190"/>
      <c r="BD111" s="190"/>
      <c r="BE111" s="190"/>
      <c r="BF111" s="190"/>
      <c r="BG111" s="190"/>
      <c r="BH111" s="190"/>
      <c r="BI111" s="63"/>
      <c r="BJ111" s="194" t="s">
        <v>30</v>
      </c>
      <c r="BK111" s="93" t="s">
        <v>247</v>
      </c>
      <c r="BL111" s="190" t="s">
        <v>8</v>
      </c>
      <c r="BM111" s="100" t="s">
        <v>274</v>
      </c>
      <c r="BN111" s="25">
        <v>20</v>
      </c>
      <c r="BQ111" s="26"/>
      <c r="CL111" s="25"/>
      <c r="CM111" s="775" t="s">
        <v>362</v>
      </c>
      <c r="CN111" s="776"/>
      <c r="CO111" s="776"/>
      <c r="CP111" s="190"/>
      <c r="CQ111" s="190"/>
      <c r="CR111" s="190"/>
      <c r="CS111" s="190"/>
      <c r="CT111" s="63"/>
      <c r="CU111" s="189"/>
      <c r="CV111" s="190"/>
      <c r="CW111" s="190"/>
      <c r="CX111" s="190"/>
      <c r="CY111" s="63"/>
      <c r="CZ111" s="189"/>
      <c r="DA111" s="190"/>
      <c r="DB111" s="190">
        <v>5</v>
      </c>
      <c r="DC111" s="190">
        <v>5</v>
      </c>
      <c r="DD111" s="190">
        <v>5</v>
      </c>
      <c r="DE111" s="190">
        <v>5</v>
      </c>
      <c r="DF111" s="190">
        <v>5</v>
      </c>
      <c r="DG111" s="190">
        <v>5</v>
      </c>
      <c r="DH111" s="190">
        <v>5</v>
      </c>
      <c r="DI111" s="63">
        <v>4</v>
      </c>
      <c r="DJ111" s="25">
        <v>40</v>
      </c>
      <c r="EB111" s="25"/>
      <c r="EW111" s="25"/>
      <c r="FR111" s="25"/>
      <c r="GM111" s="25"/>
    </row>
    <row r="112" spans="1:195" x14ac:dyDescent="0.2"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M112" s="777" t="s">
        <v>502</v>
      </c>
      <c r="AN112" s="778"/>
      <c r="AO112" s="778"/>
      <c r="AP112" s="190"/>
      <c r="AQ112" s="190"/>
      <c r="AR112" s="190"/>
      <c r="AS112" s="190"/>
      <c r="AT112" s="63"/>
      <c r="AU112" s="189"/>
      <c r="AV112" s="190">
        <v>14</v>
      </c>
      <c r="AW112" s="190"/>
      <c r="AX112" s="190"/>
      <c r="AY112" s="63"/>
      <c r="AZ112" s="189">
        <v>2</v>
      </c>
      <c r="BA112" s="190">
        <v>2</v>
      </c>
      <c r="BB112" s="190"/>
      <c r="BC112" s="190"/>
      <c r="BD112" s="190"/>
      <c r="BE112" s="190">
        <v>3</v>
      </c>
      <c r="BF112" s="190"/>
      <c r="BG112" s="190"/>
      <c r="BH112" s="190"/>
      <c r="BI112" s="63"/>
      <c r="BJ112" s="194" t="s">
        <v>30</v>
      </c>
      <c r="BK112" s="94" t="s">
        <v>139</v>
      </c>
      <c r="BL112" s="190" t="s">
        <v>4</v>
      </c>
      <c r="BM112" s="100">
        <v>10</v>
      </c>
      <c r="BN112" s="25">
        <v>25</v>
      </c>
      <c r="BQ112" s="26"/>
      <c r="CL112" s="25"/>
      <c r="CM112" s="775" t="s">
        <v>363</v>
      </c>
      <c r="CN112" s="776"/>
      <c r="CO112" s="776"/>
      <c r="CP112" s="190"/>
      <c r="CQ112" s="190"/>
      <c r="CR112" s="190"/>
      <c r="CS112" s="190"/>
      <c r="CT112" s="63"/>
      <c r="CU112" s="189"/>
      <c r="CV112" s="190"/>
      <c r="CW112" s="190"/>
      <c r="CX112" s="190"/>
      <c r="CY112" s="63"/>
      <c r="CZ112" s="189"/>
      <c r="DA112" s="190"/>
      <c r="DB112" s="190">
        <v>8</v>
      </c>
      <c r="DC112" s="190"/>
      <c r="DD112" s="190"/>
      <c r="DE112" s="190"/>
      <c r="DF112" s="190"/>
      <c r="DG112" s="190"/>
      <c r="DH112" s="190"/>
      <c r="DI112" s="63"/>
      <c r="DJ112" s="25">
        <v>40</v>
      </c>
      <c r="DL112" s="24" t="s">
        <v>734</v>
      </c>
      <c r="EB112" s="25"/>
      <c r="EW112" s="25"/>
      <c r="FR112" s="25"/>
      <c r="GM112" s="25"/>
    </row>
    <row r="113" spans="6:195" x14ac:dyDescent="0.2"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M113" s="777" t="s">
        <v>503</v>
      </c>
      <c r="AN113" s="778"/>
      <c r="AO113" s="778"/>
      <c r="AP113" s="190"/>
      <c r="AQ113" s="190">
        <v>1</v>
      </c>
      <c r="AR113" s="190"/>
      <c r="AS113" s="190"/>
      <c r="AT113" s="63"/>
      <c r="AU113" s="189"/>
      <c r="AV113" s="190">
        <v>11</v>
      </c>
      <c r="AW113" s="190"/>
      <c r="AX113" s="190"/>
      <c r="AY113" s="63"/>
      <c r="AZ113" s="189">
        <v>4</v>
      </c>
      <c r="BA113" s="190"/>
      <c r="BB113" s="190"/>
      <c r="BC113" s="190"/>
      <c r="BD113" s="190"/>
      <c r="BE113" s="190"/>
      <c r="BF113" s="190"/>
      <c r="BG113" s="190"/>
      <c r="BH113" s="190"/>
      <c r="BI113" s="63"/>
      <c r="BJ113" s="194" t="s">
        <v>30</v>
      </c>
      <c r="BK113" s="93" t="s">
        <v>139</v>
      </c>
      <c r="BL113" s="190" t="s">
        <v>8</v>
      </c>
      <c r="BM113" s="100">
        <v>9</v>
      </c>
      <c r="BN113" s="25">
        <v>30</v>
      </c>
      <c r="BQ113" s="26"/>
      <c r="CL113" s="25"/>
      <c r="CM113" s="775" t="s">
        <v>364</v>
      </c>
      <c r="CN113" s="776"/>
      <c r="CO113" s="776"/>
      <c r="CP113" s="190"/>
      <c r="CQ113" s="190"/>
      <c r="CR113" s="190"/>
      <c r="CS113" s="190"/>
      <c r="CT113" s="63"/>
      <c r="CU113" s="189"/>
      <c r="CV113" s="190"/>
      <c r="CW113" s="190"/>
      <c r="CX113" s="190"/>
      <c r="CY113" s="63">
        <v>4</v>
      </c>
      <c r="CZ113" s="189"/>
      <c r="DA113" s="190"/>
      <c r="DB113" s="190"/>
      <c r="DC113" s="190"/>
      <c r="DD113" s="190"/>
      <c r="DE113" s="190"/>
      <c r="DF113" s="190"/>
      <c r="DG113" s="190"/>
      <c r="DH113" s="190"/>
      <c r="DI113" s="63">
        <v>8</v>
      </c>
      <c r="DJ113" s="25">
        <v>40</v>
      </c>
      <c r="EB113" s="25"/>
      <c r="EW113" s="25"/>
      <c r="FR113" s="25"/>
      <c r="GM113" s="25"/>
    </row>
    <row r="114" spans="6:195" x14ac:dyDescent="0.2"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M114" s="777" t="s">
        <v>504</v>
      </c>
      <c r="AN114" s="778"/>
      <c r="AO114" s="778"/>
      <c r="AP114" s="190"/>
      <c r="AQ114" s="190"/>
      <c r="AR114" s="190"/>
      <c r="AS114" s="190"/>
      <c r="AT114" s="63"/>
      <c r="AU114" s="189"/>
      <c r="AV114" s="190">
        <v>17</v>
      </c>
      <c r="AW114" s="190"/>
      <c r="AX114" s="190"/>
      <c r="AY114" s="63"/>
      <c r="AZ114" s="189">
        <v>-3</v>
      </c>
      <c r="BA114" s="190">
        <v>-3</v>
      </c>
      <c r="BB114" s="190"/>
      <c r="BC114" s="190"/>
      <c r="BD114" s="190"/>
      <c r="BE114" s="190"/>
      <c r="BF114" s="190"/>
      <c r="BG114" s="190"/>
      <c r="BH114" s="190"/>
      <c r="BI114" s="63"/>
      <c r="BJ114" s="194" t="s">
        <v>30</v>
      </c>
      <c r="BK114" s="190" t="s">
        <v>247</v>
      </c>
      <c r="BL114" s="190" t="s">
        <v>8</v>
      </c>
      <c r="BM114" s="100">
        <v>9</v>
      </c>
      <c r="BN114" s="25">
        <v>30</v>
      </c>
      <c r="BQ114" s="26"/>
      <c r="CL114" s="25"/>
      <c r="CM114" s="775" t="s">
        <v>365</v>
      </c>
      <c r="CN114" s="776"/>
      <c r="CO114" s="776"/>
      <c r="CP114" s="190"/>
      <c r="CQ114" s="190"/>
      <c r="CR114" s="190"/>
      <c r="CS114" s="190"/>
      <c r="CT114" s="63"/>
      <c r="CU114" s="189"/>
      <c r="CV114" s="190"/>
      <c r="CW114" s="190"/>
      <c r="CX114" s="190"/>
      <c r="CY114" s="63"/>
      <c r="CZ114" s="189"/>
      <c r="DA114" s="190"/>
      <c r="DB114" s="190"/>
      <c r="DC114" s="190"/>
      <c r="DD114" s="190">
        <v>8</v>
      </c>
      <c r="DE114" s="190"/>
      <c r="DF114" s="190"/>
      <c r="DG114" s="190"/>
      <c r="DH114" s="190"/>
      <c r="DI114" s="63"/>
      <c r="DJ114" s="25">
        <v>40</v>
      </c>
      <c r="DL114" s="24" t="s">
        <v>735</v>
      </c>
      <c r="EB114" s="25"/>
      <c r="EW114" s="25"/>
      <c r="FR114" s="25"/>
      <c r="GM114" s="25"/>
    </row>
    <row r="115" spans="6:195" x14ac:dyDescent="0.2"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M115" s="777" t="s">
        <v>505</v>
      </c>
      <c r="AN115" s="778"/>
      <c r="AO115" s="778"/>
      <c r="AP115" s="190"/>
      <c r="AQ115" s="190">
        <v>1</v>
      </c>
      <c r="AR115" s="190"/>
      <c r="AS115" s="190"/>
      <c r="AT115" s="63"/>
      <c r="AU115" s="189"/>
      <c r="AV115" s="190">
        <v>8</v>
      </c>
      <c r="AW115" s="190"/>
      <c r="AX115" s="190"/>
      <c r="AY115" s="63"/>
      <c r="AZ115" s="189">
        <v>4</v>
      </c>
      <c r="BA115" s="190">
        <v>4</v>
      </c>
      <c r="BB115" s="190"/>
      <c r="BC115" s="190"/>
      <c r="BD115" s="190"/>
      <c r="BE115" s="190"/>
      <c r="BF115" s="190"/>
      <c r="BG115" s="190"/>
      <c r="BH115" s="190"/>
      <c r="BI115" s="63"/>
      <c r="BJ115" s="194" t="s">
        <v>30</v>
      </c>
      <c r="BK115" s="190" t="s">
        <v>247</v>
      </c>
      <c r="BL115" s="190" t="s">
        <v>3</v>
      </c>
      <c r="BM115" s="100">
        <v>10</v>
      </c>
      <c r="BN115" s="25">
        <v>45</v>
      </c>
      <c r="BQ115" s="26"/>
      <c r="CM115" s="775" t="s">
        <v>366</v>
      </c>
      <c r="CN115" s="776"/>
      <c r="CO115" s="776"/>
      <c r="CP115" s="190"/>
      <c r="CQ115" s="190"/>
      <c r="CR115" s="190"/>
      <c r="CS115" s="190"/>
      <c r="CT115" s="63"/>
      <c r="CU115" s="189"/>
      <c r="CV115" s="190"/>
      <c r="CW115" s="190"/>
      <c r="CX115" s="190"/>
      <c r="CY115" s="63"/>
      <c r="CZ115" s="189">
        <v>5</v>
      </c>
      <c r="DA115" s="190">
        <v>5</v>
      </c>
      <c r="DB115" s="190">
        <v>5</v>
      </c>
      <c r="DC115" s="190"/>
      <c r="DD115" s="190">
        <v>5</v>
      </c>
      <c r="DE115" s="190">
        <v>5</v>
      </c>
      <c r="DF115" s="190">
        <v>5</v>
      </c>
      <c r="DG115" s="190"/>
      <c r="DH115" s="190"/>
      <c r="DI115" s="63"/>
      <c r="DJ115" s="25">
        <v>40</v>
      </c>
      <c r="DL115" s="24" t="s">
        <v>736</v>
      </c>
    </row>
    <row r="116" spans="6:195" x14ac:dyDescent="0.2"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M116" s="777" t="s">
        <v>506</v>
      </c>
      <c r="AN116" s="778"/>
      <c r="AO116" s="778"/>
      <c r="AP116" s="190"/>
      <c r="AQ116" s="190"/>
      <c r="AR116" s="190"/>
      <c r="AS116" s="190"/>
      <c r="AT116" s="63"/>
      <c r="AU116" s="189">
        <v>-1</v>
      </c>
      <c r="AV116" s="190">
        <v>20</v>
      </c>
      <c r="AW116" s="190"/>
      <c r="AX116" s="190"/>
      <c r="AY116" s="63"/>
      <c r="AZ116" s="189">
        <v>3</v>
      </c>
      <c r="BA116" s="190">
        <v>3</v>
      </c>
      <c r="BB116" s="190">
        <v>14</v>
      </c>
      <c r="BC116" s="190">
        <v>3</v>
      </c>
      <c r="BD116" s="190">
        <v>3</v>
      </c>
      <c r="BE116" s="190">
        <v>-5</v>
      </c>
      <c r="BF116" s="190"/>
      <c r="BG116" s="190"/>
      <c r="BH116" s="190"/>
      <c r="BI116" s="63"/>
      <c r="BJ116" s="194" t="s">
        <v>30</v>
      </c>
      <c r="BK116" s="93" t="s">
        <v>247</v>
      </c>
      <c r="BL116" s="190" t="s">
        <v>5</v>
      </c>
      <c r="BM116" s="100">
        <v>10</v>
      </c>
      <c r="BN116" s="25">
        <v>60</v>
      </c>
      <c r="BQ116" s="26"/>
      <c r="CM116" s="791" t="s">
        <v>401</v>
      </c>
      <c r="CN116" s="776"/>
      <c r="CO116" s="776"/>
      <c r="CP116" s="190"/>
      <c r="CQ116" s="190"/>
      <c r="CR116" s="190"/>
      <c r="CS116" s="190"/>
      <c r="CT116" s="63"/>
      <c r="CU116" s="189"/>
      <c r="CV116" s="190"/>
      <c r="CW116" s="190"/>
      <c r="CX116" s="190"/>
      <c r="CY116" s="63"/>
      <c r="CZ116" s="189"/>
      <c r="DA116" s="190"/>
      <c r="DB116" s="190"/>
      <c r="DC116" s="190"/>
      <c r="DD116" s="190"/>
      <c r="DE116" s="190"/>
      <c r="DF116" s="190"/>
      <c r="DG116" s="190"/>
      <c r="DH116" s="190"/>
      <c r="DI116" s="63"/>
      <c r="DJ116" s="25">
        <v>0</v>
      </c>
    </row>
    <row r="117" spans="6:195" x14ac:dyDescent="0.2"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M117" s="777" t="s">
        <v>507</v>
      </c>
      <c r="AN117" s="778"/>
      <c r="AO117" s="778"/>
      <c r="AP117" s="190"/>
      <c r="AQ117" s="190">
        <v>1</v>
      </c>
      <c r="AR117" s="190"/>
      <c r="AS117" s="190"/>
      <c r="AT117" s="63"/>
      <c r="AU117" s="189">
        <v>-3</v>
      </c>
      <c r="AV117" s="190">
        <v>26</v>
      </c>
      <c r="AW117" s="190"/>
      <c r="AX117" s="190"/>
      <c r="AY117" s="63"/>
      <c r="AZ117" s="189">
        <v>3</v>
      </c>
      <c r="BA117" s="190">
        <v>3</v>
      </c>
      <c r="BB117" s="190"/>
      <c r="BC117" s="190"/>
      <c r="BD117" s="190"/>
      <c r="BE117" s="190"/>
      <c r="BF117" s="190"/>
      <c r="BG117" s="190"/>
      <c r="BH117" s="190"/>
      <c r="BI117" s="63"/>
      <c r="BJ117" s="194" t="s">
        <v>30</v>
      </c>
      <c r="BK117" s="93" t="s">
        <v>278</v>
      </c>
      <c r="BL117" s="190" t="s">
        <v>8</v>
      </c>
      <c r="BM117" s="100" t="s">
        <v>268</v>
      </c>
      <c r="BN117" s="25">
        <v>70</v>
      </c>
      <c r="BQ117" s="26"/>
      <c r="CM117" s="775" t="s">
        <v>367</v>
      </c>
      <c r="CN117" s="776"/>
      <c r="CO117" s="776"/>
      <c r="CP117" s="190"/>
      <c r="CQ117" s="190"/>
      <c r="CR117" s="190"/>
      <c r="CS117" s="190"/>
      <c r="CT117" s="63"/>
      <c r="CU117" s="189"/>
      <c r="CV117" s="190"/>
      <c r="CW117" s="190"/>
      <c r="CX117" s="190"/>
      <c r="CY117" s="63"/>
      <c r="CZ117" s="189"/>
      <c r="DA117" s="190"/>
      <c r="DB117" s="190">
        <v>2</v>
      </c>
      <c r="DC117" s="190">
        <v>2</v>
      </c>
      <c r="DD117" s="190">
        <v>2</v>
      </c>
      <c r="DE117" s="190">
        <v>2</v>
      </c>
      <c r="DF117" s="190">
        <v>2</v>
      </c>
      <c r="DG117" s="190">
        <v>2</v>
      </c>
      <c r="DH117" s="190"/>
      <c r="DI117" s="63"/>
      <c r="DJ117" s="112">
        <v>50</v>
      </c>
      <c r="DL117" s="24" t="s">
        <v>737</v>
      </c>
    </row>
    <row r="118" spans="6:195" x14ac:dyDescent="0.2"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M118" s="777" t="s">
        <v>508</v>
      </c>
      <c r="AN118" s="778"/>
      <c r="AO118" s="778"/>
      <c r="AP118" s="190"/>
      <c r="AQ118" s="190">
        <v>1</v>
      </c>
      <c r="AR118" s="190">
        <v>-1</v>
      </c>
      <c r="AS118" s="190"/>
      <c r="AT118" s="63"/>
      <c r="AU118" s="189">
        <v>-3</v>
      </c>
      <c r="AV118" s="190">
        <v>31</v>
      </c>
      <c r="AW118" s="190"/>
      <c r="AX118" s="190"/>
      <c r="AY118" s="63"/>
      <c r="AZ118" s="189">
        <v>-4</v>
      </c>
      <c r="BA118" s="190">
        <v>-4</v>
      </c>
      <c r="BB118" s="190"/>
      <c r="BC118" s="190"/>
      <c r="BD118" s="190"/>
      <c r="BE118" s="190"/>
      <c r="BF118" s="190"/>
      <c r="BG118" s="190"/>
      <c r="BH118" s="190"/>
      <c r="BI118" s="63"/>
      <c r="BJ118" s="194" t="s">
        <v>30</v>
      </c>
      <c r="BK118" s="93" t="s">
        <v>190</v>
      </c>
      <c r="BL118" s="190" t="s">
        <v>8</v>
      </c>
      <c r="BM118" s="100">
        <v>11</v>
      </c>
      <c r="BN118" s="25">
        <v>80</v>
      </c>
      <c r="BQ118" s="26"/>
      <c r="CM118" s="775" t="s">
        <v>368</v>
      </c>
      <c r="CN118" s="776"/>
      <c r="CO118" s="776"/>
      <c r="CP118" s="190"/>
      <c r="CQ118" s="190"/>
      <c r="CR118" s="190"/>
      <c r="CS118" s="190"/>
      <c r="CT118" s="63"/>
      <c r="CU118" s="189"/>
      <c r="CV118" s="190"/>
      <c r="CW118" s="190">
        <v>10</v>
      </c>
      <c r="CX118" s="190"/>
      <c r="CY118" s="63"/>
      <c r="CZ118" s="189"/>
      <c r="DA118" s="190"/>
      <c r="DB118" s="190"/>
      <c r="DC118" s="190"/>
      <c r="DD118" s="190"/>
      <c r="DE118" s="190"/>
      <c r="DF118" s="190"/>
      <c r="DG118" s="190"/>
      <c r="DH118" s="190"/>
      <c r="DI118" s="63">
        <v>12</v>
      </c>
      <c r="DJ118" s="112">
        <v>50</v>
      </c>
      <c r="DL118" s="24" t="s">
        <v>738</v>
      </c>
    </row>
    <row r="119" spans="6:195" ht="13.8" thickBot="1" x14ac:dyDescent="0.25">
      <c r="F119" s="25"/>
      <c r="AM119" s="779" t="s">
        <v>509</v>
      </c>
      <c r="AN119" s="780"/>
      <c r="AO119" s="780"/>
      <c r="AP119" s="196"/>
      <c r="AQ119" s="196"/>
      <c r="AR119" s="196"/>
      <c r="AS119" s="196"/>
      <c r="AT119" s="64"/>
      <c r="AU119" s="195">
        <v>-2</v>
      </c>
      <c r="AV119" s="196">
        <v>35</v>
      </c>
      <c r="AW119" s="196"/>
      <c r="AX119" s="196"/>
      <c r="AY119" s="64"/>
      <c r="AZ119" s="195">
        <v>3</v>
      </c>
      <c r="BA119" s="196">
        <v>3</v>
      </c>
      <c r="BB119" s="196">
        <v>5</v>
      </c>
      <c r="BC119" s="196">
        <v>5</v>
      </c>
      <c r="BD119" s="196"/>
      <c r="BE119" s="196"/>
      <c r="BF119" s="196"/>
      <c r="BG119" s="196"/>
      <c r="BH119" s="196"/>
      <c r="BI119" s="64"/>
      <c r="BJ119" s="198" t="s">
        <v>30</v>
      </c>
      <c r="BK119" s="188" t="s">
        <v>139</v>
      </c>
      <c r="BL119" s="196" t="s">
        <v>7</v>
      </c>
      <c r="BM119" s="101">
        <v>11</v>
      </c>
      <c r="BN119" s="25">
        <v>85</v>
      </c>
      <c r="BQ119" s="26"/>
      <c r="CM119" s="775" t="s">
        <v>369</v>
      </c>
      <c r="CN119" s="776"/>
      <c r="CO119" s="776"/>
      <c r="CP119" s="190"/>
      <c r="CQ119" s="190"/>
      <c r="CR119" s="190"/>
      <c r="CS119" s="190"/>
      <c r="CT119" s="63"/>
      <c r="CU119" s="189"/>
      <c r="CV119" s="190"/>
      <c r="CW119" s="190"/>
      <c r="CX119" s="190"/>
      <c r="CY119" s="63"/>
      <c r="CZ119" s="189">
        <v>6</v>
      </c>
      <c r="DA119" s="190">
        <v>3</v>
      </c>
      <c r="DB119" s="190"/>
      <c r="DC119" s="190"/>
      <c r="DD119" s="190"/>
      <c r="DE119" s="190"/>
      <c r="DF119" s="190">
        <v>3</v>
      </c>
      <c r="DG119" s="190"/>
      <c r="DH119" s="190"/>
      <c r="DI119" s="63"/>
      <c r="DJ119" s="25">
        <v>60</v>
      </c>
      <c r="DL119" s="24" t="s">
        <v>739</v>
      </c>
    </row>
    <row r="120" spans="6:195" ht="13.8" thickBot="1" x14ac:dyDescent="0.25">
      <c r="AM120" s="781" t="s">
        <v>683</v>
      </c>
      <c r="AN120" s="782"/>
      <c r="AO120" s="782"/>
      <c r="AV120" s="25"/>
      <c r="AW120" s="194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194"/>
      <c r="BJ120" s="191"/>
      <c r="BK120" s="191"/>
      <c r="BL120" s="191"/>
      <c r="BM120" s="102"/>
      <c r="BQ120" s="26"/>
      <c r="CM120" s="775" t="s">
        <v>370</v>
      </c>
      <c r="CN120" s="776"/>
      <c r="CO120" s="776"/>
      <c r="CP120" s="190">
        <v>1</v>
      </c>
      <c r="CQ120" s="190"/>
      <c r="CR120" s="190"/>
      <c r="CS120" s="190"/>
      <c r="CT120" s="63"/>
      <c r="CU120" s="189"/>
      <c r="CV120" s="190"/>
      <c r="CW120" s="190"/>
      <c r="CX120" s="190"/>
      <c r="CY120" s="63"/>
      <c r="CZ120" s="189"/>
      <c r="DA120" s="190"/>
      <c r="DB120" s="190"/>
      <c r="DC120" s="190"/>
      <c r="DD120" s="190"/>
      <c r="DE120" s="190"/>
      <c r="DF120" s="190"/>
      <c r="DG120" s="190"/>
      <c r="DH120" s="190"/>
      <c r="DI120" s="63"/>
      <c r="DJ120" s="25">
        <v>60</v>
      </c>
      <c r="DL120" s="24" t="s">
        <v>740</v>
      </c>
    </row>
    <row r="121" spans="6:195" x14ac:dyDescent="0.2">
      <c r="AM121" s="783" t="s">
        <v>684</v>
      </c>
      <c r="AN121" s="784"/>
      <c r="AO121" s="784"/>
      <c r="AP121" s="193"/>
      <c r="AQ121" s="193">
        <v>1</v>
      </c>
      <c r="AR121" s="193"/>
      <c r="AS121" s="193"/>
      <c r="AT121" s="61"/>
      <c r="AU121" s="192">
        <v>-1</v>
      </c>
      <c r="AV121" s="193">
        <v>17</v>
      </c>
      <c r="AW121" s="193"/>
      <c r="AX121" s="193"/>
      <c r="AY121" s="61"/>
      <c r="AZ121" s="192"/>
      <c r="BA121" s="193">
        <v>2</v>
      </c>
      <c r="BB121" s="193">
        <v>8</v>
      </c>
      <c r="BC121" s="193">
        <v>12</v>
      </c>
      <c r="BD121" s="193">
        <v>2</v>
      </c>
      <c r="BE121" s="193">
        <v>2</v>
      </c>
      <c r="BF121" s="193"/>
      <c r="BG121" s="193"/>
      <c r="BH121" s="193"/>
      <c r="BI121" s="61"/>
      <c r="BJ121" s="197" t="s">
        <v>30</v>
      </c>
      <c r="BK121" s="193" t="s">
        <v>247</v>
      </c>
      <c r="BL121" s="193" t="s">
        <v>7</v>
      </c>
      <c r="BM121" s="99">
        <v>11</v>
      </c>
      <c r="BN121" s="25">
        <v>40</v>
      </c>
      <c r="BO121" s="25"/>
      <c r="BQ121" s="26"/>
      <c r="CM121" s="775" t="s">
        <v>371</v>
      </c>
      <c r="CN121" s="776"/>
      <c r="CO121" s="776"/>
      <c r="CP121" s="190"/>
      <c r="CQ121" s="190">
        <v>1</v>
      </c>
      <c r="CR121" s="190"/>
      <c r="CS121" s="190"/>
      <c r="CT121" s="63"/>
      <c r="CU121" s="189"/>
      <c r="CV121" s="190"/>
      <c r="CW121" s="190"/>
      <c r="CX121" s="190"/>
      <c r="CY121" s="63"/>
      <c r="CZ121" s="189"/>
      <c r="DA121" s="190"/>
      <c r="DB121" s="190"/>
      <c r="DC121" s="190"/>
      <c r="DD121" s="190"/>
      <c r="DE121" s="190"/>
      <c r="DF121" s="190"/>
      <c r="DG121" s="190"/>
      <c r="DH121" s="190"/>
      <c r="DI121" s="63"/>
      <c r="DJ121" s="25">
        <v>60</v>
      </c>
      <c r="DL121" s="24" t="s">
        <v>741</v>
      </c>
    </row>
    <row r="122" spans="6:195" x14ac:dyDescent="0.2">
      <c r="AM122" s="777" t="s">
        <v>685</v>
      </c>
      <c r="AN122" s="778"/>
      <c r="AO122" s="778"/>
      <c r="AP122" s="190"/>
      <c r="AQ122" s="190"/>
      <c r="AR122" s="190"/>
      <c r="AS122" s="190"/>
      <c r="AT122" s="63"/>
      <c r="AU122" s="189">
        <v>1</v>
      </c>
      <c r="AV122" s="190">
        <v>17</v>
      </c>
      <c r="AW122" s="190"/>
      <c r="AX122" s="190"/>
      <c r="AY122" s="63"/>
      <c r="AZ122" s="189">
        <v>3</v>
      </c>
      <c r="BA122" s="190">
        <v>3</v>
      </c>
      <c r="BB122" s="190">
        <v>12</v>
      </c>
      <c r="BC122" s="190">
        <v>6</v>
      </c>
      <c r="BD122" s="190">
        <v>7</v>
      </c>
      <c r="BE122" s="190"/>
      <c r="BF122" s="190">
        <v>8</v>
      </c>
      <c r="BG122" s="190"/>
      <c r="BH122" s="190"/>
      <c r="BI122" s="63"/>
      <c r="BJ122" s="194" t="s">
        <v>30</v>
      </c>
      <c r="BK122" s="93" t="s">
        <v>190</v>
      </c>
      <c r="BL122" s="190" t="s">
        <v>3</v>
      </c>
      <c r="BM122" s="100">
        <v>11</v>
      </c>
      <c r="BN122" s="25">
        <v>40</v>
      </c>
      <c r="BO122" s="25"/>
      <c r="BQ122" s="26"/>
      <c r="CM122" s="775" t="s">
        <v>372</v>
      </c>
      <c r="CN122" s="776"/>
      <c r="CO122" s="776"/>
      <c r="CP122" s="190"/>
      <c r="CQ122" s="190"/>
      <c r="CR122" s="190">
        <v>1</v>
      </c>
      <c r="CS122" s="190"/>
      <c r="CT122" s="63"/>
      <c r="CU122" s="189"/>
      <c r="CV122" s="190"/>
      <c r="CW122" s="190"/>
      <c r="CX122" s="190"/>
      <c r="CY122" s="63"/>
      <c r="CZ122" s="189"/>
      <c r="DA122" s="190"/>
      <c r="DB122" s="190"/>
      <c r="DC122" s="190"/>
      <c r="DD122" s="190"/>
      <c r="DE122" s="190"/>
      <c r="DF122" s="190"/>
      <c r="DG122" s="190"/>
      <c r="DH122" s="190"/>
      <c r="DI122" s="63"/>
      <c r="DJ122" s="25">
        <v>60</v>
      </c>
    </row>
    <row r="123" spans="6:195" x14ac:dyDescent="0.2">
      <c r="AM123" s="777" t="s">
        <v>686</v>
      </c>
      <c r="AN123" s="778"/>
      <c r="AO123" s="778"/>
      <c r="AP123" s="190"/>
      <c r="AQ123" s="190"/>
      <c r="AR123" s="190"/>
      <c r="AS123" s="190"/>
      <c r="AT123" s="63"/>
      <c r="AU123" s="189">
        <v>-2</v>
      </c>
      <c r="AV123" s="190">
        <v>13</v>
      </c>
      <c r="AW123" s="190"/>
      <c r="AX123" s="190">
        <v>8</v>
      </c>
      <c r="AY123" s="63"/>
      <c r="AZ123" s="189">
        <v>16</v>
      </c>
      <c r="BA123" s="190">
        <v>14</v>
      </c>
      <c r="BB123" s="190">
        <v>10</v>
      </c>
      <c r="BC123" s="190">
        <v>6</v>
      </c>
      <c r="BD123" s="190">
        <v>6</v>
      </c>
      <c r="BE123" s="190">
        <v>5</v>
      </c>
      <c r="BF123" s="190">
        <v>7</v>
      </c>
      <c r="BG123" s="190">
        <v>7</v>
      </c>
      <c r="BH123" s="190">
        <v>4</v>
      </c>
      <c r="BI123" s="63">
        <v>4</v>
      </c>
      <c r="BJ123" s="194" t="s">
        <v>30</v>
      </c>
      <c r="BK123" s="190" t="s">
        <v>139</v>
      </c>
      <c r="BL123" s="190" t="s">
        <v>8</v>
      </c>
      <c r="BM123" s="100" t="s">
        <v>607</v>
      </c>
      <c r="BN123" s="25">
        <v>45</v>
      </c>
      <c r="BO123" s="25"/>
      <c r="BQ123" s="26"/>
      <c r="CM123" s="775" t="s">
        <v>373</v>
      </c>
      <c r="CN123" s="776"/>
      <c r="CO123" s="776"/>
      <c r="CP123" s="190"/>
      <c r="CQ123" s="190"/>
      <c r="CR123" s="190"/>
      <c r="CS123" s="190">
        <v>1</v>
      </c>
      <c r="CT123" s="63"/>
      <c r="CU123" s="189"/>
      <c r="CV123" s="190"/>
      <c r="CW123" s="190"/>
      <c r="CX123" s="190"/>
      <c r="CY123" s="63"/>
      <c r="CZ123" s="189"/>
      <c r="DA123" s="190"/>
      <c r="DB123" s="190">
        <v>2</v>
      </c>
      <c r="DC123" s="190"/>
      <c r="DD123" s="190">
        <v>2</v>
      </c>
      <c r="DE123" s="190">
        <v>2</v>
      </c>
      <c r="DF123" s="190">
        <v>2</v>
      </c>
      <c r="DG123" s="190">
        <v>2</v>
      </c>
      <c r="DH123" s="190"/>
      <c r="DI123" s="63"/>
      <c r="DJ123" s="25">
        <v>60</v>
      </c>
    </row>
    <row r="124" spans="6:195" x14ac:dyDescent="0.2">
      <c r="AM124" s="777" t="s">
        <v>687</v>
      </c>
      <c r="AN124" s="778"/>
      <c r="AO124" s="778"/>
      <c r="AP124" s="190"/>
      <c r="AQ124" s="190"/>
      <c r="AR124" s="190">
        <v>-1</v>
      </c>
      <c r="AS124" s="190"/>
      <c r="AT124" s="63"/>
      <c r="AU124" s="189">
        <v>-4</v>
      </c>
      <c r="AV124" s="190">
        <v>26</v>
      </c>
      <c r="AW124" s="190"/>
      <c r="AX124" s="190"/>
      <c r="AY124" s="63"/>
      <c r="AZ124" s="189">
        <v>5</v>
      </c>
      <c r="BA124" s="190">
        <v>2</v>
      </c>
      <c r="BB124" s="190">
        <v>-5</v>
      </c>
      <c r="BC124" s="190">
        <v>16</v>
      </c>
      <c r="BD124" s="190">
        <v>8</v>
      </c>
      <c r="BE124" s="190">
        <v>3</v>
      </c>
      <c r="BF124" s="190">
        <v>3</v>
      </c>
      <c r="BG124" s="190">
        <v>3</v>
      </c>
      <c r="BH124" s="190"/>
      <c r="BI124" s="63"/>
      <c r="BJ124" s="194" t="s">
        <v>30</v>
      </c>
      <c r="BK124" s="93" t="s">
        <v>247</v>
      </c>
      <c r="BL124" s="190" t="s">
        <v>6</v>
      </c>
      <c r="BM124" s="100" t="s">
        <v>268</v>
      </c>
      <c r="BN124" s="25">
        <v>50</v>
      </c>
      <c r="BO124" s="25"/>
      <c r="BQ124" s="26"/>
      <c r="CM124" s="775" t="s">
        <v>374</v>
      </c>
      <c r="CN124" s="776"/>
      <c r="CO124" s="776"/>
      <c r="CP124" s="190"/>
      <c r="CQ124" s="190"/>
      <c r="CR124" s="190"/>
      <c r="CS124" s="190"/>
      <c r="CT124" s="63">
        <v>1</v>
      </c>
      <c r="CU124" s="189"/>
      <c r="CV124" s="190"/>
      <c r="CW124" s="190"/>
      <c r="CX124" s="190"/>
      <c r="CY124" s="63"/>
      <c r="CZ124" s="189">
        <v>1</v>
      </c>
      <c r="DA124" s="190">
        <v>1</v>
      </c>
      <c r="DB124" s="190"/>
      <c r="DC124" s="190"/>
      <c r="DD124" s="190"/>
      <c r="DE124" s="190"/>
      <c r="DF124" s="190"/>
      <c r="DG124" s="190"/>
      <c r="DH124" s="190">
        <v>3</v>
      </c>
      <c r="DI124" s="63">
        <v>4</v>
      </c>
      <c r="DJ124" s="25">
        <v>60</v>
      </c>
    </row>
    <row r="125" spans="6:195" x14ac:dyDescent="0.2">
      <c r="AM125" s="777" t="s">
        <v>688</v>
      </c>
      <c r="AN125" s="778"/>
      <c r="AO125" s="778"/>
      <c r="AP125" s="190"/>
      <c r="AQ125" s="190"/>
      <c r="AR125" s="190"/>
      <c r="AS125" s="190"/>
      <c r="AT125" s="63"/>
      <c r="AU125" s="189"/>
      <c r="AV125" s="190">
        <v>19</v>
      </c>
      <c r="AW125" s="190"/>
      <c r="AX125" s="190"/>
      <c r="AY125" s="63">
        <v>2</v>
      </c>
      <c r="AZ125" s="189"/>
      <c r="BA125" s="190"/>
      <c r="BB125" s="190"/>
      <c r="BC125" s="190"/>
      <c r="BD125" s="190"/>
      <c r="BE125" s="190"/>
      <c r="BF125" s="190"/>
      <c r="BG125" s="190"/>
      <c r="BH125" s="190">
        <v>5</v>
      </c>
      <c r="BI125" s="63">
        <v>5</v>
      </c>
      <c r="BJ125" s="194" t="s">
        <v>30</v>
      </c>
      <c r="BK125" s="94" t="s">
        <v>139</v>
      </c>
      <c r="BL125" s="190" t="s">
        <v>1</v>
      </c>
      <c r="BM125" s="100">
        <v>10</v>
      </c>
      <c r="BN125" s="25">
        <v>55</v>
      </c>
      <c r="BO125" s="25"/>
      <c r="BQ125" s="26"/>
      <c r="CM125" s="775" t="s">
        <v>375</v>
      </c>
      <c r="CN125" s="776"/>
      <c r="CO125" s="776"/>
      <c r="CP125" s="190"/>
      <c r="CQ125" s="190"/>
      <c r="CR125" s="190"/>
      <c r="CS125" s="190"/>
      <c r="CT125" s="63"/>
      <c r="CU125" s="189"/>
      <c r="CV125" s="190"/>
      <c r="CW125" s="190"/>
      <c r="CX125" s="190"/>
      <c r="CY125" s="63"/>
      <c r="CZ125" s="189">
        <v>10</v>
      </c>
      <c r="DA125" s="190">
        <v>10</v>
      </c>
      <c r="DB125" s="190">
        <v>4</v>
      </c>
      <c r="DC125" s="190">
        <v>2</v>
      </c>
      <c r="DD125" s="190">
        <v>3</v>
      </c>
      <c r="DE125" s="190">
        <v>5</v>
      </c>
      <c r="DF125" s="190">
        <v>2</v>
      </c>
      <c r="DG125" s="190">
        <v>4</v>
      </c>
      <c r="DH125" s="190">
        <v>2</v>
      </c>
      <c r="DI125" s="63">
        <v>2</v>
      </c>
      <c r="DJ125" s="112">
        <v>70</v>
      </c>
    </row>
    <row r="126" spans="6:195" x14ac:dyDescent="0.2">
      <c r="AM126" s="777" t="s">
        <v>689</v>
      </c>
      <c r="AN126" s="778"/>
      <c r="AO126" s="778"/>
      <c r="AP126" s="190"/>
      <c r="AQ126" s="190">
        <v>1</v>
      </c>
      <c r="AR126" s="190">
        <v>-1</v>
      </c>
      <c r="AS126" s="190"/>
      <c r="AT126" s="63"/>
      <c r="AU126" s="189">
        <v>-4</v>
      </c>
      <c r="AV126" s="190">
        <v>24</v>
      </c>
      <c r="AW126" s="190"/>
      <c r="AX126" s="190"/>
      <c r="AY126" s="63">
        <v>3</v>
      </c>
      <c r="AZ126" s="189">
        <v>4</v>
      </c>
      <c r="BA126" s="190">
        <v>8</v>
      </c>
      <c r="BB126" s="190">
        <v>3</v>
      </c>
      <c r="BC126" s="190">
        <v>1</v>
      </c>
      <c r="BD126" s="190">
        <v>1</v>
      </c>
      <c r="BE126" s="190">
        <v>1</v>
      </c>
      <c r="BF126" s="190">
        <v>1</v>
      </c>
      <c r="BG126" s="190"/>
      <c r="BH126" s="190"/>
      <c r="BI126" s="63"/>
      <c r="BJ126" s="194" t="s">
        <v>30</v>
      </c>
      <c r="BK126" s="93" t="s">
        <v>247</v>
      </c>
      <c r="BL126" s="190" t="s">
        <v>8</v>
      </c>
      <c r="BM126" s="100">
        <v>12</v>
      </c>
      <c r="BN126" s="25">
        <v>60</v>
      </c>
      <c r="BO126" s="25"/>
      <c r="BQ126" s="25"/>
      <c r="CM126" s="775" t="s">
        <v>376</v>
      </c>
      <c r="CN126" s="776"/>
      <c r="CO126" s="776"/>
      <c r="CP126" s="190"/>
      <c r="CQ126" s="190"/>
      <c r="CR126" s="190"/>
      <c r="CS126" s="190"/>
      <c r="CT126" s="63"/>
      <c r="CU126" s="189"/>
      <c r="CV126" s="190">
        <v>7</v>
      </c>
      <c r="CW126" s="190"/>
      <c r="CX126" s="190"/>
      <c r="CY126" s="63"/>
      <c r="CZ126" s="189"/>
      <c r="DA126" s="190"/>
      <c r="DB126" s="190">
        <v>14</v>
      </c>
      <c r="DC126" s="190"/>
      <c r="DD126" s="190"/>
      <c r="DE126" s="190"/>
      <c r="DF126" s="190"/>
      <c r="DG126" s="190"/>
      <c r="DH126" s="190"/>
      <c r="DI126" s="63"/>
      <c r="DJ126" s="113">
        <v>80</v>
      </c>
    </row>
    <row r="127" spans="6:195" x14ac:dyDescent="0.2">
      <c r="AM127" s="777" t="s">
        <v>690</v>
      </c>
      <c r="AN127" s="778"/>
      <c r="AO127" s="778"/>
      <c r="AP127" s="190"/>
      <c r="AQ127" s="190">
        <v>1</v>
      </c>
      <c r="AR127" s="190"/>
      <c r="AS127" s="190"/>
      <c r="AT127" s="63"/>
      <c r="AU127" s="189"/>
      <c r="AV127" s="190">
        <v>14</v>
      </c>
      <c r="AW127" s="190"/>
      <c r="AX127" s="190"/>
      <c r="AY127" s="63"/>
      <c r="AZ127" s="189">
        <v>4</v>
      </c>
      <c r="BA127" s="190">
        <v>8</v>
      </c>
      <c r="BB127" s="190"/>
      <c r="BC127" s="190"/>
      <c r="BD127" s="190"/>
      <c r="BE127" s="190"/>
      <c r="BF127" s="190"/>
      <c r="BG127" s="190"/>
      <c r="BH127" s="190">
        <v>3</v>
      </c>
      <c r="BI127" s="63">
        <v>3</v>
      </c>
      <c r="BJ127" s="194" t="s">
        <v>30</v>
      </c>
      <c r="BK127" s="93" t="s">
        <v>245</v>
      </c>
      <c r="BL127" s="190" t="s">
        <v>8</v>
      </c>
      <c r="BM127" s="100">
        <v>11</v>
      </c>
      <c r="BN127" s="25">
        <v>70</v>
      </c>
      <c r="BO127" s="25"/>
      <c r="BQ127" s="25"/>
      <c r="CM127" s="775" t="s">
        <v>377</v>
      </c>
      <c r="CN127" s="776"/>
      <c r="CO127" s="776"/>
      <c r="CP127" s="190"/>
      <c r="CQ127" s="190"/>
      <c r="CR127" s="190"/>
      <c r="CS127" s="190"/>
      <c r="CT127" s="63"/>
      <c r="CU127" s="189"/>
      <c r="CV127" s="190"/>
      <c r="CW127" s="190">
        <v>7</v>
      </c>
      <c r="CX127" s="190"/>
      <c r="CY127" s="63"/>
      <c r="CZ127" s="189"/>
      <c r="DA127" s="190"/>
      <c r="DB127" s="190"/>
      <c r="DC127" s="190">
        <v>14</v>
      </c>
      <c r="DD127" s="190"/>
      <c r="DE127" s="190"/>
      <c r="DF127" s="190"/>
      <c r="DG127" s="190"/>
      <c r="DH127" s="190"/>
      <c r="DI127" s="63"/>
      <c r="DJ127" s="113">
        <v>80</v>
      </c>
    </row>
    <row r="128" spans="6:195" x14ac:dyDescent="0.2">
      <c r="AM128" s="777" t="s">
        <v>691</v>
      </c>
      <c r="AN128" s="778"/>
      <c r="AO128" s="778"/>
      <c r="AP128" s="190"/>
      <c r="AQ128" s="190">
        <v>-2</v>
      </c>
      <c r="AR128" s="190">
        <v>-1</v>
      </c>
      <c r="AS128" s="190"/>
      <c r="AT128" s="63">
        <v>-1</v>
      </c>
      <c r="AU128" s="189">
        <v>-3</v>
      </c>
      <c r="AV128" s="190">
        <v>38</v>
      </c>
      <c r="AW128" s="190"/>
      <c r="AX128" s="190"/>
      <c r="AY128" s="63"/>
      <c r="AZ128" s="189">
        <v>8</v>
      </c>
      <c r="BA128" s="190">
        <v>4</v>
      </c>
      <c r="BB128" s="190">
        <v>3</v>
      </c>
      <c r="BC128" s="190">
        <v>2</v>
      </c>
      <c r="BD128" s="190">
        <v>2</v>
      </c>
      <c r="BE128" s="190">
        <v>3</v>
      </c>
      <c r="BF128" s="190">
        <v>3</v>
      </c>
      <c r="BG128" s="190">
        <v>3</v>
      </c>
      <c r="BH128" s="190"/>
      <c r="BI128" s="63"/>
      <c r="BJ128" s="194" t="s">
        <v>30</v>
      </c>
      <c r="BK128" s="190" t="s">
        <v>247</v>
      </c>
      <c r="BL128" s="190" t="s">
        <v>8</v>
      </c>
      <c r="BM128" s="100" t="s">
        <v>692</v>
      </c>
      <c r="BN128" s="25">
        <v>80</v>
      </c>
      <c r="BO128" s="25"/>
      <c r="BQ128" s="25"/>
      <c r="CM128" s="775" t="s">
        <v>378</v>
      </c>
      <c r="CN128" s="776"/>
      <c r="CO128" s="776"/>
      <c r="CP128" s="190"/>
      <c r="CQ128" s="190"/>
      <c r="CR128" s="190"/>
      <c r="CS128" s="190"/>
      <c r="CT128" s="63"/>
      <c r="CU128" s="189">
        <v>4</v>
      </c>
      <c r="CV128" s="190"/>
      <c r="CW128" s="190"/>
      <c r="CX128" s="190"/>
      <c r="CY128" s="63"/>
      <c r="CZ128" s="189"/>
      <c r="DA128" s="190"/>
      <c r="DB128" s="190"/>
      <c r="DC128" s="190"/>
      <c r="DD128" s="190"/>
      <c r="DE128" s="190"/>
      <c r="DF128" s="190"/>
      <c r="DG128" s="190"/>
      <c r="DH128" s="190">
        <v>10</v>
      </c>
      <c r="DI128" s="63">
        <v>10</v>
      </c>
      <c r="DJ128" s="113">
        <v>80</v>
      </c>
    </row>
    <row r="129" spans="39:116" x14ac:dyDescent="0.2">
      <c r="AM129" s="777" t="s">
        <v>693</v>
      </c>
      <c r="AN129" s="778"/>
      <c r="AO129" s="778"/>
      <c r="AP129" s="190"/>
      <c r="AQ129" s="190">
        <v>1</v>
      </c>
      <c r="AR129" s="190"/>
      <c r="AS129" s="190"/>
      <c r="AT129" s="63"/>
      <c r="AU129" s="189">
        <v>-2</v>
      </c>
      <c r="AV129" s="190">
        <v>25</v>
      </c>
      <c r="AW129" s="190"/>
      <c r="AX129" s="190"/>
      <c r="AY129" s="63"/>
      <c r="AZ129" s="189">
        <v>11</v>
      </c>
      <c r="BA129" s="190">
        <v>9</v>
      </c>
      <c r="BB129" s="190">
        <v>3</v>
      </c>
      <c r="BC129" s="190">
        <v>4</v>
      </c>
      <c r="BD129" s="190"/>
      <c r="BE129" s="190">
        <v>6</v>
      </c>
      <c r="BF129" s="190">
        <v>7</v>
      </c>
      <c r="BG129" s="190">
        <v>11</v>
      </c>
      <c r="BH129" s="190"/>
      <c r="BI129" s="63"/>
      <c r="BJ129" s="194" t="s">
        <v>30</v>
      </c>
      <c r="BK129" s="93" t="s">
        <v>247</v>
      </c>
      <c r="BL129" s="190" t="s">
        <v>2</v>
      </c>
      <c r="BM129" s="100" t="s">
        <v>607</v>
      </c>
      <c r="BN129" s="25">
        <v>80</v>
      </c>
      <c r="BO129" s="25"/>
      <c r="BQ129" s="25"/>
      <c r="CM129" s="775" t="s">
        <v>379</v>
      </c>
      <c r="CN129" s="776"/>
      <c r="CO129" s="776"/>
      <c r="CP129" s="190"/>
      <c r="CQ129" s="190"/>
      <c r="CR129" s="190"/>
      <c r="CS129" s="190"/>
      <c r="CT129" s="63"/>
      <c r="CU129" s="189"/>
      <c r="CV129" s="190"/>
      <c r="CW129" s="190"/>
      <c r="CX129" s="190">
        <v>23</v>
      </c>
      <c r="CY129" s="63"/>
      <c r="CZ129" s="189"/>
      <c r="DA129" s="190"/>
      <c r="DB129" s="190"/>
      <c r="DC129" s="190"/>
      <c r="DD129" s="190"/>
      <c r="DE129" s="190"/>
      <c r="DF129" s="190"/>
      <c r="DG129" s="190"/>
      <c r="DH129" s="190"/>
      <c r="DI129" s="63"/>
      <c r="DJ129" s="113">
        <v>100</v>
      </c>
    </row>
    <row r="130" spans="39:116" x14ac:dyDescent="0.2">
      <c r="AM130" s="777" t="s">
        <v>694</v>
      </c>
      <c r="AN130" s="778"/>
      <c r="AO130" s="778"/>
      <c r="AP130" s="190"/>
      <c r="AQ130" s="190">
        <v>1</v>
      </c>
      <c r="AR130" s="190">
        <v>-1</v>
      </c>
      <c r="AS130" s="190"/>
      <c r="AT130" s="63"/>
      <c r="AU130" s="189">
        <v>-4</v>
      </c>
      <c r="AV130" s="190">
        <v>33</v>
      </c>
      <c r="AW130" s="190"/>
      <c r="AX130" s="190">
        <v>10</v>
      </c>
      <c r="AY130" s="63"/>
      <c r="AZ130" s="189">
        <v>13</v>
      </c>
      <c r="BA130" s="190">
        <v>11</v>
      </c>
      <c r="BB130" s="190">
        <v>2</v>
      </c>
      <c r="BC130" s="190">
        <v>2</v>
      </c>
      <c r="BD130" s="190">
        <v>2</v>
      </c>
      <c r="BE130" s="190">
        <v>2</v>
      </c>
      <c r="BF130" s="190">
        <v>2</v>
      </c>
      <c r="BG130" s="190">
        <v>2</v>
      </c>
      <c r="BH130" s="190">
        <v>8</v>
      </c>
      <c r="BI130" s="63">
        <v>8</v>
      </c>
      <c r="BJ130" s="194" t="s">
        <v>30</v>
      </c>
      <c r="BK130" s="93" t="s">
        <v>244</v>
      </c>
      <c r="BL130" s="190" t="s">
        <v>8</v>
      </c>
      <c r="BM130" s="100" t="s">
        <v>525</v>
      </c>
      <c r="BN130" s="25">
        <v>95</v>
      </c>
      <c r="BO130" s="25"/>
      <c r="BQ130" s="25"/>
      <c r="CM130" s="775" t="s">
        <v>380</v>
      </c>
      <c r="CN130" s="776"/>
      <c r="CO130" s="776"/>
      <c r="CP130" s="190"/>
      <c r="CQ130" s="190"/>
      <c r="CR130" s="190"/>
      <c r="CS130" s="190"/>
      <c r="CT130" s="63"/>
      <c r="CU130" s="189"/>
      <c r="CV130" s="190"/>
      <c r="CW130" s="190"/>
      <c r="CX130" s="190"/>
      <c r="CY130" s="63">
        <v>12</v>
      </c>
      <c r="CZ130" s="189"/>
      <c r="DA130" s="190"/>
      <c r="DB130" s="190"/>
      <c r="DC130" s="190"/>
      <c r="DD130" s="190"/>
      <c r="DE130" s="190"/>
      <c r="DF130" s="190"/>
      <c r="DG130" s="190"/>
      <c r="DH130" s="190"/>
      <c r="DI130" s="63"/>
      <c r="DJ130" s="113">
        <v>100</v>
      </c>
    </row>
    <row r="131" spans="39:116" x14ac:dyDescent="0.2">
      <c r="AM131" s="777" t="s">
        <v>695</v>
      </c>
      <c r="AN131" s="778"/>
      <c r="AO131" s="778"/>
      <c r="AP131" s="190"/>
      <c r="AQ131" s="190">
        <v>1</v>
      </c>
      <c r="AR131" s="190"/>
      <c r="AS131" s="190"/>
      <c r="AT131" s="63"/>
      <c r="AU131" s="189">
        <v>1</v>
      </c>
      <c r="AV131" s="190">
        <v>31</v>
      </c>
      <c r="AW131" s="190"/>
      <c r="AX131" s="190"/>
      <c r="AY131" s="63"/>
      <c r="AZ131" s="189">
        <v>8</v>
      </c>
      <c r="BA131" s="190">
        <v>8</v>
      </c>
      <c r="BB131" s="190"/>
      <c r="BC131" s="190"/>
      <c r="BD131" s="190"/>
      <c r="BE131" s="190"/>
      <c r="BF131" s="190"/>
      <c r="BG131" s="190"/>
      <c r="BH131" s="190"/>
      <c r="BI131" s="63"/>
      <c r="BJ131" s="194" t="s">
        <v>30</v>
      </c>
      <c r="BK131" s="93" t="s">
        <v>190</v>
      </c>
      <c r="BL131" s="190" t="s">
        <v>279</v>
      </c>
      <c r="BM131" s="100">
        <v>11</v>
      </c>
      <c r="BN131" s="25">
        <v>135</v>
      </c>
      <c r="BO131" s="25"/>
      <c r="BQ131" s="25"/>
      <c r="CM131" s="775" t="s">
        <v>381</v>
      </c>
      <c r="CN131" s="776"/>
      <c r="CO131" s="776"/>
      <c r="CP131" s="190"/>
      <c r="CQ131" s="190"/>
      <c r="CR131" s="190"/>
      <c r="CS131" s="190"/>
      <c r="CT131" s="63"/>
      <c r="CU131" s="189"/>
      <c r="CV131" s="190">
        <v>11</v>
      </c>
      <c r="CW131" s="190"/>
      <c r="CX131" s="190"/>
      <c r="CY131" s="63"/>
      <c r="CZ131" s="189">
        <v>6</v>
      </c>
      <c r="DA131" s="190">
        <v>6</v>
      </c>
      <c r="DB131" s="190"/>
      <c r="DC131" s="190"/>
      <c r="DD131" s="190"/>
      <c r="DE131" s="190"/>
      <c r="DF131" s="190"/>
      <c r="DG131" s="190"/>
      <c r="DH131" s="190">
        <v>10</v>
      </c>
      <c r="DI131" s="63">
        <v>4</v>
      </c>
      <c r="DJ131" s="113">
        <v>120</v>
      </c>
    </row>
    <row r="132" spans="39:116" ht="13.8" thickBot="1" x14ac:dyDescent="0.25">
      <c r="AM132" s="779" t="s">
        <v>696</v>
      </c>
      <c r="AN132" s="780"/>
      <c r="AO132" s="780"/>
      <c r="AP132" s="196"/>
      <c r="AQ132" s="196">
        <v>2</v>
      </c>
      <c r="AR132" s="196">
        <v>-1</v>
      </c>
      <c r="AS132" s="196"/>
      <c r="AT132" s="64"/>
      <c r="AU132" s="195">
        <v>-4</v>
      </c>
      <c r="AV132" s="196">
        <v>41</v>
      </c>
      <c r="AW132" s="196"/>
      <c r="AX132" s="196"/>
      <c r="AY132" s="64"/>
      <c r="AZ132" s="195">
        <v>6</v>
      </c>
      <c r="BA132" s="196">
        <v>4</v>
      </c>
      <c r="BB132" s="196"/>
      <c r="BC132" s="196"/>
      <c r="BD132" s="196"/>
      <c r="BE132" s="196"/>
      <c r="BF132" s="196"/>
      <c r="BG132" s="196"/>
      <c r="BH132" s="196"/>
      <c r="BI132" s="64"/>
      <c r="BJ132" s="198" t="s">
        <v>30</v>
      </c>
      <c r="BK132" s="188" t="s">
        <v>187</v>
      </c>
      <c r="BL132" s="196" t="s">
        <v>8</v>
      </c>
      <c r="BM132" s="101">
        <v>10</v>
      </c>
      <c r="BN132" s="25">
        <v>180</v>
      </c>
      <c r="BO132" s="25"/>
      <c r="BQ132" s="25"/>
      <c r="CM132" s="775" t="s">
        <v>382</v>
      </c>
      <c r="CN132" s="776"/>
      <c r="CO132" s="776"/>
      <c r="CP132" s="190"/>
      <c r="CQ132" s="190"/>
      <c r="CR132" s="190"/>
      <c r="CS132" s="190"/>
      <c r="CT132" s="63"/>
      <c r="CU132" s="189"/>
      <c r="CV132" s="190"/>
      <c r="CW132" s="190">
        <v>11</v>
      </c>
      <c r="CX132" s="190"/>
      <c r="CY132" s="63"/>
      <c r="CZ132" s="189"/>
      <c r="DA132" s="190"/>
      <c r="DB132" s="190">
        <v>7</v>
      </c>
      <c r="DC132" s="190">
        <v>5</v>
      </c>
      <c r="DD132" s="190">
        <v>6</v>
      </c>
      <c r="DE132" s="190">
        <v>6</v>
      </c>
      <c r="DF132" s="190">
        <v>5</v>
      </c>
      <c r="DG132" s="190">
        <v>6</v>
      </c>
      <c r="DH132" s="190"/>
      <c r="DI132" s="63"/>
      <c r="DJ132" s="113">
        <v>120</v>
      </c>
    </row>
    <row r="133" spans="39:116" ht="13.8" thickBot="1" x14ac:dyDescent="0.25">
      <c r="AM133" s="781" t="s">
        <v>697</v>
      </c>
      <c r="AN133" s="782"/>
      <c r="AO133" s="782"/>
      <c r="AV133" s="25"/>
      <c r="AW133" s="194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194"/>
      <c r="BJ133" s="191"/>
      <c r="BK133" s="191"/>
      <c r="BL133" s="191"/>
      <c r="BM133" s="102"/>
      <c r="BQ133" s="25"/>
      <c r="CM133" s="775" t="s">
        <v>383</v>
      </c>
      <c r="CN133" s="776"/>
      <c r="CO133" s="776"/>
      <c r="CP133" s="190"/>
      <c r="CQ133" s="190"/>
      <c r="CR133" s="190"/>
      <c r="CS133" s="190"/>
      <c r="CT133" s="63"/>
      <c r="CU133" s="189"/>
      <c r="CV133" s="190"/>
      <c r="CW133" s="190"/>
      <c r="CX133" s="190"/>
      <c r="CY133" s="63">
        <v>18</v>
      </c>
      <c r="CZ133" s="189">
        <v>6</v>
      </c>
      <c r="DA133" s="190">
        <v>6</v>
      </c>
      <c r="DB133" s="190">
        <v>6</v>
      </c>
      <c r="DC133" s="190"/>
      <c r="DD133" s="190">
        <v>6</v>
      </c>
      <c r="DE133" s="190">
        <v>6</v>
      </c>
      <c r="DF133" s="190">
        <v>6</v>
      </c>
      <c r="DG133" s="190">
        <v>6</v>
      </c>
      <c r="DH133" s="190"/>
      <c r="DI133" s="63"/>
      <c r="DJ133" s="113">
        <v>150</v>
      </c>
    </row>
    <row r="134" spans="39:116" x14ac:dyDescent="0.2">
      <c r="AM134" s="783" t="s">
        <v>250</v>
      </c>
      <c r="AN134" s="784"/>
      <c r="AO134" s="784"/>
      <c r="AP134" s="193"/>
      <c r="AQ134" s="193"/>
      <c r="AR134" s="193"/>
      <c r="AS134" s="193"/>
      <c r="AT134" s="193"/>
      <c r="AU134" s="192"/>
      <c r="AV134" s="197"/>
      <c r="AW134" s="193">
        <v>8</v>
      </c>
      <c r="AX134" s="193"/>
      <c r="AY134" s="61"/>
      <c r="AZ134" s="192"/>
      <c r="BA134" s="193"/>
      <c r="BB134" s="193">
        <v>1</v>
      </c>
      <c r="BC134" s="193">
        <v>1</v>
      </c>
      <c r="BD134" s="193">
        <v>1</v>
      </c>
      <c r="BE134" s="193">
        <v>1</v>
      </c>
      <c r="BF134" s="193">
        <v>1</v>
      </c>
      <c r="BG134" s="193">
        <v>1</v>
      </c>
      <c r="BH134" s="193"/>
      <c r="BI134" s="61"/>
      <c r="BJ134" s="193" t="s">
        <v>257</v>
      </c>
      <c r="BK134" s="193" t="s">
        <v>247</v>
      </c>
      <c r="BL134" s="193" t="s">
        <v>8</v>
      </c>
      <c r="BM134" s="99" t="s">
        <v>275</v>
      </c>
      <c r="BN134" s="25">
        <v>10</v>
      </c>
      <c r="CM134" s="775" t="s">
        <v>384</v>
      </c>
      <c r="CN134" s="776"/>
      <c r="CO134" s="776"/>
      <c r="CP134" s="190"/>
      <c r="CQ134" s="190"/>
      <c r="CR134" s="190"/>
      <c r="CS134" s="190"/>
      <c r="CT134" s="63"/>
      <c r="CU134" s="189"/>
      <c r="CV134" s="190"/>
      <c r="CW134" s="190"/>
      <c r="CX134" s="190"/>
      <c r="CY134" s="63"/>
      <c r="CZ134" s="189">
        <v>8</v>
      </c>
      <c r="DA134" s="190">
        <v>8</v>
      </c>
      <c r="DB134" s="190"/>
      <c r="DC134" s="190"/>
      <c r="DD134" s="190">
        <v>4</v>
      </c>
      <c r="DE134" s="190">
        <v>6</v>
      </c>
      <c r="DF134" s="190"/>
      <c r="DG134" s="190">
        <v>4</v>
      </c>
      <c r="DH134" s="190">
        <v>7</v>
      </c>
      <c r="DI134" s="63"/>
      <c r="DJ134" s="113">
        <v>150</v>
      </c>
    </row>
    <row r="135" spans="39:116" x14ac:dyDescent="0.2">
      <c r="AM135" s="777" t="s">
        <v>251</v>
      </c>
      <c r="AN135" s="778"/>
      <c r="AO135" s="778"/>
      <c r="AP135" s="190"/>
      <c r="AQ135" s="190"/>
      <c r="AR135" s="190"/>
      <c r="AS135" s="190">
        <v>1</v>
      </c>
      <c r="AT135" s="190"/>
      <c r="AU135" s="189"/>
      <c r="AV135" s="194"/>
      <c r="AW135" s="190">
        <v>5</v>
      </c>
      <c r="AX135" s="190"/>
      <c r="AY135" s="63"/>
      <c r="AZ135" s="189"/>
      <c r="BA135" s="190"/>
      <c r="BB135" s="190">
        <v>1</v>
      </c>
      <c r="BC135" s="190">
        <v>1</v>
      </c>
      <c r="BD135" s="190">
        <v>1</v>
      </c>
      <c r="BE135" s="190">
        <v>1</v>
      </c>
      <c r="BF135" s="190">
        <v>1</v>
      </c>
      <c r="BG135" s="190">
        <v>1</v>
      </c>
      <c r="BH135" s="190"/>
      <c r="BI135" s="63"/>
      <c r="BJ135" s="190" t="s">
        <v>256</v>
      </c>
      <c r="BK135" s="194" t="s">
        <v>247</v>
      </c>
      <c r="BL135" s="194" t="s">
        <v>8</v>
      </c>
      <c r="BM135" s="100" t="s">
        <v>275</v>
      </c>
      <c r="BN135" s="25">
        <v>10</v>
      </c>
      <c r="CM135" s="775" t="s">
        <v>385</v>
      </c>
      <c r="CN135" s="776"/>
      <c r="CO135" s="776"/>
      <c r="CP135" s="190"/>
      <c r="CQ135" s="190"/>
      <c r="CR135" s="190"/>
      <c r="CS135" s="190"/>
      <c r="CT135" s="63"/>
      <c r="CU135" s="189"/>
      <c r="CV135" s="190"/>
      <c r="CW135" s="190"/>
      <c r="CX135" s="190"/>
      <c r="CY135" s="63"/>
      <c r="CZ135" s="189"/>
      <c r="DA135" s="190"/>
      <c r="DB135" s="190"/>
      <c r="DC135" s="190">
        <v>6</v>
      </c>
      <c r="DD135" s="190"/>
      <c r="DE135" s="190">
        <v>6</v>
      </c>
      <c r="DF135" s="190">
        <v>6</v>
      </c>
      <c r="DG135" s="190"/>
      <c r="DH135" s="190">
        <v>6</v>
      </c>
      <c r="DI135" s="63">
        <v>13</v>
      </c>
      <c r="DJ135" s="113">
        <v>150</v>
      </c>
    </row>
    <row r="136" spans="39:116" x14ac:dyDescent="0.2">
      <c r="AM136" s="777" t="s">
        <v>252</v>
      </c>
      <c r="AN136" s="778"/>
      <c r="AO136" s="778"/>
      <c r="AP136" s="190"/>
      <c r="AQ136" s="190"/>
      <c r="AR136" s="190"/>
      <c r="AS136" s="190">
        <v>1</v>
      </c>
      <c r="AT136" s="190"/>
      <c r="AU136" s="189"/>
      <c r="AV136" s="194"/>
      <c r="AW136" s="190">
        <v>10</v>
      </c>
      <c r="AX136" s="190"/>
      <c r="AY136" s="63"/>
      <c r="AZ136" s="189"/>
      <c r="BA136" s="190"/>
      <c r="BB136" s="190">
        <v>8</v>
      </c>
      <c r="BC136" s="190">
        <v>-4</v>
      </c>
      <c r="BD136" s="190">
        <v>1</v>
      </c>
      <c r="BE136" s="190">
        <v>1</v>
      </c>
      <c r="BF136" s="190">
        <v>1</v>
      </c>
      <c r="BG136" s="190"/>
      <c r="BH136" s="190"/>
      <c r="BI136" s="63"/>
      <c r="BJ136" s="190" t="s">
        <v>256</v>
      </c>
      <c r="BK136" s="190" t="s">
        <v>247</v>
      </c>
      <c r="BL136" s="194" t="s">
        <v>7</v>
      </c>
      <c r="BM136" s="100" t="s">
        <v>259</v>
      </c>
      <c r="BN136" s="25">
        <v>20</v>
      </c>
      <c r="CM136" s="791" t="s">
        <v>402</v>
      </c>
      <c r="CN136" s="776"/>
      <c r="CO136" s="776"/>
      <c r="CP136" s="190"/>
      <c r="CQ136" s="190"/>
      <c r="CR136" s="190"/>
      <c r="CS136" s="190"/>
      <c r="CT136" s="63"/>
      <c r="CU136" s="189"/>
      <c r="CV136" s="190"/>
      <c r="CW136" s="190"/>
      <c r="CX136" s="190"/>
      <c r="CY136" s="63"/>
      <c r="CZ136" s="189"/>
      <c r="DA136" s="190"/>
      <c r="DB136" s="190"/>
      <c r="DC136" s="190"/>
      <c r="DD136" s="190"/>
      <c r="DE136" s="190"/>
      <c r="DF136" s="190"/>
      <c r="DG136" s="190"/>
      <c r="DH136" s="190"/>
      <c r="DI136" s="63"/>
      <c r="DJ136" s="113">
        <v>0</v>
      </c>
    </row>
    <row r="137" spans="39:116" x14ac:dyDescent="0.2">
      <c r="AM137" s="777" t="s">
        <v>253</v>
      </c>
      <c r="AN137" s="778"/>
      <c r="AO137" s="778"/>
      <c r="AP137" s="190"/>
      <c r="AQ137" s="190"/>
      <c r="AR137" s="190"/>
      <c r="AS137" s="190">
        <v>1</v>
      </c>
      <c r="AT137" s="190"/>
      <c r="AU137" s="189"/>
      <c r="AV137" s="194"/>
      <c r="AW137" s="190">
        <v>10</v>
      </c>
      <c r="AX137" s="190"/>
      <c r="AY137" s="63"/>
      <c r="AZ137" s="189"/>
      <c r="BA137" s="190"/>
      <c r="BB137" s="190">
        <v>-4</v>
      </c>
      <c r="BC137" s="190">
        <v>8</v>
      </c>
      <c r="BD137" s="190">
        <v>1</v>
      </c>
      <c r="BE137" s="190">
        <v>1</v>
      </c>
      <c r="BF137" s="190">
        <v>1</v>
      </c>
      <c r="BG137" s="190"/>
      <c r="BH137" s="190"/>
      <c r="BI137" s="63"/>
      <c r="BJ137" s="190" t="s">
        <v>256</v>
      </c>
      <c r="BK137" s="190" t="s">
        <v>247</v>
      </c>
      <c r="BL137" s="194" t="s">
        <v>6</v>
      </c>
      <c r="BM137" s="100" t="s">
        <v>259</v>
      </c>
      <c r="BN137" s="25">
        <v>20</v>
      </c>
      <c r="CM137" s="775" t="s">
        <v>386</v>
      </c>
      <c r="CN137" s="776"/>
      <c r="CO137" s="776"/>
      <c r="CP137" s="190"/>
      <c r="CQ137" s="190"/>
      <c r="CR137" s="190"/>
      <c r="CS137" s="190"/>
      <c r="CT137" s="63"/>
      <c r="CU137" s="189"/>
      <c r="CV137" s="190"/>
      <c r="CW137" s="190"/>
      <c r="CX137" s="190"/>
      <c r="CY137" s="63">
        <v>10</v>
      </c>
      <c r="CZ137" s="189"/>
      <c r="DA137" s="190"/>
      <c r="DB137" s="190">
        <v>4</v>
      </c>
      <c r="DC137" s="190"/>
      <c r="DD137" s="190">
        <v>4</v>
      </c>
      <c r="DE137" s="190"/>
      <c r="DF137" s="190">
        <v>4</v>
      </c>
      <c r="DG137" s="190">
        <v>4</v>
      </c>
      <c r="DH137" s="190"/>
      <c r="DI137" s="63"/>
      <c r="DJ137" s="113">
        <v>50</v>
      </c>
      <c r="DL137" s="24" t="s">
        <v>742</v>
      </c>
    </row>
    <row r="138" spans="39:116" x14ac:dyDescent="0.2">
      <c r="AM138" s="777" t="s">
        <v>254</v>
      </c>
      <c r="AN138" s="778"/>
      <c r="AO138" s="778"/>
      <c r="AP138" s="190"/>
      <c r="AQ138" s="190"/>
      <c r="AR138" s="190"/>
      <c r="AS138" s="190"/>
      <c r="AT138" s="190"/>
      <c r="AU138" s="189"/>
      <c r="AV138" s="194"/>
      <c r="AW138" s="190">
        <v>16</v>
      </c>
      <c r="AX138" s="190"/>
      <c r="AY138" s="63">
        <v>4</v>
      </c>
      <c r="AZ138" s="189"/>
      <c r="BA138" s="190"/>
      <c r="BB138" s="190">
        <v>3</v>
      </c>
      <c r="BC138" s="190">
        <v>3</v>
      </c>
      <c r="BD138" s="190">
        <v>3</v>
      </c>
      <c r="BE138" s="190">
        <v>3</v>
      </c>
      <c r="BF138" s="190">
        <v>3</v>
      </c>
      <c r="BG138" s="190">
        <v>3</v>
      </c>
      <c r="BH138" s="190"/>
      <c r="BI138" s="63"/>
      <c r="BJ138" s="190" t="s">
        <v>256</v>
      </c>
      <c r="BK138" s="194" t="s">
        <v>139</v>
      </c>
      <c r="BL138" s="194" t="s">
        <v>1</v>
      </c>
      <c r="BM138" s="100" t="s">
        <v>258</v>
      </c>
      <c r="BN138" s="25">
        <v>35</v>
      </c>
      <c r="CM138" s="775" t="s">
        <v>387</v>
      </c>
      <c r="CN138" s="776"/>
      <c r="CO138" s="776"/>
      <c r="CP138" s="190"/>
      <c r="CQ138" s="190"/>
      <c r="CR138" s="190"/>
      <c r="CS138" s="190"/>
      <c r="CT138" s="63">
        <v>2</v>
      </c>
      <c r="CU138" s="189"/>
      <c r="CV138" s="190"/>
      <c r="CW138" s="190"/>
      <c r="CX138" s="190"/>
      <c r="CY138" s="63"/>
      <c r="CZ138" s="189">
        <v>9</v>
      </c>
      <c r="DA138" s="190">
        <v>9</v>
      </c>
      <c r="DB138" s="190"/>
      <c r="DC138" s="190"/>
      <c r="DD138" s="190"/>
      <c r="DE138" s="190"/>
      <c r="DF138" s="190"/>
      <c r="DG138" s="190"/>
      <c r="DH138" s="190">
        <v>18</v>
      </c>
      <c r="DI138" s="63"/>
      <c r="DJ138" s="113">
        <v>50</v>
      </c>
      <c r="DL138" s="24" t="s">
        <v>743</v>
      </c>
    </row>
    <row r="139" spans="39:116" x14ac:dyDescent="0.2">
      <c r="AM139" s="777" t="s">
        <v>255</v>
      </c>
      <c r="AN139" s="778"/>
      <c r="AO139" s="778"/>
      <c r="AP139" s="190"/>
      <c r="AQ139" s="190"/>
      <c r="AR139" s="190"/>
      <c r="AS139" s="190">
        <v>1</v>
      </c>
      <c r="AT139" s="190"/>
      <c r="AU139" s="189">
        <v>-2</v>
      </c>
      <c r="AV139" s="194"/>
      <c r="AW139" s="190">
        <v>12</v>
      </c>
      <c r="AX139" s="190"/>
      <c r="AY139" s="63"/>
      <c r="AZ139" s="189">
        <v>3</v>
      </c>
      <c r="BA139" s="190">
        <v>3</v>
      </c>
      <c r="BB139" s="190">
        <v>4</v>
      </c>
      <c r="BC139" s="190">
        <v>2</v>
      </c>
      <c r="BD139" s="190">
        <v>3</v>
      </c>
      <c r="BE139" s="190">
        <v>1</v>
      </c>
      <c r="BF139" s="190">
        <v>2</v>
      </c>
      <c r="BG139" s="190">
        <v>2</v>
      </c>
      <c r="BH139" s="190">
        <v>1</v>
      </c>
      <c r="BI139" s="63">
        <v>1</v>
      </c>
      <c r="BJ139" s="190" t="s">
        <v>256</v>
      </c>
      <c r="BK139" s="194" t="s">
        <v>247</v>
      </c>
      <c r="BL139" s="194" t="s">
        <v>8</v>
      </c>
      <c r="BM139" s="100" t="s">
        <v>259</v>
      </c>
      <c r="BN139" s="25">
        <v>40</v>
      </c>
      <c r="CM139" s="775" t="s">
        <v>388</v>
      </c>
      <c r="CN139" s="776"/>
      <c r="CO139" s="776"/>
      <c r="CP139" s="190"/>
      <c r="CQ139" s="190"/>
      <c r="CR139" s="190"/>
      <c r="CS139" s="190"/>
      <c r="CT139" s="63">
        <v>2</v>
      </c>
      <c r="CU139" s="189"/>
      <c r="CV139" s="190"/>
      <c r="CW139" s="190"/>
      <c r="CX139" s="190"/>
      <c r="CY139" s="63"/>
      <c r="CZ139" s="189">
        <v>5</v>
      </c>
      <c r="DA139" s="190">
        <v>5</v>
      </c>
      <c r="DB139" s="190">
        <v>3</v>
      </c>
      <c r="DC139" s="190">
        <v>3</v>
      </c>
      <c r="DD139" s="190">
        <v>3</v>
      </c>
      <c r="DE139" s="190">
        <v>3</v>
      </c>
      <c r="DF139" s="190"/>
      <c r="DG139" s="190"/>
      <c r="DH139" s="190"/>
      <c r="DI139" s="63">
        <v>18</v>
      </c>
      <c r="DJ139" s="113">
        <v>50</v>
      </c>
      <c r="DL139" s="24" t="s">
        <v>744</v>
      </c>
    </row>
    <row r="140" spans="39:116" x14ac:dyDescent="0.2">
      <c r="AM140" s="777" t="s">
        <v>260</v>
      </c>
      <c r="AN140" s="778"/>
      <c r="AO140" s="778"/>
      <c r="AP140" s="190"/>
      <c r="AQ140" s="190"/>
      <c r="AR140" s="190">
        <v>-1</v>
      </c>
      <c r="AS140" s="190"/>
      <c r="AT140" s="190"/>
      <c r="AU140" s="189"/>
      <c r="AV140" s="194"/>
      <c r="AW140" s="190">
        <v>21</v>
      </c>
      <c r="AX140" s="190"/>
      <c r="AY140" s="63"/>
      <c r="AZ140" s="189">
        <v>1</v>
      </c>
      <c r="BA140" s="190">
        <v>1</v>
      </c>
      <c r="BB140" s="190">
        <v>-2</v>
      </c>
      <c r="BC140" s="190">
        <v>-2</v>
      </c>
      <c r="BD140" s="190">
        <v>-2</v>
      </c>
      <c r="BE140" s="190">
        <v>-2</v>
      </c>
      <c r="BF140" s="190">
        <v>-2</v>
      </c>
      <c r="BG140" s="190">
        <v>-2</v>
      </c>
      <c r="BH140" s="190">
        <v>-3</v>
      </c>
      <c r="BI140" s="63">
        <v>-3</v>
      </c>
      <c r="BJ140" s="190" t="s">
        <v>256</v>
      </c>
      <c r="BK140" s="190" t="s">
        <v>247</v>
      </c>
      <c r="BL140" s="190" t="s">
        <v>9</v>
      </c>
      <c r="BM140" s="100" t="s">
        <v>523</v>
      </c>
      <c r="BN140" s="25">
        <v>50</v>
      </c>
      <c r="CM140" s="775" t="s">
        <v>389</v>
      </c>
      <c r="CN140" s="776"/>
      <c r="CO140" s="776"/>
      <c r="CP140" s="190"/>
      <c r="CQ140" s="190"/>
      <c r="CR140" s="190"/>
      <c r="CS140" s="190"/>
      <c r="CT140" s="63"/>
      <c r="CU140" s="189"/>
      <c r="CV140" s="190"/>
      <c r="CW140" s="190"/>
      <c r="CX140" s="190"/>
      <c r="CY140" s="63"/>
      <c r="CZ140" s="189"/>
      <c r="DA140" s="190"/>
      <c r="DB140" s="190">
        <v>5</v>
      </c>
      <c r="DC140" s="190">
        <v>5</v>
      </c>
      <c r="DD140" s="190">
        <v>5</v>
      </c>
      <c r="DE140" s="190">
        <v>5</v>
      </c>
      <c r="DF140" s="190">
        <v>5</v>
      </c>
      <c r="DG140" s="190">
        <v>5</v>
      </c>
      <c r="DH140" s="190">
        <v>3</v>
      </c>
      <c r="DI140" s="63">
        <v>3</v>
      </c>
      <c r="DJ140" s="113">
        <v>50</v>
      </c>
      <c r="DL140" s="24" t="s">
        <v>745</v>
      </c>
    </row>
    <row r="141" spans="39:116" x14ac:dyDescent="0.2">
      <c r="AM141" s="777" t="s">
        <v>261</v>
      </c>
      <c r="AN141" s="778"/>
      <c r="AO141" s="778"/>
      <c r="AP141" s="190"/>
      <c r="AQ141" s="190"/>
      <c r="AR141" s="190"/>
      <c r="AS141" s="190"/>
      <c r="AT141" s="190"/>
      <c r="AU141" s="189">
        <v>2</v>
      </c>
      <c r="AV141" s="194"/>
      <c r="AW141" s="190">
        <v>16</v>
      </c>
      <c r="AX141" s="190"/>
      <c r="AY141" s="63"/>
      <c r="AZ141" s="189"/>
      <c r="BA141" s="190"/>
      <c r="BB141" s="190"/>
      <c r="BC141" s="190"/>
      <c r="BD141" s="190"/>
      <c r="BE141" s="190">
        <v>10</v>
      </c>
      <c r="BF141" s="190"/>
      <c r="BG141" s="190">
        <v>-5</v>
      </c>
      <c r="BH141" s="190"/>
      <c r="BI141" s="63"/>
      <c r="BJ141" s="190" t="s">
        <v>256</v>
      </c>
      <c r="BK141" s="93" t="s">
        <v>266</v>
      </c>
      <c r="BL141" s="190" t="s">
        <v>4</v>
      </c>
      <c r="BM141" s="100" t="s">
        <v>280</v>
      </c>
      <c r="BN141" s="25">
        <v>60</v>
      </c>
      <c r="CM141" s="775" t="s">
        <v>390</v>
      </c>
      <c r="CN141" s="776"/>
      <c r="CO141" s="776"/>
      <c r="CP141" s="190"/>
      <c r="CQ141" s="190"/>
      <c r="CR141" s="190"/>
      <c r="CS141" s="190"/>
      <c r="CT141" s="63"/>
      <c r="CU141" s="189">
        <v>3</v>
      </c>
      <c r="CV141" s="190"/>
      <c r="CW141" s="190"/>
      <c r="CX141" s="190"/>
      <c r="CY141" s="63"/>
      <c r="CZ141" s="189">
        <v>2</v>
      </c>
      <c r="DA141" s="190">
        <v>2</v>
      </c>
      <c r="DB141" s="190"/>
      <c r="DC141" s="190"/>
      <c r="DD141" s="190"/>
      <c r="DE141" s="190"/>
      <c r="DF141" s="190">
        <v>16</v>
      </c>
      <c r="DG141" s="190"/>
      <c r="DH141" s="190"/>
      <c r="DI141" s="63"/>
      <c r="DJ141" s="113">
        <v>50</v>
      </c>
      <c r="DL141" s="24" t="s">
        <v>746</v>
      </c>
    </row>
    <row r="142" spans="39:116" x14ac:dyDescent="0.2">
      <c r="AM142" s="777" t="s">
        <v>262</v>
      </c>
      <c r="AN142" s="778"/>
      <c r="AO142" s="778"/>
      <c r="AP142" s="190"/>
      <c r="AQ142" s="190"/>
      <c r="AR142" s="190">
        <v>1</v>
      </c>
      <c r="AS142" s="190">
        <v>1</v>
      </c>
      <c r="AT142" s="190"/>
      <c r="AU142" s="189">
        <v>2</v>
      </c>
      <c r="AV142" s="194"/>
      <c r="AW142" s="190">
        <v>22</v>
      </c>
      <c r="AX142" s="190"/>
      <c r="AY142" s="63"/>
      <c r="AZ142" s="189">
        <v>3</v>
      </c>
      <c r="BA142" s="190"/>
      <c r="BB142" s="190">
        <v>1</v>
      </c>
      <c r="BC142" s="190">
        <v>1</v>
      </c>
      <c r="BD142" s="190">
        <v>1</v>
      </c>
      <c r="BE142" s="190">
        <v>1</v>
      </c>
      <c r="BF142" s="190">
        <v>6</v>
      </c>
      <c r="BG142" s="190"/>
      <c r="BH142" s="190"/>
      <c r="BI142" s="63"/>
      <c r="BJ142" s="190" t="s">
        <v>256</v>
      </c>
      <c r="BK142" s="190" t="s">
        <v>247</v>
      </c>
      <c r="BL142" s="190" t="s">
        <v>3</v>
      </c>
      <c r="BM142" s="100" t="s">
        <v>524</v>
      </c>
      <c r="BN142" s="25">
        <v>75</v>
      </c>
      <c r="CM142" s="775" t="s">
        <v>391</v>
      </c>
      <c r="CN142" s="776"/>
      <c r="CO142" s="776"/>
      <c r="CP142" s="190"/>
      <c r="CQ142" s="190"/>
      <c r="CR142" s="190"/>
      <c r="CS142" s="190"/>
      <c r="CT142" s="63"/>
      <c r="CU142" s="189"/>
      <c r="CV142" s="190"/>
      <c r="CW142" s="190"/>
      <c r="CX142" s="190"/>
      <c r="CY142" s="63"/>
      <c r="CZ142" s="189">
        <v>4</v>
      </c>
      <c r="DA142" s="190">
        <v>4</v>
      </c>
      <c r="DB142" s="190">
        <v>4</v>
      </c>
      <c r="DC142" s="190">
        <v>4</v>
      </c>
      <c r="DD142" s="190">
        <v>4</v>
      </c>
      <c r="DE142" s="190">
        <v>4</v>
      </c>
      <c r="DF142" s="190">
        <v>4</v>
      </c>
      <c r="DG142" s="190">
        <v>4</v>
      </c>
      <c r="DH142" s="190">
        <v>4</v>
      </c>
      <c r="DI142" s="63">
        <v>4</v>
      </c>
      <c r="DJ142" s="113">
        <v>50</v>
      </c>
      <c r="DL142" s="24" t="s">
        <v>747</v>
      </c>
    </row>
    <row r="143" spans="39:116" x14ac:dyDescent="0.2">
      <c r="AM143" s="777" t="s">
        <v>263</v>
      </c>
      <c r="AN143" s="778"/>
      <c r="AO143" s="778"/>
      <c r="AP143" s="190"/>
      <c r="AQ143" s="190"/>
      <c r="AR143" s="190"/>
      <c r="AS143" s="190">
        <v>1</v>
      </c>
      <c r="AT143" s="190"/>
      <c r="AU143" s="189">
        <v>1</v>
      </c>
      <c r="AV143" s="194"/>
      <c r="AW143" s="190">
        <v>31</v>
      </c>
      <c r="AX143" s="190"/>
      <c r="AY143" s="63">
        <v>3</v>
      </c>
      <c r="AZ143" s="189">
        <v>1</v>
      </c>
      <c r="BA143" s="190">
        <v>1</v>
      </c>
      <c r="BB143" s="190">
        <v>2</v>
      </c>
      <c r="BC143" s="190">
        <v>2</v>
      </c>
      <c r="BD143" s="190">
        <v>2</v>
      </c>
      <c r="BE143" s="190">
        <v>2</v>
      </c>
      <c r="BF143" s="190">
        <v>4</v>
      </c>
      <c r="BG143" s="190"/>
      <c r="BH143" s="190">
        <v>7</v>
      </c>
      <c r="BI143" s="63"/>
      <c r="BJ143" s="190" t="s">
        <v>256</v>
      </c>
      <c r="BK143" s="190" t="s">
        <v>139</v>
      </c>
      <c r="BL143" s="190" t="s">
        <v>1</v>
      </c>
      <c r="BM143" s="100" t="s">
        <v>525</v>
      </c>
      <c r="BN143" s="25">
        <v>85</v>
      </c>
      <c r="CM143" s="775" t="s">
        <v>392</v>
      </c>
      <c r="CN143" s="776"/>
      <c r="CO143" s="776"/>
      <c r="CP143" s="190"/>
      <c r="CQ143" s="190"/>
      <c r="CR143" s="190"/>
      <c r="CS143" s="190"/>
      <c r="CT143" s="63"/>
      <c r="CU143" s="189"/>
      <c r="CV143" s="190"/>
      <c r="CW143" s="190"/>
      <c r="CX143" s="190">
        <v>15</v>
      </c>
      <c r="CY143" s="63"/>
      <c r="CZ143" s="189">
        <v>3</v>
      </c>
      <c r="DA143" s="190">
        <v>3</v>
      </c>
      <c r="DB143" s="190"/>
      <c r="DC143" s="190"/>
      <c r="DD143" s="190"/>
      <c r="DE143" s="190"/>
      <c r="DF143" s="190">
        <v>5</v>
      </c>
      <c r="DG143" s="190">
        <v>5</v>
      </c>
      <c r="DH143" s="190"/>
      <c r="DI143" s="63"/>
      <c r="DJ143" s="113">
        <v>50</v>
      </c>
      <c r="DL143" s="24" t="s">
        <v>748</v>
      </c>
    </row>
    <row r="144" spans="39:116" x14ac:dyDescent="0.2">
      <c r="AM144" s="777" t="s">
        <v>264</v>
      </c>
      <c r="AN144" s="778"/>
      <c r="AO144" s="778"/>
      <c r="AP144" s="190"/>
      <c r="AQ144" s="190"/>
      <c r="AR144" s="190"/>
      <c r="AS144" s="190">
        <v>1</v>
      </c>
      <c r="AT144" s="190"/>
      <c r="AU144" s="189"/>
      <c r="AV144" s="194"/>
      <c r="AW144" s="190">
        <v>35</v>
      </c>
      <c r="AX144" s="190"/>
      <c r="AY144" s="63"/>
      <c r="AZ144" s="189">
        <v>3</v>
      </c>
      <c r="BA144" s="190">
        <v>1</v>
      </c>
      <c r="BB144" s="190">
        <v>2</v>
      </c>
      <c r="BC144" s="190">
        <v>2</v>
      </c>
      <c r="BD144" s="190">
        <v>2</v>
      </c>
      <c r="BE144" s="190"/>
      <c r="BF144" s="190"/>
      <c r="BG144" s="190">
        <v>5</v>
      </c>
      <c r="BH144" s="190"/>
      <c r="BI144" s="63"/>
      <c r="BJ144" s="190" t="s">
        <v>256</v>
      </c>
      <c r="BK144" s="190" t="s">
        <v>247</v>
      </c>
      <c r="BL144" s="190" t="s">
        <v>2</v>
      </c>
      <c r="BM144" s="100" t="s">
        <v>526</v>
      </c>
      <c r="BN144" s="25">
        <v>90</v>
      </c>
      <c r="CM144" s="775" t="s">
        <v>393</v>
      </c>
      <c r="CN144" s="776"/>
      <c r="CO144" s="776"/>
      <c r="CP144" s="190"/>
      <c r="CQ144" s="190"/>
      <c r="CR144" s="190"/>
      <c r="CS144" s="190"/>
      <c r="CT144" s="63"/>
      <c r="CU144" s="189"/>
      <c r="CV144" s="190"/>
      <c r="CW144" s="190"/>
      <c r="CX144" s="190">
        <v>20</v>
      </c>
      <c r="CY144" s="63"/>
      <c r="CZ144" s="189"/>
      <c r="DA144" s="190"/>
      <c r="DB144" s="190"/>
      <c r="DC144" s="190"/>
      <c r="DD144" s="190"/>
      <c r="DE144" s="190"/>
      <c r="DF144" s="190"/>
      <c r="DG144" s="190"/>
      <c r="DH144" s="190"/>
      <c r="DI144" s="63">
        <v>10</v>
      </c>
      <c r="DJ144" s="113">
        <v>50</v>
      </c>
      <c r="DL144" s="24" t="s">
        <v>749</v>
      </c>
    </row>
    <row r="145" spans="39:116" ht="13.8" thickBot="1" x14ac:dyDescent="0.25">
      <c r="AM145" s="779" t="s">
        <v>265</v>
      </c>
      <c r="AN145" s="780"/>
      <c r="AO145" s="780"/>
      <c r="AP145" s="196"/>
      <c r="AQ145" s="196"/>
      <c r="AR145" s="196">
        <v>1</v>
      </c>
      <c r="AS145" s="196">
        <v>1</v>
      </c>
      <c r="AT145" s="196">
        <v>1</v>
      </c>
      <c r="AU145" s="195"/>
      <c r="AV145" s="198"/>
      <c r="AW145" s="196">
        <v>48</v>
      </c>
      <c r="AX145" s="196"/>
      <c r="AY145" s="64">
        <v>3</v>
      </c>
      <c r="AZ145" s="195">
        <v>2</v>
      </c>
      <c r="BA145" s="196">
        <v>2</v>
      </c>
      <c r="BB145" s="196">
        <v>8</v>
      </c>
      <c r="BC145" s="196">
        <v>4</v>
      </c>
      <c r="BD145" s="196">
        <v>8</v>
      </c>
      <c r="BE145" s="196">
        <v>-10</v>
      </c>
      <c r="BF145" s="196"/>
      <c r="BG145" s="196"/>
      <c r="BH145" s="196"/>
      <c r="BI145" s="64"/>
      <c r="BJ145" s="196" t="s">
        <v>256</v>
      </c>
      <c r="BK145" s="196" t="s">
        <v>190</v>
      </c>
      <c r="BL145" s="196" t="s">
        <v>5</v>
      </c>
      <c r="BM145" s="101" t="s">
        <v>527</v>
      </c>
      <c r="BN145" s="25">
        <v>130</v>
      </c>
      <c r="CM145" s="775" t="s">
        <v>394</v>
      </c>
      <c r="CN145" s="776"/>
      <c r="CO145" s="776"/>
      <c r="CP145" s="190"/>
      <c r="CQ145" s="190"/>
      <c r="CR145" s="190"/>
      <c r="CS145" s="190"/>
      <c r="CT145" s="63"/>
      <c r="CU145" s="189"/>
      <c r="CV145" s="190"/>
      <c r="CW145" s="190"/>
      <c r="CX145" s="190"/>
      <c r="CY145" s="63"/>
      <c r="CZ145" s="189"/>
      <c r="DA145" s="190"/>
      <c r="DB145" s="190"/>
      <c r="DC145" s="190"/>
      <c r="DD145" s="190"/>
      <c r="DE145" s="190"/>
      <c r="DF145" s="190"/>
      <c r="DG145" s="190"/>
      <c r="DH145" s="190"/>
      <c r="DI145" s="63"/>
      <c r="DJ145" s="113">
        <v>50</v>
      </c>
      <c r="DL145" s="24" t="s">
        <v>750</v>
      </c>
    </row>
    <row r="146" spans="39:116" ht="13.8" thickBot="1" x14ac:dyDescent="0.25">
      <c r="AM146" s="781" t="s">
        <v>510</v>
      </c>
      <c r="AN146" s="782"/>
      <c r="AO146" s="782"/>
      <c r="AV146" s="25"/>
      <c r="AW146" s="194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194"/>
      <c r="BJ146" s="191"/>
      <c r="BK146" s="191"/>
      <c r="BL146" s="191"/>
      <c r="BM146" s="102"/>
      <c r="CM146" s="775" t="s">
        <v>395</v>
      </c>
      <c r="CN146" s="776"/>
      <c r="CO146" s="776"/>
      <c r="CP146" s="190"/>
      <c r="CQ146" s="190"/>
      <c r="CR146" s="190"/>
      <c r="CS146" s="190"/>
      <c r="CT146" s="63"/>
      <c r="CU146" s="189"/>
      <c r="CV146" s="190"/>
      <c r="CW146" s="190"/>
      <c r="CX146" s="190"/>
      <c r="CY146" s="63"/>
      <c r="CZ146" s="189">
        <v>9</v>
      </c>
      <c r="DA146" s="190">
        <v>9</v>
      </c>
      <c r="DB146" s="190">
        <v>5</v>
      </c>
      <c r="DC146" s="190">
        <v>5</v>
      </c>
      <c r="DD146" s="190">
        <v>5</v>
      </c>
      <c r="DE146" s="190">
        <v>5</v>
      </c>
      <c r="DF146" s="190">
        <v>3</v>
      </c>
      <c r="DG146" s="190">
        <v>3</v>
      </c>
      <c r="DH146" s="190">
        <v>3</v>
      </c>
      <c r="DI146" s="63">
        <v>3</v>
      </c>
      <c r="DJ146" s="113">
        <v>50</v>
      </c>
      <c r="DL146" s="24" t="s">
        <v>751</v>
      </c>
    </row>
    <row r="147" spans="39:116" x14ac:dyDescent="0.2">
      <c r="AM147" s="783" t="s">
        <v>511</v>
      </c>
      <c r="AN147" s="784"/>
      <c r="AO147" s="784"/>
      <c r="AP147" s="193"/>
      <c r="AQ147" s="193"/>
      <c r="AR147" s="193"/>
      <c r="AS147" s="193"/>
      <c r="AT147" s="193"/>
      <c r="AU147" s="192"/>
      <c r="AV147" s="197"/>
      <c r="AW147" s="193">
        <v>10</v>
      </c>
      <c r="AX147" s="193"/>
      <c r="AY147" s="61"/>
      <c r="AZ147" s="192"/>
      <c r="BA147" s="193"/>
      <c r="BB147" s="193"/>
      <c r="BC147" s="193"/>
      <c r="BD147" s="193"/>
      <c r="BE147" s="193"/>
      <c r="BF147" s="193"/>
      <c r="BG147" s="193"/>
      <c r="BH147" s="193"/>
      <c r="BI147" s="61"/>
      <c r="BJ147" s="193" t="s">
        <v>257</v>
      </c>
      <c r="BK147" s="193" t="s">
        <v>247</v>
      </c>
      <c r="BL147" s="193" t="s">
        <v>8</v>
      </c>
      <c r="BM147" s="99" t="s">
        <v>258</v>
      </c>
      <c r="BN147" s="25">
        <v>10</v>
      </c>
      <c r="CM147" s="775" t="s">
        <v>396</v>
      </c>
      <c r="CN147" s="776"/>
      <c r="CO147" s="776"/>
      <c r="CP147" s="190"/>
      <c r="CQ147" s="190"/>
      <c r="CR147" s="190"/>
      <c r="CS147" s="190"/>
      <c r="CT147" s="63"/>
      <c r="CU147" s="189"/>
      <c r="CV147" s="190">
        <v>5</v>
      </c>
      <c r="CW147" s="190">
        <v>5</v>
      </c>
      <c r="CX147" s="190"/>
      <c r="CY147" s="63"/>
      <c r="CZ147" s="189"/>
      <c r="DA147" s="190"/>
      <c r="DB147" s="190">
        <v>3</v>
      </c>
      <c r="DC147" s="190">
        <v>3</v>
      </c>
      <c r="DD147" s="190">
        <v>3</v>
      </c>
      <c r="DE147" s="190">
        <v>3</v>
      </c>
      <c r="DF147" s="190"/>
      <c r="DG147" s="190"/>
      <c r="DH147" s="190"/>
      <c r="DI147" s="63">
        <v>5</v>
      </c>
      <c r="DJ147" s="113">
        <v>50</v>
      </c>
      <c r="DL147" s="24" t="s">
        <v>752</v>
      </c>
    </row>
    <row r="148" spans="39:116" x14ac:dyDescent="0.2">
      <c r="AM148" s="777" t="s">
        <v>512</v>
      </c>
      <c r="AN148" s="778"/>
      <c r="AO148" s="778"/>
      <c r="AP148" s="190"/>
      <c r="AQ148" s="190"/>
      <c r="AR148" s="190"/>
      <c r="AS148" s="190"/>
      <c r="AT148" s="190"/>
      <c r="AU148" s="189"/>
      <c r="AV148" s="194"/>
      <c r="AW148" s="190">
        <v>7</v>
      </c>
      <c r="AX148" s="190"/>
      <c r="AY148" s="63"/>
      <c r="AZ148" s="189">
        <v>-3</v>
      </c>
      <c r="BA148" s="190">
        <v>-3</v>
      </c>
      <c r="BB148" s="190">
        <v>1</v>
      </c>
      <c r="BC148" s="190">
        <v>1</v>
      </c>
      <c r="BD148" s="190">
        <v>1</v>
      </c>
      <c r="BE148" s="190">
        <v>1</v>
      </c>
      <c r="BF148" s="190">
        <v>1</v>
      </c>
      <c r="BG148" s="190">
        <v>1</v>
      </c>
      <c r="BH148" s="190"/>
      <c r="BI148" s="63"/>
      <c r="BJ148" s="190" t="s">
        <v>256</v>
      </c>
      <c r="BK148" s="194" t="s">
        <v>247</v>
      </c>
      <c r="BL148" s="194" t="s">
        <v>8</v>
      </c>
      <c r="BM148" s="100" t="s">
        <v>246</v>
      </c>
      <c r="BN148" s="25">
        <v>10</v>
      </c>
      <c r="CM148" s="775" t="s">
        <v>397</v>
      </c>
      <c r="CN148" s="776"/>
      <c r="CO148" s="776"/>
      <c r="CP148" s="190"/>
      <c r="CQ148" s="190"/>
      <c r="CR148" s="190"/>
      <c r="CS148" s="190"/>
      <c r="CT148" s="63"/>
      <c r="CU148" s="189"/>
      <c r="CV148" s="190"/>
      <c r="CW148" s="190"/>
      <c r="CX148" s="190"/>
      <c r="CY148" s="63">
        <v>6</v>
      </c>
      <c r="CZ148" s="189"/>
      <c r="DA148" s="190"/>
      <c r="DB148" s="190">
        <v>2</v>
      </c>
      <c r="DC148" s="190">
        <v>2</v>
      </c>
      <c r="DD148" s="190">
        <v>2</v>
      </c>
      <c r="DE148" s="190">
        <v>2</v>
      </c>
      <c r="DF148" s="190">
        <v>2</v>
      </c>
      <c r="DG148" s="190">
        <v>2</v>
      </c>
      <c r="DH148" s="190">
        <v>11</v>
      </c>
      <c r="DI148" s="63">
        <v>11</v>
      </c>
      <c r="DJ148" s="113">
        <v>50</v>
      </c>
      <c r="DL148" s="24" t="s">
        <v>753</v>
      </c>
    </row>
    <row r="149" spans="39:116" x14ac:dyDescent="0.2">
      <c r="AM149" s="777" t="s">
        <v>513</v>
      </c>
      <c r="AN149" s="778"/>
      <c r="AO149" s="778"/>
      <c r="AP149" s="190"/>
      <c r="AQ149" s="190"/>
      <c r="AR149" s="190"/>
      <c r="AS149" s="190">
        <v>1</v>
      </c>
      <c r="AT149" s="190"/>
      <c r="AU149" s="189"/>
      <c r="AV149" s="194"/>
      <c r="AW149" s="190">
        <v>10</v>
      </c>
      <c r="AX149" s="190"/>
      <c r="AY149" s="63"/>
      <c r="AZ149" s="189"/>
      <c r="BA149" s="190"/>
      <c r="BB149" s="190"/>
      <c r="BC149" s="190">
        <v>1</v>
      </c>
      <c r="BD149" s="190">
        <v>1</v>
      </c>
      <c r="BE149" s="190">
        <v>8</v>
      </c>
      <c r="BF149" s="190">
        <v>1</v>
      </c>
      <c r="BG149" s="190">
        <v>-4</v>
      </c>
      <c r="BH149" s="190"/>
      <c r="BI149" s="63"/>
      <c r="BJ149" s="190" t="s">
        <v>256</v>
      </c>
      <c r="BK149" s="190" t="s">
        <v>247</v>
      </c>
      <c r="BL149" s="194" t="s">
        <v>4</v>
      </c>
      <c r="BM149" s="100" t="s">
        <v>259</v>
      </c>
      <c r="BN149" s="25">
        <v>20</v>
      </c>
      <c r="CM149" s="775" t="s">
        <v>398</v>
      </c>
      <c r="CN149" s="776"/>
      <c r="CO149" s="776"/>
      <c r="CP149" s="190"/>
      <c r="CQ149" s="190"/>
      <c r="CR149" s="190"/>
      <c r="CS149" s="190"/>
      <c r="CT149" s="63"/>
      <c r="CU149" s="189"/>
      <c r="CV149" s="190"/>
      <c r="CW149" s="190"/>
      <c r="CX149" s="190"/>
      <c r="CY149" s="63"/>
      <c r="CZ149" s="189">
        <v>3</v>
      </c>
      <c r="DA149" s="190">
        <v>3</v>
      </c>
      <c r="DB149" s="190">
        <v>3</v>
      </c>
      <c r="DC149" s="190">
        <v>3</v>
      </c>
      <c r="DD149" s="190">
        <v>3</v>
      </c>
      <c r="DE149" s="190">
        <v>3</v>
      </c>
      <c r="DF149" s="190">
        <v>3</v>
      </c>
      <c r="DG149" s="190">
        <v>3</v>
      </c>
      <c r="DH149" s="190">
        <v>3</v>
      </c>
      <c r="DI149" s="63">
        <v>3</v>
      </c>
      <c r="DJ149" s="113">
        <v>50</v>
      </c>
      <c r="DL149" s="24" t="s">
        <v>754</v>
      </c>
    </row>
    <row r="150" spans="39:116" x14ac:dyDescent="0.2">
      <c r="AM150" s="777" t="s">
        <v>514</v>
      </c>
      <c r="AN150" s="778"/>
      <c r="AO150" s="778"/>
      <c r="AP150" s="190"/>
      <c r="AQ150" s="190"/>
      <c r="AR150" s="190"/>
      <c r="AS150" s="190">
        <v>1</v>
      </c>
      <c r="AT150" s="190"/>
      <c r="AU150" s="189"/>
      <c r="AV150" s="194"/>
      <c r="AW150" s="190">
        <v>10</v>
      </c>
      <c r="AX150" s="190"/>
      <c r="AY150" s="63"/>
      <c r="AZ150" s="189"/>
      <c r="BA150" s="190"/>
      <c r="BB150" s="190"/>
      <c r="BC150" s="190">
        <v>1</v>
      </c>
      <c r="BD150" s="190">
        <v>8</v>
      </c>
      <c r="BE150" s="190">
        <v>-4</v>
      </c>
      <c r="BF150" s="190">
        <v>1</v>
      </c>
      <c r="BG150" s="190">
        <v>1</v>
      </c>
      <c r="BH150" s="190"/>
      <c r="BI150" s="63"/>
      <c r="BJ150" s="190" t="s">
        <v>256</v>
      </c>
      <c r="BK150" s="190" t="s">
        <v>247</v>
      </c>
      <c r="BL150" s="194" t="s">
        <v>5</v>
      </c>
      <c r="BM150" s="100" t="s">
        <v>259</v>
      </c>
      <c r="BN150" s="25">
        <v>20</v>
      </c>
      <c r="CM150" s="775" t="s">
        <v>418</v>
      </c>
      <c r="CN150" s="776"/>
      <c r="CO150" s="776"/>
      <c r="CP150" s="190"/>
      <c r="CQ150" s="190"/>
      <c r="CR150" s="190"/>
      <c r="CS150" s="190"/>
      <c r="CT150" s="63"/>
      <c r="CU150" s="189"/>
      <c r="CV150" s="190"/>
      <c r="CW150" s="190"/>
      <c r="CX150" s="190"/>
      <c r="CY150" s="63"/>
      <c r="CZ150" s="189"/>
      <c r="DA150" s="190">
        <v>4</v>
      </c>
      <c r="DB150" s="190">
        <v>-5</v>
      </c>
      <c r="DC150" s="190">
        <v>3</v>
      </c>
      <c r="DD150" s="190">
        <v>3</v>
      </c>
      <c r="DE150" s="190">
        <v>3</v>
      </c>
      <c r="DF150" s="190">
        <v>3</v>
      </c>
      <c r="DG150" s="190">
        <v>3</v>
      </c>
      <c r="DH150" s="190">
        <v>5</v>
      </c>
      <c r="DI150" s="63"/>
      <c r="DJ150" s="113">
        <v>50</v>
      </c>
      <c r="DL150" s="24" t="s">
        <v>755</v>
      </c>
    </row>
    <row r="151" spans="39:116" x14ac:dyDescent="0.2">
      <c r="AM151" s="777" t="s">
        <v>515</v>
      </c>
      <c r="AN151" s="778"/>
      <c r="AO151" s="778"/>
      <c r="AP151" s="190"/>
      <c r="AQ151" s="190"/>
      <c r="AR151" s="190"/>
      <c r="AS151" s="190"/>
      <c r="AT151" s="190">
        <v>1</v>
      </c>
      <c r="AU151" s="189"/>
      <c r="AV151" s="194"/>
      <c r="AW151" s="190">
        <v>10</v>
      </c>
      <c r="AX151" s="190"/>
      <c r="AY151" s="63">
        <v>3</v>
      </c>
      <c r="AZ151" s="189">
        <v>2</v>
      </c>
      <c r="BA151" s="190">
        <v>2</v>
      </c>
      <c r="BB151" s="190"/>
      <c r="BC151" s="190"/>
      <c r="BD151" s="190"/>
      <c r="BE151" s="190"/>
      <c r="BF151" s="190"/>
      <c r="BG151" s="190"/>
      <c r="BH151" s="190"/>
      <c r="BI151" s="63"/>
      <c r="BJ151" s="190" t="s">
        <v>256</v>
      </c>
      <c r="BK151" s="194" t="s">
        <v>139</v>
      </c>
      <c r="BL151" s="194" t="s">
        <v>1</v>
      </c>
      <c r="BM151" s="100" t="s">
        <v>259</v>
      </c>
      <c r="BN151" s="25">
        <v>40</v>
      </c>
      <c r="CM151" s="775" t="s">
        <v>423</v>
      </c>
      <c r="CN151" s="776"/>
      <c r="CO151" s="776"/>
      <c r="CP151" s="190"/>
      <c r="CQ151" s="190"/>
      <c r="CR151" s="190">
        <v>1</v>
      </c>
      <c r="CS151" s="190"/>
      <c r="CT151" s="63"/>
      <c r="CU151" s="189"/>
      <c r="CV151" s="190"/>
      <c r="CW151" s="190"/>
      <c r="CX151" s="190"/>
      <c r="CY151" s="63"/>
      <c r="CZ151" s="189">
        <v>5</v>
      </c>
      <c r="DA151" s="190">
        <v>5</v>
      </c>
      <c r="DB151" s="190">
        <v>8</v>
      </c>
      <c r="DC151" s="190"/>
      <c r="DD151" s="190"/>
      <c r="DE151" s="190"/>
      <c r="DF151" s="190">
        <v>-6</v>
      </c>
      <c r="DG151" s="190">
        <v>-6</v>
      </c>
      <c r="DH151" s="190"/>
      <c r="DI151" s="63"/>
      <c r="DJ151" s="113">
        <v>50</v>
      </c>
      <c r="DL151" s="24" t="s">
        <v>756</v>
      </c>
    </row>
    <row r="152" spans="39:116" x14ac:dyDescent="0.2">
      <c r="AM152" s="777" t="s">
        <v>516</v>
      </c>
      <c r="AN152" s="778"/>
      <c r="AO152" s="778"/>
      <c r="AP152" s="190"/>
      <c r="AQ152" s="190"/>
      <c r="AR152" s="190"/>
      <c r="AS152" s="190"/>
      <c r="AT152" s="190"/>
      <c r="AU152" s="189"/>
      <c r="AV152" s="194"/>
      <c r="AW152" s="190">
        <v>18</v>
      </c>
      <c r="AX152" s="190"/>
      <c r="AY152" s="63"/>
      <c r="AZ152" s="189"/>
      <c r="BA152" s="190"/>
      <c r="BB152" s="190"/>
      <c r="BC152" s="190"/>
      <c r="BD152" s="190"/>
      <c r="BE152" s="190"/>
      <c r="BF152" s="190"/>
      <c r="BG152" s="190"/>
      <c r="BH152" s="190">
        <v>-16</v>
      </c>
      <c r="BI152" s="63">
        <v>8</v>
      </c>
      <c r="BJ152" s="190" t="s">
        <v>256</v>
      </c>
      <c r="BK152" s="194" t="s">
        <v>247</v>
      </c>
      <c r="BL152" s="194" t="s">
        <v>0</v>
      </c>
      <c r="BM152" s="100" t="s">
        <v>275</v>
      </c>
      <c r="BN152" s="25">
        <v>40</v>
      </c>
      <c r="CM152" s="775" t="s">
        <v>434</v>
      </c>
      <c r="CN152" s="776"/>
      <c r="CO152" s="776"/>
      <c r="CP152" s="190"/>
      <c r="CQ152" s="190"/>
      <c r="CR152" s="190"/>
      <c r="CS152" s="190"/>
      <c r="CT152" s="63"/>
      <c r="CU152" s="189"/>
      <c r="CV152" s="190"/>
      <c r="CW152" s="190"/>
      <c r="CX152" s="190"/>
      <c r="CY152" s="63">
        <v>13</v>
      </c>
      <c r="CZ152" s="189">
        <v>11</v>
      </c>
      <c r="DA152" s="190">
        <v>11</v>
      </c>
      <c r="DB152" s="190">
        <v>6</v>
      </c>
      <c r="DC152" s="190"/>
      <c r="DD152" s="190"/>
      <c r="DE152" s="190">
        <v>6</v>
      </c>
      <c r="DF152" s="190"/>
      <c r="DG152" s="190"/>
      <c r="DH152" s="190">
        <v>5</v>
      </c>
      <c r="DI152" s="63">
        <v>5</v>
      </c>
      <c r="DJ152" s="113">
        <v>50</v>
      </c>
      <c r="DL152" s="24" t="s">
        <v>757</v>
      </c>
    </row>
    <row r="153" spans="39:116" x14ac:dyDescent="0.2">
      <c r="AM153" s="777" t="s">
        <v>517</v>
      </c>
      <c r="AN153" s="778"/>
      <c r="AO153" s="778"/>
      <c r="AP153" s="190"/>
      <c r="AQ153" s="190"/>
      <c r="AR153" s="190"/>
      <c r="AS153" s="190">
        <v>2</v>
      </c>
      <c r="AT153" s="190"/>
      <c r="AU153" s="189"/>
      <c r="AV153" s="194"/>
      <c r="AW153" s="190">
        <v>10</v>
      </c>
      <c r="AX153" s="190"/>
      <c r="AY153" s="63"/>
      <c r="AZ153" s="189"/>
      <c r="BA153" s="190"/>
      <c r="BB153" s="190"/>
      <c r="BC153" s="190"/>
      <c r="BD153" s="190"/>
      <c r="BE153" s="190"/>
      <c r="BF153" s="190"/>
      <c r="BG153" s="190"/>
      <c r="BH153" s="190"/>
      <c r="BI153" s="63"/>
      <c r="BJ153" s="190" t="s">
        <v>256</v>
      </c>
      <c r="BK153" s="190" t="s">
        <v>247</v>
      </c>
      <c r="BL153" s="190" t="s">
        <v>9</v>
      </c>
      <c r="BM153" s="100" t="s">
        <v>267</v>
      </c>
      <c r="BN153" s="25">
        <v>55</v>
      </c>
      <c r="CM153" s="775" t="s">
        <v>455</v>
      </c>
      <c r="CN153" s="776"/>
      <c r="CO153" s="776"/>
      <c r="CP153" s="190"/>
      <c r="CQ153" s="190"/>
      <c r="CR153" s="190"/>
      <c r="CS153" s="190"/>
      <c r="CT153" s="63"/>
      <c r="CU153" s="189"/>
      <c r="CV153" s="190"/>
      <c r="CW153" s="190"/>
      <c r="CX153" s="190"/>
      <c r="CY153" s="63">
        <v>7</v>
      </c>
      <c r="CZ153" s="189"/>
      <c r="DA153" s="190"/>
      <c r="DB153" s="190">
        <v>7</v>
      </c>
      <c r="DC153" s="190">
        <v>7</v>
      </c>
      <c r="DD153" s="190">
        <v>7</v>
      </c>
      <c r="DE153" s="190">
        <v>-5</v>
      </c>
      <c r="DF153" s="190">
        <v>5</v>
      </c>
      <c r="DG153" s="190">
        <v>5</v>
      </c>
      <c r="DH153" s="190"/>
      <c r="DI153" s="63"/>
      <c r="DJ153" s="113">
        <v>50</v>
      </c>
      <c r="DL153" s="24" t="s">
        <v>758</v>
      </c>
    </row>
    <row r="154" spans="39:116" x14ac:dyDescent="0.2">
      <c r="AM154" s="777" t="s">
        <v>518</v>
      </c>
      <c r="AN154" s="778"/>
      <c r="AO154" s="778"/>
      <c r="AP154" s="190"/>
      <c r="AQ154" s="190"/>
      <c r="AR154" s="190"/>
      <c r="AS154" s="190"/>
      <c r="AT154" s="190">
        <v>1</v>
      </c>
      <c r="AU154" s="189">
        <v>-1</v>
      </c>
      <c r="AV154" s="194"/>
      <c r="AW154" s="190">
        <v>19</v>
      </c>
      <c r="AX154" s="190"/>
      <c r="AY154" s="63"/>
      <c r="AZ154" s="189">
        <v>2</v>
      </c>
      <c r="BA154" s="190">
        <v>2</v>
      </c>
      <c r="BB154" s="190">
        <v>-10</v>
      </c>
      <c r="BC154" s="190">
        <v>14</v>
      </c>
      <c r="BD154" s="190">
        <v>6</v>
      </c>
      <c r="BE154" s="190"/>
      <c r="BF154" s="190"/>
      <c r="BG154" s="190"/>
      <c r="BH154" s="190"/>
      <c r="BI154" s="63"/>
      <c r="BJ154" s="190" t="s">
        <v>256</v>
      </c>
      <c r="BK154" s="93" t="s">
        <v>248</v>
      </c>
      <c r="BL154" s="190" t="s">
        <v>6</v>
      </c>
      <c r="BM154" s="100" t="s">
        <v>275</v>
      </c>
      <c r="BN154" s="25">
        <v>60</v>
      </c>
      <c r="CM154" s="775" t="s">
        <v>463</v>
      </c>
      <c r="CN154" s="776"/>
      <c r="CO154" s="776"/>
      <c r="CP154" s="190"/>
      <c r="CQ154" s="190"/>
      <c r="CR154" s="190"/>
      <c r="CS154" s="190"/>
      <c r="CT154" s="63"/>
      <c r="CU154" s="189"/>
      <c r="CV154" s="190"/>
      <c r="CW154" s="190"/>
      <c r="CX154" s="190"/>
      <c r="CY154" s="63">
        <v>6</v>
      </c>
      <c r="CZ154" s="189"/>
      <c r="DA154" s="190"/>
      <c r="DB154" s="190">
        <v>3</v>
      </c>
      <c r="DC154" s="190">
        <v>3</v>
      </c>
      <c r="DD154" s="190">
        <v>3</v>
      </c>
      <c r="DE154" s="190">
        <v>3</v>
      </c>
      <c r="DF154" s="190">
        <v>3</v>
      </c>
      <c r="DG154" s="190">
        <v>3</v>
      </c>
      <c r="DH154" s="190">
        <v>6</v>
      </c>
      <c r="DI154" s="63">
        <v>6</v>
      </c>
      <c r="DJ154" s="113">
        <v>50</v>
      </c>
      <c r="DL154" s="24" t="s">
        <v>759</v>
      </c>
    </row>
    <row r="155" spans="39:116" x14ac:dyDescent="0.2">
      <c r="AM155" s="777" t="s">
        <v>519</v>
      </c>
      <c r="AN155" s="778"/>
      <c r="AO155" s="778"/>
      <c r="AP155" s="190"/>
      <c r="AQ155" s="190"/>
      <c r="AR155" s="190"/>
      <c r="AS155" s="190"/>
      <c r="AT155" s="190"/>
      <c r="AU155" s="189"/>
      <c r="AV155" s="194">
        <v>15</v>
      </c>
      <c r="AW155" s="190">
        <v>20</v>
      </c>
      <c r="AX155" s="190"/>
      <c r="AY155" s="63"/>
      <c r="AZ155" s="189">
        <v>6</v>
      </c>
      <c r="BA155" s="190">
        <v>6</v>
      </c>
      <c r="BB155" s="190">
        <v>2</v>
      </c>
      <c r="BC155" s="190">
        <v>2</v>
      </c>
      <c r="BD155" s="190">
        <v>2</v>
      </c>
      <c r="BE155" s="190">
        <v>2</v>
      </c>
      <c r="BF155" s="190">
        <v>2</v>
      </c>
      <c r="BG155" s="190">
        <v>2</v>
      </c>
      <c r="BH155" s="190"/>
      <c r="BI155" s="63"/>
      <c r="BJ155" s="190" t="s">
        <v>256</v>
      </c>
      <c r="BK155" s="190" t="s">
        <v>247</v>
      </c>
      <c r="BL155" s="190" t="s">
        <v>9</v>
      </c>
      <c r="BM155" s="100">
        <v>12</v>
      </c>
      <c r="BN155" s="25">
        <v>70</v>
      </c>
      <c r="CM155" s="775" t="s">
        <v>565</v>
      </c>
      <c r="CN155" s="776"/>
      <c r="CO155" s="776"/>
      <c r="CP155" s="190"/>
      <c r="CQ155" s="190"/>
      <c r="CR155" s="190"/>
      <c r="CS155" s="190"/>
      <c r="CT155" s="63"/>
      <c r="CU155" s="189"/>
      <c r="CV155" s="190"/>
      <c r="CW155" s="190"/>
      <c r="CX155" s="190"/>
      <c r="CY155" s="63"/>
      <c r="CZ155" s="189">
        <v>6</v>
      </c>
      <c r="DA155" s="190">
        <v>6</v>
      </c>
      <c r="DB155" s="190">
        <v>2</v>
      </c>
      <c r="DC155" s="190">
        <v>2</v>
      </c>
      <c r="DD155" s="190">
        <v>2</v>
      </c>
      <c r="DE155" s="190">
        <v>2</v>
      </c>
      <c r="DF155" s="190">
        <v>2</v>
      </c>
      <c r="DG155" s="190">
        <v>2</v>
      </c>
      <c r="DH155" s="190"/>
      <c r="DI155" s="63"/>
      <c r="DJ155" s="113">
        <v>50</v>
      </c>
      <c r="DL155" s="24" t="s">
        <v>760</v>
      </c>
    </row>
    <row r="156" spans="39:116" x14ac:dyDescent="0.2">
      <c r="AM156" s="777" t="s">
        <v>520</v>
      </c>
      <c r="AN156" s="778"/>
      <c r="AO156" s="778"/>
      <c r="AP156" s="190"/>
      <c r="AQ156" s="190"/>
      <c r="AR156" s="190"/>
      <c r="AS156" s="190">
        <v>1</v>
      </c>
      <c r="AT156" s="190">
        <v>2</v>
      </c>
      <c r="AU156" s="189"/>
      <c r="AV156" s="194"/>
      <c r="AW156" s="190">
        <v>17</v>
      </c>
      <c r="AX156" s="190"/>
      <c r="AY156" s="63">
        <v>3</v>
      </c>
      <c r="AZ156" s="189">
        <v>3</v>
      </c>
      <c r="BA156" s="190">
        <v>3</v>
      </c>
      <c r="BB156" s="190"/>
      <c r="BC156" s="190"/>
      <c r="BD156" s="190"/>
      <c r="BE156" s="190"/>
      <c r="BF156" s="190"/>
      <c r="BG156" s="190"/>
      <c r="BH156" s="190">
        <v>4</v>
      </c>
      <c r="BI156" s="63">
        <v>16</v>
      </c>
      <c r="BJ156" s="190" t="s">
        <v>256</v>
      </c>
      <c r="BK156" s="190" t="s">
        <v>139</v>
      </c>
      <c r="BL156" s="190" t="s">
        <v>1</v>
      </c>
      <c r="BM156" s="100" t="s">
        <v>259</v>
      </c>
      <c r="BN156" s="25">
        <v>90</v>
      </c>
      <c r="CM156" s="775" t="s">
        <v>641</v>
      </c>
      <c r="CN156" s="776"/>
      <c r="CO156" s="776"/>
      <c r="CP156" s="190"/>
      <c r="CQ156" s="190"/>
      <c r="CR156" s="190"/>
      <c r="CS156" s="190"/>
      <c r="CT156" s="63"/>
      <c r="CU156" s="189"/>
      <c r="CV156" s="190"/>
      <c r="CW156" s="190"/>
      <c r="CX156" s="190"/>
      <c r="CY156" s="63">
        <v>10</v>
      </c>
      <c r="CZ156" s="189">
        <v>4</v>
      </c>
      <c r="DA156" s="190">
        <v>4</v>
      </c>
      <c r="DB156" s="190">
        <v>2</v>
      </c>
      <c r="DC156" s="190">
        <v>2</v>
      </c>
      <c r="DD156" s="190">
        <v>2</v>
      </c>
      <c r="DE156" s="190">
        <v>2</v>
      </c>
      <c r="DF156" s="190">
        <v>2</v>
      </c>
      <c r="DG156" s="190">
        <v>2</v>
      </c>
      <c r="DH156" s="190">
        <v>2</v>
      </c>
      <c r="DI156" s="63">
        <v>2</v>
      </c>
      <c r="DJ156" s="113">
        <v>50</v>
      </c>
      <c r="DL156" s="24" t="s">
        <v>761</v>
      </c>
    </row>
    <row r="157" spans="39:116" x14ac:dyDescent="0.2">
      <c r="AM157" s="777" t="s">
        <v>521</v>
      </c>
      <c r="AN157" s="778"/>
      <c r="AO157" s="778"/>
      <c r="AP157" s="190"/>
      <c r="AQ157" s="190"/>
      <c r="AR157" s="190"/>
      <c r="AS157" s="190">
        <v>1</v>
      </c>
      <c r="AT157" s="190"/>
      <c r="AU157" s="189"/>
      <c r="AV157" s="194"/>
      <c r="AW157" s="190">
        <v>30</v>
      </c>
      <c r="AX157" s="190"/>
      <c r="AY157" s="63"/>
      <c r="AZ157" s="189"/>
      <c r="BA157" s="190"/>
      <c r="BB157" s="190">
        <v>3</v>
      </c>
      <c r="BC157" s="190">
        <v>3</v>
      </c>
      <c r="BD157" s="190">
        <v>3</v>
      </c>
      <c r="BE157" s="190">
        <v>3</v>
      </c>
      <c r="BF157" s="190">
        <v>3</v>
      </c>
      <c r="BG157" s="190">
        <v>3</v>
      </c>
      <c r="BH157" s="190">
        <v>3</v>
      </c>
      <c r="BI157" s="63">
        <v>3</v>
      </c>
      <c r="BJ157" s="190" t="s">
        <v>256</v>
      </c>
      <c r="BK157" s="190" t="s">
        <v>247</v>
      </c>
      <c r="BL157" s="190" t="s">
        <v>8</v>
      </c>
      <c r="BM157" s="100" t="s">
        <v>258</v>
      </c>
      <c r="BN157" s="25">
        <v>90</v>
      </c>
      <c r="CM157" s="775" t="s">
        <v>664</v>
      </c>
      <c r="CN157" s="776"/>
      <c r="CO157" s="776"/>
      <c r="CP157" s="190"/>
      <c r="CQ157" s="190"/>
      <c r="CR157" s="190"/>
      <c r="CS157" s="190"/>
      <c r="CT157" s="63"/>
      <c r="CU157" s="189"/>
      <c r="CV157" s="190"/>
      <c r="CW157" s="190"/>
      <c r="CX157" s="190">
        <v>25</v>
      </c>
      <c r="CY157" s="63"/>
      <c r="CZ157" s="189">
        <v>6</v>
      </c>
      <c r="DA157" s="190">
        <v>6</v>
      </c>
      <c r="DB157" s="190">
        <v>2</v>
      </c>
      <c r="DC157" s="190">
        <v>2</v>
      </c>
      <c r="DD157" s="190">
        <v>2</v>
      </c>
      <c r="DE157" s="190">
        <v>2</v>
      </c>
      <c r="DF157" s="190">
        <v>2</v>
      </c>
      <c r="DG157" s="190">
        <v>2</v>
      </c>
      <c r="DH157" s="190"/>
      <c r="DI157" s="63"/>
      <c r="DJ157" s="113">
        <v>50</v>
      </c>
      <c r="DL157" s="24" t="s">
        <v>762</v>
      </c>
    </row>
    <row r="158" spans="39:116" ht="13.8" thickBot="1" x14ac:dyDescent="0.25">
      <c r="AM158" s="779" t="s">
        <v>522</v>
      </c>
      <c r="AN158" s="780"/>
      <c r="AO158" s="780"/>
      <c r="AP158" s="196"/>
      <c r="AQ158" s="196"/>
      <c r="AR158" s="196"/>
      <c r="AS158" s="196">
        <v>2</v>
      </c>
      <c r="AT158" s="196">
        <v>2</v>
      </c>
      <c r="AU158" s="195"/>
      <c r="AV158" s="198"/>
      <c r="AW158" s="196">
        <v>40</v>
      </c>
      <c r="AX158" s="196"/>
      <c r="AY158" s="64">
        <v>10</v>
      </c>
      <c r="AZ158" s="195">
        <v>5</v>
      </c>
      <c r="BA158" s="196">
        <v>5</v>
      </c>
      <c r="BB158" s="196">
        <v>3</v>
      </c>
      <c r="BC158" s="196">
        <v>3</v>
      </c>
      <c r="BD158" s="196">
        <v>3</v>
      </c>
      <c r="BE158" s="196">
        <v>3</v>
      </c>
      <c r="BF158" s="196">
        <v>3</v>
      </c>
      <c r="BG158" s="196">
        <v>3</v>
      </c>
      <c r="BH158" s="196">
        <v>8</v>
      </c>
      <c r="BI158" s="64">
        <v>8</v>
      </c>
      <c r="BJ158" s="196" t="s">
        <v>256</v>
      </c>
      <c r="BK158" s="196" t="s">
        <v>190</v>
      </c>
      <c r="BL158" s="196" t="s">
        <v>279</v>
      </c>
      <c r="BM158" s="101" t="s">
        <v>268</v>
      </c>
      <c r="BN158" s="25">
        <v>120</v>
      </c>
      <c r="CM158" s="775" t="s">
        <v>665</v>
      </c>
      <c r="CN158" s="776"/>
      <c r="CO158" s="776"/>
      <c r="CP158" s="190"/>
      <c r="CQ158" s="190"/>
      <c r="CR158" s="190"/>
      <c r="CS158" s="190"/>
      <c r="CT158" s="63"/>
      <c r="CU158" s="189"/>
      <c r="CV158" s="190"/>
      <c r="CW158" s="190"/>
      <c r="CX158" s="190">
        <v>10</v>
      </c>
      <c r="CY158" s="63"/>
      <c r="CZ158" s="189">
        <v>7</v>
      </c>
      <c r="DA158" s="190">
        <v>7</v>
      </c>
      <c r="DB158" s="190">
        <v>6</v>
      </c>
      <c r="DC158" s="190">
        <v>6</v>
      </c>
      <c r="DD158" s="190"/>
      <c r="DE158" s="190"/>
      <c r="DF158" s="190"/>
      <c r="DG158" s="190"/>
      <c r="DH158" s="190"/>
      <c r="DI158" s="63"/>
      <c r="DJ158" s="113">
        <v>50</v>
      </c>
      <c r="DL158" s="24" t="s">
        <v>763</v>
      </c>
    </row>
    <row r="159" spans="39:116" ht="13.8" thickBot="1" x14ac:dyDescent="0.25">
      <c r="AM159" s="781" t="s">
        <v>698</v>
      </c>
      <c r="AN159" s="782"/>
      <c r="AO159" s="782"/>
      <c r="AV159" s="25"/>
      <c r="AW159" s="194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194"/>
      <c r="BJ159" s="191"/>
      <c r="BK159" s="191"/>
      <c r="BL159" s="191"/>
      <c r="BM159" s="102"/>
      <c r="BO159" s="25"/>
      <c r="CM159" s="791" t="s">
        <v>528</v>
      </c>
      <c r="CN159" s="776"/>
      <c r="CO159" s="776"/>
      <c r="CP159" s="190"/>
      <c r="CQ159" s="190"/>
      <c r="CR159" s="190"/>
      <c r="CS159" s="190"/>
      <c r="CT159" s="63"/>
      <c r="CU159" s="189"/>
      <c r="CV159" s="190"/>
      <c r="CW159" s="190"/>
      <c r="CX159" s="190"/>
      <c r="CY159" s="63"/>
      <c r="CZ159" s="189"/>
      <c r="DA159" s="190"/>
      <c r="DB159" s="190"/>
      <c r="DC159" s="190"/>
      <c r="DD159" s="190"/>
      <c r="DE159" s="190"/>
      <c r="DF159" s="190"/>
      <c r="DG159" s="190"/>
      <c r="DH159" s="190"/>
      <c r="DI159" s="63"/>
      <c r="DJ159" s="25">
        <v>0</v>
      </c>
    </row>
    <row r="160" spans="39:116" x14ac:dyDescent="0.2">
      <c r="AM160" s="783" t="s">
        <v>699</v>
      </c>
      <c r="AN160" s="784"/>
      <c r="AO160" s="784"/>
      <c r="AP160" s="193"/>
      <c r="AQ160" s="193"/>
      <c r="AR160" s="193"/>
      <c r="AS160" s="193">
        <v>1</v>
      </c>
      <c r="AT160" s="193"/>
      <c r="AU160" s="192"/>
      <c r="AV160" s="197"/>
      <c r="AW160" s="193"/>
      <c r="AX160" s="193"/>
      <c r="AY160" s="61"/>
      <c r="AZ160" s="192"/>
      <c r="BA160" s="193"/>
      <c r="BB160" s="193">
        <v>-5</v>
      </c>
      <c r="BC160" s="193"/>
      <c r="BD160" s="193"/>
      <c r="BE160" s="193"/>
      <c r="BF160" s="193"/>
      <c r="BG160" s="193"/>
      <c r="BH160" s="193"/>
      <c r="BI160" s="61"/>
      <c r="BJ160" s="193" t="s">
        <v>257</v>
      </c>
      <c r="BK160" s="193" t="s">
        <v>247</v>
      </c>
      <c r="BL160" s="193" t="s">
        <v>8</v>
      </c>
      <c r="BM160" s="99" t="s">
        <v>259</v>
      </c>
      <c r="BN160" s="25">
        <v>5</v>
      </c>
      <c r="BO160" s="25"/>
      <c r="CM160" s="775" t="s">
        <v>529</v>
      </c>
      <c r="CN160" s="776"/>
      <c r="CO160" s="776"/>
      <c r="CP160" s="190"/>
      <c r="CQ160" s="190"/>
      <c r="CR160" s="190"/>
      <c r="CS160" s="190"/>
      <c r="CT160" s="63"/>
      <c r="CU160" s="189"/>
      <c r="CV160" s="190"/>
      <c r="CW160" s="190"/>
      <c r="CX160" s="190"/>
      <c r="CY160" s="63"/>
      <c r="CZ160" s="189">
        <v>4</v>
      </c>
      <c r="DA160" s="190">
        <v>4</v>
      </c>
      <c r="DB160" s="190">
        <v>9</v>
      </c>
      <c r="DC160" s="190">
        <v>7</v>
      </c>
      <c r="DD160" s="190">
        <v>-5</v>
      </c>
      <c r="DE160" s="190"/>
      <c r="DF160" s="190"/>
      <c r="DG160" s="190"/>
      <c r="DH160" s="190">
        <v>5</v>
      </c>
      <c r="DI160" s="63"/>
      <c r="DJ160" s="113">
        <v>40</v>
      </c>
      <c r="DL160" s="24" t="s">
        <v>764</v>
      </c>
    </row>
    <row r="161" spans="39:116" x14ac:dyDescent="0.2">
      <c r="AM161" s="777" t="s">
        <v>700</v>
      </c>
      <c r="AN161" s="778"/>
      <c r="AO161" s="778"/>
      <c r="AP161" s="190"/>
      <c r="AQ161" s="190"/>
      <c r="AR161" s="190"/>
      <c r="AS161" s="190"/>
      <c r="AT161" s="190"/>
      <c r="AU161" s="189"/>
      <c r="AV161" s="194"/>
      <c r="AW161" s="190">
        <v>8</v>
      </c>
      <c r="AX161" s="190"/>
      <c r="AY161" s="63">
        <v>5</v>
      </c>
      <c r="AZ161" s="189">
        <v>4</v>
      </c>
      <c r="BA161" s="190">
        <v>3</v>
      </c>
      <c r="BB161" s="190"/>
      <c r="BC161" s="190"/>
      <c r="BD161" s="190"/>
      <c r="BE161" s="190"/>
      <c r="BF161" s="190"/>
      <c r="BG161" s="190"/>
      <c r="BH161" s="190">
        <v>6</v>
      </c>
      <c r="BI161" s="63">
        <v>6</v>
      </c>
      <c r="BJ161" s="190" t="s">
        <v>256</v>
      </c>
      <c r="BK161" s="194" t="s">
        <v>247</v>
      </c>
      <c r="BL161" s="194" t="s">
        <v>8</v>
      </c>
      <c r="BM161" s="100" t="s">
        <v>280</v>
      </c>
      <c r="BN161" s="25">
        <v>15</v>
      </c>
      <c r="BO161" s="25"/>
      <c r="CM161" s="775" t="s">
        <v>530</v>
      </c>
      <c r="CN161" s="776"/>
      <c r="CO161" s="776"/>
      <c r="CP161" s="190"/>
      <c r="CQ161" s="190"/>
      <c r="CR161" s="190">
        <v>1</v>
      </c>
      <c r="CS161" s="190"/>
      <c r="CT161" s="63">
        <v>1</v>
      </c>
      <c r="CU161" s="189"/>
      <c r="CV161" s="190"/>
      <c r="CW161" s="190"/>
      <c r="CX161" s="190"/>
      <c r="CY161" s="63"/>
      <c r="CZ161" s="189">
        <v>2</v>
      </c>
      <c r="DA161" s="190">
        <v>2</v>
      </c>
      <c r="DB161" s="190">
        <v>-4</v>
      </c>
      <c r="DC161" s="190">
        <v>8</v>
      </c>
      <c r="DD161" s="190">
        <v>3</v>
      </c>
      <c r="DE161" s="190"/>
      <c r="DF161" s="190"/>
      <c r="DG161" s="190"/>
      <c r="DH161" s="190"/>
      <c r="DI161" s="63"/>
      <c r="DJ161" s="113">
        <v>40</v>
      </c>
      <c r="DL161" s="24" t="s">
        <v>765</v>
      </c>
    </row>
    <row r="162" spans="39:116" x14ac:dyDescent="0.2">
      <c r="AM162" s="777" t="s">
        <v>701</v>
      </c>
      <c r="AN162" s="778"/>
      <c r="AO162" s="778"/>
      <c r="AP162" s="190"/>
      <c r="AQ162" s="190"/>
      <c r="AR162" s="190"/>
      <c r="AS162" s="190">
        <v>1</v>
      </c>
      <c r="AT162" s="190"/>
      <c r="AU162" s="189"/>
      <c r="AV162" s="194"/>
      <c r="AW162" s="190">
        <v>13</v>
      </c>
      <c r="AX162" s="190"/>
      <c r="AY162" s="63"/>
      <c r="AZ162" s="189">
        <v>2</v>
      </c>
      <c r="BA162" s="190">
        <v>2</v>
      </c>
      <c r="BB162" s="190"/>
      <c r="BC162" s="190"/>
      <c r="BD162" s="190"/>
      <c r="BE162" s="190"/>
      <c r="BF162" s="190">
        <v>-3</v>
      </c>
      <c r="BG162" s="190">
        <v>-3</v>
      </c>
      <c r="BH162" s="190"/>
      <c r="BI162" s="63"/>
      <c r="BJ162" s="190" t="s">
        <v>256</v>
      </c>
      <c r="BK162" s="190" t="s">
        <v>190</v>
      </c>
      <c r="BL162" s="194" t="s">
        <v>8</v>
      </c>
      <c r="BM162" s="100" t="s">
        <v>702</v>
      </c>
      <c r="BN162" s="25">
        <v>20</v>
      </c>
      <c r="BO162" s="25"/>
      <c r="CM162" s="775" t="s">
        <v>531</v>
      </c>
      <c r="CN162" s="776"/>
      <c r="CO162" s="776"/>
      <c r="CP162" s="190"/>
      <c r="CQ162" s="190"/>
      <c r="CR162" s="190"/>
      <c r="CS162" s="190"/>
      <c r="CT162" s="63"/>
      <c r="CU162" s="189"/>
      <c r="CV162" s="190"/>
      <c r="CW162" s="190"/>
      <c r="CX162" s="190"/>
      <c r="CY162" s="63"/>
      <c r="CZ162" s="189">
        <v>-4</v>
      </c>
      <c r="DA162" s="190">
        <v>-4</v>
      </c>
      <c r="DB162" s="190"/>
      <c r="DC162" s="190"/>
      <c r="DD162" s="190"/>
      <c r="DE162" s="190"/>
      <c r="DF162" s="190"/>
      <c r="DG162" s="190"/>
      <c r="DH162" s="190"/>
      <c r="DI162" s="63"/>
      <c r="DJ162" s="113">
        <v>40</v>
      </c>
      <c r="DL162" s="24" t="s">
        <v>766</v>
      </c>
    </row>
    <row r="163" spans="39:116" x14ac:dyDescent="0.2">
      <c r="AM163" s="777" t="s">
        <v>703</v>
      </c>
      <c r="AN163" s="778"/>
      <c r="AO163" s="778"/>
      <c r="AP163" s="190"/>
      <c r="AQ163" s="190"/>
      <c r="AR163" s="190"/>
      <c r="AS163" s="190">
        <v>1</v>
      </c>
      <c r="AT163" s="190"/>
      <c r="AU163" s="189"/>
      <c r="AV163" s="194"/>
      <c r="AW163" s="190">
        <v>19</v>
      </c>
      <c r="AX163" s="190"/>
      <c r="AY163" s="63"/>
      <c r="AZ163" s="189">
        <v>2</v>
      </c>
      <c r="BA163" s="190">
        <v>2</v>
      </c>
      <c r="BB163" s="190"/>
      <c r="BC163" s="190"/>
      <c r="BD163" s="190"/>
      <c r="BE163" s="190">
        <v>-10</v>
      </c>
      <c r="BF163" s="190"/>
      <c r="BG163" s="190"/>
      <c r="BH163" s="190"/>
      <c r="BI163" s="63"/>
      <c r="BJ163" s="190" t="s">
        <v>256</v>
      </c>
      <c r="BK163" s="190" t="s">
        <v>247</v>
      </c>
      <c r="BL163" s="194" t="s">
        <v>9</v>
      </c>
      <c r="BM163" s="100" t="s">
        <v>275</v>
      </c>
      <c r="BN163" s="25">
        <v>50</v>
      </c>
      <c r="BO163" s="25"/>
      <c r="CM163" s="775" t="s">
        <v>558</v>
      </c>
      <c r="CN163" s="776"/>
      <c r="CO163" s="776"/>
      <c r="CP163" s="190"/>
      <c r="CQ163" s="190"/>
      <c r="CR163" s="190"/>
      <c r="CS163" s="190"/>
      <c r="CT163" s="63"/>
      <c r="CU163" s="189">
        <v>2</v>
      </c>
      <c r="CV163" s="190"/>
      <c r="CW163" s="190"/>
      <c r="CX163" s="190"/>
      <c r="CY163" s="63"/>
      <c r="CZ163" s="189"/>
      <c r="DA163" s="190"/>
      <c r="DB163" s="190"/>
      <c r="DC163" s="190"/>
      <c r="DD163" s="190"/>
      <c r="DE163" s="190"/>
      <c r="DF163" s="190">
        <v>10</v>
      </c>
      <c r="DG163" s="190">
        <v>2</v>
      </c>
      <c r="DH163" s="190"/>
      <c r="DI163" s="63"/>
      <c r="DJ163" s="113">
        <v>40</v>
      </c>
      <c r="DL163" s="24" t="s">
        <v>767</v>
      </c>
    </row>
    <row r="164" spans="39:116" x14ac:dyDescent="0.2">
      <c r="AM164" s="777" t="s">
        <v>704</v>
      </c>
      <c r="AN164" s="778"/>
      <c r="AO164" s="778"/>
      <c r="AP164" s="190"/>
      <c r="AQ164" s="190"/>
      <c r="AR164" s="190"/>
      <c r="AS164" s="190">
        <v>1</v>
      </c>
      <c r="AT164" s="190"/>
      <c r="AU164" s="189"/>
      <c r="AV164" s="194"/>
      <c r="AW164" s="190">
        <v>18</v>
      </c>
      <c r="AX164" s="190"/>
      <c r="AY164" s="63">
        <v>4</v>
      </c>
      <c r="AZ164" s="189">
        <v>3</v>
      </c>
      <c r="BA164" s="190">
        <v>3</v>
      </c>
      <c r="BB164" s="190">
        <v>4</v>
      </c>
      <c r="BC164" s="190">
        <v>4</v>
      </c>
      <c r="BD164" s="190">
        <v>4</v>
      </c>
      <c r="BE164" s="190">
        <v>4</v>
      </c>
      <c r="BF164" s="190">
        <v>4</v>
      </c>
      <c r="BG164" s="190">
        <v>4</v>
      </c>
      <c r="BH164" s="190">
        <v>12</v>
      </c>
      <c r="BI164" s="63">
        <v>12</v>
      </c>
      <c r="BJ164" s="190" t="s">
        <v>256</v>
      </c>
      <c r="BK164" s="194" t="s">
        <v>139</v>
      </c>
      <c r="BL164" s="194" t="s">
        <v>0</v>
      </c>
      <c r="BM164" s="100" t="s">
        <v>705</v>
      </c>
      <c r="BN164" s="25">
        <v>50</v>
      </c>
      <c r="BO164" s="25"/>
      <c r="CM164" s="775" t="s">
        <v>532</v>
      </c>
      <c r="CN164" s="776"/>
      <c r="CO164" s="776"/>
      <c r="CP164" s="190"/>
      <c r="CQ164" s="190"/>
      <c r="CR164" s="190"/>
      <c r="CS164" s="190"/>
      <c r="CT164" s="63"/>
      <c r="CU164" s="189"/>
      <c r="CV164" s="190"/>
      <c r="CW164" s="190"/>
      <c r="CX164" s="190"/>
      <c r="CY164" s="63"/>
      <c r="CZ164" s="189"/>
      <c r="DA164" s="190">
        <v>10</v>
      </c>
      <c r="DB164" s="190"/>
      <c r="DC164" s="190"/>
      <c r="DD164" s="190"/>
      <c r="DE164" s="190"/>
      <c r="DF164" s="190"/>
      <c r="DG164" s="190"/>
      <c r="DH164" s="190"/>
      <c r="DI164" s="63">
        <v>4</v>
      </c>
      <c r="DJ164" s="113">
        <v>40</v>
      </c>
      <c r="DL164" s="24" t="s">
        <v>768</v>
      </c>
    </row>
    <row r="165" spans="39:116" x14ac:dyDescent="0.2">
      <c r="AM165" s="777" t="s">
        <v>706</v>
      </c>
      <c r="AN165" s="778"/>
      <c r="AO165" s="778"/>
      <c r="AP165" s="190"/>
      <c r="AQ165" s="190"/>
      <c r="AR165" s="190"/>
      <c r="AS165" s="190">
        <v>1</v>
      </c>
      <c r="AT165" s="190"/>
      <c r="AU165" s="189">
        <v>1</v>
      </c>
      <c r="AV165" s="194"/>
      <c r="AW165" s="190">
        <v>11</v>
      </c>
      <c r="AX165" s="190"/>
      <c r="AY165" s="63"/>
      <c r="AZ165" s="189">
        <v>3</v>
      </c>
      <c r="BA165" s="190">
        <v>3</v>
      </c>
      <c r="BB165" s="190"/>
      <c r="BC165" s="190"/>
      <c r="BD165" s="190"/>
      <c r="BE165" s="190"/>
      <c r="BF165" s="190"/>
      <c r="BG165" s="190"/>
      <c r="BH165" s="190"/>
      <c r="BI165" s="63"/>
      <c r="BJ165" s="190" t="s">
        <v>256</v>
      </c>
      <c r="BK165" s="194" t="s">
        <v>247</v>
      </c>
      <c r="BL165" s="194" t="s">
        <v>9</v>
      </c>
      <c r="BM165" s="100">
        <v>15</v>
      </c>
      <c r="BN165" s="25">
        <v>85</v>
      </c>
      <c r="BO165" s="25"/>
      <c r="CM165" s="775" t="s">
        <v>533</v>
      </c>
      <c r="CN165" s="776"/>
      <c r="CO165" s="776"/>
      <c r="CP165" s="190"/>
      <c r="CQ165" s="190"/>
      <c r="CR165" s="190"/>
      <c r="CS165" s="190"/>
      <c r="CT165" s="63"/>
      <c r="CU165" s="189"/>
      <c r="CV165" s="190"/>
      <c r="CW165" s="190"/>
      <c r="CX165" s="190"/>
      <c r="CY165" s="63"/>
      <c r="CZ165" s="189"/>
      <c r="DA165" s="190"/>
      <c r="DB165" s="190"/>
      <c r="DC165" s="190"/>
      <c r="DD165" s="190"/>
      <c r="DE165" s="190"/>
      <c r="DF165" s="190"/>
      <c r="DG165" s="190"/>
      <c r="DH165" s="190"/>
      <c r="DI165" s="63">
        <v>8</v>
      </c>
      <c r="DJ165" s="113">
        <v>40</v>
      </c>
      <c r="DL165" s="24" t="s">
        <v>769</v>
      </c>
    </row>
    <row r="166" spans="39:116" x14ac:dyDescent="0.2">
      <c r="AM166" s="777" t="s">
        <v>707</v>
      </c>
      <c r="AN166" s="778"/>
      <c r="AO166" s="778"/>
      <c r="AP166" s="190"/>
      <c r="AQ166" s="190"/>
      <c r="AR166" s="190"/>
      <c r="AS166" s="190">
        <v>1</v>
      </c>
      <c r="AT166" s="190">
        <v>1</v>
      </c>
      <c r="AU166" s="189"/>
      <c r="AV166" s="194"/>
      <c r="AW166" s="190">
        <v>14</v>
      </c>
      <c r="AX166" s="190"/>
      <c r="AY166" s="63">
        <v>3</v>
      </c>
      <c r="AZ166" s="189">
        <v>3</v>
      </c>
      <c r="BA166" s="190">
        <v>3</v>
      </c>
      <c r="BB166" s="190">
        <v>4</v>
      </c>
      <c r="BC166" s="190">
        <v>4</v>
      </c>
      <c r="BD166" s="190">
        <v>4</v>
      </c>
      <c r="BE166" s="190">
        <v>4</v>
      </c>
      <c r="BF166" s="190">
        <v>4</v>
      </c>
      <c r="BG166" s="190">
        <v>4</v>
      </c>
      <c r="BH166" s="190">
        <v>10</v>
      </c>
      <c r="BI166" s="63">
        <v>15</v>
      </c>
      <c r="BJ166" s="190" t="s">
        <v>256</v>
      </c>
      <c r="BK166" s="190" t="s">
        <v>247</v>
      </c>
      <c r="BL166" s="190" t="s">
        <v>1</v>
      </c>
      <c r="BM166" s="100" t="s">
        <v>267</v>
      </c>
      <c r="BN166" s="25">
        <v>90</v>
      </c>
      <c r="BO166" s="25"/>
      <c r="CM166" s="775" t="s">
        <v>534</v>
      </c>
      <c r="CN166" s="776"/>
      <c r="CO166" s="776"/>
      <c r="CP166" s="190"/>
      <c r="CQ166" s="190"/>
      <c r="CR166" s="190"/>
      <c r="CS166" s="190"/>
      <c r="CT166" s="63"/>
      <c r="CU166" s="189"/>
      <c r="CV166" s="190"/>
      <c r="CW166" s="190"/>
      <c r="CX166" s="190"/>
      <c r="CY166" s="63">
        <v>5</v>
      </c>
      <c r="CZ166" s="189"/>
      <c r="DA166" s="190"/>
      <c r="DB166" s="190"/>
      <c r="DC166" s="190"/>
      <c r="DD166" s="190"/>
      <c r="DE166" s="190"/>
      <c r="DF166" s="190"/>
      <c r="DG166" s="190"/>
      <c r="DH166" s="190"/>
      <c r="DI166" s="63"/>
      <c r="DJ166" s="113">
        <v>40</v>
      </c>
      <c r="DL166" s="24" t="s">
        <v>770</v>
      </c>
    </row>
    <row r="167" spans="39:116" x14ac:dyDescent="0.2">
      <c r="AM167" s="777" t="s">
        <v>708</v>
      </c>
      <c r="AN167" s="778"/>
      <c r="AO167" s="778"/>
      <c r="AP167" s="190"/>
      <c r="AQ167" s="190"/>
      <c r="AR167" s="190"/>
      <c r="AS167" s="190">
        <v>1</v>
      </c>
      <c r="AT167" s="190"/>
      <c r="AU167" s="189"/>
      <c r="AV167" s="194"/>
      <c r="AW167" s="190">
        <v>13</v>
      </c>
      <c r="AX167" s="190"/>
      <c r="AY167" s="63">
        <v>3</v>
      </c>
      <c r="AZ167" s="189">
        <v>5</v>
      </c>
      <c r="BA167" s="190">
        <v>5</v>
      </c>
      <c r="BB167" s="190">
        <v>4</v>
      </c>
      <c r="BC167" s="190">
        <v>4</v>
      </c>
      <c r="BD167" s="190">
        <v>4</v>
      </c>
      <c r="BE167" s="190">
        <v>4</v>
      </c>
      <c r="BF167" s="190">
        <v>4</v>
      </c>
      <c r="BG167" s="190">
        <v>4</v>
      </c>
      <c r="BH167" s="190">
        <v>4</v>
      </c>
      <c r="BI167" s="63">
        <v>4</v>
      </c>
      <c r="BJ167" s="190" t="s">
        <v>256</v>
      </c>
      <c r="BK167" s="93" t="s">
        <v>190</v>
      </c>
      <c r="BL167" s="190" t="s">
        <v>8</v>
      </c>
      <c r="BM167" s="100" t="s">
        <v>527</v>
      </c>
      <c r="BN167" s="25">
        <v>95</v>
      </c>
      <c r="BO167" s="25"/>
      <c r="CM167" s="775" t="s">
        <v>535</v>
      </c>
      <c r="CN167" s="776"/>
      <c r="CO167" s="776"/>
      <c r="CP167" s="190"/>
      <c r="CQ167" s="190"/>
      <c r="CR167" s="190"/>
      <c r="CS167" s="190"/>
      <c r="CT167" s="63"/>
      <c r="CU167" s="189"/>
      <c r="CV167" s="190"/>
      <c r="CW167" s="190"/>
      <c r="CX167" s="190"/>
      <c r="CY167" s="63"/>
      <c r="CZ167" s="189">
        <v>6</v>
      </c>
      <c r="DA167" s="190">
        <v>6</v>
      </c>
      <c r="DB167" s="190"/>
      <c r="DC167" s="190"/>
      <c r="DD167" s="190"/>
      <c r="DE167" s="190"/>
      <c r="DF167" s="190"/>
      <c r="DG167" s="190"/>
      <c r="DH167" s="190"/>
      <c r="DI167" s="63"/>
      <c r="DJ167" s="113">
        <v>40</v>
      </c>
      <c r="DL167" s="24" t="s">
        <v>771</v>
      </c>
    </row>
    <row r="168" spans="39:116" x14ac:dyDescent="0.2">
      <c r="AM168" s="777" t="s">
        <v>709</v>
      </c>
      <c r="AN168" s="778"/>
      <c r="AO168" s="778"/>
      <c r="AP168" s="190"/>
      <c r="AQ168" s="190"/>
      <c r="AR168" s="190"/>
      <c r="AS168" s="190"/>
      <c r="AT168" s="190"/>
      <c r="AU168" s="189">
        <v>2</v>
      </c>
      <c r="AV168" s="194"/>
      <c r="AW168" s="190">
        <v>31</v>
      </c>
      <c r="AX168" s="190"/>
      <c r="AY168" s="63"/>
      <c r="AZ168" s="189">
        <v>2</v>
      </c>
      <c r="BA168" s="190">
        <v>2</v>
      </c>
      <c r="BB168" s="190">
        <v>-10</v>
      </c>
      <c r="BC168" s="190">
        <v>14</v>
      </c>
      <c r="BD168" s="190">
        <v>6</v>
      </c>
      <c r="BE168" s="190"/>
      <c r="BF168" s="190"/>
      <c r="BG168" s="190"/>
      <c r="BH168" s="190"/>
      <c r="BI168" s="63"/>
      <c r="BJ168" s="190" t="s">
        <v>256</v>
      </c>
      <c r="BK168" s="93" t="s">
        <v>248</v>
      </c>
      <c r="BL168" s="190" t="s">
        <v>8</v>
      </c>
      <c r="BM168" s="100" t="s">
        <v>275</v>
      </c>
      <c r="BN168" s="25">
        <v>95</v>
      </c>
      <c r="BO168" s="25"/>
      <c r="CM168" s="775" t="s">
        <v>536</v>
      </c>
      <c r="CN168" s="776"/>
      <c r="CO168" s="776"/>
      <c r="CP168" s="190"/>
      <c r="CQ168" s="190"/>
      <c r="CR168" s="190"/>
      <c r="CS168" s="190"/>
      <c r="CT168" s="63"/>
      <c r="CU168" s="189"/>
      <c r="CV168" s="190"/>
      <c r="CW168" s="190"/>
      <c r="CX168" s="190"/>
      <c r="CY168" s="63"/>
      <c r="CZ168" s="189">
        <v>4</v>
      </c>
      <c r="DA168" s="190">
        <v>4</v>
      </c>
      <c r="DB168" s="190">
        <v>2</v>
      </c>
      <c r="DC168" s="190">
        <v>2</v>
      </c>
      <c r="DD168" s="190">
        <v>2</v>
      </c>
      <c r="DE168" s="190">
        <v>10</v>
      </c>
      <c r="DF168" s="190">
        <v>-3</v>
      </c>
      <c r="DG168" s="190">
        <v>2</v>
      </c>
      <c r="DH168" s="190">
        <v>2</v>
      </c>
      <c r="DI168" s="63">
        <v>2</v>
      </c>
      <c r="DJ168" s="113">
        <v>40</v>
      </c>
      <c r="DL168" s="24" t="s">
        <v>772</v>
      </c>
    </row>
    <row r="169" spans="39:116" x14ac:dyDescent="0.2">
      <c r="AM169" s="777" t="s">
        <v>710</v>
      </c>
      <c r="AN169" s="778"/>
      <c r="AO169" s="778"/>
      <c r="AP169" s="190"/>
      <c r="AQ169" s="190"/>
      <c r="AR169" s="190">
        <v>1</v>
      </c>
      <c r="AS169" s="190"/>
      <c r="AT169" s="190">
        <v>1</v>
      </c>
      <c r="AU169" s="189">
        <v>3</v>
      </c>
      <c r="AV169" s="194"/>
      <c r="AW169" s="190">
        <v>26</v>
      </c>
      <c r="AX169" s="190"/>
      <c r="AY169" s="63">
        <v>6</v>
      </c>
      <c r="AZ169" s="189">
        <v>2</v>
      </c>
      <c r="BA169" s="190">
        <v>2</v>
      </c>
      <c r="BB169" s="190"/>
      <c r="BC169" s="190"/>
      <c r="BD169" s="190"/>
      <c r="BE169" s="190">
        <v>13</v>
      </c>
      <c r="BF169" s="190"/>
      <c r="BG169" s="190">
        <v>-8</v>
      </c>
      <c r="BH169" s="190"/>
      <c r="BI169" s="63"/>
      <c r="BJ169" s="190" t="s">
        <v>256</v>
      </c>
      <c r="BK169" s="190" t="s">
        <v>247</v>
      </c>
      <c r="BL169" s="190" t="s">
        <v>4</v>
      </c>
      <c r="BM169" s="100">
        <v>13</v>
      </c>
      <c r="BN169" s="25">
        <v>105</v>
      </c>
      <c r="BO169" s="25"/>
      <c r="CM169" s="775" t="s">
        <v>537</v>
      </c>
      <c r="CN169" s="776"/>
      <c r="CO169" s="776"/>
      <c r="CP169" s="190"/>
      <c r="CQ169" s="190"/>
      <c r="CR169" s="190"/>
      <c r="CS169" s="190"/>
      <c r="CT169" s="63"/>
      <c r="CU169" s="189"/>
      <c r="CV169" s="190"/>
      <c r="CW169" s="190"/>
      <c r="CX169" s="190"/>
      <c r="CY169" s="63"/>
      <c r="CZ169" s="189"/>
      <c r="DA169" s="190"/>
      <c r="DB169" s="190">
        <v>9</v>
      </c>
      <c r="DC169" s="190"/>
      <c r="DD169" s="190"/>
      <c r="DE169" s="190"/>
      <c r="DF169" s="190"/>
      <c r="DG169" s="190"/>
      <c r="DH169" s="190">
        <v>7</v>
      </c>
      <c r="DI169" s="63"/>
      <c r="DJ169" s="113">
        <v>40</v>
      </c>
      <c r="DL169" s="24" t="s">
        <v>773</v>
      </c>
    </row>
    <row r="170" spans="39:116" x14ac:dyDescent="0.2">
      <c r="AM170" s="777" t="s">
        <v>711</v>
      </c>
      <c r="AN170" s="778"/>
      <c r="AO170" s="778"/>
      <c r="AP170" s="190">
        <v>-2</v>
      </c>
      <c r="AQ170" s="190">
        <v>-2</v>
      </c>
      <c r="AR170" s="190">
        <v>1</v>
      </c>
      <c r="AS170" s="190">
        <v>-4</v>
      </c>
      <c r="AT170" s="190">
        <v>2</v>
      </c>
      <c r="AU170" s="189">
        <v>-3</v>
      </c>
      <c r="AV170" s="194"/>
      <c r="AW170" s="190">
        <v>33</v>
      </c>
      <c r="AX170" s="190"/>
      <c r="AY170" s="63">
        <v>11</v>
      </c>
      <c r="AZ170" s="189">
        <v>7</v>
      </c>
      <c r="BA170" s="190">
        <v>7</v>
      </c>
      <c r="BB170" s="190">
        <v>3</v>
      </c>
      <c r="BC170" s="190">
        <v>3</v>
      </c>
      <c r="BD170" s="190">
        <v>3</v>
      </c>
      <c r="BE170" s="190">
        <v>3</v>
      </c>
      <c r="BF170" s="190">
        <v>3</v>
      </c>
      <c r="BG170" s="190">
        <v>3</v>
      </c>
      <c r="BH170" s="190">
        <v>2</v>
      </c>
      <c r="BI170" s="63">
        <v>2</v>
      </c>
      <c r="BJ170" s="190" t="s">
        <v>256</v>
      </c>
      <c r="BK170" s="190" t="s">
        <v>139</v>
      </c>
      <c r="BL170" s="190" t="s">
        <v>8</v>
      </c>
      <c r="BM170" s="100" t="s">
        <v>523</v>
      </c>
      <c r="BN170" s="25">
        <v>130</v>
      </c>
      <c r="BO170" s="25"/>
      <c r="CM170" s="775" t="s">
        <v>538</v>
      </c>
      <c r="CN170" s="776"/>
      <c r="CO170" s="776"/>
      <c r="CP170" s="190"/>
      <c r="CQ170" s="190"/>
      <c r="CR170" s="190"/>
      <c r="CS170" s="190"/>
      <c r="CT170" s="63"/>
      <c r="CU170" s="189">
        <v>3</v>
      </c>
      <c r="CV170" s="190">
        <v>3</v>
      </c>
      <c r="CW170" s="190"/>
      <c r="CX170" s="190"/>
      <c r="CY170" s="63"/>
      <c r="CZ170" s="189">
        <v>3</v>
      </c>
      <c r="DA170" s="190">
        <v>3</v>
      </c>
      <c r="DB170" s="190"/>
      <c r="DC170" s="190"/>
      <c r="DD170" s="190"/>
      <c r="DE170" s="190"/>
      <c r="DF170" s="190"/>
      <c r="DG170" s="190"/>
      <c r="DH170" s="190"/>
      <c r="DI170" s="63"/>
      <c r="DJ170" s="113">
        <v>40</v>
      </c>
      <c r="DL170" s="24" t="s">
        <v>774</v>
      </c>
    </row>
    <row r="171" spans="39:116" ht="13.8" thickBot="1" x14ac:dyDescent="0.25">
      <c r="AM171" s="779" t="s">
        <v>712</v>
      </c>
      <c r="AN171" s="780"/>
      <c r="AO171" s="780"/>
      <c r="AP171" s="196"/>
      <c r="AQ171" s="196"/>
      <c r="AR171" s="196">
        <v>1</v>
      </c>
      <c r="AS171" s="196">
        <v>2</v>
      </c>
      <c r="AT171" s="196">
        <v>1</v>
      </c>
      <c r="AU171" s="195">
        <v>2</v>
      </c>
      <c r="AV171" s="198"/>
      <c r="AW171" s="196">
        <v>35</v>
      </c>
      <c r="AX171" s="196"/>
      <c r="AY171" s="64"/>
      <c r="AZ171" s="195">
        <v>5</v>
      </c>
      <c r="BA171" s="196">
        <v>5</v>
      </c>
      <c r="BB171" s="196">
        <v>7</v>
      </c>
      <c r="BC171" s="196">
        <v>7</v>
      </c>
      <c r="BD171" s="196">
        <v>7</v>
      </c>
      <c r="BE171" s="196">
        <v>7</v>
      </c>
      <c r="BF171" s="196">
        <v>7</v>
      </c>
      <c r="BG171" s="196">
        <v>7</v>
      </c>
      <c r="BH171" s="196">
        <v>7</v>
      </c>
      <c r="BI171" s="64">
        <v>7</v>
      </c>
      <c r="BJ171" s="196" t="s">
        <v>256</v>
      </c>
      <c r="BK171" s="196" t="s">
        <v>247</v>
      </c>
      <c r="BL171" s="196" t="s">
        <v>3</v>
      </c>
      <c r="BM171" s="101" t="s">
        <v>713</v>
      </c>
      <c r="BN171" s="25">
        <v>140</v>
      </c>
      <c r="BO171" s="25"/>
      <c r="CM171" s="775" t="s">
        <v>539</v>
      </c>
      <c r="CN171" s="776"/>
      <c r="CO171" s="776"/>
      <c r="CP171" s="190"/>
      <c r="CQ171" s="190"/>
      <c r="CR171" s="190"/>
      <c r="CS171" s="190"/>
      <c r="CT171" s="63"/>
      <c r="CU171" s="189"/>
      <c r="CV171" s="190"/>
      <c r="CW171" s="190"/>
      <c r="CX171" s="190"/>
      <c r="CY171" s="63"/>
      <c r="CZ171" s="189">
        <v>2</v>
      </c>
      <c r="DA171" s="190">
        <v>2</v>
      </c>
      <c r="DB171" s="190">
        <v>2</v>
      </c>
      <c r="DC171" s="190">
        <v>2</v>
      </c>
      <c r="DD171" s="190">
        <v>2</v>
      </c>
      <c r="DE171" s="190">
        <v>2</v>
      </c>
      <c r="DF171" s="190">
        <v>2</v>
      </c>
      <c r="DG171" s="190">
        <v>2</v>
      </c>
      <c r="DH171" s="190">
        <v>2</v>
      </c>
      <c r="DI171" s="63">
        <v>2</v>
      </c>
      <c r="DJ171" s="113">
        <v>40</v>
      </c>
      <c r="DL171" s="24" t="s">
        <v>775</v>
      </c>
    </row>
    <row r="172" spans="39:116" ht="13.8" thickBot="1" x14ac:dyDescent="0.25">
      <c r="AM172" s="781" t="s">
        <v>403</v>
      </c>
      <c r="AN172" s="782"/>
      <c r="AO172" s="782"/>
      <c r="AV172" s="25"/>
      <c r="AW172" s="194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194"/>
      <c r="BJ172" s="191"/>
      <c r="BK172" s="191"/>
      <c r="BL172" s="191"/>
      <c r="BM172" s="102"/>
      <c r="CM172" s="775" t="s">
        <v>540</v>
      </c>
      <c r="CN172" s="776"/>
      <c r="CO172" s="776"/>
      <c r="CP172" s="190"/>
      <c r="CQ172" s="190"/>
      <c r="CR172" s="190"/>
      <c r="CS172" s="190"/>
      <c r="CT172" s="63"/>
      <c r="CU172" s="189"/>
      <c r="CV172" s="190"/>
      <c r="CW172" s="190"/>
      <c r="CX172" s="190"/>
      <c r="CY172" s="63"/>
      <c r="CZ172" s="189"/>
      <c r="DA172" s="190"/>
      <c r="DB172" s="190">
        <v>2</v>
      </c>
      <c r="DC172" s="190">
        <v>2</v>
      </c>
      <c r="DD172" s="190">
        <v>2</v>
      </c>
      <c r="DE172" s="190">
        <v>2</v>
      </c>
      <c r="DF172" s="190">
        <v>2</v>
      </c>
      <c r="DG172" s="190">
        <v>2</v>
      </c>
      <c r="DH172" s="190"/>
      <c r="DI172" s="63"/>
      <c r="DJ172" s="113">
        <v>40</v>
      </c>
      <c r="DL172" s="24" t="s">
        <v>776</v>
      </c>
    </row>
    <row r="173" spans="39:116" x14ac:dyDescent="0.2">
      <c r="AM173" s="783" t="s">
        <v>269</v>
      </c>
      <c r="AN173" s="784"/>
      <c r="AO173" s="784"/>
      <c r="AP173" s="193">
        <v>1</v>
      </c>
      <c r="AQ173" s="193"/>
      <c r="AR173" s="193"/>
      <c r="AS173" s="193"/>
      <c r="AT173" s="193"/>
      <c r="AU173" s="192"/>
      <c r="AV173" s="197">
        <v>28</v>
      </c>
      <c r="AW173" s="193"/>
      <c r="AX173" s="193"/>
      <c r="AY173" s="61"/>
      <c r="AZ173" s="192"/>
      <c r="BA173" s="193"/>
      <c r="BB173" s="193">
        <v>8</v>
      </c>
      <c r="BC173" s="193">
        <v>8</v>
      </c>
      <c r="BD173" s="193">
        <v>-5</v>
      </c>
      <c r="BE173" s="193"/>
      <c r="BF173" s="193"/>
      <c r="BG173" s="193">
        <v>-3</v>
      </c>
      <c r="BH173" s="193"/>
      <c r="BI173" s="61"/>
      <c r="BJ173" s="193" t="s">
        <v>31</v>
      </c>
      <c r="BK173" s="193" t="s">
        <v>138</v>
      </c>
      <c r="BL173" s="193" t="s">
        <v>7</v>
      </c>
      <c r="BM173" s="99">
        <v>9</v>
      </c>
      <c r="BN173" s="25">
        <v>60</v>
      </c>
      <c r="CM173" s="775" t="s">
        <v>541</v>
      </c>
      <c r="CN173" s="776"/>
      <c r="CO173" s="776"/>
      <c r="CP173" s="190"/>
      <c r="CQ173" s="190"/>
      <c r="CR173" s="190"/>
      <c r="CS173" s="190"/>
      <c r="CT173" s="63"/>
      <c r="CU173" s="189"/>
      <c r="CV173" s="190"/>
      <c r="CW173" s="190"/>
      <c r="CX173" s="190"/>
      <c r="CY173" s="63"/>
      <c r="CZ173" s="189"/>
      <c r="DA173" s="190"/>
      <c r="DB173" s="190"/>
      <c r="DC173" s="190"/>
      <c r="DD173" s="190"/>
      <c r="DE173" s="190"/>
      <c r="DF173" s="190">
        <v>3</v>
      </c>
      <c r="DG173" s="190">
        <v>3</v>
      </c>
      <c r="DH173" s="190"/>
      <c r="DI173" s="63"/>
      <c r="DJ173" s="113">
        <v>40</v>
      </c>
      <c r="DL173" s="24" t="s">
        <v>777</v>
      </c>
    </row>
    <row r="174" spans="39:116" x14ac:dyDescent="0.2">
      <c r="AM174" s="777" t="s">
        <v>577</v>
      </c>
      <c r="AN174" s="778"/>
      <c r="AO174" s="778"/>
      <c r="AP174" s="190"/>
      <c r="AQ174" s="190"/>
      <c r="AR174" s="194">
        <v>1</v>
      </c>
      <c r="AS174" s="190"/>
      <c r="AT174" s="190"/>
      <c r="AU174" s="189"/>
      <c r="AV174" s="194">
        <v>30</v>
      </c>
      <c r="AW174" s="194"/>
      <c r="AX174" s="190">
        <v>3</v>
      </c>
      <c r="AY174" s="63"/>
      <c r="AZ174" s="189">
        <v>2</v>
      </c>
      <c r="BA174" s="190">
        <v>2</v>
      </c>
      <c r="BB174" s="190">
        <v>-6</v>
      </c>
      <c r="BC174" s="190">
        <v>12</v>
      </c>
      <c r="BD174" s="190">
        <v>6</v>
      </c>
      <c r="BE174" s="190"/>
      <c r="BF174" s="190"/>
      <c r="BG174" s="190"/>
      <c r="BH174" s="190"/>
      <c r="BI174" s="63"/>
      <c r="BJ174" s="194" t="s">
        <v>31</v>
      </c>
      <c r="BK174" s="194" t="s">
        <v>138</v>
      </c>
      <c r="BL174" s="190" t="s">
        <v>6</v>
      </c>
      <c r="BM174" s="100">
        <v>10</v>
      </c>
      <c r="BN174" s="25">
        <v>60</v>
      </c>
      <c r="CM174" s="775" t="s">
        <v>542</v>
      </c>
      <c r="CN174" s="776"/>
      <c r="CO174" s="776"/>
      <c r="CP174" s="190"/>
      <c r="CQ174" s="190"/>
      <c r="CR174" s="190"/>
      <c r="CS174" s="190"/>
      <c r="CT174" s="63"/>
      <c r="CU174" s="189"/>
      <c r="CV174" s="190"/>
      <c r="CW174" s="190"/>
      <c r="CX174" s="190"/>
      <c r="CY174" s="63"/>
      <c r="CZ174" s="189"/>
      <c r="DA174" s="190"/>
      <c r="DB174" s="190">
        <v>4</v>
      </c>
      <c r="DC174" s="190"/>
      <c r="DD174" s="190">
        <v>4</v>
      </c>
      <c r="DE174" s="190">
        <v>4</v>
      </c>
      <c r="DF174" s="190">
        <v>4</v>
      </c>
      <c r="DG174" s="190">
        <v>4</v>
      </c>
      <c r="DH174" s="190">
        <v>4</v>
      </c>
      <c r="DI174" s="63">
        <v>4</v>
      </c>
      <c r="DJ174" s="113">
        <v>40</v>
      </c>
      <c r="DL174" s="24" t="s">
        <v>778</v>
      </c>
    </row>
    <row r="175" spans="39:116" x14ac:dyDescent="0.2">
      <c r="AM175" s="777" t="s">
        <v>270</v>
      </c>
      <c r="AN175" s="778"/>
      <c r="AO175" s="778"/>
      <c r="AP175" s="190"/>
      <c r="AQ175" s="190"/>
      <c r="AR175" s="190">
        <v>1</v>
      </c>
      <c r="AS175" s="190"/>
      <c r="AT175" s="190"/>
      <c r="AU175" s="189">
        <v>1</v>
      </c>
      <c r="AV175" s="194">
        <v>34</v>
      </c>
      <c r="AW175" s="190"/>
      <c r="AX175" s="190"/>
      <c r="AY175" s="63"/>
      <c r="AZ175" s="189"/>
      <c r="BA175" s="190"/>
      <c r="BB175" s="190"/>
      <c r="BC175" s="190"/>
      <c r="BD175" s="190"/>
      <c r="BE175" s="190"/>
      <c r="BF175" s="190">
        <v>12</v>
      </c>
      <c r="BG175" s="190"/>
      <c r="BH175" s="190"/>
      <c r="BI175" s="63"/>
      <c r="BJ175" s="194" t="s">
        <v>31</v>
      </c>
      <c r="BK175" s="190" t="s">
        <v>138</v>
      </c>
      <c r="BL175" s="190" t="s">
        <v>3</v>
      </c>
      <c r="BM175" s="100">
        <v>10</v>
      </c>
      <c r="BN175" s="25">
        <v>60</v>
      </c>
      <c r="CM175" s="775" t="s">
        <v>543</v>
      </c>
      <c r="CN175" s="776"/>
      <c r="CO175" s="776"/>
      <c r="CP175" s="190"/>
      <c r="CQ175" s="190"/>
      <c r="CR175" s="190"/>
      <c r="CS175" s="190"/>
      <c r="CT175" s="63"/>
      <c r="CU175" s="189"/>
      <c r="CV175" s="190"/>
      <c r="CW175" s="190"/>
      <c r="CX175" s="190"/>
      <c r="CY175" s="63"/>
      <c r="CZ175" s="189"/>
      <c r="DA175" s="190"/>
      <c r="DB175" s="190"/>
      <c r="DC175" s="190">
        <v>-5</v>
      </c>
      <c r="DD175" s="190">
        <v>20</v>
      </c>
      <c r="DE175" s="190"/>
      <c r="DF175" s="190"/>
      <c r="DG175" s="190"/>
      <c r="DH175" s="190"/>
      <c r="DI175" s="63"/>
      <c r="DJ175" s="113">
        <v>40</v>
      </c>
      <c r="DL175" s="24" t="s">
        <v>779</v>
      </c>
    </row>
    <row r="176" spans="39:116" x14ac:dyDescent="0.2">
      <c r="AM176" s="777" t="s">
        <v>271</v>
      </c>
      <c r="AN176" s="778"/>
      <c r="AO176" s="778"/>
      <c r="AP176" s="190"/>
      <c r="AQ176" s="190"/>
      <c r="AR176" s="190"/>
      <c r="AS176" s="190"/>
      <c r="AT176" s="190"/>
      <c r="AU176" s="189">
        <v>3</v>
      </c>
      <c r="AV176" s="194">
        <v>31</v>
      </c>
      <c r="AW176" s="190"/>
      <c r="AX176" s="190"/>
      <c r="AY176" s="63"/>
      <c r="AZ176" s="189">
        <v>-5</v>
      </c>
      <c r="BA176" s="190">
        <v>-5</v>
      </c>
      <c r="BB176" s="190">
        <v>5</v>
      </c>
      <c r="BC176" s="190"/>
      <c r="BD176" s="190">
        <v>5</v>
      </c>
      <c r="BE176" s="190"/>
      <c r="BF176" s="190"/>
      <c r="BG176" s="190">
        <v>5</v>
      </c>
      <c r="BH176" s="190"/>
      <c r="BI176" s="63"/>
      <c r="BJ176" s="194" t="s">
        <v>31</v>
      </c>
      <c r="BK176" s="194" t="s">
        <v>273</v>
      </c>
      <c r="BL176" s="190" t="s">
        <v>4</v>
      </c>
      <c r="BM176" s="100">
        <v>9</v>
      </c>
      <c r="BN176" s="25">
        <v>60</v>
      </c>
      <c r="CM176" s="775" t="s">
        <v>544</v>
      </c>
      <c r="CN176" s="776"/>
      <c r="CO176" s="776"/>
      <c r="CP176" s="190"/>
      <c r="CQ176" s="190"/>
      <c r="CR176" s="190"/>
      <c r="CS176" s="190"/>
      <c r="CT176" s="63"/>
      <c r="CU176" s="189"/>
      <c r="CV176" s="190"/>
      <c r="CW176" s="190"/>
      <c r="CX176" s="190"/>
      <c r="CY176" s="63"/>
      <c r="CZ176" s="189">
        <v>2</v>
      </c>
      <c r="DA176" s="190">
        <v>2</v>
      </c>
      <c r="DB176" s="190">
        <v>2</v>
      </c>
      <c r="DC176" s="190">
        <v>2</v>
      </c>
      <c r="DD176" s="190">
        <v>2</v>
      </c>
      <c r="DE176" s="190">
        <v>2</v>
      </c>
      <c r="DF176" s="190">
        <v>2</v>
      </c>
      <c r="DG176" s="190">
        <v>2</v>
      </c>
      <c r="DH176" s="190">
        <v>10</v>
      </c>
      <c r="DI176" s="63">
        <v>10</v>
      </c>
      <c r="DJ176" s="113">
        <v>40</v>
      </c>
      <c r="DL176" s="24" t="s">
        <v>780</v>
      </c>
    </row>
    <row r="177" spans="39:116" x14ac:dyDescent="0.2">
      <c r="AM177" s="777" t="s">
        <v>272</v>
      </c>
      <c r="AN177" s="778"/>
      <c r="AO177" s="778"/>
      <c r="AP177" s="190">
        <v>-1</v>
      </c>
      <c r="AQ177" s="190"/>
      <c r="AR177" s="190"/>
      <c r="AS177" s="190"/>
      <c r="AT177" s="190"/>
      <c r="AU177" s="189">
        <v>2</v>
      </c>
      <c r="AV177" s="194">
        <v>32</v>
      </c>
      <c r="AW177" s="190"/>
      <c r="AX177" s="190"/>
      <c r="AY177" s="63"/>
      <c r="AZ177" s="189">
        <v>-5</v>
      </c>
      <c r="BA177" s="190">
        <v>-5</v>
      </c>
      <c r="BB177" s="190">
        <v>3</v>
      </c>
      <c r="BC177" s="190">
        <v>3</v>
      </c>
      <c r="BD177" s="190"/>
      <c r="BE177" s="190"/>
      <c r="BF177" s="190">
        <v>1</v>
      </c>
      <c r="BG177" s="190">
        <v>3</v>
      </c>
      <c r="BH177" s="190"/>
      <c r="BI177" s="63"/>
      <c r="BJ177" s="194" t="s">
        <v>31</v>
      </c>
      <c r="BK177" s="190" t="s">
        <v>273</v>
      </c>
      <c r="BL177" s="190" t="s">
        <v>2</v>
      </c>
      <c r="BM177" s="100">
        <v>9</v>
      </c>
      <c r="BN177" s="25">
        <v>60</v>
      </c>
      <c r="CM177" s="775" t="s">
        <v>545</v>
      </c>
      <c r="CN177" s="776"/>
      <c r="CO177" s="776"/>
      <c r="CP177" s="190"/>
      <c r="CQ177" s="190"/>
      <c r="CR177" s="190"/>
      <c r="CS177" s="190"/>
      <c r="CT177" s="63"/>
      <c r="CU177" s="189"/>
      <c r="CV177" s="190"/>
      <c r="CW177" s="190"/>
      <c r="CX177" s="190"/>
      <c r="CY177" s="63"/>
      <c r="CZ177" s="189">
        <v>-7</v>
      </c>
      <c r="DA177" s="190">
        <v>-7</v>
      </c>
      <c r="DB177" s="190">
        <v>-5</v>
      </c>
      <c r="DC177" s="190">
        <v>-5</v>
      </c>
      <c r="DD177" s="190">
        <v>-5</v>
      </c>
      <c r="DE177" s="190">
        <v>-5</v>
      </c>
      <c r="DF177" s="190">
        <v>-5</v>
      </c>
      <c r="DG177" s="190">
        <v>-5</v>
      </c>
      <c r="DH177" s="190">
        <v>-5</v>
      </c>
      <c r="DI177" s="63">
        <v>-5</v>
      </c>
      <c r="DJ177" s="113">
        <v>40</v>
      </c>
      <c r="DL177" s="24" t="s">
        <v>781</v>
      </c>
    </row>
    <row r="178" spans="39:116" x14ac:dyDescent="0.2">
      <c r="AM178" s="777" t="s">
        <v>578</v>
      </c>
      <c r="AN178" s="778"/>
      <c r="AO178" s="778"/>
      <c r="AP178" s="190">
        <v>2</v>
      </c>
      <c r="AQ178" s="190"/>
      <c r="AR178" s="190"/>
      <c r="AS178" s="190"/>
      <c r="AT178" s="190"/>
      <c r="AU178" s="189"/>
      <c r="AV178" s="194">
        <v>28</v>
      </c>
      <c r="AW178" s="190"/>
      <c r="AX178" s="190"/>
      <c r="AY178" s="63"/>
      <c r="AZ178" s="189">
        <v>3</v>
      </c>
      <c r="BA178" s="190">
        <v>3</v>
      </c>
      <c r="BB178" s="190"/>
      <c r="BC178" s="190"/>
      <c r="BD178" s="190">
        <v>10</v>
      </c>
      <c r="BE178" s="190"/>
      <c r="BF178" s="190"/>
      <c r="BG178" s="190"/>
      <c r="BH178" s="190"/>
      <c r="BI178" s="63"/>
      <c r="BJ178" s="194" t="s">
        <v>31</v>
      </c>
      <c r="BK178" s="194" t="s">
        <v>273</v>
      </c>
      <c r="BL178" s="190" t="s">
        <v>5</v>
      </c>
      <c r="BM178" s="100">
        <v>9</v>
      </c>
      <c r="BN178" s="25">
        <v>60</v>
      </c>
      <c r="CM178" s="775" t="s">
        <v>557</v>
      </c>
      <c r="CN178" s="776"/>
      <c r="CO178" s="776"/>
      <c r="CP178" s="190"/>
      <c r="CQ178" s="190"/>
      <c r="CR178" s="190"/>
      <c r="CS178" s="190"/>
      <c r="CT178" s="63"/>
      <c r="CU178" s="189"/>
      <c r="CV178" s="190"/>
      <c r="CW178" s="190"/>
      <c r="CX178" s="190"/>
      <c r="CY178" s="63"/>
      <c r="CZ178" s="189">
        <v>8</v>
      </c>
      <c r="DA178" s="190">
        <v>8</v>
      </c>
      <c r="DB178" s="190"/>
      <c r="DC178" s="190"/>
      <c r="DD178" s="190"/>
      <c r="DE178" s="190"/>
      <c r="DF178" s="190"/>
      <c r="DG178" s="190"/>
      <c r="DH178" s="190"/>
      <c r="DI178" s="63"/>
      <c r="DJ178" s="113">
        <v>40</v>
      </c>
      <c r="DL178" s="24" t="s">
        <v>782</v>
      </c>
    </row>
    <row r="179" spans="39:116" x14ac:dyDescent="0.2">
      <c r="AM179" s="777" t="s">
        <v>579</v>
      </c>
      <c r="AN179" s="778"/>
      <c r="AO179" s="778"/>
      <c r="AP179" s="190">
        <v>1</v>
      </c>
      <c r="AQ179" s="190"/>
      <c r="AR179" s="190"/>
      <c r="AS179" s="190"/>
      <c r="AT179" s="190"/>
      <c r="AU179" s="189"/>
      <c r="AV179" s="194">
        <v>21</v>
      </c>
      <c r="AW179" s="190"/>
      <c r="AX179" s="190"/>
      <c r="AY179" s="63"/>
      <c r="AZ179" s="189"/>
      <c r="BA179" s="190"/>
      <c r="BB179" s="190">
        <v>4</v>
      </c>
      <c r="BC179" s="190">
        <v>4</v>
      </c>
      <c r="BD179" s="190">
        <v>4</v>
      </c>
      <c r="BE179" s="190">
        <v>4</v>
      </c>
      <c r="BF179" s="190">
        <v>4</v>
      </c>
      <c r="BG179" s="190">
        <v>4</v>
      </c>
      <c r="BH179" s="190"/>
      <c r="BI179" s="63"/>
      <c r="BJ179" s="194" t="s">
        <v>31</v>
      </c>
      <c r="BK179" s="194" t="s">
        <v>273</v>
      </c>
      <c r="BL179" s="190" t="s">
        <v>9</v>
      </c>
      <c r="BM179" s="100">
        <v>8</v>
      </c>
      <c r="BN179" s="25">
        <v>60</v>
      </c>
      <c r="CM179" s="775" t="s">
        <v>546</v>
      </c>
      <c r="CN179" s="776"/>
      <c r="CO179" s="776"/>
      <c r="CP179" s="190"/>
      <c r="CQ179" s="190"/>
      <c r="CR179" s="190"/>
      <c r="CS179" s="190"/>
      <c r="CT179" s="63"/>
      <c r="CU179" s="189"/>
      <c r="CV179" s="190"/>
      <c r="CW179" s="190"/>
      <c r="CX179" s="190"/>
      <c r="CY179" s="63"/>
      <c r="CZ179" s="189">
        <v>3</v>
      </c>
      <c r="DA179" s="190">
        <v>3</v>
      </c>
      <c r="DB179" s="190"/>
      <c r="DC179" s="190"/>
      <c r="DD179" s="190"/>
      <c r="DE179" s="190"/>
      <c r="DF179" s="190"/>
      <c r="DG179" s="190"/>
      <c r="DH179" s="190"/>
      <c r="DI179" s="63"/>
      <c r="DJ179" s="113">
        <v>40</v>
      </c>
      <c r="DL179" s="24" t="s">
        <v>783</v>
      </c>
    </row>
    <row r="180" spans="39:116" x14ac:dyDescent="0.2">
      <c r="AM180" s="777" t="s">
        <v>580</v>
      </c>
      <c r="AN180" s="778"/>
      <c r="AO180" s="778"/>
      <c r="AP180" s="190">
        <v>-1</v>
      </c>
      <c r="AQ180" s="190"/>
      <c r="AR180" s="190"/>
      <c r="AS180" s="190"/>
      <c r="AT180" s="190"/>
      <c r="AU180" s="189">
        <v>3</v>
      </c>
      <c r="AV180" s="194">
        <v>37</v>
      </c>
      <c r="AW180" s="190"/>
      <c r="AX180" s="190"/>
      <c r="AY180" s="63"/>
      <c r="AZ180" s="189">
        <v>-6</v>
      </c>
      <c r="BA180" s="190">
        <v>-6</v>
      </c>
      <c r="BB180" s="190"/>
      <c r="BC180" s="190"/>
      <c r="BD180" s="190"/>
      <c r="BE180" s="190"/>
      <c r="BF180" s="190"/>
      <c r="BG180" s="190"/>
      <c r="BH180" s="190"/>
      <c r="BI180" s="63"/>
      <c r="BJ180" s="194" t="s">
        <v>31</v>
      </c>
      <c r="BK180" s="190" t="s">
        <v>273</v>
      </c>
      <c r="BL180" s="190" t="s">
        <v>9</v>
      </c>
      <c r="BM180" s="100">
        <v>9</v>
      </c>
      <c r="BN180" s="25">
        <v>60</v>
      </c>
      <c r="CM180" s="775" t="s">
        <v>547</v>
      </c>
      <c r="CN180" s="776"/>
      <c r="CO180" s="776"/>
      <c r="CP180" s="190"/>
      <c r="CQ180" s="190"/>
      <c r="CR180" s="190"/>
      <c r="CS180" s="190"/>
      <c r="CT180" s="63"/>
      <c r="CU180" s="189"/>
      <c r="CV180" s="190"/>
      <c r="CW180" s="190"/>
      <c r="CX180" s="190"/>
      <c r="CY180" s="63"/>
      <c r="CZ180" s="189"/>
      <c r="DA180" s="190"/>
      <c r="DB180" s="190">
        <v>6</v>
      </c>
      <c r="DC180" s="190">
        <v>6</v>
      </c>
      <c r="DD180" s="190"/>
      <c r="DE180" s="190"/>
      <c r="DF180" s="190"/>
      <c r="DG180" s="190"/>
      <c r="DH180" s="190"/>
      <c r="DI180" s="63"/>
      <c r="DJ180" s="113">
        <v>40</v>
      </c>
      <c r="DL180" s="24" t="s">
        <v>784</v>
      </c>
    </row>
    <row r="181" spans="39:116" x14ac:dyDescent="0.2">
      <c r="AM181" s="777" t="s">
        <v>581</v>
      </c>
      <c r="AN181" s="778"/>
      <c r="AO181" s="778"/>
      <c r="AP181" s="190">
        <v>1</v>
      </c>
      <c r="AQ181" s="190"/>
      <c r="AR181" s="190"/>
      <c r="AS181" s="190"/>
      <c r="AT181" s="190"/>
      <c r="AU181" s="189">
        <v>-2</v>
      </c>
      <c r="AV181" s="194">
        <v>38</v>
      </c>
      <c r="AW181" s="190"/>
      <c r="AX181" s="190"/>
      <c r="AY181" s="63"/>
      <c r="AZ181" s="189">
        <v>4</v>
      </c>
      <c r="BA181" s="190">
        <v>4</v>
      </c>
      <c r="BB181" s="190"/>
      <c r="BC181" s="190"/>
      <c r="BD181" s="190"/>
      <c r="BE181" s="190"/>
      <c r="BF181" s="190"/>
      <c r="BG181" s="190"/>
      <c r="BH181" s="190"/>
      <c r="BI181" s="63"/>
      <c r="BJ181" s="194" t="s">
        <v>31</v>
      </c>
      <c r="BK181" s="194" t="s">
        <v>273</v>
      </c>
      <c r="BL181" s="190" t="s">
        <v>9</v>
      </c>
      <c r="BM181" s="100">
        <v>10</v>
      </c>
      <c r="BN181" s="25">
        <v>60</v>
      </c>
      <c r="CM181" s="775" t="s">
        <v>548</v>
      </c>
      <c r="CN181" s="776"/>
      <c r="CO181" s="776"/>
      <c r="CP181" s="190"/>
      <c r="CQ181" s="190"/>
      <c r="CR181" s="190"/>
      <c r="CS181" s="190"/>
      <c r="CT181" s="63"/>
      <c r="CU181" s="189"/>
      <c r="CV181" s="190"/>
      <c r="CW181" s="190"/>
      <c r="CX181" s="190"/>
      <c r="CY181" s="63"/>
      <c r="CZ181" s="189">
        <v>2</v>
      </c>
      <c r="DA181" s="190">
        <v>2</v>
      </c>
      <c r="DB181" s="190">
        <v>2</v>
      </c>
      <c r="DC181" s="190">
        <v>2</v>
      </c>
      <c r="DD181" s="190">
        <v>2</v>
      </c>
      <c r="DE181" s="190">
        <v>2</v>
      </c>
      <c r="DF181" s="190">
        <v>2</v>
      </c>
      <c r="DG181" s="190">
        <v>2</v>
      </c>
      <c r="DH181" s="190">
        <v>2</v>
      </c>
      <c r="DI181" s="63">
        <v>2</v>
      </c>
      <c r="DJ181" s="113">
        <v>40</v>
      </c>
      <c r="DL181" s="24" t="s">
        <v>785</v>
      </c>
    </row>
    <row r="182" spans="39:116" x14ac:dyDescent="0.2">
      <c r="AM182" s="777" t="s">
        <v>582</v>
      </c>
      <c r="AN182" s="778"/>
      <c r="AO182" s="778"/>
      <c r="AP182" s="190">
        <v>1</v>
      </c>
      <c r="AQ182" s="190"/>
      <c r="AR182" s="190">
        <v>1</v>
      </c>
      <c r="AS182" s="190"/>
      <c r="AT182" s="190"/>
      <c r="AU182" s="189">
        <v>2</v>
      </c>
      <c r="AV182" s="194">
        <v>28</v>
      </c>
      <c r="AW182" s="190"/>
      <c r="AX182" s="190"/>
      <c r="AY182" s="63"/>
      <c r="AZ182" s="189"/>
      <c r="BA182" s="190"/>
      <c r="BB182" s="190">
        <v>-17</v>
      </c>
      <c r="BC182" s="190"/>
      <c r="BD182" s="190"/>
      <c r="BE182" s="190"/>
      <c r="BF182" s="190">
        <v>3</v>
      </c>
      <c r="BG182" s="190">
        <v>3</v>
      </c>
      <c r="BH182" s="190">
        <v>3</v>
      </c>
      <c r="BI182" s="63"/>
      <c r="BJ182" s="194" t="s">
        <v>31</v>
      </c>
      <c r="BK182" s="190" t="s">
        <v>273</v>
      </c>
      <c r="BL182" s="190" t="s">
        <v>2</v>
      </c>
      <c r="BM182" s="100">
        <v>9</v>
      </c>
      <c r="BN182" s="25">
        <v>60</v>
      </c>
      <c r="CM182" s="775" t="s">
        <v>549</v>
      </c>
      <c r="CN182" s="776"/>
      <c r="CO182" s="776"/>
      <c r="CP182" s="190"/>
      <c r="CQ182" s="190">
        <v>1</v>
      </c>
      <c r="CR182" s="190"/>
      <c r="CS182" s="190"/>
      <c r="CT182" s="63"/>
      <c r="CU182" s="189"/>
      <c r="CV182" s="190">
        <v>4</v>
      </c>
      <c r="CW182" s="190">
        <v>4</v>
      </c>
      <c r="CX182" s="190"/>
      <c r="CY182" s="63"/>
      <c r="CZ182" s="189">
        <v>3</v>
      </c>
      <c r="DA182" s="190">
        <v>3</v>
      </c>
      <c r="DB182" s="190"/>
      <c r="DC182" s="190"/>
      <c r="DD182" s="190"/>
      <c r="DE182" s="190"/>
      <c r="DF182" s="190"/>
      <c r="DG182" s="190"/>
      <c r="DH182" s="190">
        <v>3</v>
      </c>
      <c r="DI182" s="63">
        <v>8</v>
      </c>
      <c r="DJ182" s="113">
        <v>40</v>
      </c>
      <c r="DL182" s="24" t="s">
        <v>786</v>
      </c>
    </row>
    <row r="183" spans="39:116" x14ac:dyDescent="0.2">
      <c r="AM183" s="777" t="s">
        <v>583</v>
      </c>
      <c r="AN183" s="778"/>
      <c r="AO183" s="778"/>
      <c r="AP183" s="190">
        <v>1</v>
      </c>
      <c r="AQ183" s="190"/>
      <c r="AR183" s="190"/>
      <c r="AS183" s="190"/>
      <c r="AT183" s="190"/>
      <c r="AU183" s="189"/>
      <c r="AV183" s="194">
        <v>18</v>
      </c>
      <c r="AW183" s="190"/>
      <c r="AX183" s="190">
        <v>6</v>
      </c>
      <c r="AY183" s="63">
        <v>8</v>
      </c>
      <c r="AZ183" s="189">
        <v>3</v>
      </c>
      <c r="BA183" s="190">
        <v>3</v>
      </c>
      <c r="BB183" s="190"/>
      <c r="BC183" s="190"/>
      <c r="BD183" s="190"/>
      <c r="BE183" s="190"/>
      <c r="BF183" s="190"/>
      <c r="BG183" s="190"/>
      <c r="BH183" s="190"/>
      <c r="BI183" s="63"/>
      <c r="BJ183" s="194" t="s">
        <v>31</v>
      </c>
      <c r="BK183" s="194" t="s">
        <v>273</v>
      </c>
      <c r="BL183" s="190" t="s">
        <v>9</v>
      </c>
      <c r="BM183" s="100">
        <v>10</v>
      </c>
      <c r="BN183" s="25">
        <v>60</v>
      </c>
      <c r="CM183" s="775" t="s">
        <v>550</v>
      </c>
      <c r="CN183" s="776"/>
      <c r="CO183" s="776"/>
      <c r="CP183" s="190"/>
      <c r="CQ183" s="190"/>
      <c r="CR183" s="190">
        <v>2</v>
      </c>
      <c r="CS183" s="190"/>
      <c r="CT183" s="63"/>
      <c r="CU183" s="189"/>
      <c r="CV183" s="190"/>
      <c r="CW183" s="190"/>
      <c r="CX183" s="190"/>
      <c r="CY183" s="63"/>
      <c r="CZ183" s="189">
        <v>-2</v>
      </c>
      <c r="DA183" s="190">
        <v>-2</v>
      </c>
      <c r="DB183" s="190"/>
      <c r="DC183" s="190"/>
      <c r="DD183" s="190"/>
      <c r="DE183" s="190"/>
      <c r="DF183" s="190"/>
      <c r="DG183" s="190"/>
      <c r="DH183" s="190"/>
      <c r="DI183" s="63"/>
      <c r="DJ183" s="113">
        <v>40</v>
      </c>
      <c r="DL183" s="24" t="s">
        <v>787</v>
      </c>
    </row>
    <row r="184" spans="39:116" x14ac:dyDescent="0.2">
      <c r="AM184" s="777" t="s">
        <v>584</v>
      </c>
      <c r="AN184" s="778"/>
      <c r="AO184" s="778"/>
      <c r="AP184" s="190">
        <v>-1</v>
      </c>
      <c r="AQ184" s="190"/>
      <c r="AR184" s="190">
        <v>1</v>
      </c>
      <c r="AS184" s="190"/>
      <c r="AT184" s="190"/>
      <c r="AU184" s="189">
        <v>1</v>
      </c>
      <c r="AV184" s="194">
        <v>33</v>
      </c>
      <c r="AW184" s="190"/>
      <c r="AX184" s="190"/>
      <c r="AY184" s="63"/>
      <c r="AZ184" s="189">
        <v>5</v>
      </c>
      <c r="BA184" s="190"/>
      <c r="BB184" s="190"/>
      <c r="BC184" s="190"/>
      <c r="BD184" s="190"/>
      <c r="BE184" s="190"/>
      <c r="BF184" s="190"/>
      <c r="BG184" s="190"/>
      <c r="BH184" s="190"/>
      <c r="BI184" s="63"/>
      <c r="BJ184" s="194" t="s">
        <v>31</v>
      </c>
      <c r="BK184" s="190" t="s">
        <v>273</v>
      </c>
      <c r="BL184" s="190" t="s">
        <v>9</v>
      </c>
      <c r="BM184" s="100">
        <v>9</v>
      </c>
      <c r="BN184" s="25">
        <v>60</v>
      </c>
      <c r="CM184" s="775" t="s">
        <v>551</v>
      </c>
      <c r="CN184" s="776"/>
      <c r="CO184" s="776"/>
      <c r="CP184" s="190"/>
      <c r="CQ184" s="190"/>
      <c r="CR184" s="190"/>
      <c r="CS184" s="190"/>
      <c r="CT184" s="63"/>
      <c r="CU184" s="189"/>
      <c r="CV184" s="190"/>
      <c r="CW184" s="190"/>
      <c r="CX184" s="190"/>
      <c r="CY184" s="63"/>
      <c r="CZ184" s="189">
        <v>4</v>
      </c>
      <c r="DA184" s="190">
        <v>4</v>
      </c>
      <c r="DB184" s="190"/>
      <c r="DC184" s="190"/>
      <c r="DD184" s="190"/>
      <c r="DE184" s="190"/>
      <c r="DF184" s="190"/>
      <c r="DG184" s="190"/>
      <c r="DH184" s="190"/>
      <c r="DI184" s="63"/>
      <c r="DJ184" s="113">
        <v>40</v>
      </c>
      <c r="DL184" s="24" t="s">
        <v>788</v>
      </c>
    </row>
    <row r="185" spans="39:116" x14ac:dyDescent="0.2">
      <c r="AM185" s="777" t="s">
        <v>789</v>
      </c>
      <c r="AN185" s="778"/>
      <c r="AO185" s="778"/>
      <c r="AP185" s="190"/>
      <c r="AQ185" s="190"/>
      <c r="AR185" s="190"/>
      <c r="AS185" s="190"/>
      <c r="AT185" s="190">
        <v>1</v>
      </c>
      <c r="AU185" s="189">
        <v>2</v>
      </c>
      <c r="AV185" s="194">
        <v>27</v>
      </c>
      <c r="AW185" s="190"/>
      <c r="AX185" s="190">
        <v>12</v>
      </c>
      <c r="AY185" s="63"/>
      <c r="AZ185" s="189"/>
      <c r="BA185" s="190"/>
      <c r="BB185" s="190">
        <v>3</v>
      </c>
      <c r="BC185" s="190">
        <v>3</v>
      </c>
      <c r="BD185" s="190">
        <v>3</v>
      </c>
      <c r="BE185" s="190">
        <v>3</v>
      </c>
      <c r="BF185" s="190">
        <v>3</v>
      </c>
      <c r="BG185" s="190">
        <v>3</v>
      </c>
      <c r="BH185" s="190">
        <v>3</v>
      </c>
      <c r="BI185" s="63">
        <v>3</v>
      </c>
      <c r="BJ185" s="194" t="s">
        <v>31</v>
      </c>
      <c r="BK185" s="190" t="s">
        <v>138</v>
      </c>
      <c r="BL185" s="190" t="s">
        <v>279</v>
      </c>
      <c r="BM185" s="100">
        <v>9</v>
      </c>
      <c r="BN185" s="25">
        <v>60</v>
      </c>
      <c r="CM185" s="775" t="s">
        <v>552</v>
      </c>
      <c r="CN185" s="776"/>
      <c r="CO185" s="776"/>
      <c r="CP185" s="190"/>
      <c r="CQ185" s="190"/>
      <c r="CR185" s="190"/>
      <c r="CS185" s="190"/>
      <c r="CT185" s="63"/>
      <c r="CU185" s="189"/>
      <c r="CV185" s="190"/>
      <c r="CW185" s="190"/>
      <c r="CX185" s="190"/>
      <c r="CY185" s="63"/>
      <c r="CZ185" s="189"/>
      <c r="DA185" s="190"/>
      <c r="DB185" s="190">
        <v>2</v>
      </c>
      <c r="DC185" s="190">
        <v>2</v>
      </c>
      <c r="DD185" s="190">
        <v>2</v>
      </c>
      <c r="DE185" s="190">
        <v>2</v>
      </c>
      <c r="DF185" s="190">
        <v>2</v>
      </c>
      <c r="DG185" s="190">
        <v>2</v>
      </c>
      <c r="DH185" s="190"/>
      <c r="DI185" s="63">
        <v>10</v>
      </c>
      <c r="DJ185" s="113">
        <v>40</v>
      </c>
      <c r="DL185" s="24" t="s">
        <v>790</v>
      </c>
    </row>
    <row r="186" spans="39:116" x14ac:dyDescent="0.2">
      <c r="AM186" s="777" t="s">
        <v>791</v>
      </c>
      <c r="AN186" s="778"/>
      <c r="AO186" s="778"/>
      <c r="AP186" s="190"/>
      <c r="AQ186" s="190"/>
      <c r="AR186" s="190">
        <v>1</v>
      </c>
      <c r="AS186" s="190"/>
      <c r="AT186" s="190"/>
      <c r="AU186" s="189">
        <v>-5</v>
      </c>
      <c r="AV186" s="194">
        <v>27</v>
      </c>
      <c r="AW186" s="190"/>
      <c r="AX186" s="190">
        <v>15</v>
      </c>
      <c r="AY186" s="63"/>
      <c r="AZ186" s="189">
        <v>13</v>
      </c>
      <c r="BA186" s="190">
        <v>12</v>
      </c>
      <c r="BB186" s="190">
        <v>11</v>
      </c>
      <c r="BC186" s="190">
        <v>10</v>
      </c>
      <c r="BD186" s="190">
        <v>6</v>
      </c>
      <c r="BE186" s="190">
        <v>12</v>
      </c>
      <c r="BF186" s="190">
        <v>14</v>
      </c>
      <c r="BG186" s="190">
        <v>7</v>
      </c>
      <c r="BH186" s="190">
        <v>8</v>
      </c>
      <c r="BI186" s="63">
        <v>6</v>
      </c>
      <c r="BJ186" s="194" t="s">
        <v>31</v>
      </c>
      <c r="BK186" s="190" t="s">
        <v>138</v>
      </c>
      <c r="BL186" s="190" t="s">
        <v>9</v>
      </c>
      <c r="BM186" s="100">
        <v>12</v>
      </c>
      <c r="BN186" s="25">
        <v>60</v>
      </c>
      <c r="CM186" s="775" t="s">
        <v>553</v>
      </c>
      <c r="CN186" s="776"/>
      <c r="CO186" s="776"/>
      <c r="CP186" s="190"/>
      <c r="CQ186" s="190"/>
      <c r="CR186" s="190"/>
      <c r="CS186" s="190"/>
      <c r="CT186" s="63"/>
      <c r="CU186" s="189"/>
      <c r="CV186" s="190"/>
      <c r="CW186" s="190"/>
      <c r="CX186" s="190"/>
      <c r="CY186" s="63"/>
      <c r="CZ186" s="189">
        <v>6</v>
      </c>
      <c r="DA186" s="190">
        <v>6</v>
      </c>
      <c r="DB186" s="190">
        <v>6</v>
      </c>
      <c r="DC186" s="190">
        <v>6</v>
      </c>
      <c r="DD186" s="190">
        <v>6</v>
      </c>
      <c r="DE186" s="190">
        <v>6</v>
      </c>
      <c r="DF186" s="190">
        <v>6</v>
      </c>
      <c r="DG186" s="190">
        <v>6</v>
      </c>
      <c r="DH186" s="190">
        <v>6</v>
      </c>
      <c r="DI186" s="63">
        <v>6</v>
      </c>
      <c r="DJ186" s="113">
        <v>40</v>
      </c>
      <c r="DL186" s="24" t="s">
        <v>792</v>
      </c>
    </row>
    <row r="187" spans="39:116" x14ac:dyDescent="0.2">
      <c r="AM187" s="777" t="s">
        <v>585</v>
      </c>
      <c r="AN187" s="778"/>
      <c r="AO187" s="778"/>
      <c r="AP187" s="190"/>
      <c r="AQ187" s="190">
        <v>1</v>
      </c>
      <c r="AR187" s="190"/>
      <c r="AS187" s="190"/>
      <c r="AT187" s="190"/>
      <c r="AU187" s="189">
        <v>-1</v>
      </c>
      <c r="AV187" s="194">
        <v>18</v>
      </c>
      <c r="AW187" s="190"/>
      <c r="AX187" s="190"/>
      <c r="AY187" s="63"/>
      <c r="AZ187" s="189"/>
      <c r="BA187" s="190"/>
      <c r="BB187" s="190"/>
      <c r="BC187" s="190"/>
      <c r="BD187" s="190"/>
      <c r="BE187" s="190"/>
      <c r="BF187" s="190"/>
      <c r="BG187" s="190"/>
      <c r="BH187" s="190"/>
      <c r="BI187" s="63">
        <v>3</v>
      </c>
      <c r="BJ187" s="194" t="s">
        <v>30</v>
      </c>
      <c r="BK187" s="190" t="s">
        <v>190</v>
      </c>
      <c r="BL187" s="190" t="s">
        <v>8</v>
      </c>
      <c r="BM187" s="100" t="s">
        <v>586</v>
      </c>
      <c r="BN187" s="25">
        <v>60</v>
      </c>
      <c r="CM187" s="775" t="s">
        <v>554</v>
      </c>
      <c r="CN187" s="776"/>
      <c r="CO187" s="776"/>
      <c r="CP187" s="190"/>
      <c r="CQ187" s="190"/>
      <c r="CR187" s="190"/>
      <c r="CS187" s="190"/>
      <c r="CT187" s="63"/>
      <c r="CU187" s="189"/>
      <c r="CV187" s="190"/>
      <c r="CW187" s="190"/>
      <c r="CX187" s="190"/>
      <c r="CY187" s="63"/>
      <c r="CZ187" s="189">
        <v>5</v>
      </c>
      <c r="DA187" s="190">
        <v>5</v>
      </c>
      <c r="DB187" s="190">
        <v>3</v>
      </c>
      <c r="DC187" s="190">
        <v>3</v>
      </c>
      <c r="DD187" s="190">
        <v>3</v>
      </c>
      <c r="DE187" s="190">
        <v>3</v>
      </c>
      <c r="DF187" s="190">
        <v>3</v>
      </c>
      <c r="DG187" s="190">
        <v>3</v>
      </c>
      <c r="DH187" s="190">
        <v>3</v>
      </c>
      <c r="DI187" s="63">
        <v>3</v>
      </c>
      <c r="DJ187" s="113">
        <v>40</v>
      </c>
      <c r="DL187" s="24" t="s">
        <v>793</v>
      </c>
    </row>
    <row r="188" spans="39:116" x14ac:dyDescent="0.2">
      <c r="AM188" s="777" t="s">
        <v>587</v>
      </c>
      <c r="AN188" s="778"/>
      <c r="AO188" s="778"/>
      <c r="AP188" s="190"/>
      <c r="AQ188" s="190"/>
      <c r="AR188" s="190"/>
      <c r="AS188" s="190"/>
      <c r="AT188" s="190"/>
      <c r="AU188" s="189"/>
      <c r="AV188" s="194">
        <v>22</v>
      </c>
      <c r="AW188" s="190"/>
      <c r="AX188" s="190"/>
      <c r="AY188" s="63">
        <v>2</v>
      </c>
      <c r="AZ188" s="189">
        <v>3</v>
      </c>
      <c r="BA188" s="190">
        <v>3</v>
      </c>
      <c r="BB188" s="190"/>
      <c r="BC188" s="190"/>
      <c r="BD188" s="190"/>
      <c r="BE188" s="190"/>
      <c r="BF188" s="190"/>
      <c r="BG188" s="190"/>
      <c r="BH188" s="190">
        <v>10</v>
      </c>
      <c r="BI188" s="63">
        <v>10</v>
      </c>
      <c r="BJ188" s="194" t="s">
        <v>30</v>
      </c>
      <c r="BK188" s="190" t="s">
        <v>247</v>
      </c>
      <c r="BL188" s="190" t="s">
        <v>0</v>
      </c>
      <c r="BM188" s="100">
        <v>10</v>
      </c>
      <c r="BN188" s="25">
        <v>60</v>
      </c>
      <c r="CM188" s="775" t="s">
        <v>555</v>
      </c>
      <c r="CN188" s="776"/>
      <c r="CO188" s="776"/>
      <c r="CP188" s="190"/>
      <c r="CQ188" s="190"/>
      <c r="CR188" s="190"/>
      <c r="CS188" s="190"/>
      <c r="CT188" s="63"/>
      <c r="CU188" s="189"/>
      <c r="CV188" s="190"/>
      <c r="CW188" s="190"/>
      <c r="CX188" s="190"/>
      <c r="CY188" s="63"/>
      <c r="CZ188" s="189"/>
      <c r="DA188" s="190"/>
      <c r="DB188" s="190"/>
      <c r="DC188" s="190"/>
      <c r="DD188" s="190"/>
      <c r="DE188" s="190"/>
      <c r="DF188" s="190"/>
      <c r="DG188" s="190"/>
      <c r="DH188" s="190"/>
      <c r="DI188" s="63"/>
      <c r="DJ188" s="113">
        <v>40</v>
      </c>
      <c r="DL188" s="24" t="s">
        <v>794</v>
      </c>
    </row>
    <row r="189" spans="39:116" x14ac:dyDescent="0.2">
      <c r="AM189" s="777" t="s">
        <v>588</v>
      </c>
      <c r="AN189" s="778"/>
      <c r="AO189" s="778"/>
      <c r="AP189" s="190"/>
      <c r="AQ189" s="190">
        <v>1</v>
      </c>
      <c r="AR189" s="190"/>
      <c r="AS189" s="190"/>
      <c r="AT189" s="190"/>
      <c r="AU189" s="189">
        <v>1</v>
      </c>
      <c r="AV189" s="194">
        <v>16</v>
      </c>
      <c r="AW189" s="190"/>
      <c r="AX189" s="190"/>
      <c r="AY189" s="63"/>
      <c r="AZ189" s="189">
        <v>-3</v>
      </c>
      <c r="BA189" s="190">
        <v>-3</v>
      </c>
      <c r="BB189" s="190"/>
      <c r="BC189" s="190"/>
      <c r="BD189" s="190"/>
      <c r="BE189" s="190"/>
      <c r="BF189" s="190"/>
      <c r="BG189" s="190"/>
      <c r="BH189" s="190"/>
      <c r="BI189" s="63"/>
      <c r="BJ189" s="194" t="s">
        <v>30</v>
      </c>
      <c r="BK189" s="190" t="s">
        <v>247</v>
      </c>
      <c r="BL189" s="190" t="s">
        <v>8</v>
      </c>
      <c r="BM189" s="100">
        <v>9</v>
      </c>
      <c r="BN189" s="25">
        <v>60</v>
      </c>
      <c r="CM189" s="775" t="s">
        <v>556</v>
      </c>
      <c r="CN189" s="776"/>
      <c r="CO189" s="776"/>
      <c r="CP189" s="190"/>
      <c r="CQ189" s="190"/>
      <c r="CR189" s="190"/>
      <c r="CS189" s="190"/>
      <c r="CT189" s="63"/>
      <c r="CU189" s="189"/>
      <c r="CV189" s="190"/>
      <c r="CW189" s="190"/>
      <c r="CX189" s="190"/>
      <c r="CY189" s="63"/>
      <c r="CZ189" s="189">
        <v>-3</v>
      </c>
      <c r="DA189" s="190">
        <v>-3</v>
      </c>
      <c r="DB189" s="190">
        <v>-10</v>
      </c>
      <c r="DC189" s="190">
        <v>-5</v>
      </c>
      <c r="DD189" s="190">
        <v>5</v>
      </c>
      <c r="DE189" s="190"/>
      <c r="DF189" s="190">
        <v>5</v>
      </c>
      <c r="DG189" s="190">
        <v>5</v>
      </c>
      <c r="DH189" s="190">
        <v>12</v>
      </c>
      <c r="DI189" s="63">
        <v>-7</v>
      </c>
      <c r="DJ189" s="113">
        <v>40</v>
      </c>
      <c r="DL189" s="24" t="s">
        <v>795</v>
      </c>
    </row>
    <row r="190" spans="39:116" x14ac:dyDescent="0.2">
      <c r="AM190" s="777" t="s">
        <v>589</v>
      </c>
      <c r="AN190" s="778"/>
      <c r="AO190" s="778"/>
      <c r="AP190" s="190"/>
      <c r="AQ190" s="190">
        <v>1</v>
      </c>
      <c r="AR190" s="190"/>
      <c r="AS190" s="190"/>
      <c r="AT190" s="190"/>
      <c r="AU190" s="189">
        <v>-1</v>
      </c>
      <c r="AV190" s="194">
        <v>23</v>
      </c>
      <c r="AW190" s="190"/>
      <c r="AX190" s="190"/>
      <c r="AY190" s="63"/>
      <c r="AZ190" s="189">
        <v>3</v>
      </c>
      <c r="BA190" s="190">
        <v>3</v>
      </c>
      <c r="BB190" s="190">
        <v>9</v>
      </c>
      <c r="BC190" s="190">
        <v>-5</v>
      </c>
      <c r="BD190" s="190">
        <v>-5</v>
      </c>
      <c r="BE190" s="190"/>
      <c r="BF190" s="190"/>
      <c r="BG190" s="190"/>
      <c r="BH190" s="190">
        <v>2</v>
      </c>
      <c r="BI190" s="63">
        <v>4</v>
      </c>
      <c r="BJ190" s="194" t="s">
        <v>30</v>
      </c>
      <c r="BK190" s="190" t="s">
        <v>247</v>
      </c>
      <c r="BL190" s="190" t="s">
        <v>7</v>
      </c>
      <c r="BM190" s="100" t="s">
        <v>274</v>
      </c>
      <c r="BN190" s="25">
        <v>60</v>
      </c>
      <c r="CM190" s="775" t="s">
        <v>632</v>
      </c>
      <c r="CN190" s="776"/>
      <c r="CO190" s="776"/>
      <c r="CP190" s="190"/>
      <c r="CQ190" s="190"/>
      <c r="CR190" s="190"/>
      <c r="CS190" s="190"/>
      <c r="CT190" s="63"/>
      <c r="CU190" s="189"/>
      <c r="CV190" s="190"/>
      <c r="CW190" s="190"/>
      <c r="CX190" s="190"/>
      <c r="CY190" s="63"/>
      <c r="CZ190" s="189">
        <v>4</v>
      </c>
      <c r="DA190" s="190">
        <v>4</v>
      </c>
      <c r="DB190" s="190">
        <v>8</v>
      </c>
      <c r="DC190" s="190"/>
      <c r="DD190" s="190"/>
      <c r="DE190" s="190">
        <v>8</v>
      </c>
      <c r="DF190" s="190"/>
      <c r="DG190" s="190"/>
      <c r="DH190" s="190"/>
      <c r="DI190" s="63">
        <v>8</v>
      </c>
      <c r="DJ190" s="113">
        <v>40</v>
      </c>
      <c r="DL190" s="24" t="s">
        <v>796</v>
      </c>
    </row>
    <row r="191" spans="39:116" x14ac:dyDescent="0.2">
      <c r="AM191" s="777" t="s">
        <v>590</v>
      </c>
      <c r="AN191" s="778"/>
      <c r="AO191" s="778"/>
      <c r="AP191" s="190"/>
      <c r="AQ191" s="190">
        <v>1</v>
      </c>
      <c r="AR191" s="190"/>
      <c r="AS191" s="190"/>
      <c r="AT191" s="190"/>
      <c r="AU191" s="189">
        <v>-3</v>
      </c>
      <c r="AV191" s="194">
        <v>27</v>
      </c>
      <c r="AW191" s="190"/>
      <c r="AX191" s="190"/>
      <c r="AY191" s="63"/>
      <c r="AZ191" s="189">
        <v>3</v>
      </c>
      <c r="BA191" s="190">
        <v>3</v>
      </c>
      <c r="BB191" s="190"/>
      <c r="BC191" s="190"/>
      <c r="BD191" s="190"/>
      <c r="BE191" s="190"/>
      <c r="BF191" s="190"/>
      <c r="BG191" s="190"/>
      <c r="BH191" s="190">
        <v>14</v>
      </c>
      <c r="BI191" s="63"/>
      <c r="BJ191" s="194" t="s">
        <v>30</v>
      </c>
      <c r="BK191" s="190" t="s">
        <v>190</v>
      </c>
      <c r="BL191" s="190" t="s">
        <v>1</v>
      </c>
      <c r="BM191" s="100" t="s">
        <v>275</v>
      </c>
      <c r="BN191" s="25">
        <v>60</v>
      </c>
      <c r="CM191" s="775" t="s">
        <v>633</v>
      </c>
      <c r="CN191" s="776"/>
      <c r="CO191" s="776"/>
      <c r="CP191" s="190"/>
      <c r="CQ191" s="190"/>
      <c r="CR191" s="190"/>
      <c r="CS191" s="190"/>
      <c r="CT191" s="63"/>
      <c r="CU191" s="189"/>
      <c r="CV191" s="190"/>
      <c r="CW191" s="190"/>
      <c r="CX191" s="190"/>
      <c r="CY191" s="63"/>
      <c r="CZ191" s="189">
        <v>5</v>
      </c>
      <c r="DA191" s="190">
        <v>5</v>
      </c>
      <c r="DB191" s="190">
        <v>6</v>
      </c>
      <c r="DC191" s="190"/>
      <c r="DD191" s="190">
        <v>6</v>
      </c>
      <c r="DE191" s="190"/>
      <c r="DF191" s="190">
        <v>6</v>
      </c>
      <c r="DG191" s="190"/>
      <c r="DH191" s="190">
        <v>6</v>
      </c>
      <c r="DI191" s="63"/>
      <c r="DJ191" s="113">
        <v>40</v>
      </c>
      <c r="DL191" s="24" t="s">
        <v>797</v>
      </c>
    </row>
    <row r="192" spans="39:116" x14ac:dyDescent="0.2">
      <c r="AM192" s="777" t="s">
        <v>591</v>
      </c>
      <c r="AN192" s="778"/>
      <c r="AO192" s="778"/>
      <c r="AP192" s="190"/>
      <c r="AQ192" s="190">
        <v>1</v>
      </c>
      <c r="AR192" s="190"/>
      <c r="AS192" s="190"/>
      <c r="AT192" s="190">
        <v>1</v>
      </c>
      <c r="AU192" s="189"/>
      <c r="AV192" s="194">
        <v>21</v>
      </c>
      <c r="AW192" s="190"/>
      <c r="AX192" s="190"/>
      <c r="AY192" s="63"/>
      <c r="AZ192" s="189">
        <v>3</v>
      </c>
      <c r="BA192" s="190">
        <v>3</v>
      </c>
      <c r="BB192" s="190"/>
      <c r="BC192" s="190"/>
      <c r="BD192" s="190"/>
      <c r="BE192" s="190"/>
      <c r="BF192" s="190"/>
      <c r="BG192" s="190"/>
      <c r="BH192" s="190"/>
      <c r="BI192" s="63"/>
      <c r="BJ192" s="194" t="s">
        <v>30</v>
      </c>
      <c r="BK192" s="190" t="s">
        <v>190</v>
      </c>
      <c r="BL192" s="190" t="s">
        <v>8</v>
      </c>
      <c r="BM192" s="100">
        <v>10</v>
      </c>
      <c r="BN192" s="25">
        <v>60</v>
      </c>
      <c r="CM192" s="775" t="s">
        <v>634</v>
      </c>
      <c r="CN192" s="776"/>
      <c r="CO192" s="776"/>
      <c r="CP192" s="190"/>
      <c r="CQ192" s="190"/>
      <c r="CR192" s="190"/>
      <c r="CS192" s="190"/>
      <c r="CT192" s="63"/>
      <c r="CU192" s="189"/>
      <c r="CV192" s="190"/>
      <c r="CW192" s="190"/>
      <c r="CX192" s="190"/>
      <c r="CY192" s="63"/>
      <c r="CZ192" s="189"/>
      <c r="DA192" s="190"/>
      <c r="DB192" s="190"/>
      <c r="DC192" s="190"/>
      <c r="DD192" s="190"/>
      <c r="DE192" s="190"/>
      <c r="DF192" s="190"/>
      <c r="DG192" s="190"/>
      <c r="DH192" s="190"/>
      <c r="DI192" s="63"/>
      <c r="DJ192" s="113">
        <v>40</v>
      </c>
      <c r="DL192" s="24" t="s">
        <v>798</v>
      </c>
    </row>
    <row r="193" spans="39:116" x14ac:dyDescent="0.2">
      <c r="AM193" s="777" t="s">
        <v>592</v>
      </c>
      <c r="AN193" s="778"/>
      <c r="AO193" s="778"/>
      <c r="AP193" s="190"/>
      <c r="AQ193" s="190"/>
      <c r="AR193" s="190"/>
      <c r="AS193" s="190"/>
      <c r="AT193" s="190"/>
      <c r="AU193" s="189"/>
      <c r="AV193" s="194">
        <v>25</v>
      </c>
      <c r="AW193" s="190"/>
      <c r="AX193" s="190"/>
      <c r="AY193" s="63"/>
      <c r="AZ193" s="189">
        <v>3</v>
      </c>
      <c r="BA193" s="190">
        <v>3</v>
      </c>
      <c r="BB193" s="190"/>
      <c r="BC193" s="190"/>
      <c r="BD193" s="190"/>
      <c r="BE193" s="190"/>
      <c r="BF193" s="190"/>
      <c r="BG193" s="190"/>
      <c r="BH193" s="190"/>
      <c r="BI193" s="63"/>
      <c r="BJ193" s="194" t="s">
        <v>30</v>
      </c>
      <c r="BK193" s="190" t="s">
        <v>190</v>
      </c>
      <c r="BL193" s="190" t="s">
        <v>8</v>
      </c>
      <c r="BM193" s="100">
        <v>9</v>
      </c>
      <c r="BN193" s="25">
        <v>60</v>
      </c>
      <c r="CM193" s="775" t="s">
        <v>635</v>
      </c>
      <c r="CN193" s="776"/>
      <c r="CO193" s="776"/>
      <c r="CP193" s="190"/>
      <c r="CQ193" s="190"/>
      <c r="CR193" s="190"/>
      <c r="CS193" s="190"/>
      <c r="CT193" s="63"/>
      <c r="CU193" s="189"/>
      <c r="CV193" s="190"/>
      <c r="CW193" s="190"/>
      <c r="CX193" s="190"/>
      <c r="CY193" s="63"/>
      <c r="CZ193" s="189">
        <v>3</v>
      </c>
      <c r="DA193" s="190">
        <v>3</v>
      </c>
      <c r="DB193" s="190">
        <v>4</v>
      </c>
      <c r="DC193" s="190">
        <v>4</v>
      </c>
      <c r="DD193" s="190">
        <v>4</v>
      </c>
      <c r="DE193" s="190">
        <v>4</v>
      </c>
      <c r="DF193" s="190">
        <v>4</v>
      </c>
      <c r="DG193" s="190">
        <v>4</v>
      </c>
      <c r="DH193" s="190">
        <v>6</v>
      </c>
      <c r="DI193" s="63">
        <v>6</v>
      </c>
      <c r="DJ193" s="113">
        <v>40</v>
      </c>
      <c r="DL193" s="24" t="s">
        <v>799</v>
      </c>
    </row>
    <row r="194" spans="39:116" x14ac:dyDescent="0.2">
      <c r="AM194" s="777" t="s">
        <v>453</v>
      </c>
      <c r="AN194" s="778"/>
      <c r="AO194" s="778"/>
      <c r="AP194" s="190"/>
      <c r="AQ194" s="190">
        <v>1</v>
      </c>
      <c r="AR194" s="190"/>
      <c r="AS194" s="190"/>
      <c r="AT194" s="190"/>
      <c r="AU194" s="189"/>
      <c r="AV194" s="194">
        <v>21</v>
      </c>
      <c r="AW194" s="190"/>
      <c r="AX194" s="190"/>
      <c r="AY194" s="63"/>
      <c r="AZ194" s="189"/>
      <c r="BA194" s="190"/>
      <c r="BB194" s="190"/>
      <c r="BC194" s="190"/>
      <c r="BD194" s="190"/>
      <c r="BE194" s="190"/>
      <c r="BF194" s="190"/>
      <c r="BG194" s="190"/>
      <c r="BH194" s="190">
        <v>5</v>
      </c>
      <c r="BI194" s="63">
        <v>5</v>
      </c>
      <c r="BJ194" s="194" t="s">
        <v>30</v>
      </c>
      <c r="BK194" s="93" t="s">
        <v>248</v>
      </c>
      <c r="BL194" s="190" t="s">
        <v>1</v>
      </c>
      <c r="BM194" s="100">
        <v>8</v>
      </c>
      <c r="BN194" s="25">
        <v>60</v>
      </c>
      <c r="CM194" s="775" t="s">
        <v>636</v>
      </c>
      <c r="CN194" s="776"/>
      <c r="CO194" s="776"/>
      <c r="CP194" s="190"/>
      <c r="CQ194" s="190"/>
      <c r="CR194" s="190"/>
      <c r="CS194" s="190"/>
      <c r="CT194" s="63"/>
      <c r="CU194" s="189">
        <v>1</v>
      </c>
      <c r="CV194" s="190"/>
      <c r="CW194" s="190"/>
      <c r="CX194" s="190">
        <v>16</v>
      </c>
      <c r="CY194" s="63"/>
      <c r="CZ194" s="189">
        <v>3</v>
      </c>
      <c r="DA194" s="190">
        <v>3</v>
      </c>
      <c r="DB194" s="190">
        <v>7</v>
      </c>
      <c r="DC194" s="190">
        <v>7</v>
      </c>
      <c r="DD194" s="190">
        <v>7</v>
      </c>
      <c r="DE194" s="190">
        <v>7</v>
      </c>
      <c r="DF194" s="190">
        <v>7</v>
      </c>
      <c r="DG194" s="190">
        <v>7</v>
      </c>
      <c r="DH194" s="190"/>
      <c r="DI194" s="63"/>
      <c r="DJ194" s="113">
        <v>40</v>
      </c>
      <c r="DL194" s="24" t="s">
        <v>800</v>
      </c>
    </row>
    <row r="195" spans="39:116" x14ac:dyDescent="0.2">
      <c r="AM195" s="777" t="s">
        <v>593</v>
      </c>
      <c r="AN195" s="778"/>
      <c r="AO195" s="778"/>
      <c r="AP195" s="190"/>
      <c r="AQ195" s="190">
        <v>1</v>
      </c>
      <c r="AR195" s="190"/>
      <c r="AS195" s="190"/>
      <c r="AT195" s="190"/>
      <c r="AU195" s="189">
        <v>-2</v>
      </c>
      <c r="AV195" s="194">
        <v>23</v>
      </c>
      <c r="AW195" s="190"/>
      <c r="AX195" s="190"/>
      <c r="AY195" s="63"/>
      <c r="AZ195" s="189">
        <v>-4</v>
      </c>
      <c r="BA195" s="190"/>
      <c r="BB195" s="190"/>
      <c r="BC195" s="190"/>
      <c r="BD195" s="190"/>
      <c r="BE195" s="190"/>
      <c r="BF195" s="190"/>
      <c r="BG195" s="190"/>
      <c r="BH195" s="190">
        <v>5</v>
      </c>
      <c r="BI195" s="63">
        <v>5</v>
      </c>
      <c r="BJ195" s="194" t="s">
        <v>30</v>
      </c>
      <c r="BK195" s="93" t="s">
        <v>244</v>
      </c>
      <c r="BL195" s="190" t="s">
        <v>0</v>
      </c>
      <c r="BM195" s="100" t="s">
        <v>246</v>
      </c>
      <c r="BN195" s="25">
        <v>60</v>
      </c>
      <c r="CM195" s="775" t="s">
        <v>637</v>
      </c>
      <c r="CN195" s="776"/>
      <c r="CO195" s="776"/>
      <c r="CP195" s="190"/>
      <c r="CQ195" s="190"/>
      <c r="CR195" s="190"/>
      <c r="CS195" s="190"/>
      <c r="CT195" s="63"/>
      <c r="CU195" s="189"/>
      <c r="CV195" s="190"/>
      <c r="CW195" s="190"/>
      <c r="CX195" s="190"/>
      <c r="CY195" s="63"/>
      <c r="CZ195" s="189"/>
      <c r="DA195" s="190"/>
      <c r="DB195" s="190">
        <v>1</v>
      </c>
      <c r="DC195" s="190">
        <v>1</v>
      </c>
      <c r="DD195" s="190">
        <v>1</v>
      </c>
      <c r="DE195" s="190">
        <v>1</v>
      </c>
      <c r="DF195" s="190">
        <v>1</v>
      </c>
      <c r="DG195" s="190">
        <v>1</v>
      </c>
      <c r="DH195" s="190"/>
      <c r="DI195" s="63"/>
      <c r="DJ195" s="113">
        <v>40</v>
      </c>
      <c r="DL195" s="24" t="s">
        <v>801</v>
      </c>
    </row>
    <row r="196" spans="39:116" x14ac:dyDescent="0.2">
      <c r="AM196" s="777" t="s">
        <v>594</v>
      </c>
      <c r="AN196" s="778"/>
      <c r="AO196" s="778"/>
      <c r="AP196" s="190"/>
      <c r="AQ196" s="190"/>
      <c r="AR196" s="190"/>
      <c r="AS196" s="190"/>
      <c r="AT196" s="190"/>
      <c r="AU196" s="189"/>
      <c r="AV196" s="194">
        <v>15</v>
      </c>
      <c r="AW196" s="190"/>
      <c r="AX196" s="190"/>
      <c r="AY196" s="63"/>
      <c r="AZ196" s="189">
        <v>7</v>
      </c>
      <c r="BA196" s="190">
        <v>7</v>
      </c>
      <c r="BB196" s="190">
        <v>3</v>
      </c>
      <c r="BC196" s="190">
        <v>3</v>
      </c>
      <c r="BD196" s="190">
        <v>3</v>
      </c>
      <c r="BE196" s="190">
        <v>3</v>
      </c>
      <c r="BF196" s="190">
        <v>3</v>
      </c>
      <c r="BG196" s="190">
        <v>3</v>
      </c>
      <c r="BH196" s="190">
        <v>4</v>
      </c>
      <c r="BI196" s="63">
        <v>4</v>
      </c>
      <c r="BJ196" s="194" t="s">
        <v>30</v>
      </c>
      <c r="BK196" s="190" t="s">
        <v>247</v>
      </c>
      <c r="BL196" s="190" t="s">
        <v>9</v>
      </c>
      <c r="BM196" s="100" t="s">
        <v>246</v>
      </c>
      <c r="BN196" s="25">
        <v>60</v>
      </c>
      <c r="CM196" s="775" t="s">
        <v>802</v>
      </c>
      <c r="CN196" s="776"/>
      <c r="CO196" s="776"/>
      <c r="CP196" s="190"/>
      <c r="CQ196" s="190"/>
      <c r="CR196" s="190"/>
      <c r="CS196" s="190"/>
      <c r="CT196" s="63"/>
      <c r="CU196" s="189"/>
      <c r="CV196" s="190"/>
      <c r="CW196" s="190"/>
      <c r="CX196" s="190"/>
      <c r="CY196" s="63"/>
      <c r="CZ196" s="189"/>
      <c r="DA196" s="190"/>
      <c r="DB196" s="190"/>
      <c r="DC196" s="190"/>
      <c r="DD196" s="190"/>
      <c r="DE196" s="190"/>
      <c r="DF196" s="190"/>
      <c r="DG196" s="190"/>
      <c r="DH196" s="190"/>
      <c r="DI196" s="63"/>
      <c r="DJ196" s="113">
        <v>40</v>
      </c>
    </row>
    <row r="197" spans="39:116" x14ac:dyDescent="0.2">
      <c r="AM197" s="777" t="s">
        <v>595</v>
      </c>
      <c r="AN197" s="778"/>
      <c r="AO197" s="778"/>
      <c r="AP197" s="190"/>
      <c r="AQ197" s="190">
        <v>1</v>
      </c>
      <c r="AR197" s="190"/>
      <c r="AS197" s="190"/>
      <c r="AT197" s="190">
        <v>1</v>
      </c>
      <c r="AU197" s="189"/>
      <c r="AV197" s="194">
        <v>18</v>
      </c>
      <c r="AW197" s="190"/>
      <c r="AX197" s="190">
        <v>3</v>
      </c>
      <c r="AY197" s="63"/>
      <c r="AZ197" s="189">
        <v>3</v>
      </c>
      <c r="BA197" s="190">
        <v>3</v>
      </c>
      <c r="BB197" s="190">
        <v>1</v>
      </c>
      <c r="BC197" s="190">
        <v>1</v>
      </c>
      <c r="BD197" s="190">
        <v>1</v>
      </c>
      <c r="BE197" s="190">
        <v>1</v>
      </c>
      <c r="BF197" s="190">
        <v>1</v>
      </c>
      <c r="BG197" s="190">
        <v>1</v>
      </c>
      <c r="BH197" s="190"/>
      <c r="BI197" s="63"/>
      <c r="BJ197" s="194" t="s">
        <v>30</v>
      </c>
      <c r="BK197" s="194" t="s">
        <v>596</v>
      </c>
      <c r="BL197" s="190" t="s">
        <v>8</v>
      </c>
      <c r="BM197" s="100">
        <v>11</v>
      </c>
      <c r="BN197" s="25">
        <v>60</v>
      </c>
      <c r="CM197" s="775" t="s">
        <v>803</v>
      </c>
      <c r="CN197" s="776"/>
      <c r="CO197" s="776"/>
      <c r="CP197" s="190"/>
      <c r="CQ197" s="190"/>
      <c r="CR197" s="190"/>
      <c r="CS197" s="190"/>
      <c r="CT197" s="63"/>
      <c r="CU197" s="189"/>
      <c r="CV197" s="190"/>
      <c r="CW197" s="190"/>
      <c r="CX197" s="190"/>
      <c r="CY197" s="63"/>
      <c r="CZ197" s="189"/>
      <c r="DA197" s="190"/>
      <c r="DB197" s="190"/>
      <c r="DC197" s="190"/>
      <c r="DD197" s="190"/>
      <c r="DE197" s="190"/>
      <c r="DF197" s="190"/>
      <c r="DG197" s="190"/>
      <c r="DH197" s="190"/>
      <c r="DI197" s="63"/>
      <c r="DJ197" s="113">
        <v>40</v>
      </c>
    </row>
    <row r="198" spans="39:116" x14ac:dyDescent="0.2">
      <c r="AM198" s="777" t="s">
        <v>597</v>
      </c>
      <c r="AN198" s="778"/>
      <c r="AO198" s="778"/>
      <c r="AP198" s="190"/>
      <c r="AQ198" s="190">
        <v>1</v>
      </c>
      <c r="AR198" s="190"/>
      <c r="AS198" s="190"/>
      <c r="AT198" s="190"/>
      <c r="AU198" s="189"/>
      <c r="AV198" s="194">
        <v>25</v>
      </c>
      <c r="AW198" s="190"/>
      <c r="AX198" s="190">
        <v>8</v>
      </c>
      <c r="AY198" s="63">
        <v>6</v>
      </c>
      <c r="AZ198" s="189">
        <v>3</v>
      </c>
      <c r="BA198" s="190">
        <v>3</v>
      </c>
      <c r="BB198" s="190"/>
      <c r="BC198" s="190"/>
      <c r="BD198" s="190"/>
      <c r="BE198" s="190"/>
      <c r="BF198" s="190"/>
      <c r="BG198" s="190"/>
      <c r="BH198" s="190"/>
      <c r="BI198" s="63"/>
      <c r="BJ198" s="194" t="s">
        <v>30</v>
      </c>
      <c r="BK198" s="190" t="s">
        <v>596</v>
      </c>
      <c r="BL198" s="190" t="s">
        <v>8</v>
      </c>
      <c r="BM198" s="100">
        <v>10</v>
      </c>
      <c r="BN198" s="25">
        <v>60</v>
      </c>
      <c r="CM198" s="775" t="s">
        <v>804</v>
      </c>
      <c r="CN198" s="776"/>
      <c r="CO198" s="776"/>
      <c r="CP198" s="190"/>
      <c r="CQ198" s="190"/>
      <c r="CR198" s="190"/>
      <c r="CS198" s="190"/>
      <c r="CT198" s="63"/>
      <c r="CU198" s="189">
        <v>-3</v>
      </c>
      <c r="CV198" s="190">
        <v>10</v>
      </c>
      <c r="CW198" s="190">
        <v>10</v>
      </c>
      <c r="CX198" s="190"/>
      <c r="CY198" s="63"/>
      <c r="CZ198" s="189">
        <v>2</v>
      </c>
      <c r="DA198" s="190">
        <v>2</v>
      </c>
      <c r="DB198" s="190"/>
      <c r="DC198" s="190"/>
      <c r="DD198" s="190"/>
      <c r="DE198" s="190"/>
      <c r="DF198" s="190"/>
      <c r="DG198" s="190"/>
      <c r="DH198" s="190"/>
      <c r="DI198" s="63"/>
      <c r="DJ198" s="113">
        <v>40</v>
      </c>
    </row>
    <row r="199" spans="39:116" x14ac:dyDescent="0.2">
      <c r="AM199" s="777" t="s">
        <v>805</v>
      </c>
      <c r="AN199" s="778"/>
      <c r="AO199" s="778"/>
      <c r="AP199" s="190"/>
      <c r="AQ199" s="190"/>
      <c r="AR199" s="190"/>
      <c r="AS199" s="190"/>
      <c r="AT199" s="190"/>
      <c r="AU199" s="189">
        <v>-5</v>
      </c>
      <c r="AV199" s="194">
        <v>41</v>
      </c>
      <c r="AW199" s="190"/>
      <c r="AX199" s="190"/>
      <c r="AY199" s="63"/>
      <c r="AZ199" s="189">
        <v>11</v>
      </c>
      <c r="BA199" s="190">
        <v>9</v>
      </c>
      <c r="BB199" s="190"/>
      <c r="BC199" s="190"/>
      <c r="BD199" s="190"/>
      <c r="BE199" s="190"/>
      <c r="BF199" s="190"/>
      <c r="BG199" s="190"/>
      <c r="BH199" s="190"/>
      <c r="BI199" s="63"/>
      <c r="BJ199" s="194" t="s">
        <v>30</v>
      </c>
      <c r="BK199" s="194" t="s">
        <v>190</v>
      </c>
      <c r="BL199" s="190" t="s">
        <v>8</v>
      </c>
      <c r="BM199" s="100">
        <v>12</v>
      </c>
      <c r="BN199" s="25">
        <v>60</v>
      </c>
      <c r="CM199" s="775" t="s">
        <v>806</v>
      </c>
      <c r="CN199" s="776"/>
      <c r="CO199" s="776"/>
      <c r="CP199" s="190"/>
      <c r="CQ199" s="190"/>
      <c r="CR199" s="190"/>
      <c r="CS199" s="190"/>
      <c r="CT199" s="63"/>
      <c r="CU199" s="189"/>
      <c r="CV199" s="190"/>
      <c r="CW199" s="190"/>
      <c r="CX199" s="190"/>
      <c r="CY199" s="63"/>
      <c r="CZ199" s="189">
        <v>8</v>
      </c>
      <c r="DA199" s="190">
        <v>8</v>
      </c>
      <c r="DB199" s="190">
        <v>7</v>
      </c>
      <c r="DC199" s="190">
        <v>7</v>
      </c>
      <c r="DD199" s="190">
        <v>7</v>
      </c>
      <c r="DE199" s="190">
        <v>7</v>
      </c>
      <c r="DF199" s="190">
        <v>7</v>
      </c>
      <c r="DG199" s="190">
        <v>7</v>
      </c>
      <c r="DH199" s="190">
        <v>7</v>
      </c>
      <c r="DI199" s="63">
        <v>7</v>
      </c>
      <c r="DJ199" s="113">
        <v>40</v>
      </c>
    </row>
    <row r="200" spans="39:116" x14ac:dyDescent="0.2">
      <c r="AM200" s="777" t="s">
        <v>807</v>
      </c>
      <c r="AN200" s="778"/>
      <c r="AO200" s="778"/>
      <c r="AP200" s="190"/>
      <c r="AQ200" s="190"/>
      <c r="AR200" s="190"/>
      <c r="AS200" s="190"/>
      <c r="AT200" s="190"/>
      <c r="AU200" s="189">
        <v>2</v>
      </c>
      <c r="AV200" s="194">
        <v>25</v>
      </c>
      <c r="AW200" s="190"/>
      <c r="AX200" s="190"/>
      <c r="AY200" s="63"/>
      <c r="AZ200" s="189">
        <v>3</v>
      </c>
      <c r="BA200" s="190">
        <v>3</v>
      </c>
      <c r="BB200" s="190"/>
      <c r="BC200" s="190"/>
      <c r="BD200" s="190"/>
      <c r="BE200" s="190"/>
      <c r="BF200" s="190"/>
      <c r="BG200" s="190"/>
      <c r="BH200" s="190"/>
      <c r="BI200" s="63"/>
      <c r="BJ200" s="194" t="s">
        <v>30</v>
      </c>
      <c r="BK200" s="190" t="s">
        <v>190</v>
      </c>
      <c r="BL200" s="190" t="s">
        <v>8</v>
      </c>
      <c r="BM200" s="100">
        <v>11</v>
      </c>
      <c r="BN200" s="25">
        <v>60</v>
      </c>
      <c r="CM200" s="775" t="s">
        <v>808</v>
      </c>
      <c r="CN200" s="776"/>
      <c r="CO200" s="776"/>
      <c r="CP200" s="190"/>
      <c r="CQ200" s="190"/>
      <c r="CR200" s="190"/>
      <c r="CS200" s="190"/>
      <c r="CT200" s="63"/>
      <c r="CU200" s="189"/>
      <c r="CV200" s="190"/>
      <c r="CW200" s="190"/>
      <c r="CX200" s="190"/>
      <c r="CY200" s="63"/>
      <c r="CZ200" s="189">
        <v>5</v>
      </c>
      <c r="DA200" s="190">
        <v>5</v>
      </c>
      <c r="DB200" s="190">
        <v>2</v>
      </c>
      <c r="DC200" s="190">
        <v>2</v>
      </c>
      <c r="DD200" s="190">
        <v>2</v>
      </c>
      <c r="DE200" s="190">
        <v>2</v>
      </c>
      <c r="DF200" s="190">
        <v>2</v>
      </c>
      <c r="DG200" s="190">
        <v>2</v>
      </c>
      <c r="DH200" s="190"/>
      <c r="DI200" s="63"/>
      <c r="DJ200" s="113">
        <v>40</v>
      </c>
    </row>
    <row r="201" spans="39:116" x14ac:dyDescent="0.2">
      <c r="AM201" s="777" t="s">
        <v>598</v>
      </c>
      <c r="AN201" s="778"/>
      <c r="AO201" s="778"/>
      <c r="AP201" s="190"/>
      <c r="AQ201" s="190"/>
      <c r="AR201" s="190"/>
      <c r="AS201" s="190"/>
      <c r="AT201" s="190"/>
      <c r="AU201" s="189"/>
      <c r="AV201" s="194"/>
      <c r="AW201" s="190">
        <v>17</v>
      </c>
      <c r="AX201" s="190"/>
      <c r="AY201" s="63">
        <v>2</v>
      </c>
      <c r="AZ201" s="189"/>
      <c r="BA201" s="190"/>
      <c r="BB201" s="190">
        <v>2</v>
      </c>
      <c r="BC201" s="190">
        <v>2</v>
      </c>
      <c r="BD201" s="190">
        <v>2</v>
      </c>
      <c r="BE201" s="190">
        <v>2</v>
      </c>
      <c r="BF201" s="190">
        <v>2</v>
      </c>
      <c r="BG201" s="190">
        <v>2</v>
      </c>
      <c r="BH201" s="190">
        <v>1</v>
      </c>
      <c r="BI201" s="63">
        <v>1</v>
      </c>
      <c r="BJ201" s="194" t="s">
        <v>257</v>
      </c>
      <c r="BK201" s="190" t="s">
        <v>139</v>
      </c>
      <c r="BL201" s="190" t="s">
        <v>8</v>
      </c>
      <c r="BM201" s="100" t="s">
        <v>275</v>
      </c>
      <c r="BN201" s="25">
        <v>60</v>
      </c>
      <c r="CM201" s="775" t="s">
        <v>809</v>
      </c>
      <c r="CN201" s="776"/>
      <c r="CO201" s="776"/>
      <c r="CP201" s="190"/>
      <c r="CQ201" s="190"/>
      <c r="CR201" s="190"/>
      <c r="CS201" s="190"/>
      <c r="CT201" s="63"/>
      <c r="CU201" s="189"/>
      <c r="CV201" s="190"/>
      <c r="CW201" s="190"/>
      <c r="CX201" s="190"/>
      <c r="CY201" s="63">
        <v>10</v>
      </c>
      <c r="CZ201" s="189">
        <v>10</v>
      </c>
      <c r="DA201" s="190">
        <v>10</v>
      </c>
      <c r="DB201" s="190">
        <v>5</v>
      </c>
      <c r="DC201" s="190">
        <v>5</v>
      </c>
      <c r="DD201" s="190">
        <v>3</v>
      </c>
      <c r="DE201" s="190"/>
      <c r="DF201" s="190">
        <v>5</v>
      </c>
      <c r="DG201" s="190">
        <v>5</v>
      </c>
      <c r="DH201" s="190">
        <v>4</v>
      </c>
      <c r="DI201" s="63">
        <v>4</v>
      </c>
      <c r="DJ201" s="113">
        <v>40</v>
      </c>
    </row>
    <row r="202" spans="39:116" x14ac:dyDescent="0.2">
      <c r="AM202" s="777" t="s">
        <v>276</v>
      </c>
      <c r="AN202" s="778"/>
      <c r="AO202" s="778"/>
      <c r="AP202" s="190"/>
      <c r="AQ202" s="190"/>
      <c r="AR202" s="190"/>
      <c r="AS202" s="190">
        <v>1</v>
      </c>
      <c r="AT202" s="190">
        <v>1</v>
      </c>
      <c r="AU202" s="189"/>
      <c r="AV202" s="194"/>
      <c r="AW202" s="190">
        <v>17</v>
      </c>
      <c r="AX202" s="190"/>
      <c r="AY202" s="63"/>
      <c r="AZ202" s="189"/>
      <c r="BA202" s="190"/>
      <c r="BB202" s="190">
        <v>6</v>
      </c>
      <c r="BC202" s="190"/>
      <c r="BD202" s="190">
        <v>6</v>
      </c>
      <c r="BE202" s="190"/>
      <c r="BF202" s="190">
        <v>6</v>
      </c>
      <c r="BG202" s="190">
        <v>6</v>
      </c>
      <c r="BH202" s="190"/>
      <c r="BI202" s="63"/>
      <c r="BJ202" s="194" t="s">
        <v>257</v>
      </c>
      <c r="BK202" s="190" t="s">
        <v>247</v>
      </c>
      <c r="BL202" s="190" t="s">
        <v>279</v>
      </c>
      <c r="BM202" s="100" t="s">
        <v>259</v>
      </c>
      <c r="BN202" s="25">
        <v>60</v>
      </c>
      <c r="DG202" s="26"/>
    </row>
    <row r="203" spans="39:116" x14ac:dyDescent="0.2">
      <c r="AM203" s="777" t="s">
        <v>599</v>
      </c>
      <c r="AN203" s="778"/>
      <c r="AO203" s="778"/>
      <c r="AP203" s="190"/>
      <c r="AQ203" s="190"/>
      <c r="AR203" s="190"/>
      <c r="AS203" s="190">
        <v>1</v>
      </c>
      <c r="AT203" s="190"/>
      <c r="AU203" s="189">
        <v>1</v>
      </c>
      <c r="AV203" s="194"/>
      <c r="AW203" s="190">
        <v>15</v>
      </c>
      <c r="AX203" s="190"/>
      <c r="AY203" s="63"/>
      <c r="AZ203" s="189">
        <v>3</v>
      </c>
      <c r="BA203" s="190">
        <v>3</v>
      </c>
      <c r="BB203" s="190"/>
      <c r="BC203" s="190"/>
      <c r="BD203" s="190"/>
      <c r="BE203" s="190"/>
      <c r="BF203" s="190"/>
      <c r="BG203" s="190"/>
      <c r="BH203" s="190"/>
      <c r="BI203" s="63"/>
      <c r="BJ203" s="194" t="s">
        <v>257</v>
      </c>
      <c r="BK203" s="94" t="s">
        <v>600</v>
      </c>
      <c r="BL203" s="190" t="s">
        <v>8</v>
      </c>
      <c r="BM203" s="100" t="s">
        <v>601</v>
      </c>
      <c r="BN203" s="25">
        <v>60</v>
      </c>
      <c r="DG203" s="26"/>
    </row>
    <row r="204" spans="39:116" x14ac:dyDescent="0.2">
      <c r="AM204" s="777" t="s">
        <v>602</v>
      </c>
      <c r="AN204" s="778"/>
      <c r="AO204" s="778"/>
      <c r="AP204" s="190"/>
      <c r="AQ204" s="190"/>
      <c r="AR204" s="190"/>
      <c r="AS204" s="190"/>
      <c r="AT204" s="190"/>
      <c r="AU204" s="189"/>
      <c r="AV204" s="194"/>
      <c r="AW204" s="190">
        <v>16</v>
      </c>
      <c r="AX204" s="190"/>
      <c r="AY204" s="63"/>
      <c r="AZ204" s="189"/>
      <c r="BA204" s="190"/>
      <c r="BB204" s="190">
        <v>2</v>
      </c>
      <c r="BC204" s="190"/>
      <c r="BD204" s="190">
        <v>2</v>
      </c>
      <c r="BE204" s="190">
        <v>2</v>
      </c>
      <c r="BF204" s="190">
        <v>2</v>
      </c>
      <c r="BG204" s="190">
        <v>2</v>
      </c>
      <c r="BH204" s="190">
        <v>2</v>
      </c>
      <c r="BI204" s="63">
        <v>2</v>
      </c>
      <c r="BJ204" s="194" t="s">
        <v>257</v>
      </c>
      <c r="BK204" s="190" t="s">
        <v>190</v>
      </c>
      <c r="BL204" s="190" t="s">
        <v>1</v>
      </c>
      <c r="BM204" s="100" t="s">
        <v>258</v>
      </c>
      <c r="BN204" s="25">
        <v>60</v>
      </c>
      <c r="DG204" s="26"/>
    </row>
    <row r="205" spans="39:116" x14ac:dyDescent="0.2">
      <c r="AM205" s="777" t="s">
        <v>277</v>
      </c>
      <c r="AN205" s="778"/>
      <c r="AO205" s="778"/>
      <c r="AP205" s="190"/>
      <c r="AQ205" s="190"/>
      <c r="AR205" s="190"/>
      <c r="AS205" s="190"/>
      <c r="AT205" s="190"/>
      <c r="AU205" s="189"/>
      <c r="AV205" s="194"/>
      <c r="AW205" s="190">
        <v>19</v>
      </c>
      <c r="AX205" s="190"/>
      <c r="AY205" s="63"/>
      <c r="AZ205" s="189">
        <v>1</v>
      </c>
      <c r="BA205" s="190">
        <v>1</v>
      </c>
      <c r="BB205" s="190"/>
      <c r="BC205" s="190"/>
      <c r="BD205" s="190"/>
      <c r="BE205" s="190"/>
      <c r="BF205" s="190"/>
      <c r="BG205" s="190"/>
      <c r="BH205" s="190">
        <v>4</v>
      </c>
      <c r="BI205" s="63">
        <v>4</v>
      </c>
      <c r="BJ205" s="194" t="s">
        <v>257</v>
      </c>
      <c r="BK205" s="94" t="s">
        <v>278</v>
      </c>
      <c r="BL205" s="190" t="s">
        <v>279</v>
      </c>
      <c r="BM205" s="100" t="s">
        <v>280</v>
      </c>
      <c r="BN205" s="25">
        <v>60</v>
      </c>
      <c r="DG205" s="26"/>
    </row>
    <row r="206" spans="39:116" x14ac:dyDescent="0.2">
      <c r="AM206" s="777" t="s">
        <v>603</v>
      </c>
      <c r="AN206" s="778"/>
      <c r="AO206" s="778"/>
      <c r="AP206" s="190"/>
      <c r="AQ206" s="190"/>
      <c r="AR206" s="190"/>
      <c r="AS206" s="190"/>
      <c r="AT206" s="190">
        <v>1</v>
      </c>
      <c r="AU206" s="189"/>
      <c r="AV206" s="194"/>
      <c r="AW206" s="190">
        <v>23</v>
      </c>
      <c r="AX206" s="190"/>
      <c r="AY206" s="63"/>
      <c r="AZ206" s="189"/>
      <c r="BA206" s="190"/>
      <c r="BB206" s="190"/>
      <c r="BC206" s="190"/>
      <c r="BD206" s="190"/>
      <c r="BE206" s="190"/>
      <c r="BF206" s="190"/>
      <c r="BG206" s="190"/>
      <c r="BH206" s="190"/>
      <c r="BI206" s="63">
        <v>3</v>
      </c>
      <c r="BJ206" s="190" t="s">
        <v>257</v>
      </c>
      <c r="BK206" s="190" t="s">
        <v>138</v>
      </c>
      <c r="BL206" s="190" t="s">
        <v>0</v>
      </c>
      <c r="BM206" s="100">
        <v>11</v>
      </c>
      <c r="BN206" s="25">
        <v>60</v>
      </c>
      <c r="DG206" s="25"/>
    </row>
    <row r="207" spans="39:116" x14ac:dyDescent="0.2">
      <c r="AM207" s="777" t="s">
        <v>604</v>
      </c>
      <c r="AN207" s="778"/>
      <c r="AO207" s="778"/>
      <c r="AP207" s="190"/>
      <c r="AQ207" s="190"/>
      <c r="AR207" s="190"/>
      <c r="AS207" s="190"/>
      <c r="AT207" s="190"/>
      <c r="AU207" s="189"/>
      <c r="AV207" s="194"/>
      <c r="AW207" s="190">
        <v>17</v>
      </c>
      <c r="AX207" s="190"/>
      <c r="AY207" s="63">
        <v>5</v>
      </c>
      <c r="AZ207" s="189">
        <v>7</v>
      </c>
      <c r="BA207" s="190">
        <v>7</v>
      </c>
      <c r="BB207" s="190"/>
      <c r="BC207" s="190"/>
      <c r="BD207" s="190"/>
      <c r="BE207" s="190"/>
      <c r="BF207" s="190"/>
      <c r="BG207" s="190"/>
      <c r="BH207" s="190"/>
      <c r="BI207" s="63"/>
      <c r="BJ207" s="194" t="s">
        <v>257</v>
      </c>
      <c r="BK207" s="194" t="s">
        <v>190</v>
      </c>
      <c r="BL207" s="190" t="s">
        <v>8</v>
      </c>
      <c r="BM207" s="100" t="s">
        <v>280</v>
      </c>
      <c r="BN207" s="25">
        <v>60</v>
      </c>
      <c r="DG207" s="25"/>
    </row>
    <row r="208" spans="39:116" x14ac:dyDescent="0.2">
      <c r="AM208" s="777" t="s">
        <v>454</v>
      </c>
      <c r="AN208" s="778"/>
      <c r="AO208" s="778"/>
      <c r="AP208" s="190"/>
      <c r="AQ208" s="190"/>
      <c r="AR208" s="190"/>
      <c r="AS208" s="190">
        <v>2</v>
      </c>
      <c r="AT208" s="190"/>
      <c r="AU208" s="189"/>
      <c r="AV208" s="194"/>
      <c r="AW208" s="190">
        <v>10</v>
      </c>
      <c r="AX208" s="190"/>
      <c r="AY208" s="63"/>
      <c r="AZ208" s="189"/>
      <c r="BA208" s="190"/>
      <c r="BB208" s="190">
        <v>2</v>
      </c>
      <c r="BC208" s="190">
        <v>2</v>
      </c>
      <c r="BD208" s="190">
        <v>2</v>
      </c>
      <c r="BE208" s="190">
        <v>2</v>
      </c>
      <c r="BF208" s="190">
        <v>2</v>
      </c>
      <c r="BG208" s="190">
        <v>2</v>
      </c>
      <c r="BH208" s="190"/>
      <c r="BI208" s="63"/>
      <c r="BJ208" s="194" t="s">
        <v>257</v>
      </c>
      <c r="BK208" s="190" t="s">
        <v>190</v>
      </c>
      <c r="BL208" s="190" t="s">
        <v>8</v>
      </c>
      <c r="BM208" s="100" t="s">
        <v>280</v>
      </c>
      <c r="BN208" s="25">
        <v>60</v>
      </c>
      <c r="DG208" s="25"/>
    </row>
    <row r="209" spans="39:111" x14ac:dyDescent="0.2">
      <c r="AM209" s="777" t="s">
        <v>468</v>
      </c>
      <c r="AN209" s="778"/>
      <c r="AO209" s="778"/>
      <c r="AP209" s="190">
        <v>1</v>
      </c>
      <c r="AQ209" s="190"/>
      <c r="AR209" s="190"/>
      <c r="AS209" s="190">
        <v>1</v>
      </c>
      <c r="AT209" s="190"/>
      <c r="AU209" s="189"/>
      <c r="AV209" s="194"/>
      <c r="AW209" s="190">
        <v>11</v>
      </c>
      <c r="AX209" s="190"/>
      <c r="AY209" s="63"/>
      <c r="AZ209" s="189">
        <v>3</v>
      </c>
      <c r="BA209" s="190">
        <v>3</v>
      </c>
      <c r="BB209" s="190"/>
      <c r="BC209" s="190"/>
      <c r="BD209" s="190"/>
      <c r="BE209" s="190"/>
      <c r="BF209" s="190"/>
      <c r="BG209" s="190"/>
      <c r="BH209" s="190">
        <v>3</v>
      </c>
      <c r="BI209" s="63">
        <v>3</v>
      </c>
      <c r="BJ209" s="194" t="s">
        <v>257</v>
      </c>
      <c r="BK209" s="190" t="s">
        <v>247</v>
      </c>
      <c r="BL209" s="190" t="s">
        <v>8</v>
      </c>
      <c r="BM209" s="100" t="s">
        <v>605</v>
      </c>
      <c r="BN209" s="25">
        <v>60</v>
      </c>
      <c r="DG209" s="25"/>
    </row>
    <row r="210" spans="39:111" x14ac:dyDescent="0.2">
      <c r="AM210" s="777" t="s">
        <v>478</v>
      </c>
      <c r="AN210" s="778"/>
      <c r="AO210" s="778"/>
      <c r="AP210" s="190"/>
      <c r="AQ210" s="190"/>
      <c r="AR210" s="190"/>
      <c r="AS210" s="190"/>
      <c r="AT210" s="190"/>
      <c r="AU210" s="189"/>
      <c r="AV210" s="194"/>
      <c r="AW210" s="190">
        <v>25</v>
      </c>
      <c r="AX210" s="190">
        <v>-15</v>
      </c>
      <c r="AY210" s="63">
        <v>5</v>
      </c>
      <c r="AZ210" s="189"/>
      <c r="BA210" s="190"/>
      <c r="BB210" s="190">
        <v>2</v>
      </c>
      <c r="BC210" s="190">
        <v>2</v>
      </c>
      <c r="BD210" s="190">
        <v>2</v>
      </c>
      <c r="BE210" s="190">
        <v>2</v>
      </c>
      <c r="BF210" s="190">
        <v>2</v>
      </c>
      <c r="BG210" s="190">
        <v>2</v>
      </c>
      <c r="BH210" s="190">
        <v>2</v>
      </c>
      <c r="BI210" s="63">
        <v>2</v>
      </c>
      <c r="BJ210" s="194" t="s">
        <v>257</v>
      </c>
      <c r="BK210" s="190" t="s">
        <v>247</v>
      </c>
      <c r="BL210" s="190" t="s">
        <v>8</v>
      </c>
      <c r="BM210" s="100" t="s">
        <v>259</v>
      </c>
      <c r="BN210" s="25">
        <v>60</v>
      </c>
      <c r="DG210" s="25"/>
    </row>
    <row r="211" spans="39:111" x14ac:dyDescent="0.2">
      <c r="AM211" s="777" t="s">
        <v>606</v>
      </c>
      <c r="AN211" s="778"/>
      <c r="AO211" s="778"/>
      <c r="AP211" s="190"/>
      <c r="AQ211" s="190"/>
      <c r="AR211" s="190"/>
      <c r="AS211" s="190">
        <v>1</v>
      </c>
      <c r="AT211" s="190"/>
      <c r="AU211" s="189">
        <v>2</v>
      </c>
      <c r="AV211" s="194"/>
      <c r="AW211" s="190">
        <v>15</v>
      </c>
      <c r="AX211" s="190"/>
      <c r="AY211" s="63">
        <v>4</v>
      </c>
      <c r="AZ211" s="189"/>
      <c r="BA211" s="190"/>
      <c r="BB211" s="190">
        <v>3</v>
      </c>
      <c r="BC211" s="190">
        <v>3</v>
      </c>
      <c r="BD211" s="190">
        <v>3</v>
      </c>
      <c r="BE211" s="190">
        <v>3</v>
      </c>
      <c r="BF211" s="190">
        <v>3</v>
      </c>
      <c r="BG211" s="190">
        <v>3</v>
      </c>
      <c r="BH211" s="190">
        <v>3</v>
      </c>
      <c r="BI211" s="63">
        <v>3</v>
      </c>
      <c r="BJ211" s="194" t="s">
        <v>257</v>
      </c>
      <c r="BK211" s="190" t="s">
        <v>247</v>
      </c>
      <c r="BL211" s="190" t="s">
        <v>1</v>
      </c>
      <c r="BM211" s="100" t="s">
        <v>607</v>
      </c>
      <c r="BN211" s="25">
        <v>60</v>
      </c>
      <c r="DG211" s="25"/>
    </row>
    <row r="212" spans="39:111" x14ac:dyDescent="0.2">
      <c r="AM212" s="777" t="s">
        <v>608</v>
      </c>
      <c r="AN212" s="778"/>
      <c r="AO212" s="778"/>
      <c r="AP212" s="190"/>
      <c r="AQ212" s="190"/>
      <c r="AR212" s="190"/>
      <c r="AS212" s="190">
        <v>1</v>
      </c>
      <c r="AT212" s="190"/>
      <c r="AU212" s="189"/>
      <c r="AV212" s="194"/>
      <c r="AW212" s="190">
        <v>21</v>
      </c>
      <c r="AX212" s="190"/>
      <c r="AY212" s="63">
        <v>4</v>
      </c>
      <c r="AZ212" s="189">
        <v>2</v>
      </c>
      <c r="BA212" s="190">
        <v>4</v>
      </c>
      <c r="BB212" s="190">
        <v>3</v>
      </c>
      <c r="BC212" s="190">
        <v>1</v>
      </c>
      <c r="BD212" s="190">
        <v>3</v>
      </c>
      <c r="BE212" s="190">
        <v>1</v>
      </c>
      <c r="BF212" s="190">
        <v>3</v>
      </c>
      <c r="BG212" s="190">
        <v>1</v>
      </c>
      <c r="BH212" s="190"/>
      <c r="BI212" s="63"/>
      <c r="BJ212" s="194" t="s">
        <v>257</v>
      </c>
      <c r="BK212" s="190" t="s">
        <v>247</v>
      </c>
      <c r="BL212" s="190" t="s">
        <v>9</v>
      </c>
      <c r="BM212" s="100" t="s">
        <v>268</v>
      </c>
      <c r="BN212" s="25">
        <v>60</v>
      </c>
      <c r="DG212" s="25"/>
    </row>
    <row r="213" spans="39:111" x14ac:dyDescent="0.2">
      <c r="AM213" s="777" t="s">
        <v>810</v>
      </c>
      <c r="AN213" s="778"/>
      <c r="AO213" s="778"/>
      <c r="AP213" s="190"/>
      <c r="AQ213" s="190"/>
      <c r="AR213" s="190"/>
      <c r="AS213" s="190">
        <v>1</v>
      </c>
      <c r="AT213" s="190"/>
      <c r="AU213" s="189"/>
      <c r="AV213" s="194"/>
      <c r="AW213" s="190">
        <v>16</v>
      </c>
      <c r="AX213" s="190"/>
      <c r="AY213" s="63">
        <v>10</v>
      </c>
      <c r="AZ213" s="189">
        <v>4</v>
      </c>
      <c r="BA213" s="190">
        <v>4</v>
      </c>
      <c r="BB213" s="190"/>
      <c r="BC213" s="190"/>
      <c r="BD213" s="190"/>
      <c r="BE213" s="190"/>
      <c r="BF213" s="190"/>
      <c r="BG213" s="190"/>
      <c r="BH213" s="190"/>
      <c r="BI213" s="63"/>
      <c r="BJ213" s="194" t="s">
        <v>257</v>
      </c>
      <c r="BK213" s="194" t="s">
        <v>247</v>
      </c>
      <c r="BL213" s="190" t="s">
        <v>8</v>
      </c>
      <c r="BM213" s="100" t="s">
        <v>692</v>
      </c>
      <c r="BN213" s="25">
        <v>60</v>
      </c>
      <c r="DG213" s="25"/>
    </row>
    <row r="214" spans="39:111" ht="13.8" thickBot="1" x14ac:dyDescent="0.25">
      <c r="AM214" s="779" t="s">
        <v>811</v>
      </c>
      <c r="AN214" s="780"/>
      <c r="AO214" s="780"/>
      <c r="AP214" s="196"/>
      <c r="AQ214" s="196"/>
      <c r="AR214" s="196"/>
      <c r="AS214" s="196"/>
      <c r="AT214" s="196">
        <v>1</v>
      </c>
      <c r="AU214" s="195"/>
      <c r="AV214" s="198"/>
      <c r="AW214" s="196">
        <v>15</v>
      </c>
      <c r="AX214" s="196"/>
      <c r="AY214" s="64">
        <v>3</v>
      </c>
      <c r="AZ214" s="195">
        <v>4</v>
      </c>
      <c r="BA214" s="196">
        <v>4</v>
      </c>
      <c r="BB214" s="196">
        <v>8</v>
      </c>
      <c r="BC214" s="196">
        <v>8</v>
      </c>
      <c r="BD214" s="196">
        <v>8</v>
      </c>
      <c r="BE214" s="196"/>
      <c r="BF214" s="196">
        <v>8</v>
      </c>
      <c r="BG214" s="196">
        <v>8</v>
      </c>
      <c r="BH214" s="196">
        <v>6</v>
      </c>
      <c r="BI214" s="64">
        <v>6</v>
      </c>
      <c r="BJ214" s="198" t="s">
        <v>257</v>
      </c>
      <c r="BK214" s="196" t="s">
        <v>247</v>
      </c>
      <c r="BL214" s="196" t="s">
        <v>9</v>
      </c>
      <c r="BM214" s="101" t="s">
        <v>280</v>
      </c>
      <c r="BN214" s="25">
        <v>60</v>
      </c>
    </row>
    <row r="215" spans="39:111" ht="13.8" thickBot="1" x14ac:dyDescent="0.25">
      <c r="AM215" s="781" t="s">
        <v>609</v>
      </c>
      <c r="AN215" s="782"/>
      <c r="AO215" s="782"/>
      <c r="AV215" s="25"/>
      <c r="BJ215" s="191"/>
      <c r="BK215" s="191"/>
      <c r="BL215" s="191"/>
      <c r="BM215" s="191"/>
      <c r="BN215"/>
    </row>
    <row r="216" spans="39:111" x14ac:dyDescent="0.2">
      <c r="AM216" s="783" t="s">
        <v>610</v>
      </c>
      <c r="AN216" s="784"/>
      <c r="AO216" s="784"/>
      <c r="AP216" s="193">
        <v>1</v>
      </c>
      <c r="AQ216" s="193"/>
      <c r="AR216" s="193"/>
      <c r="AS216" s="193"/>
      <c r="AT216" s="193"/>
      <c r="AU216" s="192"/>
      <c r="AV216" s="197">
        <f>(SL+CL)*5+15</f>
        <v>20</v>
      </c>
      <c r="AW216" s="193"/>
      <c r="AX216" s="193"/>
      <c r="AY216" s="61"/>
      <c r="AZ216" s="192"/>
      <c r="BA216" s="193"/>
      <c r="BB216" s="193"/>
      <c r="BC216" s="193"/>
      <c r="BD216" s="193"/>
      <c r="BE216" s="193"/>
      <c r="BF216" s="193"/>
      <c r="BG216" s="193"/>
      <c r="BH216" s="193"/>
      <c r="BI216" s="61">
        <f>20+CL*2</f>
        <v>22</v>
      </c>
      <c r="BJ216" s="193" t="s">
        <v>31</v>
      </c>
      <c r="BK216" s="193" t="s">
        <v>138</v>
      </c>
      <c r="BL216" s="193" t="s">
        <v>1</v>
      </c>
      <c r="BM216" s="99">
        <v>8</v>
      </c>
      <c r="BN216" s="181">
        <v>0</v>
      </c>
    </row>
    <row r="217" spans="39:111" x14ac:dyDescent="0.2">
      <c r="AM217" s="777" t="s">
        <v>174</v>
      </c>
      <c r="AN217" s="778"/>
      <c r="AO217" s="778"/>
      <c r="AP217" s="190"/>
      <c r="AQ217" s="190"/>
      <c r="AR217" s="194"/>
      <c r="AS217" s="190"/>
      <c r="AT217" s="190"/>
      <c r="AU217" s="189"/>
      <c r="AV217" s="194">
        <f>CL*8+30</f>
        <v>38</v>
      </c>
      <c r="AW217" s="194"/>
      <c r="AX217" s="190"/>
      <c r="AY217" s="63"/>
      <c r="AZ217" s="189">
        <f>CL*8</f>
        <v>8</v>
      </c>
      <c r="BA217" s="190">
        <f>CL*8</f>
        <v>8</v>
      </c>
      <c r="BB217" s="190"/>
      <c r="BC217" s="190"/>
      <c r="BD217" s="190"/>
      <c r="BE217" s="190"/>
      <c r="BF217" s="190"/>
      <c r="BG217" s="190"/>
      <c r="BH217" s="190"/>
      <c r="BI217" s="63"/>
      <c r="BJ217" s="194" t="s">
        <v>31</v>
      </c>
      <c r="BK217" s="194" t="s">
        <v>138</v>
      </c>
      <c r="BL217" s="190" t="s">
        <v>0</v>
      </c>
      <c r="BM217" s="100">
        <v>8</v>
      </c>
      <c r="BN217" s="182">
        <v>0</v>
      </c>
    </row>
    <row r="218" spans="39:111" x14ac:dyDescent="0.2">
      <c r="AM218" s="777" t="s">
        <v>611</v>
      </c>
      <c r="AN218" s="778"/>
      <c r="AO218" s="778"/>
      <c r="AP218" s="190"/>
      <c r="AQ218" s="190"/>
      <c r="AR218" s="190"/>
      <c r="AS218" s="190"/>
      <c r="AT218" s="190">
        <v>2</v>
      </c>
      <c r="AU218" s="189"/>
      <c r="AV218" s="194">
        <f>15+SL*6</f>
        <v>15</v>
      </c>
      <c r="AW218" s="190"/>
      <c r="AX218" s="190"/>
      <c r="AY218" s="63"/>
      <c r="AZ218" s="189"/>
      <c r="BA218" s="190"/>
      <c r="BB218" s="190">
        <f>SL*2+CL</f>
        <v>1</v>
      </c>
      <c r="BC218" s="190"/>
      <c r="BD218" s="190"/>
      <c r="BE218" s="190">
        <f>SL*2+CL</f>
        <v>1</v>
      </c>
      <c r="BF218" s="190"/>
      <c r="BG218" s="190"/>
      <c r="BH218" s="190">
        <f>SL*2+CL</f>
        <v>1</v>
      </c>
      <c r="BI218" s="63"/>
      <c r="BJ218" s="194" t="s">
        <v>31</v>
      </c>
      <c r="BK218" s="194" t="s">
        <v>273</v>
      </c>
      <c r="BL218" s="190" t="s">
        <v>7</v>
      </c>
      <c r="BM218" s="100">
        <v>11</v>
      </c>
      <c r="BN218" s="182">
        <v>0</v>
      </c>
    </row>
    <row r="219" spans="39:111" x14ac:dyDescent="0.2">
      <c r="AM219" s="777" t="s">
        <v>631</v>
      </c>
      <c r="AN219" s="778"/>
      <c r="AO219" s="778"/>
      <c r="AP219" s="190">
        <v>1</v>
      </c>
      <c r="AQ219" s="190"/>
      <c r="AR219" s="190">
        <v>1</v>
      </c>
      <c r="AS219" s="190"/>
      <c r="AT219" s="190">
        <v>2</v>
      </c>
      <c r="AU219" s="189"/>
      <c r="AV219" s="194">
        <f>(SL+CL)*4</f>
        <v>4</v>
      </c>
      <c r="AW219" s="190"/>
      <c r="AX219" s="190"/>
      <c r="AY219" s="63"/>
      <c r="AZ219" s="189"/>
      <c r="BA219" s="190"/>
      <c r="BB219" s="190"/>
      <c r="BC219" s="190"/>
      <c r="BD219" s="190"/>
      <c r="BE219" s="190"/>
      <c r="BF219" s="190"/>
      <c r="BG219" s="190"/>
      <c r="BH219" s="190"/>
      <c r="BI219" s="63"/>
      <c r="BJ219" s="194" t="s">
        <v>31</v>
      </c>
      <c r="BK219" s="194" t="s">
        <v>247</v>
      </c>
      <c r="BL219" s="190" t="s">
        <v>6</v>
      </c>
      <c r="BM219" s="100">
        <v>8</v>
      </c>
      <c r="BN219" s="182">
        <v>0</v>
      </c>
    </row>
    <row r="220" spans="39:111" x14ac:dyDescent="0.2">
      <c r="AM220" s="777" t="s">
        <v>566</v>
      </c>
      <c r="AN220" s="778"/>
      <c r="AO220" s="778"/>
      <c r="AP220" s="190">
        <v>1</v>
      </c>
      <c r="AQ220" s="190"/>
      <c r="AR220" s="190">
        <v>1</v>
      </c>
      <c r="AS220" s="190"/>
      <c r="AT220" s="190"/>
      <c r="AU220" s="189"/>
      <c r="AV220" s="194">
        <f>(SL+CL)*4</f>
        <v>4</v>
      </c>
      <c r="AW220" s="190"/>
      <c r="AX220" s="190"/>
      <c r="AY220" s="63"/>
      <c r="AZ220" s="189"/>
      <c r="BA220" s="190"/>
      <c r="BB220" s="190"/>
      <c r="BC220" s="190"/>
      <c r="BD220" s="190"/>
      <c r="BE220" s="190"/>
      <c r="BF220" s="190"/>
      <c r="BG220" s="190"/>
      <c r="BH220" s="190"/>
      <c r="BI220" s="63"/>
      <c r="BJ220" s="194" t="s">
        <v>31</v>
      </c>
      <c r="BK220" s="190" t="s">
        <v>273</v>
      </c>
      <c r="BL220" s="190" t="s">
        <v>9</v>
      </c>
      <c r="BM220" s="100">
        <v>10</v>
      </c>
      <c r="BN220" s="182">
        <v>0</v>
      </c>
    </row>
    <row r="221" spans="39:111" x14ac:dyDescent="0.2">
      <c r="AM221" s="777" t="s">
        <v>642</v>
      </c>
      <c r="AN221" s="778"/>
      <c r="AO221" s="778"/>
      <c r="AP221" s="190">
        <v>2</v>
      </c>
      <c r="AQ221" s="190"/>
      <c r="AR221" s="190"/>
      <c r="AS221" s="190"/>
      <c r="AT221" s="190"/>
      <c r="AU221" s="189"/>
      <c r="AV221" s="194">
        <f>(SL+CL)*4</f>
        <v>4</v>
      </c>
      <c r="AW221" s="190"/>
      <c r="AX221" s="190"/>
      <c r="AY221" s="63"/>
      <c r="AZ221" s="189"/>
      <c r="BA221" s="190"/>
      <c r="BB221" s="190"/>
      <c r="BC221" s="190"/>
      <c r="BD221" s="190"/>
      <c r="BE221" s="190"/>
      <c r="BF221" s="190"/>
      <c r="BG221" s="190"/>
      <c r="BH221" s="190"/>
      <c r="BI221" s="63"/>
      <c r="BJ221" s="194" t="s">
        <v>31</v>
      </c>
      <c r="BK221" s="194" t="s">
        <v>622</v>
      </c>
      <c r="BL221" s="190" t="s">
        <v>9</v>
      </c>
      <c r="BM221" s="100">
        <v>11</v>
      </c>
      <c r="BN221" s="182">
        <v>0</v>
      </c>
    </row>
    <row r="222" spans="39:111" x14ac:dyDescent="0.2">
      <c r="AM222" s="777" t="s">
        <v>612</v>
      </c>
      <c r="AN222" s="778"/>
      <c r="AO222" s="778"/>
      <c r="AP222" s="190"/>
      <c r="AQ222" s="190"/>
      <c r="AR222" s="190">
        <v>2</v>
      </c>
      <c r="AS222" s="190"/>
      <c r="AT222" s="190"/>
      <c r="AU222" s="189"/>
      <c r="AV222" s="194">
        <f>SL*3+15</f>
        <v>15</v>
      </c>
      <c r="AW222" s="190"/>
      <c r="AX222" s="190"/>
      <c r="AY222" s="63"/>
      <c r="AZ222" s="189"/>
      <c r="BA222" s="190"/>
      <c r="BB222" s="190"/>
      <c r="BC222" s="190">
        <v>20</v>
      </c>
      <c r="BD222" s="190"/>
      <c r="BE222" s="190"/>
      <c r="BF222" s="190"/>
      <c r="BG222" s="190"/>
      <c r="BH222" s="190"/>
      <c r="BI222" s="63"/>
      <c r="BJ222" s="194" t="s">
        <v>31</v>
      </c>
      <c r="BK222" s="190" t="s">
        <v>139</v>
      </c>
      <c r="BL222" s="190" t="s">
        <v>6</v>
      </c>
      <c r="BM222" s="100">
        <v>8</v>
      </c>
      <c r="BN222" s="182">
        <v>0</v>
      </c>
    </row>
    <row r="223" spans="39:111" x14ac:dyDescent="0.2">
      <c r="AM223" s="777" t="s">
        <v>613</v>
      </c>
      <c r="AN223" s="778"/>
      <c r="AO223" s="778"/>
      <c r="AP223" s="190"/>
      <c r="AQ223" s="190"/>
      <c r="AR223" s="190"/>
      <c r="AS223" s="190"/>
      <c r="AT223" s="190"/>
      <c r="AU223" s="189"/>
      <c r="AV223" s="194">
        <f>(SL+CL)*5</f>
        <v>5</v>
      </c>
      <c r="AW223" s="190"/>
      <c r="AX223" s="190"/>
      <c r="AY223" s="63"/>
      <c r="AZ223" s="189"/>
      <c r="BA223" s="190"/>
      <c r="BB223" s="190"/>
      <c r="BC223" s="190"/>
      <c r="BD223" s="190"/>
      <c r="BE223" s="190"/>
      <c r="BF223" s="190"/>
      <c r="BG223" s="190"/>
      <c r="BH223" s="190"/>
      <c r="BI223" s="63"/>
      <c r="BJ223" s="194" t="s">
        <v>31</v>
      </c>
      <c r="BK223" s="194" t="s">
        <v>273</v>
      </c>
      <c r="BL223" s="190" t="s">
        <v>99</v>
      </c>
      <c r="BM223" s="100">
        <v>8</v>
      </c>
      <c r="BN223" s="182">
        <v>0</v>
      </c>
    </row>
    <row r="224" spans="39:111" x14ac:dyDescent="0.2">
      <c r="AM224" s="777" t="s">
        <v>614</v>
      </c>
      <c r="AN224" s="778"/>
      <c r="AO224" s="778"/>
      <c r="AP224" s="190"/>
      <c r="AQ224" s="190"/>
      <c r="AR224" s="190"/>
      <c r="AS224" s="190"/>
      <c r="AT224" s="190"/>
      <c r="AU224" s="189"/>
      <c r="AV224" s="194">
        <f>(SL*4)+10</f>
        <v>10</v>
      </c>
      <c r="AW224" s="190"/>
      <c r="AX224" s="190"/>
      <c r="AY224" s="63"/>
      <c r="AZ224" s="189"/>
      <c r="BA224" s="190"/>
      <c r="BB224" s="190"/>
      <c r="BC224" s="190"/>
      <c r="BD224" s="190"/>
      <c r="BE224" s="190"/>
      <c r="BF224" s="190"/>
      <c r="BG224" s="190"/>
      <c r="BH224" s="190">
        <f>SL+CL</f>
        <v>1</v>
      </c>
      <c r="BI224" s="63">
        <f>SL+CL</f>
        <v>1</v>
      </c>
      <c r="BJ224" s="194" t="s">
        <v>31</v>
      </c>
      <c r="BK224" s="190" t="s">
        <v>273</v>
      </c>
      <c r="BL224" s="190" t="s">
        <v>425</v>
      </c>
      <c r="BM224" s="100">
        <v>10</v>
      </c>
      <c r="BN224" s="182">
        <v>0</v>
      </c>
    </row>
    <row r="225" spans="39:66" x14ac:dyDescent="0.2">
      <c r="AM225" s="777" t="s">
        <v>615</v>
      </c>
      <c r="AN225" s="778"/>
      <c r="AO225" s="778"/>
      <c r="AP225" s="190">
        <v>1</v>
      </c>
      <c r="AQ225" s="190"/>
      <c r="AR225" s="190"/>
      <c r="AS225" s="190"/>
      <c r="AT225" s="190"/>
      <c r="AU225" s="189"/>
      <c r="AV225" s="194">
        <f>(SL+CL)*4</f>
        <v>4</v>
      </c>
      <c r="AW225" s="190"/>
      <c r="AX225" s="190"/>
      <c r="AY225" s="63"/>
      <c r="AZ225" s="189"/>
      <c r="BA225" s="190"/>
      <c r="BB225" s="190">
        <f>SL*2</f>
        <v>0</v>
      </c>
      <c r="BC225" s="190"/>
      <c r="BD225" s="190">
        <f>SL*2</f>
        <v>0</v>
      </c>
      <c r="BE225" s="190"/>
      <c r="BF225" s="190">
        <f>SL*2</f>
        <v>0</v>
      </c>
      <c r="BG225" s="190">
        <f>SL*2</f>
        <v>0</v>
      </c>
      <c r="BH225" s="190"/>
      <c r="BI225" s="63"/>
      <c r="BJ225" s="194" t="s">
        <v>31</v>
      </c>
      <c r="BK225" s="194" t="s">
        <v>273</v>
      </c>
      <c r="BL225" s="190" t="s">
        <v>426</v>
      </c>
      <c r="BM225" s="100">
        <v>8</v>
      </c>
      <c r="BN225" s="182">
        <v>0</v>
      </c>
    </row>
    <row r="226" spans="39:66" x14ac:dyDescent="0.2">
      <c r="AM226" s="777" t="s">
        <v>616</v>
      </c>
      <c r="AN226" s="778"/>
      <c r="AO226" s="778"/>
      <c r="AP226" s="190"/>
      <c r="AQ226" s="190"/>
      <c r="AR226" s="190"/>
      <c r="AS226" s="190"/>
      <c r="AT226" s="190"/>
      <c r="AU226" s="189"/>
      <c r="AV226" s="194">
        <f>SL*4+18</f>
        <v>18</v>
      </c>
      <c r="AW226" s="190"/>
      <c r="AX226" s="190"/>
      <c r="AY226" s="63"/>
      <c r="AZ226" s="189"/>
      <c r="BA226" s="190"/>
      <c r="BB226" s="190"/>
      <c r="BC226" s="190"/>
      <c r="BD226" s="190"/>
      <c r="BE226" s="190"/>
      <c r="BF226" s="190"/>
      <c r="BG226" s="190"/>
      <c r="BH226" s="190">
        <f>CL*2</f>
        <v>2</v>
      </c>
      <c r="BI226" s="63">
        <f>CL*2</f>
        <v>2</v>
      </c>
      <c r="BJ226" s="194" t="s">
        <v>31</v>
      </c>
      <c r="BK226" s="190" t="s">
        <v>273</v>
      </c>
      <c r="BL226" s="190" t="s">
        <v>0</v>
      </c>
      <c r="BM226" s="100">
        <v>8</v>
      </c>
      <c r="BN226" s="182">
        <v>0</v>
      </c>
    </row>
    <row r="227" spans="39:66" x14ac:dyDescent="0.2">
      <c r="AM227" s="777" t="s">
        <v>617</v>
      </c>
      <c r="AN227" s="778"/>
      <c r="AO227" s="778"/>
      <c r="AP227" s="190">
        <v>2</v>
      </c>
      <c r="AQ227" s="190"/>
      <c r="AR227" s="190"/>
      <c r="AS227" s="190"/>
      <c r="AT227" s="190">
        <v>2</v>
      </c>
      <c r="AU227" s="189"/>
      <c r="AV227" s="194">
        <f>SL*4+24</f>
        <v>24</v>
      </c>
      <c r="AW227" s="190"/>
      <c r="AX227" s="190"/>
      <c r="AY227" s="63"/>
      <c r="AZ227" s="189"/>
      <c r="BA227" s="190"/>
      <c r="BB227" s="190"/>
      <c r="BC227" s="190"/>
      <c r="BD227" s="190"/>
      <c r="BE227" s="190"/>
      <c r="BF227" s="190"/>
      <c r="BG227" s="190"/>
      <c r="BH227" s="190"/>
      <c r="BI227" s="63"/>
      <c r="BJ227" s="194" t="s">
        <v>31</v>
      </c>
      <c r="BK227" s="194" t="s">
        <v>273</v>
      </c>
      <c r="BL227" s="190" t="s">
        <v>1</v>
      </c>
      <c r="BM227" s="100">
        <v>9</v>
      </c>
      <c r="BN227" s="182">
        <v>0</v>
      </c>
    </row>
    <row r="228" spans="39:66" x14ac:dyDescent="0.2">
      <c r="AM228" s="777" t="s">
        <v>618</v>
      </c>
      <c r="AN228" s="778"/>
      <c r="AO228" s="778"/>
      <c r="AP228" s="190"/>
      <c r="AQ228" s="190"/>
      <c r="AR228" s="190"/>
      <c r="AS228" s="190"/>
      <c r="AT228" s="190"/>
      <c r="AU228" s="189"/>
      <c r="AV228" s="194">
        <f>(SL+CL)*4</f>
        <v>4</v>
      </c>
      <c r="AW228" s="190"/>
      <c r="AX228" s="190"/>
      <c r="AY228" s="63"/>
      <c r="AZ228" s="189"/>
      <c r="BA228" s="190"/>
      <c r="BB228" s="190"/>
      <c r="BC228" s="190"/>
      <c r="BD228" s="190"/>
      <c r="BE228" s="190"/>
      <c r="BF228" s="190"/>
      <c r="BG228" s="190"/>
      <c r="BH228" s="190">
        <f>SL*3</f>
        <v>0</v>
      </c>
      <c r="BI228" s="63">
        <f>SL*3</f>
        <v>0</v>
      </c>
      <c r="BJ228" s="194" t="s">
        <v>31</v>
      </c>
      <c r="BK228" s="194" t="s">
        <v>273</v>
      </c>
      <c r="BL228" s="190" t="s">
        <v>1</v>
      </c>
      <c r="BM228" s="100">
        <v>10</v>
      </c>
      <c r="BN228" s="182">
        <v>0</v>
      </c>
    </row>
    <row r="229" spans="39:66" x14ac:dyDescent="0.2">
      <c r="AM229" s="777" t="s">
        <v>619</v>
      </c>
      <c r="AN229" s="778"/>
      <c r="AO229" s="778"/>
      <c r="AP229" s="190"/>
      <c r="AQ229" s="190"/>
      <c r="AR229" s="190"/>
      <c r="AS229" s="190"/>
      <c r="AT229" s="190">
        <v>1</v>
      </c>
      <c r="AU229" s="189">
        <v>-10</v>
      </c>
      <c r="AV229" s="194">
        <f>SL*4+20</f>
        <v>20</v>
      </c>
      <c r="AW229" s="190"/>
      <c r="AX229" s="190"/>
      <c r="AY229" s="63"/>
      <c r="AZ229" s="189">
        <f>SL*3</f>
        <v>0</v>
      </c>
      <c r="BA229" s="190">
        <f>SL*3</f>
        <v>0</v>
      </c>
      <c r="BB229" s="190"/>
      <c r="BC229" s="190"/>
      <c r="BD229" s="190"/>
      <c r="BE229" s="190"/>
      <c r="BF229" s="190"/>
      <c r="BG229" s="190"/>
      <c r="BH229" s="190"/>
      <c r="BI229" s="63"/>
      <c r="BJ229" s="194" t="s">
        <v>31</v>
      </c>
      <c r="BK229" s="194" t="s">
        <v>273</v>
      </c>
      <c r="BL229" s="190" t="s">
        <v>9</v>
      </c>
      <c r="BM229" s="100">
        <v>13</v>
      </c>
      <c r="BN229" s="182">
        <v>0</v>
      </c>
    </row>
    <row r="230" spans="39:66" x14ac:dyDescent="0.2">
      <c r="AM230" s="777" t="s">
        <v>620</v>
      </c>
      <c r="AN230" s="778"/>
      <c r="AO230" s="778"/>
      <c r="AP230" s="190"/>
      <c r="AQ230" s="190"/>
      <c r="AR230" s="190"/>
      <c r="AS230" s="190"/>
      <c r="AT230" s="190"/>
      <c r="AU230" s="189"/>
      <c r="AV230" s="194">
        <f>SL*5+13</f>
        <v>13</v>
      </c>
      <c r="AW230" s="190"/>
      <c r="AX230" s="190"/>
      <c r="AY230" s="63"/>
      <c r="AZ230" s="189"/>
      <c r="BA230" s="190"/>
      <c r="BB230" s="190"/>
      <c r="BC230" s="190"/>
      <c r="BD230" s="190"/>
      <c r="BE230" s="190"/>
      <c r="BF230" s="190"/>
      <c r="BG230" s="190"/>
      <c r="BH230" s="190"/>
      <c r="BI230" s="63"/>
      <c r="BJ230" s="194" t="s">
        <v>31</v>
      </c>
      <c r="BK230" s="194" t="s">
        <v>273</v>
      </c>
      <c r="BL230" s="190" t="s">
        <v>9</v>
      </c>
      <c r="BM230" s="100">
        <v>13</v>
      </c>
      <c r="BN230" s="182">
        <v>0</v>
      </c>
    </row>
    <row r="231" spans="39:66" x14ac:dyDescent="0.2">
      <c r="AM231" s="777" t="s">
        <v>427</v>
      </c>
      <c r="AN231" s="778"/>
      <c r="AO231" s="778"/>
      <c r="AP231" s="190"/>
      <c r="AQ231" s="190"/>
      <c r="AR231" s="190">
        <v>2</v>
      </c>
      <c r="AS231" s="190"/>
      <c r="AT231" s="190"/>
      <c r="AU231" s="189"/>
      <c r="AV231" s="194">
        <f>SL*5+18</f>
        <v>18</v>
      </c>
      <c r="AW231" s="190"/>
      <c r="AX231" s="190"/>
      <c r="AY231" s="63"/>
      <c r="AZ231" s="189"/>
      <c r="BA231" s="190"/>
      <c r="BB231" s="190"/>
      <c r="BC231" s="190"/>
      <c r="BD231" s="190"/>
      <c r="BE231" s="190">
        <f>CL*8</f>
        <v>8</v>
      </c>
      <c r="BF231" s="190"/>
      <c r="BG231" s="190"/>
      <c r="BH231" s="190"/>
      <c r="BI231" s="63"/>
      <c r="BJ231" s="194" t="s">
        <v>31</v>
      </c>
      <c r="BK231" s="194" t="s">
        <v>139</v>
      </c>
      <c r="BL231" s="190" t="s">
        <v>4</v>
      </c>
      <c r="BM231" s="100">
        <v>8</v>
      </c>
      <c r="BN231" s="182">
        <v>0</v>
      </c>
    </row>
    <row r="232" spans="39:66" x14ac:dyDescent="0.2">
      <c r="AM232" s="777" t="s">
        <v>479</v>
      </c>
      <c r="AN232" s="778"/>
      <c r="AO232" s="778"/>
      <c r="AP232" s="190">
        <v>2</v>
      </c>
      <c r="AQ232" s="190"/>
      <c r="AR232" s="190"/>
      <c r="AS232" s="190"/>
      <c r="AT232" s="190"/>
      <c r="AU232" s="189"/>
      <c r="AV232" s="194">
        <f>(SL+CL)*5</f>
        <v>5</v>
      </c>
      <c r="AW232" s="190"/>
      <c r="AX232" s="190"/>
      <c r="AY232" s="63"/>
      <c r="AZ232" s="189"/>
      <c r="BA232" s="190"/>
      <c r="BB232" s="190"/>
      <c r="BC232" s="190">
        <f>CL*5</f>
        <v>5</v>
      </c>
      <c r="BD232" s="190">
        <f>CL*5</f>
        <v>5</v>
      </c>
      <c r="BE232" s="190"/>
      <c r="BF232" s="190"/>
      <c r="BG232" s="190"/>
      <c r="BH232" s="190">
        <f>CL*5</f>
        <v>5</v>
      </c>
      <c r="BI232" s="63">
        <f>CL*5</f>
        <v>5</v>
      </c>
      <c r="BJ232" s="194" t="s">
        <v>31</v>
      </c>
      <c r="BK232" s="194" t="s">
        <v>139</v>
      </c>
      <c r="BL232" s="190" t="s">
        <v>480</v>
      </c>
      <c r="BM232" s="100">
        <v>9</v>
      </c>
      <c r="BN232" s="182">
        <v>0</v>
      </c>
    </row>
    <row r="233" spans="39:66" x14ac:dyDescent="0.2">
      <c r="AM233" s="777" t="s">
        <v>621</v>
      </c>
      <c r="AN233" s="778"/>
      <c r="AO233" s="778"/>
      <c r="AP233" s="190">
        <v>3</v>
      </c>
      <c r="AQ233" s="190"/>
      <c r="AR233" s="190"/>
      <c r="AS233" s="190"/>
      <c r="AT233" s="190"/>
      <c r="AU233" s="189"/>
      <c r="AV233" s="194">
        <f>SL*9</f>
        <v>0</v>
      </c>
      <c r="AW233" s="190"/>
      <c r="AX233" s="190"/>
      <c r="AY233" s="63"/>
      <c r="AZ233" s="189"/>
      <c r="BA233" s="190"/>
      <c r="BB233" s="190"/>
      <c r="BC233" s="190"/>
      <c r="BD233" s="190"/>
      <c r="BE233" s="190"/>
      <c r="BF233" s="190"/>
      <c r="BG233" s="190"/>
      <c r="BH233" s="190"/>
      <c r="BI233" s="63"/>
      <c r="BJ233" s="194" t="s">
        <v>31</v>
      </c>
      <c r="BK233" s="194" t="s">
        <v>622</v>
      </c>
      <c r="BL233" s="190" t="s">
        <v>9</v>
      </c>
      <c r="BM233" s="100">
        <v>10</v>
      </c>
      <c r="BN233" s="182">
        <v>0</v>
      </c>
    </row>
    <row r="234" spans="39:66" x14ac:dyDescent="0.2">
      <c r="AM234" s="777" t="s">
        <v>623</v>
      </c>
      <c r="AN234" s="778"/>
      <c r="AO234" s="778"/>
      <c r="AP234" s="190"/>
      <c r="AQ234" s="190"/>
      <c r="AR234" s="190"/>
      <c r="AS234" s="190"/>
      <c r="AT234" s="190"/>
      <c r="AU234" s="189"/>
      <c r="AV234" s="194">
        <f>(SL+CL+2)*5</f>
        <v>15</v>
      </c>
      <c r="AW234" s="190"/>
      <c r="AX234" s="190"/>
      <c r="AY234" s="63"/>
      <c r="AZ234" s="189">
        <f>SL*5</f>
        <v>0</v>
      </c>
      <c r="BA234" s="190"/>
      <c r="BB234" s="190">
        <f>CL</f>
        <v>1</v>
      </c>
      <c r="BC234" s="190">
        <f>CL</f>
        <v>1</v>
      </c>
      <c r="BD234" s="190"/>
      <c r="BE234" s="190"/>
      <c r="BF234" s="190"/>
      <c r="BG234" s="190"/>
      <c r="BH234" s="190"/>
      <c r="BI234" s="63"/>
      <c r="BJ234" s="194" t="s">
        <v>31</v>
      </c>
      <c r="BK234" s="194" t="s">
        <v>622</v>
      </c>
      <c r="BL234" s="190" t="s">
        <v>9</v>
      </c>
      <c r="BM234" s="100">
        <v>9</v>
      </c>
      <c r="BN234" s="182">
        <v>0</v>
      </c>
    </row>
    <row r="235" spans="39:66" x14ac:dyDescent="0.2">
      <c r="AM235" s="777" t="s">
        <v>624</v>
      </c>
      <c r="AN235" s="778"/>
      <c r="AO235" s="778"/>
      <c r="AP235" s="190"/>
      <c r="AQ235" s="190">
        <v>1</v>
      </c>
      <c r="AR235" s="190"/>
      <c r="AS235" s="190"/>
      <c r="AT235" s="190"/>
      <c r="AU235" s="189"/>
      <c r="AV235" s="194">
        <f>SL*5+15</f>
        <v>15</v>
      </c>
      <c r="AW235" s="190"/>
      <c r="AX235" s="190"/>
      <c r="AY235" s="63"/>
      <c r="AZ235" s="189"/>
      <c r="BA235" s="190"/>
      <c r="BB235" s="190"/>
      <c r="BC235" s="190"/>
      <c r="BD235" s="190"/>
      <c r="BE235" s="190"/>
      <c r="BF235" s="190"/>
      <c r="BG235" s="190"/>
      <c r="BH235" s="190"/>
      <c r="BI235" s="63"/>
      <c r="BJ235" s="194" t="s">
        <v>30</v>
      </c>
      <c r="BK235" s="190" t="s">
        <v>596</v>
      </c>
      <c r="BL235" s="190" t="s">
        <v>8</v>
      </c>
      <c r="BM235" s="100">
        <v>10</v>
      </c>
      <c r="BN235" s="182">
        <v>0</v>
      </c>
    </row>
    <row r="236" spans="39:66" x14ac:dyDescent="0.2">
      <c r="AM236" s="777" t="s">
        <v>625</v>
      </c>
      <c r="AN236" s="778"/>
      <c r="AO236" s="778"/>
      <c r="AP236" s="190"/>
      <c r="AQ236" s="190">
        <v>2</v>
      </c>
      <c r="AR236" s="190"/>
      <c r="AS236" s="190"/>
      <c r="AT236" s="190"/>
      <c r="AU236" s="189"/>
      <c r="AV236" s="194">
        <f>(SL+CL)*4</f>
        <v>4</v>
      </c>
      <c r="AW236" s="190"/>
      <c r="AX236" s="190"/>
      <c r="AY236" s="63"/>
      <c r="AZ236" s="189"/>
      <c r="BA236" s="190"/>
      <c r="BB236" s="190"/>
      <c r="BC236" s="190"/>
      <c r="BD236" s="190"/>
      <c r="BE236" s="190"/>
      <c r="BF236" s="190"/>
      <c r="BG236" s="190"/>
      <c r="BH236" s="190"/>
      <c r="BI236" s="63"/>
      <c r="BJ236" s="194" t="s">
        <v>30</v>
      </c>
      <c r="BK236" s="190" t="s">
        <v>190</v>
      </c>
      <c r="BL236" s="190" t="s">
        <v>3</v>
      </c>
      <c r="BM236" s="100">
        <v>9</v>
      </c>
      <c r="BN236" s="182">
        <v>0</v>
      </c>
    </row>
    <row r="237" spans="39:66" x14ac:dyDescent="0.2">
      <c r="AM237" s="777" t="s">
        <v>626</v>
      </c>
      <c r="AN237" s="778"/>
      <c r="AO237" s="778"/>
      <c r="AP237" s="190"/>
      <c r="AQ237" s="190"/>
      <c r="AR237" s="190">
        <v>-2</v>
      </c>
      <c r="AS237" s="190"/>
      <c r="AT237" s="190">
        <v>2</v>
      </c>
      <c r="AU237" s="189"/>
      <c r="AV237" s="194">
        <f>SL*3+CS!$AI$39</f>
        <v>16</v>
      </c>
      <c r="AW237" s="190"/>
      <c r="AX237" s="190"/>
      <c r="AY237" s="63"/>
      <c r="AZ237" s="189"/>
      <c r="BA237" s="190"/>
      <c r="BB237" s="190"/>
      <c r="BC237" s="190"/>
      <c r="BD237" s="190"/>
      <c r="BE237" s="190"/>
      <c r="BF237" s="190"/>
      <c r="BG237" s="190"/>
      <c r="BH237" s="190"/>
      <c r="BI237" s="63"/>
      <c r="BJ237" s="194" t="s">
        <v>30</v>
      </c>
      <c r="BK237" s="190" t="s">
        <v>187</v>
      </c>
      <c r="BL237" s="190" t="s">
        <v>1</v>
      </c>
      <c r="BM237" s="100">
        <v>8</v>
      </c>
      <c r="BN237" s="182">
        <v>0</v>
      </c>
    </row>
    <row r="238" spans="39:66" x14ac:dyDescent="0.2">
      <c r="AM238" s="777" t="s">
        <v>627</v>
      </c>
      <c r="AN238" s="778"/>
      <c r="AO238" s="778"/>
      <c r="AP238" s="190"/>
      <c r="AQ238" s="190">
        <v>2</v>
      </c>
      <c r="AR238" s="190"/>
      <c r="AS238" s="190"/>
      <c r="AT238" s="190"/>
      <c r="AU238" s="189"/>
      <c r="AV238" s="194">
        <f>SL*4+CL*3</f>
        <v>3</v>
      </c>
      <c r="AW238" s="190"/>
      <c r="AX238" s="190"/>
      <c r="AY238" s="63"/>
      <c r="AZ238" s="189"/>
      <c r="BA238" s="190"/>
      <c r="BB238" s="190"/>
      <c r="BC238" s="190"/>
      <c r="BD238" s="190"/>
      <c r="BE238" s="190"/>
      <c r="BF238" s="190"/>
      <c r="BG238" s="190"/>
      <c r="BH238" s="190"/>
      <c r="BI238" s="63"/>
      <c r="BJ238" s="194" t="s">
        <v>30</v>
      </c>
      <c r="BK238" s="190" t="s">
        <v>628</v>
      </c>
      <c r="BL238" s="190" t="s">
        <v>8</v>
      </c>
      <c r="BM238" s="100">
        <v>11</v>
      </c>
      <c r="BN238" s="182">
        <v>0</v>
      </c>
    </row>
    <row r="239" spans="39:66" x14ac:dyDescent="0.2">
      <c r="AM239" s="777" t="s">
        <v>629</v>
      </c>
      <c r="AN239" s="778"/>
      <c r="AO239" s="778"/>
      <c r="AP239" s="190"/>
      <c r="AQ239" s="190">
        <v>1</v>
      </c>
      <c r="AR239" s="190"/>
      <c r="AS239" s="190"/>
      <c r="AT239" s="190"/>
      <c r="AU239" s="189"/>
      <c r="AV239" s="194">
        <f>SL*5+CL*5</f>
        <v>5</v>
      </c>
      <c r="AW239" s="190"/>
      <c r="AX239" s="190"/>
      <c r="AY239" s="63"/>
      <c r="AZ239" s="189"/>
      <c r="BA239" s="190"/>
      <c r="BB239" s="190"/>
      <c r="BC239" s="190"/>
      <c r="BD239" s="190"/>
      <c r="BE239" s="190"/>
      <c r="BF239" s="190"/>
      <c r="BG239" s="190"/>
      <c r="BH239" s="190"/>
      <c r="BI239" s="63"/>
      <c r="BJ239" s="194" t="s">
        <v>30</v>
      </c>
      <c r="BK239" s="190" t="s">
        <v>247</v>
      </c>
      <c r="BL239" s="190" t="s">
        <v>8</v>
      </c>
      <c r="BM239" s="100">
        <v>10</v>
      </c>
      <c r="BN239" s="182">
        <v>0</v>
      </c>
    </row>
    <row r="240" spans="39:66" x14ac:dyDescent="0.2">
      <c r="AM240" s="777" t="s">
        <v>630</v>
      </c>
      <c r="AN240" s="778"/>
      <c r="AO240" s="778"/>
      <c r="AP240" s="190"/>
      <c r="AQ240" s="190"/>
      <c r="AR240" s="190"/>
      <c r="AS240" s="190"/>
      <c r="AT240" s="190"/>
      <c r="AU240" s="189"/>
      <c r="AV240" s="194"/>
      <c r="AW240" s="190">
        <f>CL*3</f>
        <v>3</v>
      </c>
      <c r="AX240" s="190"/>
      <c r="AY240" s="63"/>
      <c r="AZ240" s="189"/>
      <c r="BA240" s="190"/>
      <c r="BB240" s="190"/>
      <c r="BC240" s="190"/>
      <c r="BD240" s="190"/>
      <c r="BE240" s="190"/>
      <c r="BF240" s="190"/>
      <c r="BG240" s="190"/>
      <c r="BH240" s="190">
        <f>CL*SL</f>
        <v>0</v>
      </c>
      <c r="BI240" s="63"/>
      <c r="BJ240" s="194" t="s">
        <v>257</v>
      </c>
      <c r="BK240" s="94" t="s">
        <v>244</v>
      </c>
      <c r="BL240" s="190" t="s">
        <v>0</v>
      </c>
      <c r="BM240" s="100" t="s">
        <v>246</v>
      </c>
      <c r="BN240" s="182">
        <v>0</v>
      </c>
    </row>
    <row r="241" spans="62:65" x14ac:dyDescent="0.2">
      <c r="BJ241" s="191"/>
      <c r="BK241" s="191"/>
      <c r="BL241" s="191"/>
      <c r="BM241" s="191"/>
    </row>
    <row r="242" spans="62:65" x14ac:dyDescent="0.2">
      <c r="BJ242" s="191"/>
      <c r="BK242" s="191"/>
      <c r="BL242" s="191"/>
      <c r="BM242" s="191"/>
    </row>
    <row r="243" spans="62:65" x14ac:dyDescent="0.2">
      <c r="BJ243" s="191"/>
      <c r="BK243" s="191"/>
      <c r="BL243" s="191"/>
      <c r="BM243" s="191"/>
    </row>
    <row r="244" spans="62:65" x14ac:dyDescent="0.2">
      <c r="BJ244" s="191"/>
      <c r="BK244" s="191"/>
      <c r="BL244" s="191"/>
      <c r="BM244" s="191"/>
    </row>
    <row r="245" spans="62:65" x14ac:dyDescent="0.2">
      <c r="BJ245" s="191"/>
      <c r="BK245" s="191"/>
      <c r="BL245" s="191"/>
      <c r="BM245" s="191"/>
    </row>
    <row r="246" spans="62:65" x14ac:dyDescent="0.2">
      <c r="BJ246" s="191"/>
      <c r="BK246" s="191"/>
      <c r="BL246" s="191"/>
      <c r="BM246" s="191"/>
    </row>
    <row r="247" spans="62:65" x14ac:dyDescent="0.2">
      <c r="BJ247" s="191"/>
      <c r="BK247" s="191"/>
      <c r="BL247" s="191"/>
      <c r="BM247" s="191"/>
    </row>
    <row r="248" spans="62:65" x14ac:dyDescent="0.2">
      <c r="BJ248" s="191"/>
      <c r="BK248" s="191"/>
      <c r="BL248" s="191"/>
      <c r="BM248" s="191"/>
    </row>
    <row r="249" spans="62:65" x14ac:dyDescent="0.2">
      <c r="BJ249" s="191"/>
      <c r="BK249" s="191"/>
      <c r="BL249" s="191"/>
      <c r="BM249" s="191"/>
    </row>
    <row r="250" spans="62:65" x14ac:dyDescent="0.2">
      <c r="BJ250" s="191"/>
      <c r="BK250" s="191"/>
      <c r="BL250" s="191"/>
      <c r="BM250" s="191"/>
    </row>
    <row r="251" spans="62:65" x14ac:dyDescent="0.2">
      <c r="BJ251" s="191"/>
      <c r="BK251" s="191"/>
      <c r="BL251" s="191"/>
      <c r="BM251" s="191"/>
    </row>
    <row r="252" spans="62:65" x14ac:dyDescent="0.2">
      <c r="BJ252" s="191"/>
      <c r="BK252" s="191"/>
      <c r="BL252" s="191"/>
      <c r="BM252" s="191"/>
    </row>
    <row r="253" spans="62:65" x14ac:dyDescent="0.2">
      <c r="BJ253" s="191"/>
      <c r="BK253" s="191"/>
      <c r="BL253" s="191"/>
      <c r="BM253" s="191"/>
    </row>
    <row r="254" spans="62:65" x14ac:dyDescent="0.2">
      <c r="BJ254" s="191"/>
      <c r="BK254" s="191"/>
      <c r="BL254" s="191"/>
      <c r="BM254" s="191"/>
    </row>
    <row r="255" spans="62:65" x14ac:dyDescent="0.2">
      <c r="BJ255" s="191"/>
      <c r="BK255" s="191"/>
      <c r="BL255" s="191"/>
      <c r="BM255" s="191"/>
    </row>
    <row r="256" spans="62:65" x14ac:dyDescent="0.2">
      <c r="BJ256" s="191"/>
      <c r="BK256" s="191"/>
      <c r="BL256" s="191"/>
      <c r="BM256" s="191"/>
    </row>
    <row r="257" spans="62:65" x14ac:dyDescent="0.2">
      <c r="BJ257" s="191"/>
      <c r="BK257" s="191"/>
      <c r="BL257" s="191"/>
      <c r="BM257" s="191"/>
    </row>
    <row r="258" spans="62:65" x14ac:dyDescent="0.2">
      <c r="BJ258" s="191"/>
      <c r="BK258" s="191"/>
      <c r="BL258" s="191"/>
      <c r="BM258" s="191"/>
    </row>
    <row r="259" spans="62:65" x14ac:dyDescent="0.2">
      <c r="BJ259" s="191"/>
      <c r="BK259" s="191"/>
      <c r="BL259" s="191"/>
      <c r="BM259" s="191"/>
    </row>
    <row r="260" spans="62:65" x14ac:dyDescent="0.2">
      <c r="BJ260" s="191"/>
      <c r="BK260" s="191"/>
      <c r="BL260" s="191"/>
      <c r="BM260" s="191"/>
    </row>
    <row r="261" spans="62:65" x14ac:dyDescent="0.2">
      <c r="BJ261" s="191"/>
      <c r="BK261" s="191"/>
      <c r="BL261" s="191"/>
      <c r="BM261" s="191"/>
    </row>
    <row r="262" spans="62:65" x14ac:dyDescent="0.2">
      <c r="BJ262" s="191"/>
      <c r="BK262" s="191"/>
      <c r="BL262" s="191"/>
      <c r="BM262" s="191"/>
    </row>
    <row r="263" spans="62:65" x14ac:dyDescent="0.2">
      <c r="BJ263" s="191"/>
      <c r="BK263" s="191"/>
      <c r="BL263" s="191"/>
      <c r="BM263" s="191"/>
    </row>
    <row r="264" spans="62:65" x14ac:dyDescent="0.2">
      <c r="BJ264" s="191"/>
      <c r="BK264" s="191"/>
      <c r="BL264" s="191"/>
      <c r="BM264" s="191"/>
    </row>
    <row r="265" spans="62:65" x14ac:dyDescent="0.2">
      <c r="BJ265" s="191"/>
      <c r="BK265" s="191"/>
      <c r="BL265" s="191"/>
      <c r="BM265" s="191"/>
    </row>
    <row r="266" spans="62:65" x14ac:dyDescent="0.2">
      <c r="BJ266" s="191"/>
      <c r="BK266" s="191"/>
      <c r="BL266" s="191"/>
      <c r="BM266" s="191"/>
    </row>
    <row r="267" spans="62:65" x14ac:dyDescent="0.2">
      <c r="BJ267" s="191"/>
      <c r="BK267" s="191"/>
      <c r="BL267" s="191"/>
      <c r="BM267" s="191"/>
    </row>
    <row r="268" spans="62:65" x14ac:dyDescent="0.2">
      <c r="BJ268" s="191"/>
      <c r="BK268" s="191"/>
      <c r="BL268" s="191"/>
      <c r="BM268" s="191"/>
    </row>
    <row r="269" spans="62:65" x14ac:dyDescent="0.2">
      <c r="BJ269" s="191"/>
      <c r="BK269" s="191"/>
      <c r="BL269" s="191"/>
      <c r="BM269" s="191"/>
    </row>
    <row r="270" spans="62:65" x14ac:dyDescent="0.2">
      <c r="BJ270" s="191"/>
      <c r="BK270" s="191"/>
      <c r="BL270" s="191"/>
      <c r="BM270" s="191"/>
    </row>
    <row r="271" spans="62:65" x14ac:dyDescent="0.2">
      <c r="BJ271" s="191"/>
      <c r="BK271" s="191"/>
      <c r="BL271" s="191"/>
      <c r="BM271" s="191"/>
    </row>
    <row r="272" spans="62:65" x14ac:dyDescent="0.2">
      <c r="BJ272" s="191"/>
      <c r="BK272" s="191"/>
      <c r="BL272" s="191"/>
      <c r="BM272" s="191"/>
    </row>
    <row r="273" spans="62:65" x14ac:dyDescent="0.2">
      <c r="BJ273" s="191"/>
      <c r="BK273" s="191"/>
      <c r="BL273" s="191"/>
      <c r="BM273" s="191"/>
    </row>
    <row r="274" spans="62:65" x14ac:dyDescent="0.2">
      <c r="BJ274" s="191"/>
      <c r="BK274" s="191"/>
      <c r="BL274" s="191"/>
      <c r="BM274" s="191"/>
    </row>
    <row r="275" spans="62:65" x14ac:dyDescent="0.2">
      <c r="BJ275" s="191"/>
      <c r="BK275" s="191"/>
      <c r="BL275" s="191"/>
      <c r="BM275" s="191"/>
    </row>
    <row r="276" spans="62:65" x14ac:dyDescent="0.2">
      <c r="BJ276" s="191"/>
      <c r="BK276" s="191"/>
      <c r="BL276" s="191"/>
      <c r="BM276" s="191"/>
    </row>
    <row r="277" spans="62:65" x14ac:dyDescent="0.2">
      <c r="BJ277" s="191"/>
      <c r="BK277" s="191"/>
      <c r="BL277" s="191"/>
      <c r="BM277" s="191"/>
    </row>
    <row r="278" spans="62:65" x14ac:dyDescent="0.2">
      <c r="BJ278" s="191"/>
      <c r="BK278" s="191"/>
      <c r="BL278" s="191"/>
      <c r="BM278" s="191"/>
    </row>
    <row r="279" spans="62:65" x14ac:dyDescent="0.2">
      <c r="BJ279" s="191"/>
      <c r="BK279" s="191"/>
      <c r="BL279" s="191"/>
      <c r="BM279" s="191"/>
    </row>
    <row r="280" spans="62:65" x14ac:dyDescent="0.2">
      <c r="BJ280" s="191"/>
      <c r="BK280" s="191"/>
      <c r="BL280" s="191"/>
      <c r="BM280" s="191"/>
    </row>
    <row r="281" spans="62:65" x14ac:dyDescent="0.2">
      <c r="BJ281" s="191"/>
      <c r="BK281" s="191"/>
      <c r="BL281" s="191"/>
      <c r="BM281" s="191"/>
    </row>
    <row r="282" spans="62:65" x14ac:dyDescent="0.2">
      <c r="BJ282" s="191"/>
      <c r="BK282" s="191"/>
      <c r="BL282" s="191"/>
      <c r="BM282" s="191"/>
    </row>
    <row r="283" spans="62:65" x14ac:dyDescent="0.2">
      <c r="BJ283" s="191"/>
      <c r="BK283" s="191"/>
      <c r="BL283" s="191"/>
      <c r="BM283" s="191"/>
    </row>
    <row r="284" spans="62:65" x14ac:dyDescent="0.2">
      <c r="BJ284" s="191"/>
      <c r="BK284" s="191"/>
      <c r="BL284" s="191"/>
      <c r="BM284" s="191"/>
    </row>
    <row r="285" spans="62:65" x14ac:dyDescent="0.2">
      <c r="BJ285" s="191"/>
      <c r="BK285" s="191"/>
      <c r="BL285" s="191"/>
      <c r="BM285" s="191"/>
    </row>
    <row r="286" spans="62:65" x14ac:dyDescent="0.2">
      <c r="BJ286" s="191"/>
      <c r="BK286" s="191"/>
      <c r="BL286" s="191"/>
      <c r="BM286" s="191"/>
    </row>
    <row r="287" spans="62:65" x14ac:dyDescent="0.2">
      <c r="BJ287" s="191"/>
      <c r="BK287" s="191"/>
      <c r="BL287" s="191"/>
      <c r="BM287" s="191"/>
    </row>
    <row r="288" spans="62:65" x14ac:dyDescent="0.2">
      <c r="BJ288" s="191"/>
      <c r="BK288" s="191"/>
      <c r="BL288" s="191"/>
      <c r="BM288" s="191"/>
    </row>
    <row r="289" spans="62:65" x14ac:dyDescent="0.2">
      <c r="BJ289" s="191"/>
      <c r="BK289" s="191"/>
      <c r="BL289" s="191"/>
      <c r="BM289" s="191"/>
    </row>
    <row r="290" spans="62:65" x14ac:dyDescent="0.2">
      <c r="BJ290" s="191"/>
      <c r="BK290" s="191"/>
      <c r="BL290" s="191"/>
      <c r="BM290" s="191"/>
    </row>
    <row r="291" spans="62:65" x14ac:dyDescent="0.2">
      <c r="BJ291" s="191"/>
      <c r="BK291" s="191"/>
      <c r="BL291" s="191"/>
      <c r="BM291" s="191"/>
    </row>
    <row r="292" spans="62:65" x14ac:dyDescent="0.2">
      <c r="BJ292" s="191"/>
      <c r="BK292" s="191"/>
      <c r="BL292" s="191"/>
      <c r="BM292" s="191"/>
    </row>
    <row r="293" spans="62:65" x14ac:dyDescent="0.2">
      <c r="BJ293" s="191"/>
      <c r="BK293" s="191"/>
      <c r="BL293" s="191"/>
      <c r="BM293" s="191"/>
    </row>
    <row r="294" spans="62:65" x14ac:dyDescent="0.2">
      <c r="BJ294" s="191"/>
      <c r="BK294" s="191"/>
      <c r="BL294" s="191"/>
      <c r="BM294" s="191"/>
    </row>
    <row r="295" spans="62:65" x14ac:dyDescent="0.2">
      <c r="BJ295" s="191"/>
      <c r="BK295" s="191"/>
      <c r="BL295" s="191"/>
      <c r="BM295" s="191"/>
    </row>
    <row r="296" spans="62:65" x14ac:dyDescent="0.2">
      <c r="BJ296" s="191"/>
      <c r="BK296" s="191"/>
      <c r="BL296" s="191"/>
      <c r="BM296" s="191"/>
    </row>
    <row r="297" spans="62:65" x14ac:dyDescent="0.2">
      <c r="BJ297" s="191"/>
      <c r="BK297" s="191"/>
      <c r="BL297" s="191"/>
      <c r="BM297" s="191"/>
    </row>
    <row r="298" spans="62:65" x14ac:dyDescent="0.2">
      <c r="BJ298" s="191"/>
      <c r="BK298" s="191"/>
      <c r="BL298" s="191"/>
      <c r="BM298" s="191"/>
    </row>
    <row r="299" spans="62:65" x14ac:dyDescent="0.2">
      <c r="BJ299" s="191"/>
      <c r="BK299" s="191"/>
      <c r="BL299" s="191"/>
      <c r="BM299" s="191"/>
    </row>
    <row r="300" spans="62:65" x14ac:dyDescent="0.2">
      <c r="BJ300" s="191"/>
      <c r="BK300" s="191"/>
      <c r="BL300" s="191"/>
      <c r="BM300" s="191"/>
    </row>
    <row r="301" spans="62:65" x14ac:dyDescent="0.2">
      <c r="BJ301" s="191"/>
      <c r="BK301" s="191"/>
      <c r="BL301" s="191"/>
      <c r="BM301" s="191"/>
    </row>
    <row r="302" spans="62:65" x14ac:dyDescent="0.2">
      <c r="BJ302" s="191"/>
      <c r="BK302" s="191"/>
      <c r="BL302" s="191"/>
      <c r="BM302" s="191"/>
    </row>
    <row r="303" spans="62:65" x14ac:dyDescent="0.2">
      <c r="BJ303" s="191"/>
      <c r="BK303" s="191"/>
      <c r="BL303" s="191"/>
      <c r="BM303" s="191"/>
    </row>
    <row r="304" spans="62:65" x14ac:dyDescent="0.2">
      <c r="BJ304" s="191"/>
      <c r="BK304" s="191"/>
      <c r="BL304" s="191"/>
      <c r="BM304" s="191"/>
    </row>
    <row r="305" spans="62:65" x14ac:dyDescent="0.2">
      <c r="BJ305" s="191"/>
      <c r="BK305" s="191"/>
      <c r="BL305" s="191"/>
      <c r="BM305" s="191"/>
    </row>
    <row r="306" spans="62:65" x14ac:dyDescent="0.2">
      <c r="BJ306" s="191"/>
      <c r="BK306" s="191"/>
      <c r="BL306" s="191"/>
      <c r="BM306" s="191"/>
    </row>
    <row r="307" spans="62:65" x14ac:dyDescent="0.2">
      <c r="BJ307" s="191"/>
      <c r="BK307" s="191"/>
      <c r="BL307" s="191"/>
      <c r="BM307" s="191"/>
    </row>
    <row r="308" spans="62:65" x14ac:dyDescent="0.2">
      <c r="BJ308" s="191"/>
      <c r="BK308" s="191"/>
      <c r="BL308" s="191"/>
      <c r="BM308" s="191"/>
    </row>
    <row r="309" spans="62:65" x14ac:dyDescent="0.2">
      <c r="BJ309" s="191"/>
      <c r="BK309" s="191"/>
      <c r="BL309" s="191"/>
      <c r="BM309" s="191"/>
    </row>
    <row r="310" spans="62:65" x14ac:dyDescent="0.2">
      <c r="BJ310" s="191"/>
      <c r="BK310" s="191"/>
      <c r="BL310" s="191"/>
      <c r="BM310" s="191"/>
    </row>
    <row r="311" spans="62:65" x14ac:dyDescent="0.2">
      <c r="BJ311" s="191"/>
      <c r="BK311" s="191"/>
      <c r="BL311" s="191"/>
      <c r="BM311" s="191"/>
    </row>
    <row r="312" spans="62:65" x14ac:dyDescent="0.2">
      <c r="BJ312" s="191"/>
      <c r="BK312" s="191"/>
      <c r="BL312" s="191"/>
      <c r="BM312" s="191"/>
    </row>
    <row r="313" spans="62:65" x14ac:dyDescent="0.2">
      <c r="BJ313" s="191"/>
      <c r="BK313" s="191"/>
      <c r="BL313" s="191"/>
      <c r="BM313" s="191"/>
    </row>
    <row r="314" spans="62:65" x14ac:dyDescent="0.2">
      <c r="BJ314" s="191"/>
      <c r="BK314" s="191"/>
      <c r="BL314" s="191"/>
      <c r="BM314" s="191"/>
    </row>
    <row r="315" spans="62:65" x14ac:dyDescent="0.2">
      <c r="BJ315" s="191"/>
      <c r="BK315" s="191"/>
      <c r="BL315" s="191"/>
      <c r="BM315" s="191"/>
    </row>
    <row r="316" spans="62:65" x14ac:dyDescent="0.2">
      <c r="BJ316" s="191"/>
      <c r="BK316" s="191"/>
      <c r="BL316" s="191"/>
      <c r="BM316" s="191"/>
    </row>
    <row r="317" spans="62:65" x14ac:dyDescent="0.2">
      <c r="BJ317" s="191"/>
      <c r="BK317" s="191"/>
      <c r="BL317" s="191"/>
      <c r="BM317" s="191"/>
    </row>
    <row r="318" spans="62:65" x14ac:dyDescent="0.2">
      <c r="BJ318" s="191"/>
      <c r="BK318" s="191"/>
      <c r="BL318" s="191"/>
      <c r="BM318" s="191"/>
    </row>
    <row r="319" spans="62:65" x14ac:dyDescent="0.2">
      <c r="BJ319" s="191"/>
      <c r="BK319" s="191"/>
      <c r="BL319" s="191"/>
      <c r="BM319" s="191"/>
    </row>
    <row r="320" spans="62:65" x14ac:dyDescent="0.2">
      <c r="BJ320" s="191"/>
      <c r="BK320" s="191"/>
      <c r="BL320" s="191"/>
      <c r="BM320" s="191"/>
    </row>
    <row r="321" spans="62:65" x14ac:dyDescent="0.2">
      <c r="BJ321" s="191"/>
      <c r="BK321" s="191"/>
      <c r="BL321" s="191"/>
      <c r="BM321" s="191"/>
    </row>
    <row r="322" spans="62:65" x14ac:dyDescent="0.2">
      <c r="BJ322" s="191"/>
      <c r="BK322" s="191"/>
      <c r="BL322" s="191"/>
      <c r="BM322" s="191"/>
    </row>
    <row r="323" spans="62:65" x14ac:dyDescent="0.2">
      <c r="BJ323" s="191"/>
      <c r="BK323" s="191"/>
      <c r="BL323" s="191"/>
      <c r="BM323" s="191"/>
    </row>
    <row r="324" spans="62:65" x14ac:dyDescent="0.2">
      <c r="BJ324" s="191"/>
      <c r="BK324" s="191"/>
      <c r="BL324" s="191"/>
      <c r="BM324" s="191"/>
    </row>
    <row r="325" spans="62:65" x14ac:dyDescent="0.2">
      <c r="BJ325" s="191"/>
      <c r="BK325" s="191"/>
      <c r="BL325" s="191"/>
      <c r="BM325" s="191"/>
    </row>
    <row r="326" spans="62:65" x14ac:dyDescent="0.2">
      <c r="BJ326" s="191"/>
      <c r="BK326" s="191"/>
      <c r="BL326" s="191"/>
      <c r="BM326" s="191"/>
    </row>
    <row r="327" spans="62:65" x14ac:dyDescent="0.2">
      <c r="BJ327" s="191"/>
      <c r="BK327" s="191"/>
      <c r="BL327" s="191"/>
      <c r="BM327" s="191"/>
    </row>
    <row r="328" spans="62:65" x14ac:dyDescent="0.2">
      <c r="BJ328" s="191"/>
      <c r="BK328" s="191"/>
      <c r="BL328" s="191"/>
      <c r="BM328" s="191"/>
    </row>
    <row r="329" spans="62:65" x14ac:dyDescent="0.2">
      <c r="BJ329" s="191"/>
      <c r="BK329" s="191"/>
      <c r="BL329" s="191"/>
      <c r="BM329" s="191"/>
    </row>
    <row r="330" spans="62:65" x14ac:dyDescent="0.2">
      <c r="BJ330" s="191"/>
      <c r="BK330" s="191"/>
      <c r="BL330" s="191"/>
      <c r="BM330" s="191"/>
    </row>
    <row r="331" spans="62:65" x14ac:dyDescent="0.2">
      <c r="BJ331" s="191"/>
      <c r="BK331" s="191"/>
      <c r="BL331" s="191"/>
      <c r="BM331" s="191"/>
    </row>
    <row r="332" spans="62:65" x14ac:dyDescent="0.2">
      <c r="BJ332" s="191"/>
      <c r="BK332" s="191"/>
      <c r="BL332" s="191"/>
      <c r="BM332" s="191"/>
    </row>
    <row r="333" spans="62:65" x14ac:dyDescent="0.2">
      <c r="BJ333" s="191"/>
      <c r="BK333" s="191"/>
      <c r="BL333" s="191"/>
      <c r="BM333" s="191"/>
    </row>
    <row r="334" spans="62:65" x14ac:dyDescent="0.2">
      <c r="BJ334" s="191"/>
      <c r="BK334" s="191"/>
      <c r="BL334" s="191"/>
      <c r="BM334" s="191"/>
    </row>
    <row r="335" spans="62:65" x14ac:dyDescent="0.2">
      <c r="BJ335" s="191"/>
      <c r="BK335" s="191"/>
      <c r="BL335" s="191"/>
      <c r="BM335" s="191"/>
    </row>
    <row r="336" spans="62:65" x14ac:dyDescent="0.2">
      <c r="BJ336" s="191"/>
      <c r="BK336" s="191"/>
      <c r="BL336" s="191"/>
      <c r="BM336" s="191"/>
    </row>
    <row r="337" spans="62:65" x14ac:dyDescent="0.2">
      <c r="BJ337" s="191"/>
      <c r="BK337" s="191"/>
      <c r="BL337" s="191"/>
      <c r="BM337" s="191"/>
    </row>
    <row r="338" spans="62:65" x14ac:dyDescent="0.2">
      <c r="BJ338" s="191"/>
      <c r="BK338" s="191"/>
      <c r="BL338" s="191"/>
      <c r="BM338" s="191"/>
    </row>
    <row r="339" spans="62:65" x14ac:dyDescent="0.2">
      <c r="BJ339" s="191"/>
      <c r="BK339" s="191"/>
      <c r="BL339" s="191"/>
      <c r="BM339" s="191"/>
    </row>
    <row r="340" spans="62:65" x14ac:dyDescent="0.2">
      <c r="BJ340" s="191"/>
      <c r="BK340" s="191"/>
      <c r="BL340" s="191"/>
      <c r="BM340" s="191"/>
    </row>
    <row r="341" spans="62:65" x14ac:dyDescent="0.2">
      <c r="BJ341" s="191"/>
      <c r="BK341" s="191"/>
      <c r="BL341" s="191"/>
      <c r="BM341" s="191"/>
    </row>
    <row r="342" spans="62:65" x14ac:dyDescent="0.2">
      <c r="BJ342" s="191"/>
      <c r="BK342" s="191"/>
      <c r="BL342" s="191"/>
      <c r="BM342" s="191"/>
    </row>
    <row r="343" spans="62:65" x14ac:dyDescent="0.2">
      <c r="BJ343" s="191"/>
      <c r="BK343" s="191"/>
      <c r="BL343" s="191"/>
      <c r="BM343" s="191"/>
    </row>
    <row r="344" spans="62:65" x14ac:dyDescent="0.2">
      <c r="BJ344" s="191"/>
      <c r="BK344" s="191"/>
      <c r="BL344" s="191"/>
      <c r="BM344" s="191"/>
    </row>
    <row r="345" spans="62:65" x14ac:dyDescent="0.2">
      <c r="BJ345" s="191"/>
      <c r="BK345" s="191"/>
      <c r="BL345" s="191"/>
      <c r="BM345" s="191"/>
    </row>
    <row r="346" spans="62:65" x14ac:dyDescent="0.2">
      <c r="BJ346" s="191"/>
      <c r="BK346" s="191"/>
      <c r="BL346" s="191"/>
      <c r="BM346" s="191"/>
    </row>
    <row r="347" spans="62:65" x14ac:dyDescent="0.2">
      <c r="BJ347" s="191"/>
      <c r="BK347" s="191"/>
      <c r="BL347" s="191"/>
      <c r="BM347" s="191"/>
    </row>
    <row r="348" spans="62:65" x14ac:dyDescent="0.2">
      <c r="BJ348" s="191"/>
      <c r="BK348" s="191"/>
      <c r="BL348" s="191"/>
      <c r="BM348" s="191"/>
    </row>
    <row r="349" spans="62:65" x14ac:dyDescent="0.2">
      <c r="BJ349" s="191"/>
      <c r="BK349" s="191"/>
      <c r="BL349" s="191"/>
      <c r="BM349" s="191"/>
    </row>
    <row r="350" spans="62:65" x14ac:dyDescent="0.2">
      <c r="BJ350" s="191"/>
      <c r="BK350" s="191"/>
      <c r="BL350" s="191"/>
      <c r="BM350" s="191"/>
    </row>
    <row r="351" spans="62:65" x14ac:dyDescent="0.2">
      <c r="BJ351" s="191"/>
      <c r="BK351" s="191"/>
      <c r="BL351" s="191"/>
      <c r="BM351" s="191"/>
    </row>
    <row r="352" spans="62:65" x14ac:dyDescent="0.2">
      <c r="BJ352" s="191"/>
      <c r="BK352" s="191"/>
      <c r="BL352" s="191"/>
      <c r="BM352" s="191"/>
    </row>
    <row r="353" spans="62:65" x14ac:dyDescent="0.2">
      <c r="BJ353" s="191"/>
      <c r="BK353" s="191"/>
      <c r="BL353" s="191"/>
      <c r="BM353" s="191"/>
    </row>
    <row r="354" spans="62:65" x14ac:dyDescent="0.2">
      <c r="BJ354" s="191"/>
      <c r="BK354" s="191"/>
      <c r="BL354" s="191"/>
      <c r="BM354" s="191"/>
    </row>
    <row r="355" spans="62:65" x14ac:dyDescent="0.2">
      <c r="BJ355" s="191"/>
      <c r="BK355" s="191"/>
      <c r="BL355" s="191"/>
      <c r="BM355" s="191"/>
    </row>
    <row r="356" spans="62:65" x14ac:dyDescent="0.2">
      <c r="BJ356" s="191"/>
      <c r="BK356" s="191"/>
      <c r="BL356" s="191"/>
      <c r="BM356" s="191"/>
    </row>
    <row r="357" spans="62:65" x14ac:dyDescent="0.2">
      <c r="BJ357" s="191"/>
      <c r="BK357" s="191"/>
      <c r="BL357" s="191"/>
      <c r="BM357" s="191"/>
    </row>
    <row r="358" spans="62:65" x14ac:dyDescent="0.2">
      <c r="BJ358" s="191"/>
      <c r="BK358" s="191"/>
      <c r="BL358" s="191"/>
      <c r="BM358" s="191"/>
    </row>
    <row r="359" spans="62:65" x14ac:dyDescent="0.2">
      <c r="BJ359" s="191"/>
      <c r="BK359" s="191"/>
      <c r="BL359" s="191"/>
      <c r="BM359" s="191"/>
    </row>
    <row r="360" spans="62:65" x14ac:dyDescent="0.2">
      <c r="BJ360" s="191"/>
      <c r="BK360" s="191"/>
      <c r="BL360" s="191"/>
      <c r="BM360" s="191"/>
    </row>
    <row r="361" spans="62:65" x14ac:dyDescent="0.2">
      <c r="BJ361" s="191"/>
      <c r="BK361" s="191"/>
      <c r="BL361" s="191"/>
      <c r="BM361" s="191"/>
    </row>
    <row r="362" spans="62:65" x14ac:dyDescent="0.2">
      <c r="BJ362" s="191"/>
      <c r="BK362" s="191"/>
      <c r="BL362" s="191"/>
      <c r="BM362" s="191"/>
    </row>
    <row r="363" spans="62:65" x14ac:dyDescent="0.2">
      <c r="BJ363" s="191"/>
      <c r="BK363" s="191"/>
      <c r="BL363" s="191"/>
      <c r="BM363" s="191"/>
    </row>
    <row r="364" spans="62:65" x14ac:dyDescent="0.2">
      <c r="BJ364" s="191"/>
      <c r="BK364" s="191"/>
      <c r="BL364" s="191"/>
      <c r="BM364" s="191"/>
    </row>
    <row r="365" spans="62:65" x14ac:dyDescent="0.2">
      <c r="BJ365" s="191"/>
      <c r="BK365" s="191"/>
      <c r="BL365" s="191"/>
      <c r="BM365" s="191"/>
    </row>
    <row r="366" spans="62:65" x14ac:dyDescent="0.2">
      <c r="BJ366" s="191"/>
      <c r="BK366" s="191"/>
      <c r="BL366" s="191"/>
      <c r="BM366" s="191"/>
    </row>
    <row r="367" spans="62:65" x14ac:dyDescent="0.2">
      <c r="BJ367" s="191"/>
      <c r="BK367" s="191"/>
      <c r="BL367" s="191"/>
      <c r="BM367" s="191"/>
    </row>
    <row r="368" spans="62:65" x14ac:dyDescent="0.2">
      <c r="BJ368" s="191"/>
      <c r="BK368" s="191"/>
      <c r="BL368" s="191"/>
      <c r="BM368" s="191"/>
    </row>
    <row r="369" spans="62:65" x14ac:dyDescent="0.2">
      <c r="BJ369" s="191"/>
      <c r="BK369" s="191"/>
      <c r="BL369" s="191"/>
      <c r="BM369" s="191"/>
    </row>
    <row r="370" spans="62:65" x14ac:dyDescent="0.2">
      <c r="BJ370" s="191"/>
      <c r="BK370" s="191"/>
      <c r="BL370" s="191"/>
      <c r="BM370" s="191"/>
    </row>
    <row r="371" spans="62:65" x14ac:dyDescent="0.2">
      <c r="BJ371" s="191"/>
      <c r="BK371" s="191"/>
      <c r="BL371" s="191"/>
      <c r="BM371" s="191"/>
    </row>
    <row r="372" spans="62:65" x14ac:dyDescent="0.2">
      <c r="BJ372" s="191"/>
      <c r="BK372" s="191"/>
      <c r="BL372" s="191"/>
      <c r="BM372" s="191"/>
    </row>
    <row r="373" spans="62:65" x14ac:dyDescent="0.2">
      <c r="BJ373" s="191"/>
      <c r="BK373" s="191"/>
      <c r="BL373" s="191"/>
      <c r="BM373" s="191"/>
    </row>
    <row r="374" spans="62:65" x14ac:dyDescent="0.2">
      <c r="BJ374" s="191"/>
      <c r="BK374" s="191"/>
      <c r="BL374" s="191"/>
      <c r="BM374" s="191"/>
    </row>
    <row r="375" spans="62:65" x14ac:dyDescent="0.2">
      <c r="BJ375" s="191"/>
      <c r="BK375" s="191"/>
      <c r="BL375" s="191"/>
      <c r="BM375" s="191"/>
    </row>
    <row r="376" spans="62:65" x14ac:dyDescent="0.2">
      <c r="BJ376" s="191"/>
      <c r="BK376" s="191"/>
      <c r="BL376" s="191"/>
      <c r="BM376" s="191"/>
    </row>
    <row r="377" spans="62:65" x14ac:dyDescent="0.2">
      <c r="BJ377" s="191"/>
      <c r="BK377" s="191"/>
      <c r="BL377" s="191"/>
      <c r="BM377" s="191"/>
    </row>
    <row r="378" spans="62:65" x14ac:dyDescent="0.2">
      <c r="BJ378" s="191"/>
      <c r="BK378" s="191"/>
      <c r="BL378" s="191"/>
      <c r="BM378" s="191"/>
    </row>
    <row r="379" spans="62:65" x14ac:dyDescent="0.2">
      <c r="BJ379" s="191"/>
      <c r="BK379" s="191"/>
      <c r="BL379" s="191"/>
      <c r="BM379" s="191"/>
    </row>
    <row r="380" spans="62:65" x14ac:dyDescent="0.2">
      <c r="BJ380" s="191"/>
      <c r="BK380" s="191"/>
      <c r="BL380" s="191"/>
      <c r="BM380" s="191"/>
    </row>
    <row r="381" spans="62:65" x14ac:dyDescent="0.2">
      <c r="BJ381" s="191"/>
      <c r="BK381" s="191"/>
      <c r="BL381" s="191"/>
      <c r="BM381" s="191"/>
    </row>
    <row r="382" spans="62:65" x14ac:dyDescent="0.2">
      <c r="BJ382" s="191"/>
      <c r="BK382" s="191"/>
      <c r="BL382" s="191"/>
      <c r="BM382" s="191"/>
    </row>
    <row r="383" spans="62:65" x14ac:dyDescent="0.2">
      <c r="BJ383" s="191"/>
      <c r="BK383" s="191"/>
      <c r="BL383" s="191"/>
      <c r="BM383" s="191"/>
    </row>
    <row r="384" spans="62:65" x14ac:dyDescent="0.2">
      <c r="BJ384" s="191"/>
      <c r="BK384" s="191"/>
      <c r="BL384" s="191"/>
      <c r="BM384" s="191"/>
    </row>
    <row r="385" spans="62:65" x14ac:dyDescent="0.2">
      <c r="BJ385" s="191"/>
      <c r="BK385" s="191"/>
      <c r="BL385" s="191"/>
      <c r="BM385" s="191"/>
    </row>
    <row r="386" spans="62:65" x14ac:dyDescent="0.2">
      <c r="BJ386" s="191"/>
      <c r="BK386" s="191"/>
      <c r="BL386" s="191"/>
      <c r="BM386" s="191"/>
    </row>
    <row r="387" spans="62:65" x14ac:dyDescent="0.2">
      <c r="BJ387" s="191"/>
      <c r="BK387" s="191"/>
      <c r="BL387" s="191"/>
      <c r="BM387" s="191"/>
    </row>
    <row r="388" spans="62:65" x14ac:dyDescent="0.2">
      <c r="BJ388" s="191"/>
      <c r="BK388" s="191"/>
      <c r="BL388" s="191"/>
      <c r="BM388" s="191"/>
    </row>
    <row r="389" spans="62:65" x14ac:dyDescent="0.2">
      <c r="BJ389" s="191"/>
      <c r="BK389" s="191"/>
      <c r="BL389" s="191"/>
      <c r="BM389" s="191"/>
    </row>
    <row r="390" spans="62:65" x14ac:dyDescent="0.2">
      <c r="BJ390" s="191"/>
      <c r="BK390" s="191"/>
      <c r="BL390" s="191"/>
      <c r="BM390" s="191"/>
    </row>
    <row r="391" spans="62:65" x14ac:dyDescent="0.2">
      <c r="BJ391" s="191"/>
      <c r="BK391" s="191"/>
      <c r="BL391" s="191"/>
      <c r="BM391" s="191"/>
    </row>
    <row r="392" spans="62:65" x14ac:dyDescent="0.2">
      <c r="BJ392" s="191"/>
      <c r="BK392" s="191"/>
      <c r="BL392" s="191"/>
      <c r="BM392" s="191"/>
    </row>
    <row r="393" spans="62:65" x14ac:dyDescent="0.2">
      <c r="BJ393" s="191"/>
      <c r="BK393" s="191"/>
      <c r="BL393" s="191"/>
      <c r="BM393" s="191"/>
    </row>
    <row r="394" spans="62:65" x14ac:dyDescent="0.2">
      <c r="BJ394" s="191"/>
      <c r="BK394" s="191"/>
      <c r="BL394" s="191"/>
      <c r="BM394" s="191"/>
    </row>
    <row r="395" spans="62:65" x14ac:dyDescent="0.2">
      <c r="BJ395" s="191"/>
      <c r="BK395" s="191"/>
      <c r="BL395" s="191"/>
      <c r="BM395" s="191"/>
    </row>
    <row r="396" spans="62:65" x14ac:dyDescent="0.2">
      <c r="BJ396" s="191"/>
      <c r="BK396" s="191"/>
      <c r="BL396" s="191"/>
      <c r="BM396" s="191"/>
    </row>
    <row r="397" spans="62:65" x14ac:dyDescent="0.2">
      <c r="BJ397" s="191"/>
      <c r="BK397" s="191"/>
      <c r="BL397" s="191"/>
      <c r="BM397" s="191"/>
    </row>
    <row r="398" spans="62:65" x14ac:dyDescent="0.2">
      <c r="BJ398" s="191"/>
      <c r="BK398" s="191"/>
      <c r="BL398" s="191"/>
      <c r="BM398" s="191"/>
    </row>
    <row r="399" spans="62:65" x14ac:dyDescent="0.2">
      <c r="BJ399" s="191"/>
      <c r="BK399" s="191"/>
      <c r="BL399" s="191"/>
      <c r="BM399" s="191"/>
    </row>
    <row r="400" spans="62:65" x14ac:dyDescent="0.2">
      <c r="BJ400" s="191"/>
      <c r="BK400" s="191"/>
      <c r="BL400" s="191"/>
      <c r="BM400" s="191"/>
    </row>
    <row r="401" spans="62:65" x14ac:dyDescent="0.2">
      <c r="BJ401" s="191"/>
      <c r="BK401" s="191"/>
      <c r="BL401" s="191"/>
      <c r="BM401" s="191"/>
    </row>
    <row r="402" spans="62:65" x14ac:dyDescent="0.2">
      <c r="BJ402" s="191"/>
      <c r="BK402" s="191"/>
      <c r="BL402" s="191"/>
      <c r="BM402" s="191"/>
    </row>
    <row r="403" spans="62:65" x14ac:dyDescent="0.2">
      <c r="BJ403" s="191"/>
      <c r="BK403" s="191"/>
      <c r="BL403" s="191"/>
      <c r="BM403" s="191"/>
    </row>
    <row r="404" spans="62:65" x14ac:dyDescent="0.2">
      <c r="BJ404" s="191"/>
      <c r="BK404" s="191"/>
      <c r="BL404" s="191"/>
      <c r="BM404" s="191"/>
    </row>
    <row r="405" spans="62:65" x14ac:dyDescent="0.2">
      <c r="BJ405" s="191"/>
      <c r="BK405" s="191"/>
      <c r="BL405" s="191"/>
      <c r="BM405" s="191"/>
    </row>
    <row r="406" spans="62:65" x14ac:dyDescent="0.2">
      <c r="BJ406" s="191"/>
      <c r="BK406" s="191"/>
      <c r="BL406" s="191"/>
      <c r="BM406" s="191"/>
    </row>
    <row r="407" spans="62:65" x14ac:dyDescent="0.2">
      <c r="BJ407" s="191"/>
      <c r="BK407" s="191"/>
      <c r="BL407" s="191"/>
      <c r="BM407" s="191"/>
    </row>
    <row r="408" spans="62:65" x14ac:dyDescent="0.2">
      <c r="BJ408" s="191"/>
      <c r="BK408" s="191"/>
      <c r="BL408" s="191"/>
      <c r="BM408" s="191"/>
    </row>
    <row r="409" spans="62:65" x14ac:dyDescent="0.2">
      <c r="BJ409" s="191"/>
      <c r="BK409" s="191"/>
      <c r="BL409" s="191"/>
      <c r="BM409" s="191"/>
    </row>
    <row r="410" spans="62:65" x14ac:dyDescent="0.2">
      <c r="BJ410" s="191"/>
      <c r="BK410" s="191"/>
      <c r="BL410" s="191"/>
      <c r="BM410" s="191"/>
    </row>
    <row r="411" spans="62:65" x14ac:dyDescent="0.2">
      <c r="BJ411" s="191"/>
      <c r="BK411" s="191"/>
      <c r="BL411" s="191"/>
      <c r="BM411" s="191"/>
    </row>
    <row r="412" spans="62:65" x14ac:dyDescent="0.2">
      <c r="BJ412" s="191"/>
      <c r="BK412" s="191"/>
      <c r="BL412" s="191"/>
      <c r="BM412" s="191"/>
    </row>
    <row r="413" spans="62:65" x14ac:dyDescent="0.2">
      <c r="BJ413" s="191"/>
      <c r="BK413" s="191"/>
      <c r="BL413" s="191"/>
      <c r="BM413" s="191"/>
    </row>
    <row r="414" spans="62:65" x14ac:dyDescent="0.2">
      <c r="BJ414" s="191"/>
      <c r="BK414" s="191"/>
      <c r="BL414" s="191"/>
      <c r="BM414" s="191"/>
    </row>
    <row r="415" spans="62:65" x14ac:dyDescent="0.2">
      <c r="BJ415" s="191"/>
      <c r="BK415" s="191"/>
      <c r="BL415" s="191"/>
      <c r="BM415" s="191"/>
    </row>
    <row r="416" spans="62:65" x14ac:dyDescent="0.2">
      <c r="BJ416" s="191"/>
      <c r="BK416" s="191"/>
      <c r="BL416" s="191"/>
      <c r="BM416" s="191"/>
    </row>
    <row r="417" spans="62:65" x14ac:dyDescent="0.2">
      <c r="BJ417" s="191"/>
      <c r="BK417" s="191"/>
      <c r="BL417" s="191"/>
      <c r="BM417" s="191"/>
    </row>
    <row r="418" spans="62:65" x14ac:dyDescent="0.2">
      <c r="BJ418" s="191"/>
      <c r="BK418" s="191"/>
      <c r="BL418" s="191"/>
      <c r="BM418" s="191"/>
    </row>
    <row r="419" spans="62:65" x14ac:dyDescent="0.2">
      <c r="BJ419" s="191"/>
      <c r="BK419" s="191"/>
      <c r="BL419" s="191"/>
      <c r="BM419" s="191"/>
    </row>
    <row r="420" spans="62:65" x14ac:dyDescent="0.2">
      <c r="BJ420" s="191"/>
      <c r="BK420" s="191"/>
      <c r="BL420" s="191"/>
      <c r="BM420" s="191"/>
    </row>
    <row r="421" spans="62:65" x14ac:dyDescent="0.2">
      <c r="BJ421" s="191"/>
      <c r="BK421" s="191"/>
      <c r="BL421" s="191"/>
      <c r="BM421" s="191"/>
    </row>
    <row r="422" spans="62:65" x14ac:dyDescent="0.2">
      <c r="BJ422" s="191"/>
      <c r="BK422" s="191"/>
      <c r="BL422" s="191"/>
      <c r="BM422" s="191"/>
    </row>
    <row r="423" spans="62:65" x14ac:dyDescent="0.2">
      <c r="BJ423" s="191"/>
      <c r="BK423" s="191"/>
      <c r="BL423" s="191"/>
      <c r="BM423" s="191"/>
    </row>
    <row r="424" spans="62:65" x14ac:dyDescent="0.2">
      <c r="BJ424" s="191"/>
      <c r="BK424" s="191"/>
      <c r="BL424" s="191"/>
      <c r="BM424" s="191"/>
    </row>
    <row r="425" spans="62:65" x14ac:dyDescent="0.2">
      <c r="BJ425" s="191"/>
      <c r="BK425" s="191"/>
      <c r="BL425" s="191"/>
      <c r="BM425" s="191"/>
    </row>
    <row r="426" spans="62:65" x14ac:dyDescent="0.2">
      <c r="BJ426" s="191"/>
      <c r="BK426" s="191"/>
      <c r="BL426" s="191"/>
      <c r="BM426" s="191"/>
    </row>
    <row r="427" spans="62:65" x14ac:dyDescent="0.2">
      <c r="BJ427" s="191"/>
      <c r="BK427" s="191"/>
      <c r="BL427" s="191"/>
      <c r="BM427" s="191"/>
    </row>
    <row r="428" spans="62:65" x14ac:dyDescent="0.2">
      <c r="BJ428" s="191"/>
      <c r="BK428" s="191"/>
      <c r="BL428" s="191"/>
      <c r="BM428" s="191"/>
    </row>
    <row r="429" spans="62:65" x14ac:dyDescent="0.2">
      <c r="BJ429" s="191"/>
      <c r="BK429" s="191"/>
      <c r="BL429" s="191"/>
      <c r="BM429" s="191"/>
    </row>
    <row r="430" spans="62:65" x14ac:dyDescent="0.2">
      <c r="BJ430" s="191"/>
      <c r="BK430" s="191"/>
      <c r="BL430" s="191"/>
      <c r="BM430" s="191"/>
    </row>
    <row r="431" spans="62:65" x14ac:dyDescent="0.2">
      <c r="BJ431" s="191"/>
      <c r="BK431" s="191"/>
      <c r="BL431" s="191"/>
      <c r="BM431" s="191"/>
    </row>
    <row r="432" spans="62:65" x14ac:dyDescent="0.2">
      <c r="BJ432" s="191"/>
      <c r="BK432" s="191"/>
      <c r="BL432" s="191"/>
      <c r="BM432" s="191"/>
    </row>
    <row r="433" spans="62:65" x14ac:dyDescent="0.2">
      <c r="BJ433" s="191"/>
      <c r="BK433" s="191"/>
      <c r="BL433" s="191"/>
      <c r="BM433" s="191"/>
    </row>
    <row r="434" spans="62:65" x14ac:dyDescent="0.2">
      <c r="BJ434" s="191"/>
      <c r="BK434" s="191"/>
      <c r="BL434" s="191"/>
      <c r="BM434" s="191"/>
    </row>
    <row r="435" spans="62:65" x14ac:dyDescent="0.2">
      <c r="BJ435" s="191"/>
      <c r="BK435" s="191"/>
      <c r="BL435" s="191"/>
      <c r="BM435" s="191"/>
    </row>
    <row r="436" spans="62:65" x14ac:dyDescent="0.2">
      <c r="BJ436" s="191"/>
      <c r="BK436" s="191"/>
      <c r="BL436" s="191"/>
      <c r="BM436" s="191"/>
    </row>
    <row r="437" spans="62:65" x14ac:dyDescent="0.2">
      <c r="BJ437" s="191"/>
      <c r="BK437" s="191"/>
      <c r="BL437" s="191"/>
      <c r="BM437" s="191"/>
    </row>
    <row r="438" spans="62:65" x14ac:dyDescent="0.2">
      <c r="BJ438" s="191"/>
      <c r="BK438" s="191"/>
      <c r="BL438" s="191"/>
      <c r="BM438" s="191"/>
    </row>
    <row r="439" spans="62:65" x14ac:dyDescent="0.2">
      <c r="BJ439" s="191"/>
      <c r="BK439" s="191"/>
      <c r="BL439" s="191"/>
      <c r="BM439" s="191"/>
    </row>
    <row r="440" spans="62:65" x14ac:dyDescent="0.2">
      <c r="BJ440" s="191"/>
      <c r="BK440" s="191"/>
      <c r="BL440" s="191"/>
      <c r="BM440" s="191"/>
    </row>
    <row r="441" spans="62:65" x14ac:dyDescent="0.2">
      <c r="BJ441" s="191"/>
      <c r="BK441" s="191"/>
      <c r="BL441" s="191"/>
      <c r="BM441" s="191"/>
    </row>
    <row r="442" spans="62:65" x14ac:dyDescent="0.2">
      <c r="BJ442" s="191"/>
      <c r="BK442" s="191"/>
      <c r="BL442" s="191"/>
      <c r="BM442" s="191"/>
    </row>
    <row r="443" spans="62:65" x14ac:dyDescent="0.2">
      <c r="BJ443" s="191"/>
      <c r="BK443" s="191"/>
      <c r="BL443" s="191"/>
      <c r="BM443" s="191"/>
    </row>
    <row r="444" spans="62:65" x14ac:dyDescent="0.2">
      <c r="BJ444" s="191"/>
      <c r="BK444" s="191"/>
      <c r="BL444" s="191"/>
      <c r="BM444" s="191"/>
    </row>
    <row r="445" spans="62:65" x14ac:dyDescent="0.2">
      <c r="BJ445" s="191"/>
      <c r="BK445" s="191"/>
      <c r="BL445" s="191"/>
      <c r="BM445" s="191"/>
    </row>
    <row r="446" spans="62:65" x14ac:dyDescent="0.2">
      <c r="BJ446" s="191"/>
      <c r="BK446" s="191"/>
      <c r="BL446" s="191"/>
      <c r="BM446" s="191"/>
    </row>
    <row r="447" spans="62:65" x14ac:dyDescent="0.2">
      <c r="BJ447" s="191"/>
      <c r="BK447" s="191"/>
      <c r="BL447" s="191"/>
      <c r="BM447" s="191"/>
    </row>
    <row r="448" spans="62:65" x14ac:dyDescent="0.2">
      <c r="BJ448" s="191"/>
      <c r="BK448" s="191"/>
      <c r="BL448" s="191"/>
      <c r="BM448" s="191"/>
    </row>
    <row r="449" spans="62:65" x14ac:dyDescent="0.2">
      <c r="BJ449" s="191"/>
      <c r="BK449" s="191"/>
      <c r="BL449" s="191"/>
      <c r="BM449" s="191"/>
    </row>
    <row r="450" spans="62:65" x14ac:dyDescent="0.2">
      <c r="BJ450" s="191"/>
      <c r="BK450" s="191"/>
      <c r="BL450" s="191"/>
      <c r="BM450" s="191"/>
    </row>
    <row r="451" spans="62:65" x14ac:dyDescent="0.2">
      <c r="BJ451" s="191"/>
      <c r="BK451" s="191"/>
      <c r="BL451" s="191"/>
      <c r="BM451" s="191"/>
    </row>
    <row r="452" spans="62:65" x14ac:dyDescent="0.2">
      <c r="BJ452" s="191"/>
      <c r="BK452" s="191"/>
      <c r="BL452" s="191"/>
      <c r="BM452" s="191"/>
    </row>
    <row r="453" spans="62:65" x14ac:dyDescent="0.2">
      <c r="BJ453" s="191"/>
      <c r="BK453" s="191"/>
      <c r="BL453" s="191"/>
      <c r="BM453" s="191"/>
    </row>
    <row r="454" spans="62:65" x14ac:dyDescent="0.2">
      <c r="BJ454" s="191"/>
      <c r="BK454" s="191"/>
      <c r="BL454" s="191"/>
      <c r="BM454" s="191"/>
    </row>
    <row r="455" spans="62:65" x14ac:dyDescent="0.2">
      <c r="BJ455" s="191"/>
      <c r="BK455" s="191"/>
      <c r="BL455" s="191"/>
      <c r="BM455" s="191"/>
    </row>
    <row r="456" spans="62:65" x14ac:dyDescent="0.2">
      <c r="BJ456" s="191"/>
      <c r="BK456" s="191"/>
      <c r="BL456" s="191"/>
      <c r="BM456" s="191"/>
    </row>
    <row r="457" spans="62:65" x14ac:dyDescent="0.2">
      <c r="BJ457" s="191"/>
      <c r="BK457" s="191"/>
      <c r="BL457" s="191"/>
      <c r="BM457" s="191"/>
    </row>
    <row r="458" spans="62:65" x14ac:dyDescent="0.2">
      <c r="BJ458" s="191"/>
      <c r="BK458" s="191"/>
      <c r="BL458" s="191"/>
      <c r="BM458" s="191"/>
    </row>
    <row r="459" spans="62:65" x14ac:dyDescent="0.2">
      <c r="BJ459" s="191"/>
      <c r="BK459" s="191"/>
      <c r="BL459" s="191"/>
      <c r="BM459" s="191"/>
    </row>
    <row r="460" spans="62:65" x14ac:dyDescent="0.2">
      <c r="BJ460" s="191"/>
      <c r="BK460" s="191"/>
      <c r="BL460" s="191"/>
      <c r="BM460" s="191"/>
    </row>
    <row r="461" spans="62:65" x14ac:dyDescent="0.2">
      <c r="BJ461" s="191"/>
      <c r="BK461" s="191"/>
      <c r="BL461" s="191"/>
      <c r="BM461" s="191"/>
    </row>
    <row r="462" spans="62:65" x14ac:dyDescent="0.2">
      <c r="BJ462" s="191"/>
      <c r="BK462" s="191"/>
      <c r="BL462" s="191"/>
      <c r="BM462" s="191"/>
    </row>
    <row r="463" spans="62:65" x14ac:dyDescent="0.2">
      <c r="BJ463" s="191"/>
      <c r="BK463" s="191"/>
      <c r="BL463" s="191"/>
      <c r="BM463" s="191"/>
    </row>
    <row r="464" spans="62:65" x14ac:dyDescent="0.2">
      <c r="BJ464" s="191"/>
      <c r="BK464" s="191"/>
      <c r="BL464" s="191"/>
      <c r="BM464" s="191"/>
    </row>
    <row r="465" spans="62:65" x14ac:dyDescent="0.2">
      <c r="BJ465" s="191"/>
      <c r="BK465" s="191"/>
      <c r="BL465" s="191"/>
      <c r="BM465" s="191"/>
    </row>
    <row r="466" spans="62:65" x14ac:dyDescent="0.2">
      <c r="BJ466" s="191"/>
      <c r="BK466" s="191"/>
      <c r="BL466" s="191"/>
      <c r="BM466" s="191"/>
    </row>
    <row r="467" spans="62:65" x14ac:dyDescent="0.2">
      <c r="BJ467" s="191"/>
      <c r="BK467" s="191"/>
      <c r="BL467" s="191"/>
      <c r="BM467" s="191"/>
    </row>
    <row r="468" spans="62:65" x14ac:dyDescent="0.2">
      <c r="BJ468" s="191"/>
      <c r="BK468" s="191"/>
      <c r="BL468" s="191"/>
      <c r="BM468" s="191"/>
    </row>
    <row r="469" spans="62:65" x14ac:dyDescent="0.2">
      <c r="BJ469" s="191"/>
      <c r="BK469" s="191"/>
      <c r="BL469" s="191"/>
      <c r="BM469" s="191"/>
    </row>
    <row r="470" spans="62:65" x14ac:dyDescent="0.2">
      <c r="BJ470" s="191"/>
      <c r="BK470" s="191"/>
      <c r="BL470" s="191"/>
      <c r="BM470" s="191"/>
    </row>
    <row r="471" spans="62:65" x14ac:dyDescent="0.2">
      <c r="BJ471" s="191"/>
      <c r="BK471" s="191"/>
      <c r="BL471" s="191"/>
      <c r="BM471" s="191"/>
    </row>
    <row r="472" spans="62:65" x14ac:dyDescent="0.2">
      <c r="BJ472" s="191"/>
      <c r="BK472" s="191"/>
      <c r="BL472" s="191"/>
      <c r="BM472" s="191"/>
    </row>
    <row r="473" spans="62:65" x14ac:dyDescent="0.2">
      <c r="BJ473" s="191"/>
      <c r="BK473" s="191"/>
      <c r="BL473" s="191"/>
      <c r="BM473" s="191"/>
    </row>
    <row r="474" spans="62:65" x14ac:dyDescent="0.2">
      <c r="BJ474" s="191"/>
      <c r="BK474" s="191"/>
      <c r="BL474" s="191"/>
      <c r="BM474" s="191"/>
    </row>
    <row r="475" spans="62:65" x14ac:dyDescent="0.2">
      <c r="BJ475" s="191"/>
      <c r="BK475" s="191"/>
      <c r="BL475" s="191"/>
      <c r="BM475" s="191"/>
    </row>
    <row r="476" spans="62:65" x14ac:dyDescent="0.2">
      <c r="BJ476" s="191"/>
      <c r="BK476" s="191"/>
      <c r="BL476" s="191"/>
      <c r="BM476" s="191"/>
    </row>
    <row r="477" spans="62:65" x14ac:dyDescent="0.2">
      <c r="BJ477" s="191"/>
      <c r="BK477" s="191"/>
      <c r="BL477" s="191"/>
      <c r="BM477" s="191"/>
    </row>
    <row r="478" spans="62:65" x14ac:dyDescent="0.2">
      <c r="BJ478" s="191"/>
      <c r="BK478" s="191"/>
      <c r="BL478" s="191"/>
      <c r="BM478" s="191"/>
    </row>
    <row r="479" spans="62:65" x14ac:dyDescent="0.2">
      <c r="BJ479" s="191"/>
      <c r="BK479" s="191"/>
      <c r="BL479" s="191"/>
      <c r="BM479" s="191"/>
    </row>
    <row r="480" spans="62:65" x14ac:dyDescent="0.2">
      <c r="BJ480" s="191"/>
      <c r="BK480" s="191"/>
      <c r="BL480" s="191"/>
      <c r="BM480" s="191"/>
    </row>
    <row r="481" spans="62:65" x14ac:dyDescent="0.2">
      <c r="BJ481" s="191"/>
      <c r="BK481" s="191"/>
      <c r="BL481" s="191"/>
      <c r="BM481" s="191"/>
    </row>
    <row r="482" spans="62:65" x14ac:dyDescent="0.2">
      <c r="BJ482" s="191"/>
      <c r="BK482" s="191"/>
      <c r="BL482" s="191"/>
      <c r="BM482" s="191"/>
    </row>
    <row r="483" spans="62:65" x14ac:dyDescent="0.2">
      <c r="BJ483" s="191"/>
      <c r="BK483" s="191"/>
      <c r="BL483" s="191"/>
      <c r="BM483" s="191"/>
    </row>
    <row r="484" spans="62:65" x14ac:dyDescent="0.2">
      <c r="BJ484" s="191"/>
      <c r="BK484" s="191"/>
      <c r="BL484" s="191"/>
      <c r="BM484" s="191"/>
    </row>
    <row r="485" spans="62:65" x14ac:dyDescent="0.2">
      <c r="BJ485" s="191"/>
      <c r="BK485" s="191"/>
      <c r="BL485" s="191"/>
      <c r="BM485" s="191"/>
    </row>
    <row r="486" spans="62:65" x14ac:dyDescent="0.2">
      <c r="BJ486" s="191"/>
      <c r="BK486" s="191"/>
      <c r="BL486" s="191"/>
      <c r="BM486" s="191"/>
    </row>
    <row r="487" spans="62:65" x14ac:dyDescent="0.2">
      <c r="BJ487" s="191"/>
      <c r="BK487" s="191"/>
      <c r="BL487" s="191"/>
      <c r="BM487" s="191"/>
    </row>
    <row r="488" spans="62:65" x14ac:dyDescent="0.2">
      <c r="BJ488" s="191"/>
      <c r="BK488" s="191"/>
      <c r="BL488" s="191"/>
      <c r="BM488" s="191"/>
    </row>
    <row r="489" spans="62:65" x14ac:dyDescent="0.2">
      <c r="BJ489" s="191"/>
      <c r="BK489" s="191"/>
      <c r="BL489" s="191"/>
      <c r="BM489" s="191"/>
    </row>
    <row r="490" spans="62:65" x14ac:dyDescent="0.2">
      <c r="BJ490" s="191"/>
      <c r="BK490" s="191"/>
      <c r="BL490" s="191"/>
      <c r="BM490" s="191"/>
    </row>
    <row r="491" spans="62:65" x14ac:dyDescent="0.2">
      <c r="BJ491" s="191"/>
      <c r="BK491" s="191"/>
      <c r="BL491" s="191"/>
      <c r="BM491" s="191"/>
    </row>
    <row r="492" spans="62:65" x14ac:dyDescent="0.2">
      <c r="BJ492" s="191"/>
      <c r="BK492" s="191"/>
      <c r="BL492" s="191"/>
      <c r="BM492" s="191"/>
    </row>
    <row r="493" spans="62:65" x14ac:dyDescent="0.2">
      <c r="BJ493" s="191"/>
      <c r="BK493" s="191"/>
      <c r="BL493" s="191"/>
      <c r="BM493" s="191"/>
    </row>
    <row r="494" spans="62:65" x14ac:dyDescent="0.2">
      <c r="BJ494" s="191"/>
      <c r="BK494" s="191"/>
      <c r="BL494" s="191"/>
      <c r="BM494" s="191"/>
    </row>
    <row r="495" spans="62:65" x14ac:dyDescent="0.2">
      <c r="BJ495" s="191"/>
      <c r="BK495" s="191"/>
      <c r="BL495" s="191"/>
      <c r="BM495" s="191"/>
    </row>
    <row r="496" spans="62:65" x14ac:dyDescent="0.2">
      <c r="BJ496" s="191"/>
      <c r="BK496" s="191"/>
      <c r="BL496" s="191"/>
      <c r="BM496" s="191"/>
    </row>
    <row r="497" spans="62:65" x14ac:dyDescent="0.2">
      <c r="BJ497" s="191"/>
      <c r="BK497" s="191"/>
      <c r="BL497" s="191"/>
      <c r="BM497" s="191"/>
    </row>
    <row r="498" spans="62:65" x14ac:dyDescent="0.2">
      <c r="BJ498" s="191"/>
      <c r="BK498" s="191"/>
      <c r="BL498" s="191"/>
      <c r="BM498" s="191"/>
    </row>
    <row r="499" spans="62:65" x14ac:dyDescent="0.2">
      <c r="BJ499" s="191"/>
      <c r="BK499" s="191"/>
      <c r="BL499" s="191"/>
      <c r="BM499" s="191"/>
    </row>
    <row r="500" spans="62:65" x14ac:dyDescent="0.2">
      <c r="BJ500" s="191"/>
      <c r="BK500" s="191"/>
      <c r="BL500" s="191"/>
      <c r="BM500" s="191"/>
    </row>
    <row r="501" spans="62:65" x14ac:dyDescent="0.2">
      <c r="BJ501" s="191"/>
      <c r="BK501" s="191"/>
      <c r="BL501" s="191"/>
      <c r="BM501" s="191"/>
    </row>
    <row r="502" spans="62:65" x14ac:dyDescent="0.2">
      <c r="BJ502" s="191"/>
      <c r="BK502" s="191"/>
      <c r="BL502" s="191"/>
      <c r="BM502" s="191"/>
    </row>
    <row r="503" spans="62:65" x14ac:dyDescent="0.2">
      <c r="BJ503" s="191"/>
      <c r="BK503" s="191"/>
      <c r="BL503" s="191"/>
      <c r="BM503" s="191"/>
    </row>
  </sheetData>
  <mergeCells count="507">
    <mergeCell ref="CM115:CO115"/>
    <mergeCell ref="CM117:CO117"/>
    <mergeCell ref="CM118:CO118"/>
    <mergeCell ref="AM95:AO95"/>
    <mergeCell ref="CM113:CO113"/>
    <mergeCell ref="AM84:AO84"/>
    <mergeCell ref="AM85:AO85"/>
    <mergeCell ref="AM86:AO86"/>
    <mergeCell ref="AM87:AO87"/>
    <mergeCell ref="AM88:AO88"/>
    <mergeCell ref="BO91:BQ91"/>
    <mergeCell ref="BO92:BQ92"/>
    <mergeCell ref="BO93:BQ93"/>
    <mergeCell ref="BO94:BQ94"/>
    <mergeCell ref="AM89:AO89"/>
    <mergeCell ref="AM90:AO90"/>
    <mergeCell ref="AM91:AO91"/>
    <mergeCell ref="AM92:AO92"/>
    <mergeCell ref="AM93:AO93"/>
    <mergeCell ref="AM94:AO94"/>
    <mergeCell ref="BO96:BQ96"/>
    <mergeCell ref="BO87:BQ87"/>
    <mergeCell ref="BO88:BQ88"/>
    <mergeCell ref="BO89:BQ89"/>
    <mergeCell ref="BO90:BQ90"/>
    <mergeCell ref="BO95:BQ95"/>
    <mergeCell ref="G23:P23"/>
    <mergeCell ref="Q23:S23"/>
    <mergeCell ref="AB23:AN23"/>
    <mergeCell ref="CM157:CO157"/>
    <mergeCell ref="CM158:CO158"/>
    <mergeCell ref="AM102:AO102"/>
    <mergeCell ref="AM101:AO101"/>
    <mergeCell ref="AM100:AO100"/>
    <mergeCell ref="AM99:AO99"/>
    <mergeCell ref="AM98:AO98"/>
    <mergeCell ref="AM97:AO97"/>
    <mergeCell ref="AM96:AO96"/>
    <mergeCell ref="AM104:AO104"/>
    <mergeCell ref="AM131:AO131"/>
    <mergeCell ref="AM130:AO130"/>
    <mergeCell ref="AM129:AO129"/>
    <mergeCell ref="AM128:AO128"/>
    <mergeCell ref="AM127:AO127"/>
    <mergeCell ref="AM126:AO126"/>
    <mergeCell ref="AM125:AO125"/>
    <mergeCell ref="AM124:AO124"/>
    <mergeCell ref="AM119:AO119"/>
    <mergeCell ref="CM123:CO123"/>
    <mergeCell ref="CM114:CO114"/>
    <mergeCell ref="AM201:AO201"/>
    <mergeCell ref="AM200:AO200"/>
    <mergeCell ref="AM199:AO199"/>
    <mergeCell ref="AM198:AO198"/>
    <mergeCell ref="AM177:AO177"/>
    <mergeCell ref="AM172:AO172"/>
    <mergeCell ref="AM171:AO171"/>
    <mergeCell ref="AM152:AO152"/>
    <mergeCell ref="AM132:AO132"/>
    <mergeCell ref="AM187:AO187"/>
    <mergeCell ref="AM188:AO188"/>
    <mergeCell ref="AM190:AO190"/>
    <mergeCell ref="AM191:AO191"/>
    <mergeCell ref="AM193:AO193"/>
    <mergeCell ref="AM174:AO174"/>
    <mergeCell ref="AM176:AO176"/>
    <mergeCell ref="AM155:AO155"/>
    <mergeCell ref="AM178:AO178"/>
    <mergeCell ref="AM179:AO179"/>
    <mergeCell ref="AM180:AO180"/>
    <mergeCell ref="AM181:AO181"/>
    <mergeCell ref="AM182:AO182"/>
    <mergeCell ref="AM183:AO183"/>
    <mergeCell ref="AM173:AO173"/>
    <mergeCell ref="Q19:S19"/>
    <mergeCell ref="AB19:AN19"/>
    <mergeCell ref="AA79:AJ79"/>
    <mergeCell ref="AA80:AJ80"/>
    <mergeCell ref="AA81:AJ81"/>
    <mergeCell ref="AA82:AJ82"/>
    <mergeCell ref="AA83:AJ83"/>
    <mergeCell ref="AM72:AO72"/>
    <mergeCell ref="AM73:AO73"/>
    <mergeCell ref="AM74:AO74"/>
    <mergeCell ref="AM75:AO75"/>
    <mergeCell ref="AM79:AO79"/>
    <mergeCell ref="AM59:AO59"/>
    <mergeCell ref="AM58:AO58"/>
    <mergeCell ref="AM57:AO57"/>
    <mergeCell ref="Q21:S21"/>
    <mergeCell ref="AB21:AN21"/>
    <mergeCell ref="Q22:S22"/>
    <mergeCell ref="AB22:AN22"/>
    <mergeCell ref="AM80:AO80"/>
    <mergeCell ref="AM81:AO81"/>
    <mergeCell ref="AM82:AO82"/>
    <mergeCell ref="AM83:AO83"/>
    <mergeCell ref="Q18:S18"/>
    <mergeCell ref="AB18:AN18"/>
    <mergeCell ref="AA77:AJ77"/>
    <mergeCell ref="AA78:AJ78"/>
    <mergeCell ref="AA74:AJ74"/>
    <mergeCell ref="AA75:AJ75"/>
    <mergeCell ref="AA72:AJ72"/>
    <mergeCell ref="AA60:AJ60"/>
    <mergeCell ref="AA66:AJ66"/>
    <mergeCell ref="AA61:AJ61"/>
    <mergeCell ref="AA62:AJ62"/>
    <mergeCell ref="AA67:AJ67"/>
    <mergeCell ref="AA76:AJ76"/>
    <mergeCell ref="AA73:AJ73"/>
    <mergeCell ref="AM76:AO76"/>
    <mergeCell ref="AM77:AO77"/>
    <mergeCell ref="AM78:AO78"/>
    <mergeCell ref="AM55:AO55"/>
    <mergeCell ref="AA55:AJ55"/>
    <mergeCell ref="AA56:AJ56"/>
    <mergeCell ref="AM68:AO68"/>
    <mergeCell ref="AM69:AO69"/>
    <mergeCell ref="AM70:AO70"/>
    <mergeCell ref="AM71:AO71"/>
    <mergeCell ref="AB9:AN9"/>
    <mergeCell ref="Q2:S2"/>
    <mergeCell ref="G6:P6"/>
    <mergeCell ref="G7:P7"/>
    <mergeCell ref="G8:P8"/>
    <mergeCell ref="G9:P9"/>
    <mergeCell ref="G10:P10"/>
    <mergeCell ref="G13:P13"/>
    <mergeCell ref="AA54:AJ54"/>
    <mergeCell ref="AB10:AN10"/>
    <mergeCell ref="AB11:AN11"/>
    <mergeCell ref="AB12:AN12"/>
    <mergeCell ref="AB24:AN24"/>
    <mergeCell ref="AB25:AN25"/>
    <mergeCell ref="Q13:S13"/>
    <mergeCell ref="AB13:AN13"/>
    <mergeCell ref="Q10:S10"/>
    <mergeCell ref="G15:P15"/>
    <mergeCell ref="Q15:S15"/>
    <mergeCell ref="AB15:AN15"/>
    <mergeCell ref="Q9:S9"/>
    <mergeCell ref="Q17:S17"/>
    <mergeCell ref="AB17:AN17"/>
    <mergeCell ref="G19:P19"/>
    <mergeCell ref="G1:P1"/>
    <mergeCell ref="G2:P2"/>
    <mergeCell ref="G3:P3"/>
    <mergeCell ref="G4:P4"/>
    <mergeCell ref="G5:P5"/>
    <mergeCell ref="AB1:AN1"/>
    <mergeCell ref="Q6:S6"/>
    <mergeCell ref="Q7:S7"/>
    <mergeCell ref="Q8:S8"/>
    <mergeCell ref="Q1:S1"/>
    <mergeCell ref="Q3:S3"/>
    <mergeCell ref="Q4:S4"/>
    <mergeCell ref="Q5:S5"/>
    <mergeCell ref="AB2:AN2"/>
    <mergeCell ref="AB3:AN3"/>
    <mergeCell ref="AB4:AN4"/>
    <mergeCell ref="AB5:AN5"/>
    <mergeCell ref="AB6:AN6"/>
    <mergeCell ref="AB7:AN7"/>
    <mergeCell ref="AB8:AN8"/>
    <mergeCell ref="GN52:HG52"/>
    <mergeCell ref="G52:Z52"/>
    <mergeCell ref="AB52:AU52"/>
    <mergeCell ref="AW52:BP52"/>
    <mergeCell ref="BR52:CK52"/>
    <mergeCell ref="CM52:DF52"/>
    <mergeCell ref="DH52:EA52"/>
    <mergeCell ref="Q25:S25"/>
    <mergeCell ref="G11:P11"/>
    <mergeCell ref="G12:P12"/>
    <mergeCell ref="G25:P25"/>
    <mergeCell ref="G24:P24"/>
    <mergeCell ref="EX52:FQ52"/>
    <mergeCell ref="Q11:S11"/>
    <mergeCell ref="Q12:S12"/>
    <mergeCell ref="Q24:S24"/>
    <mergeCell ref="G14:P14"/>
    <mergeCell ref="Q14:S14"/>
    <mergeCell ref="AB14:AN14"/>
    <mergeCell ref="G16:P16"/>
    <mergeCell ref="Q16:S16"/>
    <mergeCell ref="AB16:AN16"/>
    <mergeCell ref="G17:P17"/>
    <mergeCell ref="G18:P18"/>
    <mergeCell ref="EC52:EV52"/>
    <mergeCell ref="FS52:GL52"/>
    <mergeCell ref="AM54:AO54"/>
    <mergeCell ref="AM56:AO56"/>
    <mergeCell ref="AA69:AJ69"/>
    <mergeCell ref="AA70:AJ70"/>
    <mergeCell ref="AA63:AJ63"/>
    <mergeCell ref="AA64:AJ64"/>
    <mergeCell ref="AA65:AJ65"/>
    <mergeCell ref="AA68:AJ68"/>
    <mergeCell ref="AA57:AJ57"/>
    <mergeCell ref="AA58:AJ58"/>
    <mergeCell ref="AM67:AO67"/>
    <mergeCell ref="CM54:CO54"/>
    <mergeCell ref="CM57:CO57"/>
    <mergeCell ref="CM58:CO58"/>
    <mergeCell ref="CM59:CO59"/>
    <mergeCell ref="AM66:AO66"/>
    <mergeCell ref="AA59:AJ59"/>
    <mergeCell ref="AM65:AO65"/>
    <mergeCell ref="CM60:CO60"/>
    <mergeCell ref="CM55:CO55"/>
    <mergeCell ref="CM56:CO56"/>
    <mergeCell ref="CM66:CO66"/>
    <mergeCell ref="CM67:CO67"/>
    <mergeCell ref="CM61:CO61"/>
    <mergeCell ref="CM62:CO62"/>
    <mergeCell ref="CM63:CO63"/>
    <mergeCell ref="CM64:CO64"/>
    <mergeCell ref="CM65:CO65"/>
    <mergeCell ref="CM68:CO68"/>
    <mergeCell ref="CM69:CO69"/>
    <mergeCell ref="CM70:CO70"/>
    <mergeCell ref="C57:E57"/>
    <mergeCell ref="AM60:AO60"/>
    <mergeCell ref="AM61:AO61"/>
    <mergeCell ref="AM62:AO62"/>
    <mergeCell ref="AM63:AO63"/>
    <mergeCell ref="AM64:AO64"/>
    <mergeCell ref="BO81:BQ81"/>
    <mergeCell ref="BO63:BQ63"/>
    <mergeCell ref="BO64:BQ64"/>
    <mergeCell ref="BO65:BQ65"/>
    <mergeCell ref="BO66:BQ66"/>
    <mergeCell ref="BO67:BQ67"/>
    <mergeCell ref="BO68:BQ68"/>
    <mergeCell ref="BO71:BQ71"/>
    <mergeCell ref="BO72:BQ72"/>
    <mergeCell ref="BO73:BQ73"/>
    <mergeCell ref="BO69:BQ69"/>
    <mergeCell ref="BO70:BQ70"/>
    <mergeCell ref="BO74:BQ74"/>
    <mergeCell ref="BO75:BQ75"/>
    <mergeCell ref="BO84:BQ84"/>
    <mergeCell ref="BO85:BQ85"/>
    <mergeCell ref="BO76:BQ76"/>
    <mergeCell ref="BO77:BQ77"/>
    <mergeCell ref="BO78:BQ78"/>
    <mergeCell ref="BO86:BQ86"/>
    <mergeCell ref="BO82:BQ82"/>
    <mergeCell ref="BO83:BQ83"/>
    <mergeCell ref="BO79:BQ79"/>
    <mergeCell ref="BO80:BQ80"/>
    <mergeCell ref="BO54:BQ54"/>
    <mergeCell ref="BO55:BQ55"/>
    <mergeCell ref="BO56:BQ56"/>
    <mergeCell ref="BO57:BQ57"/>
    <mergeCell ref="BO58:BQ58"/>
    <mergeCell ref="BO59:BQ59"/>
    <mergeCell ref="BO60:BQ60"/>
    <mergeCell ref="BO61:BQ61"/>
    <mergeCell ref="BO62:BQ62"/>
    <mergeCell ref="CM71:CO71"/>
    <mergeCell ref="CM72:CO72"/>
    <mergeCell ref="CM73:CO73"/>
    <mergeCell ref="CM74:CO74"/>
    <mergeCell ref="CM75:CO75"/>
    <mergeCell ref="CM76:CO76"/>
    <mergeCell ref="CM82:CO82"/>
    <mergeCell ref="CM84:CO84"/>
    <mergeCell ref="CM85:CO85"/>
    <mergeCell ref="CM119:CO119"/>
    <mergeCell ref="CM77:CO77"/>
    <mergeCell ref="CM78:CO78"/>
    <mergeCell ref="CM79:CO79"/>
    <mergeCell ref="CM80:CO80"/>
    <mergeCell ref="CM81:CO81"/>
    <mergeCell ref="CM83:CO83"/>
    <mergeCell ref="CM86:CO86"/>
    <mergeCell ref="CM87:CO87"/>
    <mergeCell ref="CM104:CO104"/>
    <mergeCell ref="CM105:CO105"/>
    <mergeCell ref="CM106:CO106"/>
    <mergeCell ref="CM107:CO107"/>
    <mergeCell ref="CM88:CO88"/>
    <mergeCell ref="CM89:CO89"/>
    <mergeCell ref="CM100:CO100"/>
    <mergeCell ref="CM101:CO101"/>
    <mergeCell ref="CM102:CO102"/>
    <mergeCell ref="CM103:CO103"/>
    <mergeCell ref="CM109:CO109"/>
    <mergeCell ref="CM108:CO108"/>
    <mergeCell ref="CM110:CO110"/>
    <mergeCell ref="CM111:CO111"/>
    <mergeCell ref="CM112:CO112"/>
    <mergeCell ref="CM90:CO90"/>
    <mergeCell ref="CM91:CO91"/>
    <mergeCell ref="CM92:CO92"/>
    <mergeCell ref="CM93:CO93"/>
    <mergeCell ref="CM94:CO94"/>
    <mergeCell ref="CM95:CO95"/>
    <mergeCell ref="CM97:CO97"/>
    <mergeCell ref="CM98:CO98"/>
    <mergeCell ref="CM99:CO99"/>
    <mergeCell ref="CM96:CO96"/>
    <mergeCell ref="CM136:CO136"/>
    <mergeCell ref="CM116:CO116"/>
    <mergeCell ref="CM166:CO166"/>
    <mergeCell ref="CM167:CO167"/>
    <mergeCell ref="CM132:CO132"/>
    <mergeCell ref="CM133:CO133"/>
    <mergeCell ref="CM124:CO124"/>
    <mergeCell ref="CM125:CO125"/>
    <mergeCell ref="CM126:CO126"/>
    <mergeCell ref="CM127:CO127"/>
    <mergeCell ref="CM128:CO128"/>
    <mergeCell ref="CM159:CO159"/>
    <mergeCell ref="CM163:CO163"/>
    <mergeCell ref="CM142:CO142"/>
    <mergeCell ref="CM143:CO143"/>
    <mergeCell ref="CM144:CO144"/>
    <mergeCell ref="CM134:CO134"/>
    <mergeCell ref="CM135:CO135"/>
    <mergeCell ref="CM129:CO129"/>
    <mergeCell ref="CM130:CO130"/>
    <mergeCell ref="CM131:CO131"/>
    <mergeCell ref="CM120:CO120"/>
    <mergeCell ref="CM121:CO121"/>
    <mergeCell ref="CM122:CO122"/>
    <mergeCell ref="CM137:CO137"/>
    <mergeCell ref="CM138:CO138"/>
    <mergeCell ref="CM139:CO139"/>
    <mergeCell ref="CM140:CO140"/>
    <mergeCell ref="CM141:CO141"/>
    <mergeCell ref="CM145:CO145"/>
    <mergeCell ref="CM146:CO146"/>
    <mergeCell ref="CM155:CO155"/>
    <mergeCell ref="CM156:CO156"/>
    <mergeCell ref="CM147:CO147"/>
    <mergeCell ref="CM148:CO148"/>
    <mergeCell ref="CM149:CO149"/>
    <mergeCell ref="CM150:CO150"/>
    <mergeCell ref="CM151:CO151"/>
    <mergeCell ref="CM152:CO152"/>
    <mergeCell ref="CM153:CO153"/>
    <mergeCell ref="CM154:CO154"/>
    <mergeCell ref="CM168:CO168"/>
    <mergeCell ref="CM182:CO182"/>
    <mergeCell ref="CM169:CO169"/>
    <mergeCell ref="CM170:CO170"/>
    <mergeCell ref="CM181:CO181"/>
    <mergeCell ref="CM160:CO160"/>
    <mergeCell ref="CM161:CO161"/>
    <mergeCell ref="CM162:CO162"/>
    <mergeCell ref="CM164:CO164"/>
    <mergeCell ref="CM165:CO165"/>
    <mergeCell ref="CM180:CO180"/>
    <mergeCell ref="CM171:CO171"/>
    <mergeCell ref="CM172:CO172"/>
    <mergeCell ref="CM173:CO173"/>
    <mergeCell ref="CM174:CO174"/>
    <mergeCell ref="CM175:CO175"/>
    <mergeCell ref="CM176:CO176"/>
    <mergeCell ref="CM177:CO177"/>
    <mergeCell ref="CM178:CO178"/>
    <mergeCell ref="CM179:CO179"/>
    <mergeCell ref="AM166:AO166"/>
    <mergeCell ref="AM138:AO138"/>
    <mergeCell ref="AM139:AO139"/>
    <mergeCell ref="AM140:AO140"/>
    <mergeCell ref="AM141:AO141"/>
    <mergeCell ref="AM142:AO142"/>
    <mergeCell ref="AM143:AO143"/>
    <mergeCell ref="AM148:AO148"/>
    <mergeCell ref="AM149:AO149"/>
    <mergeCell ref="AM153:AO153"/>
    <mergeCell ref="AM154:AO154"/>
    <mergeCell ref="G20:P20"/>
    <mergeCell ref="Q20:S20"/>
    <mergeCell ref="AB20:AN20"/>
    <mergeCell ref="AM105:AO105"/>
    <mergeCell ref="AM106:AO106"/>
    <mergeCell ref="AM121:AO121"/>
    <mergeCell ref="AM122:AO122"/>
    <mergeCell ref="AM123:AO123"/>
    <mergeCell ref="AM120:AO120"/>
    <mergeCell ref="AA71:AJ71"/>
    <mergeCell ref="AM118:AO118"/>
    <mergeCell ref="AM117:AO117"/>
    <mergeCell ref="AM116:AO116"/>
    <mergeCell ref="AM113:AO113"/>
    <mergeCell ref="AM112:AO112"/>
    <mergeCell ref="AM111:AO111"/>
    <mergeCell ref="AM110:AO110"/>
    <mergeCell ref="AM109:AO109"/>
    <mergeCell ref="AA84:AJ84"/>
    <mergeCell ref="AM107:AO107"/>
    <mergeCell ref="AM115:AO115"/>
    <mergeCell ref="AM114:AO114"/>
    <mergeCell ref="G21:P21"/>
    <mergeCell ref="G22:P22"/>
    <mergeCell ref="AA85:AJ85"/>
    <mergeCell ref="AA86:AJ86"/>
    <mergeCell ref="AA87:AJ87"/>
    <mergeCell ref="AA88:AJ88"/>
    <mergeCell ref="AA89:AJ89"/>
    <mergeCell ref="AA90:AJ90"/>
    <mergeCell ref="AM150:AO150"/>
    <mergeCell ref="AM151:AO151"/>
    <mergeCell ref="AM184:AO184"/>
    <mergeCell ref="AM133:AO133"/>
    <mergeCell ref="AM134:AO134"/>
    <mergeCell ref="AM144:AO144"/>
    <mergeCell ref="AM145:AO145"/>
    <mergeCell ref="AM135:AO135"/>
    <mergeCell ref="AM136:AO136"/>
    <mergeCell ref="AM147:AO147"/>
    <mergeCell ref="AM146:AO146"/>
    <mergeCell ref="AM137:AO137"/>
    <mergeCell ref="AM162:AO162"/>
    <mergeCell ref="AM167:AO167"/>
    <mergeCell ref="AM103:AO103"/>
    <mergeCell ref="AM108:AO108"/>
    <mergeCell ref="AM168:AO168"/>
    <mergeCell ref="AM169:AO169"/>
    <mergeCell ref="AM206:AO206"/>
    <mergeCell ref="AM207:AO207"/>
    <mergeCell ref="AM161:AO161"/>
    <mergeCell ref="AM163:AO163"/>
    <mergeCell ref="AM164:AO164"/>
    <mergeCell ref="AM208:AO208"/>
    <mergeCell ref="CM190:CO190"/>
    <mergeCell ref="CM191:CO191"/>
    <mergeCell ref="CM192:CO192"/>
    <mergeCell ref="CM193:CO193"/>
    <mergeCell ref="CM194:CO194"/>
    <mergeCell ref="CM195:CO195"/>
    <mergeCell ref="AM196:AO196"/>
    <mergeCell ref="AM197:AO197"/>
    <mergeCell ref="AM195:AO195"/>
    <mergeCell ref="AM194:AO194"/>
    <mergeCell ref="AM192:AO192"/>
    <mergeCell ref="AM205:AO205"/>
    <mergeCell ref="AM202:AO202"/>
    <mergeCell ref="AM203:AO203"/>
    <mergeCell ref="AM204:AO204"/>
    <mergeCell ref="CM187:CO187"/>
    <mergeCell ref="CM188:CO188"/>
    <mergeCell ref="CM189:CO189"/>
    <mergeCell ref="AM225:AO225"/>
    <mergeCell ref="AM226:AO226"/>
    <mergeCell ref="AM209:AO209"/>
    <mergeCell ref="AM210:AO210"/>
    <mergeCell ref="AM211:AO211"/>
    <mergeCell ref="AM212:AO212"/>
    <mergeCell ref="AM213:AO213"/>
    <mergeCell ref="AM214:AO214"/>
    <mergeCell ref="AM215:AO215"/>
    <mergeCell ref="AM216:AO216"/>
    <mergeCell ref="AM217:AO217"/>
    <mergeCell ref="CM199:CO199"/>
    <mergeCell ref="CM200:CO200"/>
    <mergeCell ref="CM201:CO201"/>
    <mergeCell ref="AM235:AO235"/>
    <mergeCell ref="AM236:AO236"/>
    <mergeCell ref="AM237:AO237"/>
    <mergeCell ref="AM238:AO238"/>
    <mergeCell ref="AM239:AO239"/>
    <mergeCell ref="AM240:AO240"/>
    <mergeCell ref="AM227:AO227"/>
    <mergeCell ref="AM228:AO228"/>
    <mergeCell ref="AM229:AO229"/>
    <mergeCell ref="AM230:AO230"/>
    <mergeCell ref="AM231:AO231"/>
    <mergeCell ref="AM232:AO232"/>
    <mergeCell ref="AM233:AO233"/>
    <mergeCell ref="AM234:AO234"/>
    <mergeCell ref="AM218:AO218"/>
    <mergeCell ref="AM219:AO219"/>
    <mergeCell ref="AM220:AO220"/>
    <mergeCell ref="AM221:AO221"/>
    <mergeCell ref="AM222:AO222"/>
    <mergeCell ref="AM223:AO223"/>
    <mergeCell ref="AM224:AO224"/>
    <mergeCell ref="AA91:AJ91"/>
    <mergeCell ref="AA92:AJ92"/>
    <mergeCell ref="AA93:AJ93"/>
    <mergeCell ref="AA94:AJ94"/>
    <mergeCell ref="AA95:AJ95"/>
    <mergeCell ref="AA96:AJ96"/>
    <mergeCell ref="CM196:CO196"/>
    <mergeCell ref="CM197:CO197"/>
    <mergeCell ref="CM198:CO198"/>
    <mergeCell ref="CM186:CO186"/>
    <mergeCell ref="CM183:CO183"/>
    <mergeCell ref="CM184:CO184"/>
    <mergeCell ref="CM185:CO185"/>
    <mergeCell ref="AM170:AO170"/>
    <mergeCell ref="AM157:AO157"/>
    <mergeCell ref="AM175:AO175"/>
    <mergeCell ref="AM165:AO165"/>
    <mergeCell ref="AM189:AO189"/>
    <mergeCell ref="AM185:AO185"/>
    <mergeCell ref="AM186:AO186"/>
    <mergeCell ref="AM158:AO158"/>
    <mergeCell ref="AM159:AO159"/>
    <mergeCell ref="AM160:AO160"/>
    <mergeCell ref="AM156:AO156"/>
  </mergeCells>
  <phoneticPr fontId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12</vt:i4>
      </vt:variant>
    </vt:vector>
  </HeadingPairs>
  <TitlesOfParts>
    <vt:vector size="14" baseType="lpstr">
      <vt:lpstr>CS</vt:lpstr>
      <vt:lpstr>VL用</vt:lpstr>
      <vt:lpstr>CL</vt:lpstr>
      <vt:lpstr>SL</vt:lpstr>
      <vt:lpstr>アクセA</vt:lpstr>
      <vt:lpstr>アクセB</vt:lpstr>
      <vt:lpstr>アクセC</vt:lpstr>
      <vt:lpstr>キメラA</vt:lpstr>
      <vt:lpstr>キメラB</vt:lpstr>
      <vt:lpstr>クラスA</vt:lpstr>
      <vt:lpstr>クラスB</vt:lpstr>
      <vt:lpstr>種族名</vt:lpstr>
      <vt:lpstr>武器名</vt:lpstr>
      <vt:lpstr>防具名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unsuperx</dc:creator>
  <cp:lastModifiedBy>大場諒介</cp:lastModifiedBy>
  <cp:lastPrinted>2017-05-01T17:33:46Z</cp:lastPrinted>
  <dcterms:created xsi:type="dcterms:W3CDTF">2017-02-02T05:09:45Z</dcterms:created>
  <dcterms:modified xsi:type="dcterms:W3CDTF">2019-09-11T06:17:59Z</dcterms:modified>
</cp:coreProperties>
</file>