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/>
  <mc:AlternateContent xmlns:mc="http://schemas.openxmlformats.org/markup-compatibility/2006">
    <mc:Choice Requires="x15">
      <x15ac:absPath xmlns:x15ac="http://schemas.microsoft.com/office/spreadsheetml/2010/11/ac" url="C:\Users\ryosuke.oba\Desktop\DTACS\"/>
    </mc:Choice>
  </mc:AlternateContent>
  <xr:revisionPtr revIDLastSave="0" documentId="10_ncr:100000_{13942855-BAD8-4ECE-AB99-F5F984B7811C}" xr6:coauthVersionLast="31" xr6:coauthVersionMax="31" xr10:uidLastSave="{00000000-0000-0000-0000-000000000000}"/>
  <bookViews>
    <workbookView xWindow="0" yWindow="0" windowWidth="24000" windowHeight="9750" activeTab="1" xr2:uid="{00000000-000D-0000-FFFF-FFFF00000000}"/>
  </bookViews>
  <sheets>
    <sheet name="CS" sheetId="2" r:id="rId1"/>
    <sheet name="VL用" sheetId="3" r:id="rId2"/>
  </sheets>
  <definedNames>
    <definedName name="CL">CS!$S$10</definedName>
    <definedName name="キメラA">CS!$N$10</definedName>
    <definedName name="キメラB">CS!$N$11</definedName>
    <definedName name="クラスA">CS!$I$12</definedName>
    <definedName name="クラスB">CS!$P$12</definedName>
    <definedName name="種族名">CS!$I$10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3" l="1"/>
  <c r="AB23" i="3" l="1"/>
  <c r="AB22" i="3"/>
  <c r="AB21" i="3" l="1"/>
  <c r="G21" i="3" l="1"/>
  <c r="AS6" i="3" l="1"/>
  <c r="AS11" i="3"/>
  <c r="AS10" i="3"/>
  <c r="AS9" i="3"/>
  <c r="AS8" i="3"/>
  <c r="AS7" i="3"/>
  <c r="AS5" i="3"/>
  <c r="AS4" i="3"/>
  <c r="AS3" i="3"/>
  <c r="AS2" i="3"/>
  <c r="AA85" i="3"/>
  <c r="AB5" i="3" l="1"/>
  <c r="AA58" i="3" l="1"/>
  <c r="I35" i="2"/>
  <c r="AA81" i="3" l="1"/>
  <c r="I41" i="2" l="1"/>
  <c r="AB19" i="3" l="1"/>
  <c r="G19" i="3"/>
  <c r="DH50" i="3" l="1"/>
  <c r="G15" i="3" l="1"/>
  <c r="B24" i="3" l="1"/>
  <c r="C24" i="3"/>
  <c r="D24" i="3"/>
  <c r="E24" i="3"/>
  <c r="F24" i="3"/>
  <c r="G24" i="3"/>
  <c r="AB24" i="3"/>
  <c r="AA77" i="3" l="1"/>
  <c r="I33" i="2" l="1"/>
  <c r="I39" i="2"/>
  <c r="I37" i="2"/>
  <c r="I31" i="2"/>
  <c r="I29" i="2"/>
  <c r="I27" i="2"/>
  <c r="I25" i="2"/>
  <c r="AA74" i="3"/>
  <c r="AA73" i="3"/>
  <c r="I49" i="2" l="1"/>
  <c r="AA71" i="3" l="1"/>
  <c r="AB16" i="3" l="1"/>
  <c r="BW22" i="2" l="1"/>
  <c r="L50" i="3" l="1"/>
  <c r="AB15" i="3"/>
  <c r="AA69" i="3" l="1"/>
  <c r="AA66" i="3"/>
  <c r="AA65" i="3"/>
  <c r="AA64" i="3"/>
  <c r="AA61" i="3"/>
  <c r="BQ26" i="2" s="1"/>
  <c r="AA60" i="3"/>
  <c r="AA59" i="3"/>
  <c r="AA56" i="3"/>
  <c r="AA55" i="3"/>
  <c r="AB13" i="3"/>
  <c r="AB7" i="3"/>
  <c r="G11" i="3"/>
  <c r="G6" i="3"/>
  <c r="G3" i="3"/>
  <c r="BE26" i="2" l="1"/>
  <c r="AY30" i="2"/>
  <c r="I54" i="2" l="1"/>
  <c r="I53" i="2"/>
  <c r="I52" i="2"/>
  <c r="I51" i="2"/>
  <c r="I50" i="2"/>
  <c r="I48" i="2"/>
  <c r="I47" i="2"/>
  <c r="I46" i="2"/>
  <c r="I45" i="2"/>
  <c r="I43" i="2"/>
  <c r="G25" i="3" l="1"/>
  <c r="HG50" i="3" l="1"/>
  <c r="HF50" i="3"/>
  <c r="HE50" i="3"/>
  <c r="HD50" i="3"/>
  <c r="HC50" i="3"/>
  <c r="HB50" i="3"/>
  <c r="HA50" i="3"/>
  <c r="GZ50" i="3"/>
  <c r="GY50" i="3"/>
  <c r="GX50" i="3"/>
  <c r="GW50" i="3"/>
  <c r="GV50" i="3"/>
  <c r="GU50" i="3"/>
  <c r="GT50" i="3"/>
  <c r="GS50" i="3"/>
  <c r="GR50" i="3"/>
  <c r="GQ50" i="3"/>
  <c r="GP50" i="3"/>
  <c r="GO50" i="3"/>
  <c r="GN50" i="3"/>
  <c r="GL50" i="3"/>
  <c r="GL51" i="3" s="1"/>
  <c r="GK50" i="3"/>
  <c r="GK51" i="3" s="1"/>
  <c r="GJ50" i="3"/>
  <c r="GJ51" i="3" s="1"/>
  <c r="GI50" i="3"/>
  <c r="GI51" i="3" s="1"/>
  <c r="GH50" i="3"/>
  <c r="GH51" i="3" s="1"/>
  <c r="GG50" i="3"/>
  <c r="GG51" i="3" s="1"/>
  <c r="GF50" i="3"/>
  <c r="GF51" i="3" s="1"/>
  <c r="GE50" i="3"/>
  <c r="GE51" i="3" s="1"/>
  <c r="GD50" i="3"/>
  <c r="GD51" i="3" s="1"/>
  <c r="GC50" i="3"/>
  <c r="GC51" i="3" s="1"/>
  <c r="GB50" i="3"/>
  <c r="GB51" i="3" s="1"/>
  <c r="GA50" i="3"/>
  <c r="GA51" i="3" s="1"/>
  <c r="FZ50" i="3"/>
  <c r="FZ51" i="3" s="1"/>
  <c r="FY50" i="3"/>
  <c r="FY51" i="3" s="1"/>
  <c r="FX50" i="3"/>
  <c r="FX51" i="3" s="1"/>
  <c r="FW50" i="3"/>
  <c r="FW51" i="3" s="1"/>
  <c r="FV50" i="3"/>
  <c r="FV51" i="3" s="1"/>
  <c r="FU50" i="3"/>
  <c r="FU51" i="3" s="1"/>
  <c r="FT50" i="3"/>
  <c r="FT51" i="3" s="1"/>
  <c r="FS50" i="3"/>
  <c r="FS51" i="3" s="1"/>
  <c r="FQ50" i="3"/>
  <c r="FQ51" i="3" s="1"/>
  <c r="FP50" i="3"/>
  <c r="FP51" i="3" s="1"/>
  <c r="FO50" i="3"/>
  <c r="FO51" i="3" s="1"/>
  <c r="FN50" i="3"/>
  <c r="FN51" i="3" s="1"/>
  <c r="FM50" i="3"/>
  <c r="FM51" i="3" s="1"/>
  <c r="FL50" i="3"/>
  <c r="FL51" i="3" s="1"/>
  <c r="FK50" i="3"/>
  <c r="FK51" i="3" s="1"/>
  <c r="FJ50" i="3"/>
  <c r="FJ51" i="3" s="1"/>
  <c r="FI50" i="3"/>
  <c r="FI51" i="3" s="1"/>
  <c r="FH50" i="3"/>
  <c r="FH51" i="3" s="1"/>
  <c r="FG50" i="3"/>
  <c r="FG51" i="3" s="1"/>
  <c r="FF50" i="3"/>
  <c r="FF51" i="3" s="1"/>
  <c r="FE50" i="3"/>
  <c r="FE51" i="3" s="1"/>
  <c r="FD50" i="3"/>
  <c r="FD51" i="3" s="1"/>
  <c r="FC50" i="3"/>
  <c r="FC51" i="3" s="1"/>
  <c r="FB50" i="3"/>
  <c r="FB51" i="3" s="1"/>
  <c r="FA50" i="3"/>
  <c r="FA51" i="3" s="1"/>
  <c r="EZ50" i="3"/>
  <c r="EZ51" i="3" s="1"/>
  <c r="EY50" i="3"/>
  <c r="EY51" i="3" s="1"/>
  <c r="EX50" i="3"/>
  <c r="EX51" i="3" s="1"/>
  <c r="EV50" i="3"/>
  <c r="EV51" i="3" s="1"/>
  <c r="EU50" i="3"/>
  <c r="EU51" i="3" s="1"/>
  <c r="ET50" i="3"/>
  <c r="ET51" i="3" s="1"/>
  <c r="ES50" i="3"/>
  <c r="ES51" i="3" s="1"/>
  <c r="ER50" i="3"/>
  <c r="ER51" i="3" s="1"/>
  <c r="EQ50" i="3"/>
  <c r="EQ51" i="3" s="1"/>
  <c r="EP50" i="3"/>
  <c r="EP51" i="3" s="1"/>
  <c r="EO50" i="3"/>
  <c r="EO51" i="3" s="1"/>
  <c r="EN50" i="3"/>
  <c r="EN51" i="3" s="1"/>
  <c r="EM50" i="3"/>
  <c r="EM51" i="3" s="1"/>
  <c r="EL50" i="3"/>
  <c r="EL51" i="3" s="1"/>
  <c r="EK50" i="3"/>
  <c r="EK51" i="3" s="1"/>
  <c r="EJ50" i="3"/>
  <c r="EJ51" i="3" s="1"/>
  <c r="EI50" i="3"/>
  <c r="EI51" i="3" s="1"/>
  <c r="EH50" i="3"/>
  <c r="EH51" i="3" s="1"/>
  <c r="EG50" i="3"/>
  <c r="EG51" i="3" s="1"/>
  <c r="EF50" i="3"/>
  <c r="EF51" i="3" s="1"/>
  <c r="EE50" i="3"/>
  <c r="EE51" i="3" s="1"/>
  <c r="ED50" i="3"/>
  <c r="ED51" i="3" s="1"/>
  <c r="EC50" i="3"/>
  <c r="EC51" i="3" s="1"/>
  <c r="EA50" i="3"/>
  <c r="EA51" i="3" s="1"/>
  <c r="DZ50" i="3"/>
  <c r="DZ51" i="3" s="1"/>
  <c r="DY50" i="3"/>
  <c r="DY51" i="3" s="1"/>
  <c r="DX50" i="3"/>
  <c r="DX51" i="3" s="1"/>
  <c r="DW50" i="3"/>
  <c r="DW51" i="3" s="1"/>
  <c r="DV50" i="3"/>
  <c r="DV51" i="3" s="1"/>
  <c r="DU50" i="3"/>
  <c r="DU51" i="3" s="1"/>
  <c r="DT50" i="3"/>
  <c r="DT51" i="3" s="1"/>
  <c r="DS50" i="3"/>
  <c r="DS51" i="3" s="1"/>
  <c r="DR50" i="3"/>
  <c r="DR51" i="3" s="1"/>
  <c r="DQ50" i="3"/>
  <c r="DQ51" i="3" s="1"/>
  <c r="DP50" i="3"/>
  <c r="DP51" i="3" s="1"/>
  <c r="DO50" i="3"/>
  <c r="DO51" i="3" s="1"/>
  <c r="DN50" i="3"/>
  <c r="DN51" i="3" s="1"/>
  <c r="DM50" i="3"/>
  <c r="DM51" i="3" s="1"/>
  <c r="DL50" i="3"/>
  <c r="DL51" i="3" s="1"/>
  <c r="DK50" i="3"/>
  <c r="DK51" i="3" s="1"/>
  <c r="DJ50" i="3"/>
  <c r="DJ51" i="3" s="1"/>
  <c r="DI50" i="3"/>
  <c r="DI51" i="3" s="1"/>
  <c r="DH51" i="3"/>
  <c r="GN51" i="3" l="1"/>
  <c r="GR51" i="3"/>
  <c r="GV51" i="3"/>
  <c r="GZ51" i="3"/>
  <c r="HD51" i="3"/>
  <c r="GO51" i="3"/>
  <c r="GS51" i="3"/>
  <c r="F35" i="2"/>
  <c r="GW51" i="3"/>
  <c r="HA51" i="3"/>
  <c r="HE51" i="3"/>
  <c r="GP51" i="3"/>
  <c r="GT51" i="3"/>
  <c r="GX51" i="3"/>
  <c r="HB51" i="3"/>
  <c r="HF51" i="3"/>
  <c r="GQ51" i="3"/>
  <c r="GU51" i="3"/>
  <c r="GY51" i="3"/>
  <c r="HC51" i="3"/>
  <c r="HG51" i="3"/>
  <c r="BM30" i="2"/>
  <c r="BJ30" i="2"/>
  <c r="BR30" i="2" l="1"/>
  <c r="BO30" i="2"/>
  <c r="BH30" i="2"/>
  <c r="BF30" i="2"/>
  <c r="BC30" i="2"/>
  <c r="BA30" i="2"/>
  <c r="AR30" i="2"/>
  <c r="AQ26" i="2"/>
  <c r="AV19" i="2" s="1"/>
  <c r="DF50" i="3" l="1"/>
  <c r="CX50" i="3"/>
  <c r="CP50" i="3"/>
  <c r="CG50" i="3"/>
  <c r="CG51" i="3" s="1"/>
  <c r="BY50" i="3"/>
  <c r="BY51" i="3" s="1"/>
  <c r="BP50" i="3"/>
  <c r="BP51" i="3" s="1"/>
  <c r="BH50" i="3"/>
  <c r="BH51" i="3" s="1"/>
  <c r="AZ50" i="3"/>
  <c r="AZ51" i="3" s="1"/>
  <c r="AQ50" i="3"/>
  <c r="AQ51" i="3" s="1"/>
  <c r="AI50" i="3"/>
  <c r="AI51" i="3" s="1"/>
  <c r="N50" i="3"/>
  <c r="DA50" i="3"/>
  <c r="CS50" i="3"/>
  <c r="CJ50" i="3"/>
  <c r="CJ51" i="3" s="1"/>
  <c r="CB50" i="3"/>
  <c r="CB51" i="3" s="1"/>
  <c r="BT50" i="3"/>
  <c r="BT51" i="3" s="1"/>
  <c r="BK50" i="3"/>
  <c r="BK51" i="3" s="1"/>
  <c r="BC50" i="3"/>
  <c r="BC51" i="3" s="1"/>
  <c r="AT50" i="3"/>
  <c r="AT51" i="3" s="1"/>
  <c r="AL50" i="3"/>
  <c r="AL51" i="3" s="1"/>
  <c r="AD50" i="3"/>
  <c r="AD51" i="3" s="1"/>
  <c r="M50" i="3"/>
  <c r="CZ50" i="3"/>
  <c r="CR50" i="3"/>
  <c r="AI35" i="2" s="1"/>
  <c r="CI50" i="3"/>
  <c r="CI51" i="3" s="1"/>
  <c r="CA50" i="3"/>
  <c r="CA51" i="3" s="1"/>
  <c r="BS50" i="3"/>
  <c r="BS51" i="3" s="1"/>
  <c r="BJ50" i="3"/>
  <c r="BJ51" i="3" s="1"/>
  <c r="BB50" i="3"/>
  <c r="BB51" i="3" s="1"/>
  <c r="AS50" i="3"/>
  <c r="AS51" i="3" s="1"/>
  <c r="AK50" i="3"/>
  <c r="AK51" i="3" s="1"/>
  <c r="AC50" i="3"/>
  <c r="AC51" i="3" s="1"/>
  <c r="DC50" i="3"/>
  <c r="CU50" i="3"/>
  <c r="CM50" i="3"/>
  <c r="CD50" i="3"/>
  <c r="CD51" i="3" s="1"/>
  <c r="BV50" i="3"/>
  <c r="BV51" i="3" s="1"/>
  <c r="BM50" i="3"/>
  <c r="BM51" i="3" s="1"/>
  <c r="BE50" i="3"/>
  <c r="BE51" i="3" s="1"/>
  <c r="AW50" i="3"/>
  <c r="AW51" i="3" s="1"/>
  <c r="AN50" i="3"/>
  <c r="AN51" i="3" s="1"/>
  <c r="AF50" i="3"/>
  <c r="AF51" i="3" s="1"/>
  <c r="L51" i="3"/>
  <c r="E25" i="3"/>
  <c r="DD50" i="3"/>
  <c r="CV50" i="3"/>
  <c r="CN50" i="3"/>
  <c r="CE50" i="3"/>
  <c r="CE51" i="3" s="1"/>
  <c r="BW50" i="3"/>
  <c r="BW51" i="3" s="1"/>
  <c r="BN50" i="3"/>
  <c r="BN51" i="3" s="1"/>
  <c r="BF50" i="3"/>
  <c r="BF51" i="3" s="1"/>
  <c r="AX50" i="3"/>
  <c r="AX51" i="3" s="1"/>
  <c r="AO50" i="3"/>
  <c r="AO51" i="3" s="1"/>
  <c r="AG50" i="3"/>
  <c r="AG51" i="3" s="1"/>
  <c r="R50" i="3"/>
  <c r="CY50" i="3"/>
  <c r="CQ50" i="3"/>
  <c r="CH50" i="3"/>
  <c r="CH51" i="3" s="1"/>
  <c r="BZ50" i="3"/>
  <c r="BZ51" i="3" s="1"/>
  <c r="BR50" i="3"/>
  <c r="BR51" i="3" s="1"/>
  <c r="BI50" i="3"/>
  <c r="BI51" i="3" s="1"/>
  <c r="BA50" i="3"/>
  <c r="BA51" i="3" s="1"/>
  <c r="AR50" i="3"/>
  <c r="AR51" i="3" s="1"/>
  <c r="AJ50" i="3"/>
  <c r="AJ51" i="3" s="1"/>
  <c r="AB50" i="3"/>
  <c r="AB51" i="3" s="1"/>
  <c r="D25" i="3"/>
  <c r="F25" i="3"/>
  <c r="T50" i="3"/>
  <c r="H50" i="3"/>
  <c r="K50" i="3"/>
  <c r="G50" i="3"/>
  <c r="Q50" i="3"/>
  <c r="P50" i="3"/>
  <c r="J50" i="3"/>
  <c r="I50" i="3"/>
  <c r="DB50" i="3"/>
  <c r="CT50" i="3"/>
  <c r="CK50" i="3"/>
  <c r="CK51" i="3" s="1"/>
  <c r="CC50" i="3"/>
  <c r="CC51" i="3" s="1"/>
  <c r="BU50" i="3"/>
  <c r="BU51" i="3" s="1"/>
  <c r="BL50" i="3"/>
  <c r="BL51" i="3" s="1"/>
  <c r="BD50" i="3"/>
  <c r="BD51" i="3" s="1"/>
  <c r="AU50" i="3"/>
  <c r="AU51" i="3" s="1"/>
  <c r="AM50" i="3"/>
  <c r="AM51" i="3" s="1"/>
  <c r="AE50" i="3"/>
  <c r="AE51" i="3" s="1"/>
  <c r="DE50" i="3"/>
  <c r="CW50" i="3"/>
  <c r="CO50" i="3"/>
  <c r="CF50" i="3"/>
  <c r="CF51" i="3" s="1"/>
  <c r="BX50" i="3"/>
  <c r="BX51" i="3" s="1"/>
  <c r="BO50" i="3"/>
  <c r="BO51" i="3" s="1"/>
  <c r="BG50" i="3"/>
  <c r="BG51" i="3" s="1"/>
  <c r="AY50" i="3"/>
  <c r="AY51" i="3" s="1"/>
  <c r="AP50" i="3"/>
  <c r="AP51" i="3" s="1"/>
  <c r="AH50" i="3"/>
  <c r="AH51" i="3" s="1"/>
  <c r="Y50" i="3"/>
  <c r="O50" i="3"/>
  <c r="W50" i="3"/>
  <c r="S50" i="3"/>
  <c r="V50" i="3"/>
  <c r="X50" i="3"/>
  <c r="Z50" i="3"/>
  <c r="U50" i="3"/>
  <c r="X51" i="3" l="1"/>
  <c r="F52" i="2"/>
  <c r="AI52" i="2" s="1"/>
  <c r="O51" i="3"/>
  <c r="F41" i="2"/>
  <c r="AI41" i="2" s="1"/>
  <c r="AA87" i="3" s="1"/>
  <c r="P51" i="3"/>
  <c r="F43" i="2"/>
  <c r="AI43" i="2" s="1"/>
  <c r="H51" i="3"/>
  <c r="F27" i="2"/>
  <c r="AI27" i="2" s="1"/>
  <c r="V51" i="3"/>
  <c r="F50" i="2"/>
  <c r="AI50" i="2" s="1"/>
  <c r="Y51" i="3"/>
  <c r="F53" i="2"/>
  <c r="AI53" i="2" s="1"/>
  <c r="Q51" i="3"/>
  <c r="F45" i="2"/>
  <c r="AI45" i="2" s="1"/>
  <c r="T51" i="3"/>
  <c r="F48" i="2"/>
  <c r="AI48" i="2" s="1"/>
  <c r="U51" i="3"/>
  <c r="F49" i="2"/>
  <c r="AI49" i="2" s="1"/>
  <c r="S51" i="3"/>
  <c r="F47" i="2"/>
  <c r="AI47" i="2" s="1"/>
  <c r="I51" i="3"/>
  <c r="F29" i="2"/>
  <c r="AI29" i="2" s="1"/>
  <c r="G51" i="3"/>
  <c r="F25" i="2"/>
  <c r="AI25" i="2" s="1"/>
  <c r="R51" i="3"/>
  <c r="F46" i="2"/>
  <c r="AI46" i="2" s="1"/>
  <c r="N51" i="3"/>
  <c r="F39" i="2"/>
  <c r="AI39" i="2" s="1"/>
  <c r="Z51" i="3"/>
  <c r="F54" i="2"/>
  <c r="AI54" i="2" s="1"/>
  <c r="W51" i="3"/>
  <c r="F51" i="2"/>
  <c r="AI51" i="2" s="1"/>
  <c r="J51" i="3"/>
  <c r="F31" i="2"/>
  <c r="AI31" i="2" s="1"/>
  <c r="K51" i="3"/>
  <c r="F33" i="2"/>
  <c r="AI33" i="2" s="1"/>
  <c r="M51" i="3"/>
  <c r="F37" i="2"/>
  <c r="AI37" i="2" s="1"/>
  <c r="DF51" i="3"/>
  <c r="B25" i="3"/>
  <c r="B17" i="2" s="1"/>
  <c r="CR51" i="3"/>
  <c r="CW51" i="3"/>
  <c r="DB51" i="3"/>
  <c r="DE51" i="3"/>
  <c r="CQ51" i="3"/>
  <c r="CN51" i="3"/>
  <c r="DC51" i="3"/>
  <c r="CP51" i="3"/>
  <c r="H17" i="2"/>
  <c r="CY51" i="3"/>
  <c r="CV51" i="3"/>
  <c r="CM51" i="3"/>
  <c r="CS51" i="3"/>
  <c r="CX51" i="3"/>
  <c r="K17" i="2"/>
  <c r="CO51" i="3"/>
  <c r="CT51" i="3"/>
  <c r="C25" i="3"/>
  <c r="E17" i="2" s="1"/>
  <c r="DD51" i="3"/>
  <c r="CU51" i="3"/>
  <c r="CZ51" i="3"/>
  <c r="DA51" i="3"/>
  <c r="N17" i="2"/>
</calcChain>
</file>

<file path=xl/sharedStrings.xml><?xml version="1.0" encoding="utf-8"?>
<sst xmlns="http://schemas.openxmlformats.org/spreadsheetml/2006/main" count="925" uniqueCount="303">
  <si>
    <t>闇</t>
    <rPh sb="0" eb="1">
      <t>ヤミ</t>
    </rPh>
    <phoneticPr fontId="1"/>
  </si>
  <si>
    <t>光</t>
    <rPh sb="0" eb="1">
      <t>ヒカリ</t>
    </rPh>
    <phoneticPr fontId="1"/>
  </si>
  <si>
    <t>土</t>
    <rPh sb="0" eb="1">
      <t>ツチ</t>
    </rPh>
    <phoneticPr fontId="1"/>
  </si>
  <si>
    <t>風</t>
    <rPh sb="0" eb="1">
      <t>カゼ</t>
    </rPh>
    <phoneticPr fontId="1"/>
  </si>
  <si>
    <t>雷</t>
    <rPh sb="0" eb="1">
      <t>カミナリ</t>
    </rPh>
    <phoneticPr fontId="1"/>
  </si>
  <si>
    <t>水</t>
    <rPh sb="0" eb="1">
      <t>ミズ</t>
    </rPh>
    <phoneticPr fontId="1"/>
  </si>
  <si>
    <t>氷</t>
    <rPh sb="0" eb="1">
      <t>コオリ</t>
    </rPh>
    <phoneticPr fontId="1"/>
  </si>
  <si>
    <t>炎</t>
    <rPh sb="0" eb="1">
      <t>ホノオ</t>
    </rPh>
    <phoneticPr fontId="1"/>
  </si>
  <si>
    <t>遠</t>
    <rPh sb="0" eb="1">
      <t>トオ</t>
    </rPh>
    <phoneticPr fontId="1"/>
  </si>
  <si>
    <t>近</t>
    <rPh sb="0" eb="1">
      <t>チカ</t>
    </rPh>
    <phoneticPr fontId="1"/>
  </si>
  <si>
    <t>耐性</t>
    <rPh sb="0" eb="2">
      <t>タイセイ</t>
    </rPh>
    <phoneticPr fontId="1"/>
  </si>
  <si>
    <t>精神</t>
    <rPh sb="0" eb="2">
      <t>セイシン</t>
    </rPh>
    <phoneticPr fontId="1"/>
  </si>
  <si>
    <t>耐久</t>
    <rPh sb="0" eb="2">
      <t>タイキュウ</t>
    </rPh>
    <phoneticPr fontId="1"/>
  </si>
  <si>
    <t>魔攻</t>
    <rPh sb="0" eb="1">
      <t>マ</t>
    </rPh>
    <rPh sb="1" eb="2">
      <t>コウ</t>
    </rPh>
    <phoneticPr fontId="1"/>
  </si>
  <si>
    <t>物攻</t>
    <rPh sb="0" eb="1">
      <t>ブツ</t>
    </rPh>
    <rPh sb="1" eb="2">
      <t>コウ</t>
    </rPh>
    <phoneticPr fontId="1"/>
  </si>
  <si>
    <t>敏捷</t>
    <rPh sb="0" eb="2">
      <t>ビンショウ</t>
    </rPh>
    <phoneticPr fontId="1"/>
  </si>
  <si>
    <t>抵抗</t>
    <rPh sb="0" eb="2">
      <t>テイコウ</t>
    </rPh>
    <phoneticPr fontId="1"/>
  </si>
  <si>
    <t>魔術</t>
    <rPh sb="0" eb="2">
      <t>マジュツ</t>
    </rPh>
    <phoneticPr fontId="1"/>
  </si>
  <si>
    <t>自</t>
    <rPh sb="0" eb="1">
      <t>ジ</t>
    </rPh>
    <phoneticPr fontId="1"/>
  </si>
  <si>
    <t>回避</t>
    <rPh sb="0" eb="2">
      <t>カイヒ</t>
    </rPh>
    <phoneticPr fontId="1"/>
  </si>
  <si>
    <t>効果</t>
    <rPh sb="0" eb="2">
      <t>コウカ</t>
    </rPh>
    <phoneticPr fontId="1"/>
  </si>
  <si>
    <t>コスト</t>
    <phoneticPr fontId="1"/>
  </si>
  <si>
    <t>代償</t>
    <rPh sb="0" eb="2">
      <t>ダイショウ</t>
    </rPh>
    <phoneticPr fontId="1"/>
  </si>
  <si>
    <t>判定値</t>
    <rPh sb="0" eb="2">
      <t>ハンテイ</t>
    </rPh>
    <rPh sb="2" eb="3">
      <t>チ</t>
    </rPh>
    <phoneticPr fontId="1"/>
  </si>
  <si>
    <t>射程</t>
    <rPh sb="0" eb="2">
      <t>シャテイ</t>
    </rPh>
    <phoneticPr fontId="1"/>
  </si>
  <si>
    <t>対象</t>
    <rPh sb="0" eb="2">
      <t>タイショウ</t>
    </rPh>
    <phoneticPr fontId="1"/>
  </si>
  <si>
    <t>ﾀｲﾐﾝｸﾞ</t>
    <phoneticPr fontId="1"/>
  </si>
  <si>
    <t>種別</t>
    <rPh sb="0" eb="2">
      <t>シュベツ</t>
    </rPh>
    <phoneticPr fontId="1"/>
  </si>
  <si>
    <t>SL</t>
    <phoneticPr fontId="1"/>
  </si>
  <si>
    <t>名称</t>
    <rPh sb="0" eb="2">
      <t>メイショウ</t>
    </rPh>
    <phoneticPr fontId="1"/>
  </si>
  <si>
    <t>射撃</t>
    <rPh sb="0" eb="2">
      <t>シャゲキ</t>
    </rPh>
    <phoneticPr fontId="1"/>
  </si>
  <si>
    <t>近接</t>
    <rPh sb="0" eb="2">
      <t>キンセツ</t>
    </rPh>
    <phoneticPr fontId="1"/>
  </si>
  <si>
    <t>C</t>
    <phoneticPr fontId="1"/>
  </si>
  <si>
    <t>B</t>
    <phoneticPr fontId="1"/>
  </si>
  <si>
    <t>A</t>
    <phoneticPr fontId="1"/>
  </si>
  <si>
    <t>Bonus</t>
    <phoneticPr fontId="1"/>
  </si>
  <si>
    <t>Total status</t>
    <phoneticPr fontId="1"/>
  </si>
  <si>
    <t>他修正</t>
    <rPh sb="0" eb="1">
      <t>ホカ</t>
    </rPh>
    <rPh sb="1" eb="3">
      <t>シュウセイ</t>
    </rPh>
    <phoneticPr fontId="1"/>
  </si>
  <si>
    <t>ｱｸｾｻﾘｰ</t>
    <phoneticPr fontId="1"/>
  </si>
  <si>
    <t>防具</t>
    <rPh sb="0" eb="2">
      <t>ボウグ</t>
    </rPh>
    <phoneticPr fontId="1"/>
  </si>
  <si>
    <t>武器</t>
    <rPh sb="0" eb="2">
      <t>ブキ</t>
    </rPh>
    <phoneticPr fontId="1"/>
  </si>
  <si>
    <t>ｸﾗｽ</t>
    <phoneticPr fontId="1"/>
  </si>
  <si>
    <t>種族</t>
    <rPh sb="0" eb="2">
      <t>シュゾク</t>
    </rPh>
    <phoneticPr fontId="1"/>
  </si>
  <si>
    <t>Status               　　                     　</t>
    <phoneticPr fontId="1"/>
  </si>
  <si>
    <t>ND</t>
    <phoneticPr fontId="1"/>
  </si>
  <si>
    <t>所持金</t>
    <rPh sb="0" eb="3">
      <t>ショジキン</t>
    </rPh>
    <phoneticPr fontId="1"/>
  </si>
  <si>
    <t>移動ｺｽﾄ</t>
    <rPh sb="0" eb="2">
      <t>イドウ</t>
    </rPh>
    <phoneticPr fontId="1"/>
  </si>
  <si>
    <t>属性</t>
    <rPh sb="0" eb="2">
      <t>ゾクセイ</t>
    </rPh>
    <phoneticPr fontId="1"/>
  </si>
  <si>
    <t>コスト</t>
    <phoneticPr fontId="1"/>
  </si>
  <si>
    <t>調査F値</t>
    <rPh sb="0" eb="2">
      <t>チョウサ</t>
    </rPh>
    <rPh sb="3" eb="4">
      <t>チ</t>
    </rPh>
    <phoneticPr fontId="1"/>
  </si>
  <si>
    <t>調査C値</t>
    <rPh sb="0" eb="2">
      <t>チョウサ</t>
    </rPh>
    <rPh sb="3" eb="4">
      <t>チ</t>
    </rPh>
    <phoneticPr fontId="1"/>
  </si>
  <si>
    <t>幸運</t>
    <rPh sb="0" eb="2">
      <t>コウウン</t>
    </rPh>
    <phoneticPr fontId="1"/>
  </si>
  <si>
    <t>知識</t>
    <rPh sb="0" eb="2">
      <t>チシキ</t>
    </rPh>
    <phoneticPr fontId="1"/>
  </si>
  <si>
    <t>反射</t>
    <rPh sb="0" eb="2">
      <t>ハンシャ</t>
    </rPh>
    <phoneticPr fontId="1"/>
  </si>
  <si>
    <t>集中</t>
    <rPh sb="0" eb="2">
      <t>シュウチュウ</t>
    </rPh>
    <phoneticPr fontId="1"/>
  </si>
  <si>
    <t>肉体</t>
    <rPh sb="0" eb="2">
      <t>ニクタイ</t>
    </rPh>
    <phoneticPr fontId="1"/>
  </si>
  <si>
    <t>回避F値</t>
    <rPh sb="0" eb="2">
      <t>カイヒ</t>
    </rPh>
    <rPh sb="3" eb="4">
      <t>チ</t>
    </rPh>
    <phoneticPr fontId="1"/>
  </si>
  <si>
    <t>回避C値</t>
    <rPh sb="0" eb="2">
      <t>カイヒ</t>
    </rPh>
    <rPh sb="3" eb="4">
      <t>チ</t>
    </rPh>
    <phoneticPr fontId="1"/>
  </si>
  <si>
    <t>武器性能</t>
    <rPh sb="0" eb="2">
      <t>ブキ</t>
    </rPh>
    <rPh sb="2" eb="4">
      <t>セイノウ</t>
    </rPh>
    <phoneticPr fontId="1"/>
  </si>
  <si>
    <t>基本能力値</t>
    <rPh sb="0" eb="2">
      <t>キホン</t>
    </rPh>
    <rPh sb="2" eb="5">
      <t>ノウリョクチ</t>
    </rPh>
    <phoneticPr fontId="1"/>
  </si>
  <si>
    <t>命中F値</t>
    <rPh sb="0" eb="2">
      <t>メイチュウ</t>
    </rPh>
    <rPh sb="3" eb="4">
      <t>チ</t>
    </rPh>
    <phoneticPr fontId="1"/>
  </si>
  <si>
    <t>命中C値</t>
    <rPh sb="0" eb="2">
      <t>メイチュウ</t>
    </rPh>
    <rPh sb="3" eb="4">
      <t>チ</t>
    </rPh>
    <phoneticPr fontId="1"/>
  </si>
  <si>
    <t>Complexion</t>
    <phoneticPr fontId="1"/>
  </si>
  <si>
    <t>kg</t>
    <phoneticPr fontId="1"/>
  </si>
  <si>
    <t>Weight</t>
    <phoneticPr fontId="1"/>
  </si>
  <si>
    <t>/</t>
    <phoneticPr fontId="1"/>
  </si>
  <si>
    <t>Class</t>
    <phoneticPr fontId="1"/>
  </si>
  <si>
    <t>Other Data</t>
    <phoneticPr fontId="1"/>
  </si>
  <si>
    <t>Color</t>
    <phoneticPr fontId="1"/>
  </si>
  <si>
    <t>アクセC</t>
    <phoneticPr fontId="1"/>
  </si>
  <si>
    <t>Eye</t>
    <phoneticPr fontId="1"/>
  </si>
  <si>
    <t>cm</t>
    <phoneticPr fontId="1"/>
  </si>
  <si>
    <t>Height</t>
    <phoneticPr fontId="1"/>
  </si>
  <si>
    <t>CL</t>
    <phoneticPr fontId="1"/>
  </si>
  <si>
    <t>Species</t>
    <phoneticPr fontId="1"/>
  </si>
  <si>
    <t>アクセB</t>
    <phoneticPr fontId="1"/>
  </si>
  <si>
    <t>宝物</t>
    <rPh sb="0" eb="2">
      <t>タカラモノ</t>
    </rPh>
    <phoneticPr fontId="1"/>
  </si>
  <si>
    <t>Hair</t>
    <phoneticPr fontId="1"/>
  </si>
  <si>
    <t>Age</t>
    <phoneticPr fontId="1"/>
  </si>
  <si>
    <t>アクセA</t>
    <phoneticPr fontId="1"/>
  </si>
  <si>
    <t>職業</t>
    <rPh sb="0" eb="2">
      <t>ショクギョウ</t>
    </rPh>
    <phoneticPr fontId="1"/>
  </si>
  <si>
    <t>Experience Points</t>
    <phoneticPr fontId="1"/>
  </si>
  <si>
    <t>理由</t>
    <rPh sb="0" eb="2">
      <t>リユウ</t>
    </rPh>
    <phoneticPr fontId="1"/>
  </si>
  <si>
    <t>Player's name</t>
    <phoneticPr fontId="1"/>
  </si>
  <si>
    <t>Character's name</t>
    <phoneticPr fontId="1"/>
  </si>
  <si>
    <t>Illust</t>
    <phoneticPr fontId="1"/>
  </si>
  <si>
    <t>Equipment's name</t>
    <phoneticPr fontId="1"/>
  </si>
  <si>
    <t>Lifepath</t>
    <phoneticPr fontId="1"/>
  </si>
  <si>
    <t>種族名</t>
    <rPh sb="0" eb="2">
      <t>シュゾク</t>
    </rPh>
    <rPh sb="2" eb="3">
      <t>メイ</t>
    </rPh>
    <phoneticPr fontId="1"/>
  </si>
  <si>
    <t>人間</t>
    <rPh sb="0" eb="2">
      <t>ニンゲン</t>
    </rPh>
    <phoneticPr fontId="1"/>
  </si>
  <si>
    <t>天使</t>
    <rPh sb="0" eb="2">
      <t>テンシ</t>
    </rPh>
    <phoneticPr fontId="1"/>
  </si>
  <si>
    <t>悪魔</t>
    <rPh sb="0" eb="2">
      <t>アクマ</t>
    </rPh>
    <phoneticPr fontId="1"/>
  </si>
  <si>
    <t>妖精</t>
    <rPh sb="0" eb="2">
      <t>ヨウセイ</t>
    </rPh>
    <phoneticPr fontId="1"/>
  </si>
  <si>
    <t>鳥人</t>
    <rPh sb="0" eb="2">
      <t>チョウジン</t>
    </rPh>
    <phoneticPr fontId="1"/>
  </si>
  <si>
    <t>竜人</t>
    <rPh sb="0" eb="1">
      <t>リュウ</t>
    </rPh>
    <rPh sb="1" eb="2">
      <t>ヒト</t>
    </rPh>
    <phoneticPr fontId="1"/>
  </si>
  <si>
    <t>獣人</t>
    <rPh sb="0" eb="2">
      <t>ジュウジン</t>
    </rPh>
    <phoneticPr fontId="1"/>
  </si>
  <si>
    <t>吸血鬼</t>
    <rPh sb="0" eb="3">
      <t>キュウケツキ</t>
    </rPh>
    <phoneticPr fontId="1"/>
  </si>
  <si>
    <t>死神</t>
    <rPh sb="0" eb="2">
      <t>シニガミ</t>
    </rPh>
    <phoneticPr fontId="1"/>
  </si>
  <si>
    <t>偽人</t>
    <rPh sb="0" eb="1">
      <t>ギ</t>
    </rPh>
    <rPh sb="1" eb="2">
      <t>ジン</t>
    </rPh>
    <phoneticPr fontId="1"/>
  </si>
  <si>
    <t>魔法人形</t>
    <rPh sb="0" eb="2">
      <t>マホウ</t>
    </rPh>
    <rPh sb="2" eb="4">
      <t>ニンギョウ</t>
    </rPh>
    <phoneticPr fontId="1"/>
  </si>
  <si>
    <t>近</t>
    <rPh sb="0" eb="1">
      <t>キン</t>
    </rPh>
    <phoneticPr fontId="1"/>
  </si>
  <si>
    <t>竜人</t>
    <rPh sb="0" eb="1">
      <t>リュウ</t>
    </rPh>
    <rPh sb="1" eb="2">
      <t>ジン</t>
    </rPh>
    <phoneticPr fontId="1"/>
  </si>
  <si>
    <t>能力値</t>
    <rPh sb="0" eb="3">
      <t>ノウリョクチ</t>
    </rPh>
    <phoneticPr fontId="1"/>
  </si>
  <si>
    <t>ｸﾗｽ名</t>
    <rPh sb="3" eb="4">
      <t>メイ</t>
    </rPh>
    <phoneticPr fontId="1"/>
  </si>
  <si>
    <t>FS</t>
    <phoneticPr fontId="1"/>
  </si>
  <si>
    <t>FC</t>
    <phoneticPr fontId="1"/>
  </si>
  <si>
    <t>AS</t>
    <phoneticPr fontId="1"/>
  </si>
  <si>
    <t>WR</t>
    <phoneticPr fontId="1"/>
  </si>
  <si>
    <t>BS</t>
    <phoneticPr fontId="1"/>
  </si>
  <si>
    <t>VC</t>
    <phoneticPr fontId="1"/>
  </si>
  <si>
    <t>TE</t>
    <phoneticPr fontId="1"/>
  </si>
  <si>
    <t>TM</t>
    <phoneticPr fontId="1"/>
  </si>
  <si>
    <t>EE</t>
    <phoneticPr fontId="1"/>
  </si>
  <si>
    <t>AB</t>
    <phoneticPr fontId="1"/>
  </si>
  <si>
    <t>PD</t>
    <phoneticPr fontId="1"/>
  </si>
  <si>
    <t>BC</t>
    <phoneticPr fontId="1"/>
  </si>
  <si>
    <t>AG</t>
    <phoneticPr fontId="1"/>
  </si>
  <si>
    <t>近</t>
  </si>
  <si>
    <t>遠</t>
  </si>
  <si>
    <t>炎</t>
  </si>
  <si>
    <t>氷</t>
  </si>
  <si>
    <t>水</t>
  </si>
  <si>
    <t>雷</t>
  </si>
  <si>
    <t>風</t>
  </si>
  <si>
    <t>土</t>
  </si>
  <si>
    <t>光</t>
  </si>
  <si>
    <t>闇</t>
  </si>
  <si>
    <t>所持品</t>
    <rPh sb="0" eb="2">
      <t>ショジ</t>
    </rPh>
    <rPh sb="2" eb="3">
      <t>ヒン</t>
    </rPh>
    <phoneticPr fontId="1"/>
  </si>
  <si>
    <t>種族特典</t>
    <rPh sb="0" eb="2">
      <t>シュゾク</t>
    </rPh>
    <rPh sb="2" eb="4">
      <t>トクテン</t>
    </rPh>
    <phoneticPr fontId="1"/>
  </si>
  <si>
    <t>種別：魔のスキルのバステ無効 &amp; 通常攻撃のコスト-1</t>
    <rPh sb="0" eb="2">
      <t>シュベツ</t>
    </rPh>
    <rPh sb="3" eb="4">
      <t>マ</t>
    </rPh>
    <rPh sb="12" eb="14">
      <t>ムコウ</t>
    </rPh>
    <rPh sb="17" eb="19">
      <t>ツウジョウ</t>
    </rPh>
    <rPh sb="19" eb="21">
      <t>コウゲキ</t>
    </rPh>
    <phoneticPr fontId="1"/>
  </si>
  <si>
    <t>サブアクションで、サブアクションのスキルを2つ使用できる。</t>
    <rPh sb="23" eb="25">
      <t>シヨウ</t>
    </rPh>
    <phoneticPr fontId="1"/>
  </si>
  <si>
    <t>人間以外のキメラ不可。</t>
    <rPh sb="0" eb="2">
      <t>ニンゲン</t>
    </rPh>
    <rPh sb="2" eb="4">
      <t>イガイ</t>
    </rPh>
    <rPh sb="8" eb="10">
      <t>フカ</t>
    </rPh>
    <phoneticPr fontId="1"/>
  </si>
  <si>
    <t>近接攻撃の回避の達成値+2 &amp; 反射判定と回避判定のC値-1 F値3固定。</t>
    <rPh sb="0" eb="2">
      <t>キンセツ</t>
    </rPh>
    <rPh sb="2" eb="4">
      <t>コウゲキ</t>
    </rPh>
    <rPh sb="5" eb="7">
      <t>カイヒ</t>
    </rPh>
    <rPh sb="8" eb="10">
      <t>タッセイ</t>
    </rPh>
    <rPh sb="10" eb="11">
      <t>チ</t>
    </rPh>
    <rPh sb="16" eb="18">
      <t>ハンシャ</t>
    </rPh>
    <rPh sb="18" eb="20">
      <t>ハンテイ</t>
    </rPh>
    <rPh sb="21" eb="23">
      <t>カイヒ</t>
    </rPh>
    <rPh sb="23" eb="25">
      <t>ハンテイ</t>
    </rPh>
    <rPh sb="27" eb="28">
      <t>チ</t>
    </rPh>
    <rPh sb="32" eb="33">
      <t>チ</t>
    </rPh>
    <rPh sb="34" eb="36">
      <t>コテイ</t>
    </rPh>
    <phoneticPr fontId="1"/>
  </si>
  <si>
    <t>クラス特典</t>
    <rPh sb="3" eb="5">
      <t>トクテン</t>
    </rPh>
    <phoneticPr fontId="1"/>
  </si>
  <si>
    <t>「サブアクション」と「オートスキル」の代償-1MP (下限値：1MP)</t>
    <rPh sb="19" eb="21">
      <t>ダイショウ</t>
    </rPh>
    <rPh sb="27" eb="30">
      <t>カゲンチ</t>
    </rPh>
    <phoneticPr fontId="1"/>
  </si>
  <si>
    <t>アイテムコスト-１ &amp; バステを1D6を振って6が出たら無効にする。</t>
    <rPh sb="20" eb="21">
      <t>フ</t>
    </rPh>
    <rPh sb="25" eb="26">
      <t>デ</t>
    </rPh>
    <rPh sb="28" eb="30">
      <t>ムコウ</t>
    </rPh>
    <phoneticPr fontId="1"/>
  </si>
  <si>
    <t>クラス特典A</t>
    <rPh sb="3" eb="5">
      <t>トクテン</t>
    </rPh>
    <phoneticPr fontId="1"/>
  </si>
  <si>
    <t>クラス特典B</t>
    <rPh sb="3" eb="5">
      <t>トクテン</t>
    </rPh>
    <phoneticPr fontId="1"/>
  </si>
  <si>
    <t>キメラ忌</t>
    <rPh sb="3" eb="4">
      <t>イミ</t>
    </rPh>
    <phoneticPr fontId="1"/>
  </si>
  <si>
    <t>キメラ祝</t>
    <rPh sb="3" eb="4">
      <t>シュク</t>
    </rPh>
    <phoneticPr fontId="1"/>
  </si>
  <si>
    <t>自動取得</t>
    <rPh sb="0" eb="2">
      <t>ジドウ</t>
    </rPh>
    <rPh sb="2" eb="4">
      <t>シュトク</t>
    </rPh>
    <phoneticPr fontId="1"/>
  </si>
  <si>
    <t>名称</t>
    <rPh sb="0" eb="2">
      <t>メイショウ</t>
    </rPh>
    <phoneticPr fontId="1"/>
  </si>
  <si>
    <t>SL</t>
    <phoneticPr fontId="1"/>
  </si>
  <si>
    <t>種別</t>
    <rPh sb="0" eb="2">
      <t>シュベツ</t>
    </rPh>
    <phoneticPr fontId="1"/>
  </si>
  <si>
    <t>コスト</t>
    <phoneticPr fontId="1"/>
  </si>
  <si>
    <t>ﾀｲﾐﾝｸﾞ</t>
    <phoneticPr fontId="1"/>
  </si>
  <si>
    <t>対象</t>
    <rPh sb="0" eb="2">
      <t>タイショウ</t>
    </rPh>
    <phoneticPr fontId="1"/>
  </si>
  <si>
    <t>射程</t>
    <rPh sb="0" eb="2">
      <t>シャテイ</t>
    </rPh>
    <phoneticPr fontId="1"/>
  </si>
  <si>
    <t>判定値</t>
    <rPh sb="0" eb="2">
      <t>ハンテイ</t>
    </rPh>
    <rPh sb="2" eb="3">
      <t>チ</t>
    </rPh>
    <phoneticPr fontId="1"/>
  </si>
  <si>
    <t>代償</t>
    <rPh sb="0" eb="2">
      <t>ダイショウ</t>
    </rPh>
    <phoneticPr fontId="1"/>
  </si>
  <si>
    <t>起死回生</t>
    <rPh sb="0" eb="4">
      <t>キシカイセイ</t>
    </rPh>
    <phoneticPr fontId="1"/>
  </si>
  <si>
    <t>祝福</t>
    <rPh sb="0" eb="2">
      <t>シュクフク</t>
    </rPh>
    <phoneticPr fontId="1"/>
  </si>
  <si>
    <t>増幅する苦痛</t>
    <rPh sb="0" eb="2">
      <t>ゾウフク</t>
    </rPh>
    <rPh sb="4" eb="6">
      <t>クツウ</t>
    </rPh>
    <phoneticPr fontId="1"/>
  </si>
  <si>
    <t>ソニックムーブ</t>
    <phoneticPr fontId="1"/>
  </si>
  <si>
    <t>マナシールド</t>
    <phoneticPr fontId="1"/>
  </si>
  <si>
    <t>ドラゴンフォース</t>
    <phoneticPr fontId="1"/>
  </si>
  <si>
    <t>ワイルドラッシュ</t>
    <phoneticPr fontId="1"/>
  </si>
  <si>
    <t>鮮血の一撃</t>
    <rPh sb="0" eb="2">
      <t>センケツ</t>
    </rPh>
    <rPh sb="3" eb="5">
      <t>イチゲキ</t>
    </rPh>
    <phoneticPr fontId="1"/>
  </si>
  <si>
    <t>真姿解放</t>
    <rPh sb="0" eb="1">
      <t>シン</t>
    </rPh>
    <rPh sb="1" eb="2">
      <t>スガタ</t>
    </rPh>
    <rPh sb="2" eb="4">
      <t>カイホウ</t>
    </rPh>
    <phoneticPr fontId="1"/>
  </si>
  <si>
    <t>エナジーバースト</t>
    <phoneticPr fontId="1"/>
  </si>
  <si>
    <t>死神の鎌</t>
    <rPh sb="0" eb="2">
      <t>シニガミ</t>
    </rPh>
    <rPh sb="3" eb="4">
      <t>カマ</t>
    </rPh>
    <phoneticPr fontId="1"/>
  </si>
  <si>
    <t>忌み嫌われし存在</t>
    <rPh sb="0" eb="1">
      <t>イ</t>
    </rPh>
    <rPh sb="2" eb="3">
      <t>キラ</t>
    </rPh>
    <rPh sb="6" eb="8">
      <t>ソンザイ</t>
    </rPh>
    <phoneticPr fontId="1"/>
  </si>
  <si>
    <t>祝福されし存在</t>
    <rPh sb="0" eb="2">
      <t>シュクフク</t>
    </rPh>
    <rPh sb="5" eb="7">
      <t>ソンザイ</t>
    </rPh>
    <phoneticPr fontId="1"/>
  </si>
  <si>
    <t>★</t>
    <phoneticPr fontId="1"/>
  </si>
  <si>
    <t>自</t>
  </si>
  <si>
    <t>自</t>
    <rPh sb="0" eb="1">
      <t>ジ</t>
    </rPh>
    <phoneticPr fontId="1"/>
  </si>
  <si>
    <t>★</t>
    <phoneticPr fontId="1"/>
  </si>
  <si>
    <t>ｵｰﾄ</t>
    <phoneticPr fontId="1"/>
  </si>
  <si>
    <t>なし</t>
  </si>
  <si>
    <t>なし</t>
    <phoneticPr fontId="1"/>
  </si>
  <si>
    <t>自動</t>
  </si>
  <si>
    <t>自動</t>
    <rPh sb="0" eb="2">
      <t>ジドウ</t>
    </rPh>
    <phoneticPr fontId="1"/>
  </si>
  <si>
    <t>6BP</t>
    <phoneticPr fontId="1"/>
  </si>
  <si>
    <t>[単]</t>
    <rPh sb="1" eb="2">
      <t>タン</t>
    </rPh>
    <phoneticPr fontId="1"/>
  </si>
  <si>
    <t>0-5</t>
    <phoneticPr fontId="1"/>
  </si>
  <si>
    <t>2BP</t>
    <phoneticPr fontId="1"/>
  </si>
  <si>
    <t>単</t>
    <rPh sb="0" eb="1">
      <t>タン</t>
    </rPh>
    <phoneticPr fontId="1"/>
  </si>
  <si>
    <t>0-4</t>
    <phoneticPr fontId="1"/>
  </si>
  <si>
    <t>7BP</t>
    <phoneticPr fontId="1"/>
  </si>
  <si>
    <t>敵(対象)が受けたダメージの半分(↓)を他の敵全てに与える。</t>
    <rPh sb="0" eb="1">
      <t>テキ</t>
    </rPh>
    <rPh sb="2" eb="4">
      <t>タイショウ</t>
    </rPh>
    <rPh sb="6" eb="7">
      <t>ウ</t>
    </rPh>
    <rPh sb="14" eb="16">
      <t>ハンブン</t>
    </rPh>
    <rPh sb="20" eb="21">
      <t>ホカ</t>
    </rPh>
    <rPh sb="22" eb="23">
      <t>テキ</t>
    </rPh>
    <rPh sb="23" eb="24">
      <t>スベ</t>
    </rPh>
    <rPh sb="26" eb="27">
      <t>アタ</t>
    </rPh>
    <phoneticPr fontId="1"/>
  </si>
  <si>
    <t>ｻﾌﾞ</t>
    <phoneticPr fontId="1"/>
  </si>
  <si>
    <t>N体</t>
    <rPh sb="1" eb="2">
      <t>タイ</t>
    </rPh>
    <phoneticPr fontId="1"/>
  </si>
  <si>
    <t>NBP</t>
    <phoneticPr fontId="1"/>
  </si>
  <si>
    <t>0-2</t>
    <phoneticPr fontId="1"/>
  </si>
  <si>
    <t>3BP</t>
    <phoneticPr fontId="1"/>
  </si>
  <si>
    <t>ｶｳﾝﾄ開始時に使用。即座に行動手番を迎える。</t>
    <rPh sb="4" eb="6">
      <t>カイシ</t>
    </rPh>
    <rPh sb="6" eb="7">
      <t>ジ</t>
    </rPh>
    <rPh sb="8" eb="10">
      <t>シヨウ</t>
    </rPh>
    <rPh sb="11" eb="13">
      <t>ソクザ</t>
    </rPh>
    <rPh sb="14" eb="16">
      <t>コウドウ</t>
    </rPh>
    <rPh sb="16" eb="18">
      <t>テバン</t>
    </rPh>
    <rPh sb="19" eb="20">
      <t>ムカ</t>
    </rPh>
    <phoneticPr fontId="1"/>
  </si>
  <si>
    <t>ｽﾀｰﾄ</t>
    <phoneticPr fontId="1"/>
  </si>
  <si>
    <t>ﾀﾞﾒﾛ</t>
    <phoneticPr fontId="1"/>
  </si>
  <si>
    <t>3BP</t>
    <phoneticPr fontId="1"/>
  </si>
  <si>
    <t>ダメージロールで振るダイスの目を全て最大値にする。</t>
    <rPh sb="8" eb="9">
      <t>フ</t>
    </rPh>
    <rPh sb="14" eb="15">
      <t>メ</t>
    </rPh>
    <rPh sb="16" eb="17">
      <t>スベ</t>
    </rPh>
    <rPh sb="18" eb="21">
      <t>サイダイチ</t>
    </rPh>
    <phoneticPr fontId="1"/>
  </si>
  <si>
    <t>いつでも使用可。あなたは[解放状態]となる。</t>
    <rPh sb="4" eb="6">
      <t>シヨウ</t>
    </rPh>
    <rPh sb="6" eb="7">
      <t>カ</t>
    </rPh>
    <rPh sb="13" eb="15">
      <t>カイホウ</t>
    </rPh>
    <rPh sb="15" eb="17">
      <t>ジョウタイ</t>
    </rPh>
    <phoneticPr fontId="1"/>
  </si>
  <si>
    <t>5BP</t>
    <phoneticPr fontId="1"/>
  </si>
  <si>
    <t>常時</t>
    <rPh sb="0" eb="2">
      <t>ジョウジ</t>
    </rPh>
    <phoneticPr fontId="1"/>
  </si>
  <si>
    <t>常時</t>
    <phoneticPr fontId="1"/>
  </si>
  <si>
    <t>行動手番後使用。追加ﾒｲﾝを得て攻撃を行う。そのときのｺｽﾄに-5する。</t>
    <rPh sb="0" eb="2">
      <t>コウドウ</t>
    </rPh>
    <rPh sb="2" eb="4">
      <t>テバン</t>
    </rPh>
    <rPh sb="4" eb="5">
      <t>ゴ</t>
    </rPh>
    <rPh sb="5" eb="7">
      <t>シヨウ</t>
    </rPh>
    <rPh sb="8" eb="10">
      <t>ツイカ</t>
    </rPh>
    <rPh sb="14" eb="15">
      <t>エ</t>
    </rPh>
    <rPh sb="16" eb="18">
      <t>コウゲキ</t>
    </rPh>
    <rPh sb="19" eb="20">
      <t>オコナ</t>
    </rPh>
    <phoneticPr fontId="1"/>
  </si>
  <si>
    <t>C開始時に使用。次判定達成値+10 与D+[物攻or魔攻] C終了後HP0。</t>
    <rPh sb="1" eb="3">
      <t>カイシ</t>
    </rPh>
    <rPh sb="3" eb="4">
      <t>ジ</t>
    </rPh>
    <rPh sb="5" eb="7">
      <t>シヨウ</t>
    </rPh>
    <rPh sb="8" eb="9">
      <t>ツギ</t>
    </rPh>
    <rPh sb="9" eb="11">
      <t>ハンテイ</t>
    </rPh>
    <rPh sb="11" eb="13">
      <t>タッセイ</t>
    </rPh>
    <rPh sb="13" eb="14">
      <t>チ</t>
    </rPh>
    <rPh sb="18" eb="19">
      <t>アタ</t>
    </rPh>
    <rPh sb="22" eb="23">
      <t>ブツ</t>
    </rPh>
    <rPh sb="23" eb="24">
      <t>コウ</t>
    </rPh>
    <rPh sb="26" eb="27">
      <t>マ</t>
    </rPh>
    <rPh sb="27" eb="28">
      <t>コウ</t>
    </rPh>
    <rPh sb="31" eb="33">
      <t>シュウリョウ</t>
    </rPh>
    <rPh sb="33" eb="34">
      <t>ゴ</t>
    </rPh>
    <phoneticPr fontId="1"/>
  </si>
  <si>
    <t>ｶｳﾝﾄ開始時に使用。対象のスキル使用回数を1回回復する。</t>
    <rPh sb="4" eb="6">
      <t>カイシ</t>
    </rPh>
    <rPh sb="6" eb="7">
      <t>ジ</t>
    </rPh>
    <rPh sb="8" eb="10">
      <t>シヨウ</t>
    </rPh>
    <rPh sb="11" eb="13">
      <t>タイショウ</t>
    </rPh>
    <rPh sb="17" eb="19">
      <t>シヨウ</t>
    </rPh>
    <rPh sb="19" eb="21">
      <t>カイスウ</t>
    </rPh>
    <rPh sb="23" eb="24">
      <t>カイ</t>
    </rPh>
    <rPh sb="24" eb="26">
      <t>カイフク</t>
    </rPh>
    <phoneticPr fontId="1"/>
  </si>
  <si>
    <t>ｵｰﾄ</t>
    <phoneticPr fontId="1"/>
  </si>
  <si>
    <t>EB</t>
    <phoneticPr fontId="1"/>
  </si>
  <si>
    <t>OK</t>
    <phoneticPr fontId="1"/>
  </si>
  <si>
    <t>WT</t>
    <phoneticPr fontId="1"/>
  </si>
  <si>
    <t>YM</t>
    <phoneticPr fontId="1"/>
  </si>
  <si>
    <t>TD</t>
    <phoneticPr fontId="1"/>
  </si>
  <si>
    <t>神格</t>
    <rPh sb="0" eb="2">
      <t>シンカク</t>
    </rPh>
    <phoneticPr fontId="1"/>
  </si>
  <si>
    <t>攻撃でﾀﾞﾒｰｼﾞを受けた時、与えた対象に「BS：怯み(1)」付与。</t>
    <rPh sb="0" eb="2">
      <t>コウゲキ</t>
    </rPh>
    <rPh sb="10" eb="11">
      <t>ウ</t>
    </rPh>
    <rPh sb="13" eb="14">
      <t>トキ</t>
    </rPh>
    <rPh sb="15" eb="16">
      <t>アタ</t>
    </rPh>
    <rPh sb="18" eb="20">
      <t>タイショウ</t>
    </rPh>
    <rPh sb="25" eb="26">
      <t>ヒル</t>
    </rPh>
    <rPh sb="31" eb="33">
      <t>フヨ</t>
    </rPh>
    <phoneticPr fontId="1"/>
  </si>
  <si>
    <t>Paranormal Power</t>
    <phoneticPr fontId="1"/>
  </si>
  <si>
    <t>ｽﾀｰﾄ</t>
    <phoneticPr fontId="1"/>
  </si>
  <si>
    <t>自</t>
    <rPh sb="0" eb="1">
      <t>ジ</t>
    </rPh>
    <phoneticPr fontId="1"/>
  </si>
  <si>
    <t>なし</t>
    <phoneticPr fontId="1"/>
  </si>
  <si>
    <t>自動</t>
    <rPh sb="0" eb="2">
      <t>ジドウ</t>
    </rPh>
    <phoneticPr fontId="1"/>
  </si>
  <si>
    <t>回避判定のC値-1(下限値16)</t>
    <rPh sb="0" eb="2">
      <t>カイヒ</t>
    </rPh>
    <rPh sb="2" eb="4">
      <t>ハンテイ</t>
    </rPh>
    <rPh sb="6" eb="7">
      <t>チ</t>
    </rPh>
    <rPh sb="10" eb="13">
      <t>カゲンチ</t>
    </rPh>
    <phoneticPr fontId="1"/>
  </si>
  <si>
    <t>常時C値-1(下限値16) &amp; 集中判定を1度振り直せる。</t>
    <rPh sb="0" eb="2">
      <t>ジョウジ</t>
    </rPh>
    <rPh sb="3" eb="4">
      <t>チ</t>
    </rPh>
    <rPh sb="7" eb="10">
      <t>カゲンチ</t>
    </rPh>
    <rPh sb="16" eb="18">
      <t>シュウチュウ</t>
    </rPh>
    <rPh sb="18" eb="20">
      <t>ハンテイ</t>
    </rPh>
    <rPh sb="22" eb="23">
      <t>ド</t>
    </rPh>
    <rPh sb="23" eb="24">
      <t>フ</t>
    </rPh>
    <rPh sb="25" eb="26">
      <t>ナオ</t>
    </rPh>
    <phoneticPr fontId="1"/>
  </si>
  <si>
    <t>1BP</t>
    <phoneticPr fontId="1"/>
  </si>
  <si>
    <t>妖怪</t>
    <rPh sb="0" eb="2">
      <t>ヨウカイ</t>
    </rPh>
    <phoneticPr fontId="1"/>
  </si>
  <si>
    <t>判定の1,2の目1つを3にする。感情の強度の合計値-1。</t>
    <rPh sb="0" eb="2">
      <t>ハンテイ</t>
    </rPh>
    <rPh sb="7" eb="8">
      <t>メ</t>
    </rPh>
    <rPh sb="16" eb="18">
      <t>カンジョウ</t>
    </rPh>
    <rPh sb="19" eb="21">
      <t>キョウド</t>
    </rPh>
    <rPh sb="22" eb="25">
      <t>ゴウケイチ</t>
    </rPh>
    <phoneticPr fontId="1"/>
  </si>
  <si>
    <t>妖力波</t>
    <rPh sb="0" eb="2">
      <t>ヨウリョク</t>
    </rPh>
    <rPh sb="2" eb="3">
      <t>ナミ</t>
    </rPh>
    <phoneticPr fontId="1"/>
  </si>
  <si>
    <t>ｵｰﾄ</t>
    <phoneticPr fontId="1"/>
  </si>
  <si>
    <t>0-4</t>
    <phoneticPr fontId="1"/>
  </si>
  <si>
    <t>判定の低い方の出目を1にする。その後振り直しなど不可。</t>
    <rPh sb="0" eb="2">
      <t>ハンテイ</t>
    </rPh>
    <rPh sb="3" eb="4">
      <t>ヒク</t>
    </rPh>
    <rPh sb="5" eb="6">
      <t>ホウ</t>
    </rPh>
    <rPh sb="7" eb="9">
      <t>デメ</t>
    </rPh>
    <rPh sb="17" eb="18">
      <t>ゴ</t>
    </rPh>
    <rPh sb="18" eb="19">
      <t>フ</t>
    </rPh>
    <rPh sb="20" eb="21">
      <t>ナオ</t>
    </rPh>
    <rPh sb="24" eb="26">
      <t>フカ</t>
    </rPh>
    <phoneticPr fontId="1"/>
  </si>
  <si>
    <t xml:space="preserve">Skill            </t>
    <phoneticPr fontId="1"/>
  </si>
  <si>
    <t>現在のSL合計/SL合計上限</t>
    <rPh sb="0" eb="2">
      <t>ゲンザイ</t>
    </rPh>
    <rPh sb="5" eb="7">
      <t>ゴウケイ</t>
    </rPh>
    <rPh sb="10" eb="12">
      <t>ゴウケイ</t>
    </rPh>
    <rPh sb="12" eb="14">
      <t>ジョウゲン</t>
    </rPh>
    <phoneticPr fontId="1"/>
  </si>
  <si>
    <t>常時F値+3 &amp; 「BS：KB(X)」を70%で無効。</t>
    <rPh sb="0" eb="2">
      <t>ジョウジ</t>
    </rPh>
    <rPh sb="3" eb="4">
      <t>チ</t>
    </rPh>
    <rPh sb="24" eb="26">
      <t>ムコウ</t>
    </rPh>
    <phoneticPr fontId="1"/>
  </si>
  <si>
    <t>「BS：KB(X)」を受ける時1D10を振り、出目が7以上なら無効にする。</t>
    <phoneticPr fontId="1"/>
  </si>
  <si>
    <t>花姫</t>
    <rPh sb="0" eb="1">
      <t>ハナ</t>
    </rPh>
    <rPh sb="1" eb="2">
      <t>ヒメ</t>
    </rPh>
    <phoneticPr fontId="1"/>
  </si>
  <si>
    <t>フルブルーム</t>
    <phoneticPr fontId="1"/>
  </si>
  <si>
    <t>キメラ忌</t>
    <phoneticPr fontId="1"/>
  </si>
  <si>
    <t>虫人</t>
    <rPh sb="0" eb="1">
      <t>ムシ</t>
    </rPh>
    <rPh sb="1" eb="2">
      <t>ヒト</t>
    </rPh>
    <phoneticPr fontId="1"/>
  </si>
  <si>
    <t xml:space="preserve">DでHP0になる場合、HPを1にする。1/Sce &amp; 「BS：花毒」を60%で無効 </t>
    <rPh sb="8" eb="10">
      <t>バアイ</t>
    </rPh>
    <rPh sb="31" eb="32">
      <t>ハナ</t>
    </rPh>
    <rPh sb="32" eb="33">
      <t>ドク</t>
    </rPh>
    <rPh sb="39" eb="41">
      <t>ムコウ</t>
    </rPh>
    <phoneticPr fontId="1"/>
  </si>
  <si>
    <t>タクタイルムーブ</t>
    <phoneticPr fontId="1"/>
  </si>
  <si>
    <t>★</t>
    <phoneticPr fontId="1"/>
  </si>
  <si>
    <t>ｵｰﾄ</t>
    <phoneticPr fontId="1"/>
  </si>
  <si>
    <t>なし</t>
    <phoneticPr fontId="1"/>
  </si>
  <si>
    <t>2BP</t>
    <phoneticPr fontId="1"/>
  </si>
  <si>
    <t>ｵｰﾄ</t>
    <phoneticPr fontId="1"/>
  </si>
  <si>
    <t>戦乙女</t>
    <rPh sb="0" eb="1">
      <t>イクサ</t>
    </rPh>
    <rPh sb="1" eb="3">
      <t>オトメ</t>
    </rPh>
    <phoneticPr fontId="1"/>
  </si>
  <si>
    <t>トゥルーフェイス</t>
    <phoneticPr fontId="1"/>
  </si>
  <si>
    <t>★</t>
    <phoneticPr fontId="1"/>
  </si>
  <si>
    <t>なし</t>
    <phoneticPr fontId="1"/>
  </si>
  <si>
    <t>4BP</t>
    <phoneticPr fontId="1"/>
  </si>
  <si>
    <t>全てのｽｷﾙ代償-1MP。(下限値：3MP) 感情の個数-1</t>
    <rPh sb="0" eb="1">
      <t>スベ</t>
    </rPh>
    <rPh sb="6" eb="8">
      <t>ダイショウ</t>
    </rPh>
    <rPh sb="14" eb="17">
      <t>カゲンチ</t>
    </rPh>
    <rPh sb="23" eb="25">
      <t>カンジョウ</t>
    </rPh>
    <rPh sb="26" eb="28">
      <t>コスウ</t>
    </rPh>
    <phoneticPr fontId="1"/>
  </si>
  <si>
    <t>感情が2つ以下でのみ使用可。全達成値+2 &amp; 与D+50　1ｾｯｼｮﾝ1回</t>
  </si>
  <si>
    <t>感情強度合計値+3。常時感情ロールの出目+1。</t>
    <rPh sb="0" eb="2">
      <t>カンジョウ</t>
    </rPh>
    <rPh sb="2" eb="4">
      <t>キョウド</t>
    </rPh>
    <rPh sb="4" eb="7">
      <t>ゴウケイチ</t>
    </rPh>
    <rPh sb="10" eb="12">
      <t>ジョウジ</t>
    </rPh>
    <rPh sb="12" eb="14">
      <t>カンジョウ</t>
    </rPh>
    <rPh sb="18" eb="20">
      <t>デメ</t>
    </rPh>
    <phoneticPr fontId="1"/>
  </si>
  <si>
    <t>CR</t>
    <phoneticPr fontId="1"/>
  </si>
  <si>
    <t>MV</t>
    <phoneticPr fontId="1"/>
  </si>
  <si>
    <t>TA</t>
    <phoneticPr fontId="1"/>
  </si>
  <si>
    <t>ｻﾌﾞｱｸｼｮﾝでｱｲﾃﾑを使用した場合でも、ｻﾌﾞｱｸｼｮﾝのｽｷﾙ使用可。</t>
    <rPh sb="14" eb="16">
      <t>シヨウ</t>
    </rPh>
    <rPh sb="18" eb="20">
      <t>バアイ</t>
    </rPh>
    <rPh sb="35" eb="37">
      <t>シヨウ</t>
    </rPh>
    <rPh sb="37" eb="38">
      <t>カ</t>
    </rPh>
    <phoneticPr fontId="1"/>
  </si>
  <si>
    <t>LS</t>
    <phoneticPr fontId="1"/>
  </si>
  <si>
    <t>自身の攻撃前に1D10を振り、出目が3か4なら攻撃対象の全耐性0。</t>
    <rPh sb="0" eb="2">
      <t>ジシン</t>
    </rPh>
    <rPh sb="3" eb="5">
      <t>コウゲキ</t>
    </rPh>
    <rPh sb="5" eb="6">
      <t>マエ</t>
    </rPh>
    <rPh sb="12" eb="13">
      <t>フ</t>
    </rPh>
    <rPh sb="15" eb="16">
      <t>デ</t>
    </rPh>
    <rPh sb="16" eb="17">
      <t>メ</t>
    </rPh>
    <rPh sb="23" eb="25">
      <t>コウゲキ</t>
    </rPh>
    <rPh sb="25" eb="27">
      <t>タイショウ</t>
    </rPh>
    <rPh sb="28" eb="29">
      <t>ゼン</t>
    </rPh>
    <rPh sb="29" eb="31">
      <t>タイセイ</t>
    </rPh>
    <phoneticPr fontId="1"/>
  </si>
  <si>
    <t>BR</t>
    <phoneticPr fontId="1"/>
  </si>
  <si>
    <t>SN</t>
    <phoneticPr fontId="1"/>
  </si>
  <si>
    <t>攻撃を回避したとき、【MP】を1D6点回復する。</t>
    <rPh sb="0" eb="2">
      <t>コウゲキ</t>
    </rPh>
    <rPh sb="3" eb="5">
      <t>カイヒ</t>
    </rPh>
    <rPh sb="18" eb="19">
      <t>テン</t>
    </rPh>
    <rPh sb="19" eb="21">
      <t>カイフク</t>
    </rPh>
    <phoneticPr fontId="1"/>
  </si>
  <si>
    <t>半魚人</t>
    <rPh sb="0" eb="1">
      <t>ハン</t>
    </rPh>
    <rPh sb="1" eb="2">
      <t>ギョ</t>
    </rPh>
    <rPh sb="2" eb="3">
      <t>ジン</t>
    </rPh>
    <phoneticPr fontId="1"/>
  </si>
  <si>
    <t>ﾀﾞﾒｰｼﾞﾛｰﾙで5MP支払って〈水〉に変更できる。 &amp; 全てのｽｷﾙ代償+1MP</t>
    <rPh sb="13" eb="15">
      <t>シハラ</t>
    </rPh>
    <rPh sb="18" eb="19">
      <t>ミズ</t>
    </rPh>
    <rPh sb="21" eb="23">
      <t>ヘンコウ</t>
    </rPh>
    <rPh sb="30" eb="31">
      <t>スベ</t>
    </rPh>
    <rPh sb="36" eb="38">
      <t>ダイショウ</t>
    </rPh>
    <phoneticPr fontId="1"/>
  </si>
  <si>
    <t>フリーズバインド</t>
    <phoneticPr fontId="1"/>
  </si>
  <si>
    <t>1BP</t>
    <phoneticPr fontId="1"/>
  </si>
  <si>
    <t>攻撃宣言時に使用。命中C値-2 達成値+1し、回避判定振り直し不可。</t>
    <rPh sb="0" eb="2">
      <t>コウゲキ</t>
    </rPh>
    <rPh sb="2" eb="4">
      <t>センゲン</t>
    </rPh>
    <rPh sb="4" eb="5">
      <t>ジ</t>
    </rPh>
    <rPh sb="6" eb="8">
      <t>シヨウ</t>
    </rPh>
    <rPh sb="9" eb="11">
      <t>メイチュウ</t>
    </rPh>
    <rPh sb="12" eb="13">
      <t>チ</t>
    </rPh>
    <rPh sb="16" eb="18">
      <t>タッセイ</t>
    </rPh>
    <rPh sb="18" eb="19">
      <t>チ</t>
    </rPh>
    <rPh sb="23" eb="25">
      <t>カイヒ</t>
    </rPh>
    <rPh sb="25" eb="27">
      <t>ハンテイ</t>
    </rPh>
    <rPh sb="27" eb="28">
      <t>フ</t>
    </rPh>
    <rPh sb="29" eb="30">
      <t>ナオ</t>
    </rPh>
    <rPh sb="31" eb="33">
      <t>フカ</t>
    </rPh>
    <phoneticPr fontId="1"/>
  </si>
  <si>
    <t>攻撃全てに「BS：即死(25)」付与。 &amp; ﾀﾞﾒｰｼﾞ+[現ｶｳﾝﾄ/5(↓)」</t>
  </si>
  <si>
    <t>「BS：麻痺」無効。 1セッションに1回判定を振り直しできる。</t>
    <rPh sb="4" eb="6">
      <t>マヒ</t>
    </rPh>
    <rPh sb="7" eb="9">
      <t>ムコウ</t>
    </rPh>
    <rPh sb="19" eb="20">
      <t>カイ</t>
    </rPh>
    <rPh sb="20" eb="22">
      <t>ハンテイ</t>
    </rPh>
    <rPh sb="23" eb="24">
      <t>フ</t>
    </rPh>
    <rPh sb="25" eb="26">
      <t>ナオ</t>
    </rPh>
    <phoneticPr fontId="1"/>
  </si>
  <si>
    <t>魔道士</t>
    <rPh sb="0" eb="2">
      <t>マドウ</t>
    </rPh>
    <rPh sb="2" eb="3">
      <t>シ</t>
    </rPh>
    <phoneticPr fontId="1"/>
  </si>
  <si>
    <t>予備魔力開放</t>
    <rPh sb="0" eb="2">
      <t>ヨビ</t>
    </rPh>
    <rPh sb="2" eb="4">
      <t>マリョク</t>
    </rPh>
    <rPh sb="4" eb="6">
      <t>カイホウ</t>
    </rPh>
    <phoneticPr fontId="1"/>
  </si>
  <si>
    <t>NBP</t>
    <phoneticPr fontId="1"/>
  </si>
  <si>
    <t>CP</t>
    <phoneticPr fontId="1"/>
  </si>
  <si>
    <t>20の倍数ｶｳﾝﾄ終了時、あなたのいるﾏｽに「ﾄﾞｰﾙ」を1体配置する。</t>
    <rPh sb="3" eb="5">
      <t>バイスウ</t>
    </rPh>
    <rPh sb="9" eb="12">
      <t>シュウリョウジ</t>
    </rPh>
    <rPh sb="30" eb="31">
      <t>タイ</t>
    </rPh>
    <rPh sb="31" eb="33">
      <t>ハイチ</t>
    </rPh>
    <phoneticPr fontId="1"/>
  </si>
  <si>
    <t>SA</t>
    <phoneticPr fontId="1"/>
  </si>
  <si>
    <t>FM</t>
    <phoneticPr fontId="1"/>
  </si>
  <si>
    <t>BD</t>
    <phoneticPr fontId="1"/>
  </si>
  <si>
    <t>5の倍数ｶｳﾝﾄ開始時、4MP ｺｽﾄ0で[ﾊﾞﾘｱ状態]の付与,解除可能。</t>
    <rPh sb="2" eb="4">
      <t>バイスウ</t>
    </rPh>
    <rPh sb="8" eb="10">
      <t>カイシ</t>
    </rPh>
    <rPh sb="10" eb="11">
      <t>ジ</t>
    </rPh>
    <rPh sb="26" eb="28">
      <t>ジョウタイ</t>
    </rPh>
    <rPh sb="30" eb="32">
      <t>フヨ</t>
    </rPh>
    <rPh sb="33" eb="35">
      <t>カイジョ</t>
    </rPh>
    <rPh sb="35" eb="37">
      <t>カノウ</t>
    </rPh>
    <phoneticPr fontId="1"/>
  </si>
  <si>
    <t>4BP</t>
    <phoneticPr fontId="1"/>
  </si>
  <si>
    <t>35Cの間、武器を「死神の鎌」に変更。</t>
    <rPh sb="4" eb="5">
      <t>アイダ</t>
    </rPh>
    <rPh sb="6" eb="8">
      <t>ブキ</t>
    </rPh>
    <rPh sb="10" eb="12">
      <t>シニガミ</t>
    </rPh>
    <rPh sb="13" eb="14">
      <t>カマ</t>
    </rPh>
    <rPh sb="16" eb="18">
      <t>ヘンコウ</t>
    </rPh>
    <phoneticPr fontId="1"/>
  </si>
  <si>
    <t>幻獣が存在する間、判定のC値-1、F値+3。(C値下限16 F値上限9)</t>
    <rPh sb="0" eb="1">
      <t>ゲン</t>
    </rPh>
    <rPh sb="1" eb="2">
      <t>ジュウ</t>
    </rPh>
    <rPh sb="3" eb="5">
      <t>ソンザイ</t>
    </rPh>
    <rPh sb="7" eb="8">
      <t>アイダ</t>
    </rPh>
    <rPh sb="9" eb="11">
      <t>ハンテイ</t>
    </rPh>
    <rPh sb="13" eb="14">
      <t>チ</t>
    </rPh>
    <rPh sb="18" eb="19">
      <t>チ</t>
    </rPh>
    <rPh sb="24" eb="25">
      <t>チ</t>
    </rPh>
    <rPh sb="25" eb="27">
      <t>カゲン</t>
    </rPh>
    <rPh sb="31" eb="32">
      <t>チ</t>
    </rPh>
    <rPh sb="32" eb="34">
      <t>ジョウゲン</t>
    </rPh>
    <phoneticPr fontId="1"/>
  </si>
  <si>
    <r>
      <t>P</t>
    </r>
    <r>
      <rPr>
        <b/>
        <sz val="11"/>
        <color theme="1"/>
        <rFont val="ＭＳ Ｐゴシック"/>
        <family val="3"/>
        <charset val="128"/>
        <scheme val="minor"/>
      </rPr>
      <t>P</t>
    </r>
    <phoneticPr fontId="1"/>
  </si>
  <si>
    <t>「BS：怯み(X)」のXに-1(下限値：1) 「BS：毒(X)」無効。</t>
    <rPh sb="4" eb="5">
      <t>ヒル</t>
    </rPh>
    <rPh sb="16" eb="18">
      <t>カゲン</t>
    </rPh>
    <rPh sb="18" eb="19">
      <t>チ</t>
    </rPh>
    <rPh sb="27" eb="28">
      <t>ドク</t>
    </rPh>
    <rPh sb="32" eb="34">
      <t>ムコウ</t>
    </rPh>
    <phoneticPr fontId="1"/>
  </si>
  <si>
    <t>ER</t>
    <phoneticPr fontId="1"/>
  </si>
  <si>
    <r>
      <t>判定直後ダイス目を両方9にする。対抗判定のC値が20固定。戦闘外では</t>
    </r>
    <r>
      <rPr>
        <sz val="10"/>
        <color theme="1"/>
        <rFont val="ＭＳ Ｐゴシック"/>
        <family val="3"/>
        <charset val="128"/>
        <scheme val="minor"/>
      </rPr>
      <t>-2BP</t>
    </r>
    <r>
      <rPr>
        <sz val="10"/>
        <color theme="1"/>
        <rFont val="ＭＳ Ｐゴシック"/>
        <family val="3"/>
        <charset val="128"/>
        <scheme val="minor"/>
      </rPr>
      <t>。</t>
    </r>
    <rPh sb="0" eb="2">
      <t>ハンテイ</t>
    </rPh>
    <rPh sb="2" eb="4">
      <t>チョクゴ</t>
    </rPh>
    <rPh sb="7" eb="8">
      <t>メ</t>
    </rPh>
    <rPh sb="9" eb="11">
      <t>リョウホウ</t>
    </rPh>
    <rPh sb="16" eb="18">
      <t>タイコウ</t>
    </rPh>
    <rPh sb="18" eb="20">
      <t>ハンテイ</t>
    </rPh>
    <rPh sb="22" eb="23">
      <t>チ</t>
    </rPh>
    <rPh sb="26" eb="28">
      <t>コテイ</t>
    </rPh>
    <phoneticPr fontId="1"/>
  </si>
  <si>
    <t>「ﾒｲﾝｱｸｼｮﾝ」の代償-1MP(下限：1) 「ｽﾀｰﾄ」のｺｽﾄ-1(下限:2)</t>
    <rPh sb="11" eb="13">
      <t>ダイショウ</t>
    </rPh>
    <rPh sb="18" eb="20">
      <t>カゲン</t>
    </rPh>
    <rPh sb="37" eb="39">
      <t>カゲン</t>
    </rPh>
    <phoneticPr fontId="1"/>
  </si>
  <si>
    <r>
      <t>12</t>
    </r>
    <r>
      <rPr>
        <sz val="10"/>
        <color theme="1"/>
        <rFont val="ＭＳ Ｐゴシック"/>
        <family val="3"/>
        <charset val="128"/>
        <scheme val="minor"/>
      </rPr>
      <t>Cまでﾀﾞﾒｰｼﾞ受けない。 命中C値+1</t>
    </r>
    <r>
      <rPr>
        <sz val="10"/>
        <color theme="1"/>
        <rFont val="ＭＳ Ｐゴシック"/>
        <family val="3"/>
        <charset val="128"/>
        <scheme val="minor"/>
      </rPr>
      <t xml:space="preserve"> </t>
    </r>
    <r>
      <rPr>
        <sz val="10"/>
        <color theme="1"/>
        <rFont val="ＭＳ Ｐゴシック"/>
        <family val="3"/>
        <charset val="128"/>
        <scheme val="minor"/>
      </rPr>
      <t>&amp;</t>
    </r>
    <r>
      <rPr>
        <sz val="10"/>
        <color theme="1"/>
        <rFont val="ＭＳ Ｐゴシック"/>
        <family val="3"/>
        <charset val="128"/>
        <scheme val="minor"/>
      </rPr>
      <t xml:space="preserve"> </t>
    </r>
    <r>
      <rPr>
        <sz val="10"/>
        <color theme="1"/>
        <rFont val="ＭＳ Ｐゴシック"/>
        <family val="3"/>
        <charset val="128"/>
        <scheme val="minor"/>
      </rPr>
      <t>回避C値-1(下限値16)</t>
    </r>
    <phoneticPr fontId="1"/>
  </si>
  <si>
    <t>付喪神</t>
    <rPh sb="0" eb="3">
      <t>ツクモガミ</t>
    </rPh>
    <phoneticPr fontId="1"/>
  </si>
  <si>
    <t>ｶｳﾝﾄ開始時に任意ﾏｽ配置可能 1/Sce &amp; 単体攻撃ｽｷﾙの命中C値-2</t>
    <rPh sb="4" eb="6">
      <t>カイシ</t>
    </rPh>
    <rPh sb="6" eb="7">
      <t>ジ</t>
    </rPh>
    <rPh sb="8" eb="10">
      <t>ニンイ</t>
    </rPh>
    <rPh sb="12" eb="14">
      <t>ハイチ</t>
    </rPh>
    <rPh sb="14" eb="16">
      <t>カノウ</t>
    </rPh>
    <rPh sb="25" eb="27">
      <t>タンタイ</t>
    </rPh>
    <rPh sb="27" eb="29">
      <t>コウゲキ</t>
    </rPh>
    <rPh sb="33" eb="35">
      <t>メイチュウ</t>
    </rPh>
    <rPh sb="36" eb="37">
      <t>チ</t>
    </rPh>
    <phoneticPr fontId="1"/>
  </si>
  <si>
    <t>九十九神力</t>
    <rPh sb="0" eb="3">
      <t>ツクモ</t>
    </rPh>
    <rPh sb="3" eb="4">
      <t>カミ</t>
    </rPh>
    <rPh sb="4" eb="5">
      <t>チカラ</t>
    </rPh>
    <phoneticPr fontId="1"/>
  </si>
  <si>
    <r>
      <t>7</t>
    </r>
    <r>
      <rPr>
        <sz val="10"/>
        <color theme="1"/>
        <rFont val="ＭＳ Ｐゴシック"/>
        <family val="3"/>
        <charset val="128"/>
        <scheme val="minor"/>
      </rPr>
      <t>BP</t>
    </r>
    <phoneticPr fontId="1"/>
  </si>
  <si>
    <r>
      <t>H</t>
    </r>
    <r>
      <rPr>
        <sz val="10"/>
        <color theme="1"/>
        <rFont val="ＭＳ Ｐゴシック"/>
        <family val="3"/>
        <charset val="128"/>
        <scheme val="minor"/>
      </rPr>
      <t>Pが0になる瞬間に使用可能。HP全回復して、BS全解除。</t>
    </r>
    <rPh sb="7" eb="9">
      <t>シュンカン</t>
    </rPh>
    <rPh sb="10" eb="12">
      <t>シヨウ</t>
    </rPh>
    <rPh sb="12" eb="14">
      <t>カノウ</t>
    </rPh>
    <rPh sb="17" eb="18">
      <t>ゼン</t>
    </rPh>
    <rPh sb="18" eb="20">
      <t>カイフク</t>
    </rPh>
    <rPh sb="25" eb="28">
      <t>ゼンカイジョ</t>
    </rPh>
    <phoneticPr fontId="1"/>
  </si>
  <si>
    <r>
      <t>A</t>
    </r>
    <r>
      <rPr>
        <b/>
        <sz val="11"/>
        <color theme="1"/>
        <rFont val="ＭＳ Ｐゴシック"/>
        <family val="3"/>
        <charset val="128"/>
        <scheme val="minor"/>
      </rPr>
      <t>W</t>
    </r>
    <phoneticPr fontId="1"/>
  </si>
  <si>
    <r>
      <t>W</t>
    </r>
    <r>
      <rPr>
        <b/>
        <sz val="11"/>
        <color theme="1"/>
        <rFont val="ＭＳ Ｐゴシック"/>
        <family val="3"/>
        <charset val="128"/>
        <scheme val="minor"/>
      </rPr>
      <t>P</t>
    </r>
    <phoneticPr fontId="1"/>
  </si>
  <si>
    <t>現在のカウントが偶数の場合、全判定の達成値+1</t>
    <rPh sb="0" eb="2">
      <t>ゲンザイ</t>
    </rPh>
    <rPh sb="8" eb="10">
      <t>グウスウ</t>
    </rPh>
    <rPh sb="11" eb="13">
      <t>バアイ</t>
    </rPh>
    <rPh sb="14" eb="15">
      <t>ゼン</t>
    </rPh>
    <rPh sb="15" eb="17">
      <t>ハンテイ</t>
    </rPh>
    <rPh sb="18" eb="20">
      <t>タッセイ</t>
    </rPh>
    <rPh sb="20" eb="21">
      <t>チ</t>
    </rPh>
    <phoneticPr fontId="1"/>
  </si>
  <si>
    <r>
      <t>I</t>
    </r>
    <r>
      <rPr>
        <b/>
        <sz val="11"/>
        <color theme="1"/>
        <rFont val="ＭＳ Ｐゴシック"/>
        <family val="3"/>
        <charset val="128"/>
        <scheme val="minor"/>
      </rPr>
      <t>A</t>
    </r>
    <phoneticPr fontId="1"/>
  </si>
  <si>
    <r>
      <t>V</t>
    </r>
    <r>
      <rPr>
        <b/>
        <sz val="11"/>
        <color theme="1"/>
        <rFont val="ＭＳ Ｐゴシック"/>
        <family val="3"/>
        <charset val="128"/>
        <scheme val="minor"/>
      </rPr>
      <t>M</t>
    </r>
    <phoneticPr fontId="1"/>
  </si>
  <si>
    <t>「種別：回」のｽｷﾙ効果で自身のHPが回復したとき、1ﾏｽ移動可能</t>
    <rPh sb="1" eb="3">
      <t>シュベツ</t>
    </rPh>
    <rPh sb="4" eb="5">
      <t>カイ</t>
    </rPh>
    <rPh sb="10" eb="12">
      <t>コウカ</t>
    </rPh>
    <rPh sb="13" eb="15">
      <t>ジシン</t>
    </rPh>
    <rPh sb="19" eb="21">
      <t>カイフク</t>
    </rPh>
    <rPh sb="29" eb="31">
      <t>イドウ</t>
    </rPh>
    <rPh sb="31" eb="33">
      <t>カノウ</t>
    </rPh>
    <phoneticPr fontId="1"/>
  </si>
  <si>
    <r>
      <t>S</t>
    </r>
    <r>
      <rPr>
        <b/>
        <sz val="11"/>
        <color theme="1"/>
        <rFont val="ＭＳ Ｐゴシック"/>
        <family val="3"/>
        <charset val="128"/>
        <scheme val="minor"/>
      </rPr>
      <t>F</t>
    </r>
    <phoneticPr fontId="1"/>
  </si>
  <si>
    <t>1ｾｯｼｮﾝ1回、あなたへのBS付与を無効にする。</t>
    <rPh sb="7" eb="8">
      <t>カイ</t>
    </rPh>
    <rPh sb="16" eb="18">
      <t>フヨ</t>
    </rPh>
    <rPh sb="19" eb="21">
      <t>ムコウ</t>
    </rPh>
    <phoneticPr fontId="1"/>
  </si>
  <si>
    <t>DP</t>
    <phoneticPr fontId="1"/>
  </si>
  <si>
    <t>1戦闘1回、判定達成値に+15する。その後、「BS：眠り」となる。</t>
    <rPh sb="1" eb="3">
      <t>セントウ</t>
    </rPh>
    <rPh sb="4" eb="5">
      <t>カイ</t>
    </rPh>
    <rPh sb="6" eb="8">
      <t>ハンテイ</t>
    </rPh>
    <rPh sb="8" eb="10">
      <t>タッセイ</t>
    </rPh>
    <rPh sb="10" eb="11">
      <t>チ</t>
    </rPh>
    <rPh sb="20" eb="21">
      <t>ゴ</t>
    </rPh>
    <rPh sb="26" eb="27">
      <t>ネム</t>
    </rPh>
    <phoneticPr fontId="1"/>
  </si>
  <si>
    <t>FS</t>
    <phoneticPr fontId="1"/>
  </si>
  <si>
    <t>幽体</t>
    <rPh sb="0" eb="1">
      <t>ユウ</t>
    </rPh>
    <rPh sb="1" eb="2">
      <t>タイ</t>
    </rPh>
    <phoneticPr fontId="1"/>
  </si>
  <si>
    <t>ソウルシード</t>
    <phoneticPr fontId="1"/>
  </si>
  <si>
    <t>10BP</t>
    <phoneticPr fontId="1"/>
  </si>
  <si>
    <t>鬼</t>
    <rPh sb="0" eb="1">
      <t>オニ</t>
    </rPh>
    <phoneticPr fontId="1"/>
  </si>
  <si>
    <t>CまたはFの自身判定振り直し不可 &amp; 怯み無効</t>
    <rPh sb="6" eb="8">
      <t>ジシン</t>
    </rPh>
    <rPh sb="8" eb="10">
      <t>ハンテイ</t>
    </rPh>
    <rPh sb="10" eb="11">
      <t>フ</t>
    </rPh>
    <rPh sb="12" eb="13">
      <t>ナオ</t>
    </rPh>
    <rPh sb="14" eb="16">
      <t>フカ</t>
    </rPh>
    <rPh sb="19" eb="20">
      <t>ヒル</t>
    </rPh>
    <rPh sb="21" eb="23">
      <t>ムコウ</t>
    </rPh>
    <phoneticPr fontId="1"/>
  </si>
  <si>
    <t>Unlimited Power</t>
    <phoneticPr fontId="1"/>
  </si>
  <si>
    <t>9BP</t>
    <phoneticPr fontId="1"/>
  </si>
  <si>
    <t>爬虫人</t>
    <rPh sb="0" eb="1">
      <t>ハ</t>
    </rPh>
    <rPh sb="1" eb="3">
      <t>ムシジン</t>
    </rPh>
    <phoneticPr fontId="1"/>
  </si>
  <si>
    <t>BSを1D10&lt;=2で無効。命中F値-2 (下限値：3)</t>
    <rPh sb="11" eb="13">
      <t>ムコウ</t>
    </rPh>
    <rPh sb="14" eb="16">
      <t>メイチュウ</t>
    </rPh>
    <rPh sb="17" eb="18">
      <t>チ</t>
    </rPh>
    <rPh sb="22" eb="24">
      <t>カゲン</t>
    </rPh>
    <rPh sb="24" eb="25">
      <t>チ</t>
    </rPh>
    <phoneticPr fontId="1"/>
  </si>
  <si>
    <t>スケイルシールド</t>
    <phoneticPr fontId="1"/>
  </si>
  <si>
    <t>10の倍数Cごとに、【MP】を[X/2](↓)点回復。X=[現C/10]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</si>
</sst>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HG明朝E"/>
      <family val="1"/>
      <charset val="128"/>
    </font>
    <font>
      <sz val="18"/>
      <color theme="1"/>
      <name val="HG明朝E"/>
      <family val="1"/>
      <charset val="128"/>
    </font>
    <font>
      <b/>
      <sz val="16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HG明朝E"/>
      <family val="1"/>
      <charset val="128"/>
    </font>
    <font>
      <sz val="14"/>
      <color theme="1"/>
      <name val="HG明朝E"/>
      <family val="1"/>
      <charset val="128"/>
    </font>
    <font>
      <b/>
      <sz val="18"/>
      <color theme="1"/>
      <name val="HG明朝E"/>
      <family val="1"/>
      <charset val="128"/>
    </font>
    <font>
      <sz val="10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9"/>
      <color theme="1"/>
      <name val="HG明朝E"/>
      <family val="1"/>
      <charset val="128"/>
    </font>
    <font>
      <b/>
      <sz val="14"/>
      <color theme="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ajor"/>
    </font>
    <font>
      <sz val="20"/>
      <color theme="1"/>
      <name val="ＭＳ Ｐゴシック"/>
      <family val="3"/>
      <charset val="128"/>
      <scheme val="major"/>
    </font>
    <font>
      <b/>
      <sz val="10"/>
      <color theme="1"/>
      <name val="ＭＳ Ｐゴシック"/>
      <family val="3"/>
      <charset val="128"/>
      <scheme val="minor"/>
    </font>
    <font>
      <u/>
      <sz val="20"/>
      <color theme="0"/>
      <name val="HG明朝E"/>
      <family val="1"/>
      <charset val="128"/>
    </font>
    <font>
      <b/>
      <sz val="18"/>
      <color theme="0"/>
      <name val="ＭＳ Ｐゴシック"/>
      <family val="3"/>
      <charset val="128"/>
      <scheme val="minor"/>
    </font>
    <font>
      <b/>
      <u/>
      <sz val="16"/>
      <color theme="0"/>
      <name val="ＭＳ Ｐゴシック"/>
      <family val="3"/>
      <charset val="128"/>
      <scheme val="minor"/>
    </font>
    <font>
      <sz val="18"/>
      <color theme="0"/>
      <name val="ＭＳ Ｐゴシック"/>
      <family val="3"/>
      <charset val="128"/>
      <scheme val="minor"/>
    </font>
    <font>
      <sz val="24"/>
      <color theme="1"/>
      <name val="ＭＳ Ｐゴシック"/>
      <family val="3"/>
      <charset val="128"/>
      <scheme val="major"/>
    </font>
    <font>
      <sz val="12"/>
      <color theme="0"/>
      <name val="HG明朝E"/>
      <family val="1"/>
      <charset val="128"/>
    </font>
    <font>
      <b/>
      <sz val="11"/>
      <color theme="0"/>
      <name val="HGS明朝E"/>
      <family val="1"/>
      <charset val="128"/>
    </font>
    <font>
      <sz val="18"/>
      <color theme="1"/>
      <name val="ＭＳ Ｐゴシック"/>
      <family val="3"/>
      <charset val="128"/>
      <scheme val="major"/>
    </font>
    <font>
      <b/>
      <i/>
      <u/>
      <sz val="24"/>
      <color theme="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8.5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ajor"/>
    </font>
    <font>
      <b/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gradientFill degree="180">
        <stop position="0">
          <color theme="0"/>
        </stop>
        <stop position="1">
          <color theme="0" tint="-0.25098422193060094"/>
        </stop>
      </gradient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auto="1"/>
      </patternFill>
    </fill>
    <fill>
      <patternFill patternType="solid">
        <fgColor theme="0" tint="-0.14999847407452621"/>
        <bgColor indexed="64"/>
      </patternFill>
    </fill>
    <fill>
      <gradientFill degree="90">
        <stop position="0">
          <color theme="0" tint="-0.49803155613879818"/>
        </stop>
        <stop position="0.5">
          <color theme="0"/>
        </stop>
        <stop position="1">
          <color theme="0" tint="-0.49803155613879818"/>
        </stop>
      </gradientFill>
    </fill>
    <fill>
      <gradientFill>
        <stop position="0">
          <color theme="0" tint="-0.49803155613879818"/>
        </stop>
        <stop position="0.5">
          <color theme="0"/>
        </stop>
        <stop position="1">
          <color theme="0" tint="-0.49803155613879818"/>
        </stop>
      </gradient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12">
    <border>
      <left/>
      <right/>
      <top/>
      <bottom/>
      <diagonal/>
    </border>
    <border>
      <left/>
      <right style="thick">
        <color auto="1"/>
      </right>
      <top style="thin">
        <color indexed="64"/>
      </top>
      <bottom style="thick">
        <color auto="1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 diagonalDown="1">
      <left style="medium">
        <color indexed="64"/>
      </left>
      <right/>
      <top/>
      <bottom/>
      <diagonal style="medium">
        <color indexed="64"/>
      </diagonal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 diagonalUp="1">
      <left style="medium">
        <color indexed="64"/>
      </left>
      <right/>
      <top/>
      <bottom/>
      <diagonal style="medium">
        <color indexed="64"/>
      </diagonal>
    </border>
    <border diagonalDown="1">
      <left style="medium">
        <color indexed="64"/>
      </left>
      <right/>
      <top/>
      <bottom style="medium">
        <color indexed="64"/>
      </bottom>
      <diagonal style="medium">
        <color indexed="64"/>
      </diagonal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indexed="64"/>
      </top>
      <bottom/>
      <diagonal style="medium">
        <color indexed="64"/>
      </diagonal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 diagonalDown="1">
      <left/>
      <right/>
      <top/>
      <bottom style="medium">
        <color indexed="64"/>
      </bottom>
      <diagonal style="medium">
        <color theme="0"/>
      </diagonal>
    </border>
    <border diagonalUp="1">
      <left/>
      <right style="medium">
        <color indexed="64"/>
      </right>
      <top/>
      <bottom/>
      <diagonal style="medium">
        <color theme="0"/>
      </diagonal>
    </border>
    <border diagonalUp="1">
      <left/>
      <right/>
      <top/>
      <bottom/>
      <diagonal style="medium">
        <color theme="0"/>
      </diagonal>
    </border>
    <border diagonalDown="1">
      <left/>
      <right/>
      <top/>
      <bottom/>
      <diagonal style="medium">
        <color theme="0"/>
      </diagonal>
    </border>
    <border diagonalDown="1">
      <left style="medium">
        <color indexed="64"/>
      </left>
      <right/>
      <top/>
      <bottom/>
      <diagonal style="medium">
        <color theme="0"/>
      </diagonal>
    </border>
    <border diagonalDown="1">
      <left/>
      <right/>
      <top style="medium">
        <color indexed="64"/>
      </top>
      <bottom/>
      <diagonal style="medium">
        <color theme="0"/>
      </diagonal>
    </border>
    <border diagonalDown="1">
      <left style="medium">
        <color indexed="64"/>
      </left>
      <right/>
      <top style="medium">
        <color indexed="64"/>
      </top>
      <bottom/>
      <diagonal style="medium">
        <color theme="0"/>
      </diagonal>
    </border>
    <border diagonalUp="1">
      <left style="thick">
        <color indexed="64"/>
      </left>
      <right/>
      <top/>
      <bottom/>
      <diagonal style="medium">
        <color theme="0"/>
      </diagonal>
    </border>
    <border diagonalUp="1">
      <left/>
      <right style="medium">
        <color indexed="64"/>
      </right>
      <top/>
      <bottom style="medium">
        <color indexed="64"/>
      </bottom>
      <diagonal style="medium">
        <color theme="0"/>
      </diagonal>
    </border>
    <border diagonalUp="1">
      <left/>
      <right/>
      <top/>
      <bottom style="medium">
        <color indexed="64"/>
      </bottom>
      <diagonal style="medium">
        <color theme="0"/>
      </diagonal>
    </border>
    <border diagonalUp="1">
      <left style="medium">
        <color indexed="64"/>
      </left>
      <right/>
      <top/>
      <bottom style="medium">
        <color indexed="64"/>
      </bottom>
      <diagonal style="medium">
        <color theme="0"/>
      </diagonal>
    </border>
    <border diagonalDown="1">
      <left style="thick">
        <color indexed="64"/>
      </left>
      <right/>
      <top/>
      <bottom/>
      <diagonal style="medium">
        <color theme="0"/>
      </diagonal>
    </border>
    <border diagonalUp="1">
      <left/>
      <right style="medium">
        <color indexed="64"/>
      </right>
      <top style="medium">
        <color indexed="64"/>
      </top>
      <bottom/>
      <diagonal style="medium">
        <color theme="0"/>
      </diagonal>
    </border>
    <border diagonalUp="1">
      <left/>
      <right/>
      <top style="medium">
        <color indexed="64"/>
      </top>
      <bottom/>
      <diagonal style="medium">
        <color theme="0"/>
      </diagonal>
    </border>
    <border diagonalUp="1">
      <left style="medium">
        <color indexed="64"/>
      </left>
      <right/>
      <top style="medium">
        <color indexed="64"/>
      </top>
      <bottom/>
      <diagonal style="medium">
        <color theme="0"/>
      </diagonal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 diagonalDown="1">
      <left/>
      <right/>
      <top style="thick">
        <color indexed="64"/>
      </top>
      <bottom/>
      <diagonal style="medium">
        <color theme="0"/>
      </diagonal>
    </border>
    <border diagonalUp="1">
      <left/>
      <right/>
      <top style="thick">
        <color indexed="64"/>
      </top>
      <bottom/>
      <diagonal style="medium">
        <color theme="0"/>
      </diagonal>
    </border>
    <border diagonalDown="1">
      <left style="thick">
        <color indexed="64"/>
      </left>
      <right/>
      <top style="thick">
        <color indexed="64"/>
      </top>
      <bottom/>
      <diagonal style="medium">
        <color theme="0"/>
      </diagonal>
    </border>
    <border>
      <left style="thick">
        <color auto="1"/>
      </left>
      <right/>
      <top style="thick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medium">
        <color indexed="64"/>
      </bottom>
      <diagonal/>
    </border>
    <border>
      <left/>
      <right/>
      <top style="medium">
        <color rgb="FFFF0000"/>
      </top>
      <bottom style="medium">
        <color indexed="64"/>
      </bottom>
      <diagonal/>
    </border>
    <border>
      <left/>
      <right style="medium">
        <color indexed="64"/>
      </right>
      <top style="medium">
        <color rgb="FFFF0000"/>
      </top>
      <bottom style="medium">
        <color indexed="64"/>
      </bottom>
      <diagonal/>
    </border>
    <border>
      <left style="medium">
        <color indexed="64"/>
      </left>
      <right/>
      <top style="medium">
        <color rgb="FFFF0000"/>
      </top>
      <bottom style="medium">
        <color indexed="64"/>
      </bottom>
      <diagonal/>
    </border>
    <border>
      <left/>
      <right style="medium">
        <color rgb="FFFF0000"/>
      </right>
      <top style="medium">
        <color rgb="FFFF0000"/>
      </top>
      <bottom style="medium">
        <color indexed="64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medium">
        <color theme="1"/>
      </right>
      <top/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685">
    <xf numFmtId="0" fontId="0" fillId="0" borderId="0" xfId="0">
      <alignment vertical="center"/>
    </xf>
    <xf numFmtId="0" fontId="2" fillId="0" borderId="85" xfId="0" applyFont="1" applyBorder="1">
      <alignment vertical="center"/>
    </xf>
    <xf numFmtId="0" fontId="2" fillId="0" borderId="77" xfId="0" applyFont="1" applyBorder="1">
      <alignment vertical="center"/>
    </xf>
    <xf numFmtId="0" fontId="2" fillId="0" borderId="76" xfId="0" applyFont="1" applyBorder="1">
      <alignment vertical="center"/>
    </xf>
    <xf numFmtId="0" fontId="2" fillId="0" borderId="0" xfId="0" applyFont="1">
      <alignment vertical="center"/>
    </xf>
    <xf numFmtId="0" fontId="2" fillId="0" borderId="26" xfId="0" applyFont="1" applyBorder="1">
      <alignment vertical="center"/>
    </xf>
    <xf numFmtId="0" fontId="3" fillId="3" borderId="77" xfId="0" applyFont="1" applyFill="1" applyBorder="1" applyAlignment="1">
      <alignment vertical="center" shrinkToFit="1"/>
    </xf>
    <xf numFmtId="0" fontId="2" fillId="2" borderId="78" xfId="0" applyFont="1" applyFill="1" applyBorder="1">
      <alignment vertical="center"/>
    </xf>
    <xf numFmtId="0" fontId="2" fillId="2" borderId="77" xfId="0" applyFont="1" applyFill="1" applyBorder="1">
      <alignment vertical="center"/>
    </xf>
    <xf numFmtId="0" fontId="2" fillId="2" borderId="79" xfId="0" applyFont="1" applyFill="1" applyBorder="1">
      <alignment vertical="center"/>
    </xf>
    <xf numFmtId="0" fontId="3" fillId="3" borderId="0" xfId="0" applyFont="1" applyFill="1" applyBorder="1" applyAlignment="1">
      <alignment vertical="center" shrinkToFit="1"/>
    </xf>
    <xf numFmtId="0" fontId="2" fillId="2" borderId="1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3" borderId="26" xfId="0" applyFont="1" applyFill="1" applyBorder="1" applyAlignment="1">
      <alignment vertical="center" shrinkToFit="1"/>
    </xf>
    <xf numFmtId="0" fontId="2" fillId="3" borderId="0" xfId="0" applyFont="1" applyFill="1" applyBorder="1" applyAlignment="1">
      <alignment vertical="center" shrinkToFit="1"/>
    </xf>
    <xf numFmtId="0" fontId="3" fillId="3" borderId="21" xfId="0" applyFont="1" applyFill="1" applyBorder="1" applyAlignment="1">
      <alignment vertical="center" shrinkToFit="1"/>
    </xf>
    <xf numFmtId="0" fontId="3" fillId="0" borderId="24" xfId="0" applyFont="1" applyFill="1" applyBorder="1" applyAlignment="1">
      <alignment vertical="top" shrinkToFit="1"/>
    </xf>
    <xf numFmtId="0" fontId="3" fillId="0" borderId="21" xfId="0" applyFont="1" applyFill="1" applyBorder="1" applyAlignment="1">
      <alignment vertical="top" shrinkToFit="1"/>
    </xf>
    <xf numFmtId="0" fontId="3" fillId="0" borderId="23" xfId="0" applyFont="1" applyFill="1" applyBorder="1" applyAlignment="1">
      <alignment vertical="top" shrinkToFit="1"/>
    </xf>
    <xf numFmtId="0" fontId="2" fillId="3" borderId="55" xfId="0" applyFont="1" applyFill="1" applyBorder="1" applyAlignment="1">
      <alignment vertical="center" shrinkToFit="1"/>
    </xf>
    <xf numFmtId="0" fontId="2" fillId="3" borderId="46" xfId="0" applyFont="1" applyFill="1" applyBorder="1" applyAlignment="1">
      <alignment vertical="center" shrinkToFit="1"/>
    </xf>
    <xf numFmtId="0" fontId="2" fillId="3" borderId="51" xfId="0" applyFont="1" applyFill="1" applyBorder="1" applyAlignment="1">
      <alignment vertical="center" shrinkToFit="1"/>
    </xf>
    <xf numFmtId="0" fontId="2" fillId="3" borderId="52" xfId="0" applyFont="1" applyFill="1" applyBorder="1" applyAlignment="1">
      <alignment vertical="center" shrinkToFit="1"/>
    </xf>
    <xf numFmtId="0" fontId="22" fillId="3" borderId="26" xfId="0" applyFont="1" applyFill="1" applyBorder="1" applyAlignment="1">
      <alignment horizontal="center" vertical="center" shrinkToFit="1"/>
    </xf>
    <xf numFmtId="0" fontId="2" fillId="3" borderId="0" xfId="0" applyFont="1" applyFill="1" applyBorder="1" applyAlignment="1">
      <alignment horizontal="center" vertical="center" shrinkToFit="1"/>
    </xf>
    <xf numFmtId="0" fontId="29" fillId="3" borderId="0" xfId="0" applyFont="1" applyFill="1" applyBorder="1" applyAlignment="1">
      <alignment horizontal="center" vertical="center" shrinkToFit="1"/>
    </xf>
    <xf numFmtId="0" fontId="2" fillId="0" borderId="9" xfId="0" applyFont="1" applyBorder="1">
      <alignment vertical="center"/>
    </xf>
    <xf numFmtId="0" fontId="29" fillId="3" borderId="9" xfId="0" applyFont="1" applyFill="1" applyBorder="1" applyAlignment="1">
      <alignment vertical="center" shrinkToFit="1"/>
    </xf>
    <xf numFmtId="0" fontId="29" fillId="3" borderId="5" xfId="0" applyFont="1" applyFill="1" applyBorder="1" applyAlignment="1">
      <alignment vertical="center" shrinkToFit="1"/>
    </xf>
    <xf numFmtId="0" fontId="2" fillId="2" borderId="6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37" fillId="5" borderId="58" xfId="0" applyFont="1" applyFill="1" applyBorder="1" applyAlignment="1">
      <alignment horizontal="center" vertical="center"/>
    </xf>
    <xf numFmtId="0" fontId="37" fillId="5" borderId="57" xfId="0" applyFont="1" applyFill="1" applyBorder="1" applyAlignment="1">
      <alignment horizontal="center" vertical="center"/>
    </xf>
    <xf numFmtId="0" fontId="37" fillId="5" borderId="56" xfId="0" applyFont="1" applyFill="1" applyBorder="1" applyAlignment="1">
      <alignment horizontal="center" vertical="center"/>
    </xf>
    <xf numFmtId="0" fontId="38" fillId="5" borderId="58" xfId="0" applyFont="1" applyFill="1" applyBorder="1" applyAlignment="1">
      <alignment horizontal="center" vertical="center"/>
    </xf>
    <xf numFmtId="0" fontId="38" fillId="5" borderId="57" xfId="0" applyFont="1" applyFill="1" applyBorder="1" applyAlignment="1">
      <alignment horizontal="center" vertical="center"/>
    </xf>
    <xf numFmtId="0" fontId="38" fillId="5" borderId="56" xfId="0" applyFont="1" applyFill="1" applyBorder="1" applyAlignment="1">
      <alignment horizontal="center" vertical="center"/>
    </xf>
    <xf numFmtId="0" fontId="39" fillId="0" borderId="0" xfId="0" applyFont="1" applyFill="1" applyBorder="1">
      <alignment vertical="center"/>
    </xf>
    <xf numFmtId="0" fontId="39" fillId="0" borderId="0" xfId="0" applyFont="1">
      <alignment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39" fillId="0" borderId="18" xfId="0" applyFont="1" applyFill="1" applyBorder="1" applyAlignment="1">
      <alignment horizontal="center" vertical="center"/>
    </xf>
    <xf numFmtId="0" fontId="40" fillId="0" borderId="45" xfId="0" applyFont="1" applyFill="1" applyBorder="1" applyAlignment="1">
      <alignment horizontal="center" vertical="center"/>
    </xf>
    <xf numFmtId="0" fontId="40" fillId="0" borderId="49" xfId="0" applyFont="1" applyFill="1" applyBorder="1" applyAlignment="1">
      <alignment horizontal="center" vertical="center"/>
    </xf>
    <xf numFmtId="0" fontId="40" fillId="0" borderId="48" xfId="0" applyFont="1" applyFill="1" applyBorder="1" applyAlignment="1">
      <alignment horizontal="center" vertical="center"/>
    </xf>
    <xf numFmtId="0" fontId="39" fillId="12" borderId="54" xfId="0" applyFont="1" applyFill="1" applyBorder="1" applyAlignment="1">
      <alignment horizontal="center" vertical="center"/>
    </xf>
    <xf numFmtId="0" fontId="39" fillId="0" borderId="39" xfId="0" applyFont="1" applyFill="1" applyBorder="1">
      <alignment vertical="center"/>
    </xf>
    <xf numFmtId="0" fontId="40" fillId="0" borderId="19" xfId="0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40" fillId="0" borderId="18" xfId="0" applyFont="1" applyFill="1" applyBorder="1" applyAlignment="1">
      <alignment horizontal="center" vertical="center"/>
    </xf>
    <xf numFmtId="0" fontId="39" fillId="12" borderId="33" xfId="0" applyFont="1" applyFill="1" applyBorder="1" applyAlignment="1">
      <alignment horizontal="center" vertical="center"/>
    </xf>
    <xf numFmtId="0" fontId="39" fillId="0" borderId="16" xfId="0" applyFont="1" applyFill="1" applyBorder="1">
      <alignment vertical="center"/>
    </xf>
    <xf numFmtId="0" fontId="39" fillId="12" borderId="108" xfId="0" applyFont="1" applyFill="1" applyBorder="1" applyAlignment="1">
      <alignment horizontal="center" vertical="center"/>
    </xf>
    <xf numFmtId="0" fontId="39" fillId="0" borderId="35" xfId="0" applyFont="1" applyFill="1" applyBorder="1">
      <alignment vertical="center"/>
    </xf>
    <xf numFmtId="0" fontId="39" fillId="0" borderId="24" xfId="0" applyFont="1" applyFill="1" applyBorder="1" applyAlignment="1">
      <alignment horizontal="center" vertical="center"/>
    </xf>
    <xf numFmtId="0" fontId="39" fillId="0" borderId="21" xfId="0" applyFont="1" applyFill="1" applyBorder="1" applyAlignment="1">
      <alignment horizontal="center" vertical="center"/>
    </xf>
    <xf numFmtId="0" fontId="40" fillId="0" borderId="24" xfId="0" applyFont="1" applyFill="1" applyBorder="1" applyAlignment="1">
      <alignment horizontal="center" vertical="center"/>
    </xf>
    <xf numFmtId="0" fontId="40" fillId="0" borderId="21" xfId="0" applyFont="1" applyFill="1" applyBorder="1" applyAlignment="1">
      <alignment horizontal="center" vertical="center"/>
    </xf>
    <xf numFmtId="0" fontId="40" fillId="0" borderId="20" xfId="0" applyFont="1" applyFill="1" applyBorder="1" applyAlignment="1">
      <alignment horizontal="center" vertical="center"/>
    </xf>
    <xf numFmtId="0" fontId="41" fillId="0" borderId="101" xfId="0" applyFont="1" applyFill="1" applyBorder="1" applyAlignment="1">
      <alignment horizontal="center" vertical="center"/>
    </xf>
    <xf numFmtId="0" fontId="37" fillId="5" borderId="91" xfId="0" applyFont="1" applyFill="1" applyBorder="1" applyAlignment="1">
      <alignment horizontal="center" vertical="center"/>
    </xf>
    <xf numFmtId="0" fontId="37" fillId="5" borderId="92" xfId="0" applyFont="1" applyFill="1" applyBorder="1" applyAlignment="1">
      <alignment horizontal="center" vertical="center"/>
    </xf>
    <xf numFmtId="0" fontId="37" fillId="5" borderId="93" xfId="0" applyFont="1" applyFill="1" applyBorder="1" applyAlignment="1">
      <alignment horizontal="center" vertical="center"/>
    </xf>
    <xf numFmtId="0" fontId="37" fillId="5" borderId="94" xfId="0" applyFont="1" applyFill="1" applyBorder="1" applyAlignment="1">
      <alignment horizontal="center" vertical="center"/>
    </xf>
    <xf numFmtId="0" fontId="37" fillId="5" borderId="95" xfId="0" applyFont="1" applyFill="1" applyBorder="1" applyAlignment="1">
      <alignment horizontal="center" vertical="center"/>
    </xf>
    <xf numFmtId="0" fontId="41" fillId="0" borderId="102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center" vertical="center"/>
    </xf>
    <xf numFmtId="0" fontId="42" fillId="0" borderId="96" xfId="0" applyFont="1" applyFill="1" applyBorder="1" applyAlignment="1">
      <alignment horizontal="center" vertical="center"/>
    </xf>
    <xf numFmtId="0" fontId="39" fillId="0" borderId="96" xfId="0" applyFont="1" applyFill="1" applyBorder="1">
      <alignment vertical="center"/>
    </xf>
    <xf numFmtId="0" fontId="39" fillId="0" borderId="18" xfId="0" applyFont="1" applyFill="1" applyBorder="1">
      <alignment vertical="center"/>
    </xf>
    <xf numFmtId="0" fontId="39" fillId="0" borderId="19" xfId="0" applyFont="1" applyFill="1" applyBorder="1">
      <alignment vertical="center"/>
    </xf>
    <xf numFmtId="0" fontId="39" fillId="0" borderId="97" xfId="0" applyFont="1" applyFill="1" applyBorder="1">
      <alignment vertical="center"/>
    </xf>
    <xf numFmtId="0" fontId="42" fillId="0" borderId="0" xfId="0" applyFont="1" applyFill="1" applyBorder="1" applyAlignment="1">
      <alignment horizontal="center" vertical="center"/>
    </xf>
    <xf numFmtId="0" fontId="39" fillId="0" borderId="98" xfId="0" applyFont="1" applyFill="1" applyBorder="1">
      <alignment vertical="center"/>
    </xf>
    <xf numFmtId="0" fontId="39" fillId="0" borderId="99" xfId="0" applyFont="1" applyFill="1" applyBorder="1">
      <alignment vertical="center"/>
    </xf>
    <xf numFmtId="0" fontId="39" fillId="0" borderId="107" xfId="0" applyFont="1" applyFill="1" applyBorder="1">
      <alignment vertical="center"/>
    </xf>
    <xf numFmtId="0" fontId="39" fillId="0" borderId="100" xfId="0" applyFont="1" applyFill="1" applyBorder="1">
      <alignment vertical="center"/>
    </xf>
    <xf numFmtId="0" fontId="37" fillId="0" borderId="98" xfId="0" applyFont="1" applyFill="1" applyBorder="1" applyAlignment="1">
      <alignment horizontal="center" vertical="center"/>
    </xf>
    <xf numFmtId="0" fontId="37" fillId="0" borderId="99" xfId="0" applyFont="1" applyFill="1" applyBorder="1" applyAlignment="1">
      <alignment horizontal="center" vertical="center"/>
    </xf>
    <xf numFmtId="0" fontId="41" fillId="0" borderId="103" xfId="0" applyFont="1" applyFill="1" applyBorder="1" applyAlignment="1">
      <alignment horizontal="center" vertical="center"/>
    </xf>
    <xf numFmtId="0" fontId="39" fillId="0" borderId="57" xfId="0" applyFont="1" applyBorder="1" applyAlignment="1">
      <alignment horizontal="center" vertical="center"/>
    </xf>
    <xf numFmtId="0" fontId="39" fillId="0" borderId="58" xfId="0" applyFont="1" applyBorder="1" applyAlignment="1">
      <alignment horizontal="center" vertical="center"/>
    </xf>
    <xf numFmtId="0" fontId="39" fillId="0" borderId="56" xfId="0" applyFont="1" applyBorder="1" applyAlignment="1">
      <alignment horizontal="center" vertical="center"/>
    </xf>
    <xf numFmtId="0" fontId="37" fillId="0" borderId="44" xfId="0" applyFont="1" applyFill="1" applyBorder="1" applyAlignment="1">
      <alignment horizontal="center" vertical="center"/>
    </xf>
    <xf numFmtId="0" fontId="39" fillId="0" borderId="49" xfId="0" applyFont="1" applyBorder="1" applyAlignment="1">
      <alignment horizontal="center" vertical="center"/>
    </xf>
    <xf numFmtId="0" fontId="39" fillId="0" borderId="45" xfId="0" applyFont="1" applyBorder="1" applyAlignment="1">
      <alignment horizontal="center" vertical="center"/>
    </xf>
    <xf numFmtId="0" fontId="39" fillId="0" borderId="48" xfId="0" applyFont="1" applyBorder="1" applyAlignment="1">
      <alignment horizontal="center" vertical="center"/>
    </xf>
    <xf numFmtId="0" fontId="37" fillId="0" borderId="32" xfId="0" applyFont="1" applyFill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0" xfId="0" applyFont="1" applyFill="1" applyBorder="1" applyAlignment="1">
      <alignment vertical="center"/>
    </xf>
    <xf numFmtId="0" fontId="37" fillId="0" borderId="25" xfId="0" applyFont="1" applyFill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24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right" vertical="center"/>
    </xf>
    <xf numFmtId="0" fontId="39" fillId="0" borderId="0" xfId="0" applyFont="1" applyFill="1" applyBorder="1" applyAlignment="1">
      <alignment horizontal="right" vertical="center"/>
    </xf>
    <xf numFmtId="0" fontId="39" fillId="0" borderId="97" xfId="0" applyFont="1" applyFill="1" applyBorder="1" applyAlignment="1">
      <alignment horizontal="right" vertical="center"/>
    </xf>
    <xf numFmtId="0" fontId="40" fillId="0" borderId="19" xfId="0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40" fillId="0" borderId="18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21" fillId="2" borderId="45" xfId="0" applyFont="1" applyFill="1" applyBorder="1" applyAlignment="1">
      <alignment horizontal="left" vertical="center" shrinkToFit="1"/>
    </xf>
    <xf numFmtId="0" fontId="21" fillId="2" borderId="49" xfId="0" applyFont="1" applyFill="1" applyBorder="1" applyAlignment="1">
      <alignment horizontal="left" vertical="center" shrinkToFit="1"/>
    </xf>
    <xf numFmtId="0" fontId="21" fillId="2" borderId="24" xfId="0" applyFont="1" applyFill="1" applyBorder="1" applyAlignment="1">
      <alignment horizontal="left" vertical="center" shrinkToFit="1"/>
    </xf>
    <xf numFmtId="0" fontId="21" fillId="2" borderId="21" xfId="0" applyFont="1" applyFill="1" applyBorder="1" applyAlignment="1">
      <alignment horizontal="left" vertical="center" shrinkToFit="1"/>
    </xf>
    <xf numFmtId="0" fontId="30" fillId="11" borderId="45" xfId="0" applyFont="1" applyFill="1" applyBorder="1" applyAlignment="1">
      <alignment horizontal="left" vertical="center" wrapText="1" shrinkToFit="1"/>
    </xf>
    <xf numFmtId="0" fontId="30" fillId="11" borderId="49" xfId="0" applyFont="1" applyFill="1" applyBorder="1" applyAlignment="1">
      <alignment horizontal="left" vertical="center" wrapText="1" shrinkToFit="1"/>
    </xf>
    <xf numFmtId="0" fontId="30" fillId="11" borderId="53" xfId="0" applyFont="1" applyFill="1" applyBorder="1" applyAlignment="1">
      <alignment horizontal="left" vertical="center" wrapText="1" shrinkToFit="1"/>
    </xf>
    <xf numFmtId="0" fontId="30" fillId="11" borderId="24" xfId="0" applyFont="1" applyFill="1" applyBorder="1" applyAlignment="1">
      <alignment horizontal="left" vertical="center" wrapText="1" shrinkToFit="1"/>
    </xf>
    <xf numFmtId="0" fontId="30" fillId="11" borderId="21" xfId="0" applyFont="1" applyFill="1" applyBorder="1" applyAlignment="1">
      <alignment horizontal="left" vertical="center" wrapText="1" shrinkToFit="1"/>
    </xf>
    <xf numFmtId="0" fontId="30" fillId="11" borderId="23" xfId="0" applyFont="1" applyFill="1" applyBorder="1" applyAlignment="1">
      <alignment horizontal="left" vertical="center" wrapText="1" shrinkToFit="1"/>
    </xf>
    <xf numFmtId="0" fontId="3" fillId="0" borderId="45" xfId="0" applyFont="1" applyFill="1" applyBorder="1" applyAlignment="1">
      <alignment horizontal="left" vertical="top" shrinkToFit="1"/>
    </xf>
    <xf numFmtId="0" fontId="3" fillId="0" borderId="49" xfId="0" applyFont="1" applyFill="1" applyBorder="1" applyAlignment="1">
      <alignment horizontal="left" vertical="top" shrinkToFit="1"/>
    </xf>
    <xf numFmtId="0" fontId="3" fillId="0" borderId="53" xfId="0" applyFont="1" applyFill="1" applyBorder="1" applyAlignment="1">
      <alignment horizontal="left" vertical="top" shrinkToFit="1"/>
    </xf>
    <xf numFmtId="0" fontId="3" fillId="0" borderId="19" xfId="0" applyFont="1" applyFill="1" applyBorder="1" applyAlignment="1">
      <alignment horizontal="left" vertical="top" shrinkToFit="1"/>
    </xf>
    <xf numFmtId="0" fontId="3" fillId="0" borderId="0" xfId="0" applyFont="1" applyFill="1" applyBorder="1" applyAlignment="1">
      <alignment horizontal="left" vertical="top" shrinkToFit="1"/>
    </xf>
    <xf numFmtId="0" fontId="3" fillId="0" borderId="60" xfId="0" applyFont="1" applyFill="1" applyBorder="1" applyAlignment="1">
      <alignment horizontal="left" vertical="top" shrinkToFit="1"/>
    </xf>
    <xf numFmtId="0" fontId="3" fillId="0" borderId="24" xfId="0" applyFont="1" applyFill="1" applyBorder="1" applyAlignment="1">
      <alignment horizontal="left" vertical="top" shrinkToFit="1"/>
    </xf>
    <xf numFmtId="0" fontId="3" fillId="0" borderId="21" xfId="0" applyFont="1" applyFill="1" applyBorder="1" applyAlignment="1">
      <alignment horizontal="left" vertical="top" shrinkToFit="1"/>
    </xf>
    <xf numFmtId="0" fontId="3" fillId="0" borderId="23" xfId="0" applyFont="1" applyFill="1" applyBorder="1" applyAlignment="1">
      <alignment horizontal="left" vertical="top" shrinkToFit="1"/>
    </xf>
    <xf numFmtId="0" fontId="20" fillId="5" borderId="58" xfId="0" applyFont="1" applyFill="1" applyBorder="1" applyAlignment="1">
      <alignment horizontal="center" vertical="top" shrinkToFit="1"/>
    </xf>
    <xf numFmtId="0" fontId="20" fillId="5" borderId="57" xfId="0" applyFont="1" applyFill="1" applyBorder="1" applyAlignment="1">
      <alignment horizontal="center" vertical="top" shrinkToFit="1"/>
    </xf>
    <xf numFmtId="0" fontId="20" fillId="5" borderId="56" xfId="0" applyFont="1" applyFill="1" applyBorder="1" applyAlignment="1">
      <alignment horizontal="center" vertical="top" shrinkToFit="1"/>
    </xf>
    <xf numFmtId="0" fontId="10" fillId="8" borderId="45" xfId="0" applyFont="1" applyFill="1" applyBorder="1" applyAlignment="1">
      <alignment horizontal="center" vertical="center" shrinkToFit="1"/>
    </xf>
    <xf numFmtId="0" fontId="10" fillId="8" borderId="49" xfId="0" applyFont="1" applyFill="1" applyBorder="1" applyAlignment="1">
      <alignment horizontal="center" vertical="center" shrinkToFit="1"/>
    </xf>
    <xf numFmtId="0" fontId="10" fillId="8" borderId="48" xfId="0" applyFont="1" applyFill="1" applyBorder="1" applyAlignment="1">
      <alignment horizontal="center" vertical="center" shrinkToFit="1"/>
    </xf>
    <xf numFmtId="0" fontId="10" fillId="8" borderId="24" xfId="0" applyFont="1" applyFill="1" applyBorder="1" applyAlignment="1">
      <alignment horizontal="center" vertical="center" shrinkToFit="1"/>
    </xf>
    <xf numFmtId="0" fontId="10" fillId="8" borderId="21" xfId="0" applyFont="1" applyFill="1" applyBorder="1" applyAlignment="1">
      <alignment horizontal="center" vertical="center" shrinkToFit="1"/>
    </xf>
    <xf numFmtId="0" fontId="10" fillId="8" borderId="20" xfId="0" applyFont="1" applyFill="1" applyBorder="1" applyAlignment="1">
      <alignment horizontal="center" vertical="center" shrinkToFit="1"/>
    </xf>
    <xf numFmtId="0" fontId="25" fillId="11" borderId="45" xfId="0" applyNumberFormat="1" applyFont="1" applyFill="1" applyBorder="1" applyAlignment="1">
      <alignment horizontal="center" vertical="center" shrinkToFit="1"/>
    </xf>
    <xf numFmtId="0" fontId="25" fillId="11" borderId="49" xfId="0" applyNumberFormat="1" applyFont="1" applyFill="1" applyBorder="1" applyAlignment="1">
      <alignment horizontal="center" vertical="center" shrinkToFit="1"/>
    </xf>
    <xf numFmtId="0" fontId="25" fillId="11" borderId="53" xfId="0" applyNumberFormat="1" applyFont="1" applyFill="1" applyBorder="1" applyAlignment="1">
      <alignment horizontal="center" vertical="center" shrinkToFit="1"/>
    </xf>
    <xf numFmtId="0" fontId="25" fillId="11" borderId="24" xfId="0" applyNumberFormat="1" applyFont="1" applyFill="1" applyBorder="1" applyAlignment="1">
      <alignment horizontal="center" vertical="center" shrinkToFit="1"/>
    </xf>
    <xf numFmtId="0" fontId="25" fillId="11" borderId="21" xfId="0" applyNumberFormat="1" applyFont="1" applyFill="1" applyBorder="1" applyAlignment="1">
      <alignment horizontal="center" vertical="center" shrinkToFit="1"/>
    </xf>
    <xf numFmtId="0" fontId="25" fillId="11" borderId="23" xfId="0" applyNumberFormat="1" applyFont="1" applyFill="1" applyBorder="1" applyAlignment="1">
      <alignment horizontal="center" vertical="center" shrinkToFit="1"/>
    </xf>
    <xf numFmtId="0" fontId="8" fillId="8" borderId="45" xfId="0" applyFont="1" applyFill="1" applyBorder="1" applyAlignment="1">
      <alignment horizontal="center" vertical="center" shrinkToFit="1"/>
    </xf>
    <xf numFmtId="0" fontId="8" fillId="8" borderId="49" xfId="0" applyFont="1" applyFill="1" applyBorder="1" applyAlignment="1">
      <alignment horizontal="center" vertical="center" shrinkToFit="1"/>
    </xf>
    <xf numFmtId="0" fontId="8" fillId="8" borderId="48" xfId="0" applyFont="1" applyFill="1" applyBorder="1" applyAlignment="1">
      <alignment horizontal="center" vertical="center" shrinkToFit="1"/>
    </xf>
    <xf numFmtId="0" fontId="8" fillId="8" borderId="24" xfId="0" applyFont="1" applyFill="1" applyBorder="1" applyAlignment="1">
      <alignment horizontal="center" vertical="center" shrinkToFit="1"/>
    </xf>
    <xf numFmtId="0" fontId="8" fillId="8" borderId="21" xfId="0" applyFont="1" applyFill="1" applyBorder="1" applyAlignment="1">
      <alignment horizontal="center" vertical="center" shrinkToFit="1"/>
    </xf>
    <xf numFmtId="0" fontId="8" fillId="8" borderId="20" xfId="0" applyFont="1" applyFill="1" applyBorder="1" applyAlignment="1">
      <alignment horizontal="center" vertical="center" shrinkToFit="1"/>
    </xf>
    <xf numFmtId="0" fontId="30" fillId="11" borderId="48" xfId="0" applyFont="1" applyFill="1" applyBorder="1" applyAlignment="1">
      <alignment horizontal="left" vertical="center" wrapText="1" shrinkToFit="1"/>
    </xf>
    <xf numFmtId="0" fontId="30" fillId="11" borderId="20" xfId="0" applyFont="1" applyFill="1" applyBorder="1" applyAlignment="1">
      <alignment horizontal="left" vertical="center" wrapText="1" shrinkToFit="1"/>
    </xf>
    <xf numFmtId="0" fontId="10" fillId="8" borderId="53" xfId="0" applyFont="1" applyFill="1" applyBorder="1" applyAlignment="1">
      <alignment horizontal="center" vertical="center" shrinkToFit="1"/>
    </xf>
    <xf numFmtId="0" fontId="10" fillId="8" borderId="23" xfId="0" applyFont="1" applyFill="1" applyBorder="1" applyAlignment="1">
      <alignment horizontal="center" vertical="center" shrinkToFit="1"/>
    </xf>
    <xf numFmtId="0" fontId="7" fillId="9" borderId="45" xfId="0" applyFont="1" applyFill="1" applyBorder="1" applyAlignment="1">
      <alignment horizontal="center" vertical="center" shrinkToFit="1"/>
    </xf>
    <xf numFmtId="0" fontId="7" fillId="9" borderId="49" xfId="0" applyFont="1" applyFill="1" applyBorder="1" applyAlignment="1">
      <alignment horizontal="center" vertical="center" shrinkToFit="1"/>
    </xf>
    <xf numFmtId="0" fontId="7" fillId="9" borderId="48" xfId="0" applyFont="1" applyFill="1" applyBorder="1" applyAlignment="1">
      <alignment horizontal="center" vertical="center" shrinkToFit="1"/>
    </xf>
    <xf numFmtId="0" fontId="7" fillId="9" borderId="24" xfId="0" applyFont="1" applyFill="1" applyBorder="1" applyAlignment="1">
      <alignment horizontal="center" vertical="center" shrinkToFit="1"/>
    </xf>
    <xf numFmtId="0" fontId="7" fillId="9" borderId="21" xfId="0" applyFont="1" applyFill="1" applyBorder="1" applyAlignment="1">
      <alignment horizontal="center" vertical="center" shrinkToFit="1"/>
    </xf>
    <xf numFmtId="0" fontId="7" fillId="9" borderId="20" xfId="0" applyFont="1" applyFill="1" applyBorder="1" applyAlignment="1">
      <alignment horizontal="center" vertical="center" shrinkToFit="1"/>
    </xf>
    <xf numFmtId="0" fontId="15" fillId="0" borderId="45" xfId="0" applyFont="1" applyFill="1" applyBorder="1" applyAlignment="1">
      <alignment horizontal="center" vertical="center" shrinkToFit="1"/>
    </xf>
    <xf numFmtId="0" fontId="15" fillId="0" borderId="49" xfId="0" applyFont="1" applyFill="1" applyBorder="1" applyAlignment="1">
      <alignment horizontal="center" vertical="center" shrinkToFit="1"/>
    </xf>
    <xf numFmtId="0" fontId="15" fillId="0" borderId="48" xfId="0" applyFont="1" applyFill="1" applyBorder="1" applyAlignment="1">
      <alignment horizontal="center" vertical="center" shrinkToFit="1"/>
    </xf>
    <xf numFmtId="0" fontId="15" fillId="0" borderId="24" xfId="0" applyFont="1" applyFill="1" applyBorder="1" applyAlignment="1">
      <alignment horizontal="center" vertical="center" shrinkToFit="1"/>
    </xf>
    <xf numFmtId="0" fontId="15" fillId="0" borderId="21" xfId="0" applyFont="1" applyFill="1" applyBorder="1" applyAlignment="1">
      <alignment horizontal="center" vertical="center" shrinkToFit="1"/>
    </xf>
    <xf numFmtId="0" fontId="15" fillId="0" borderId="20" xfId="0" applyFont="1" applyFill="1" applyBorder="1" applyAlignment="1">
      <alignment horizontal="center" vertical="center" shrinkToFit="1"/>
    </xf>
    <xf numFmtId="0" fontId="15" fillId="11" borderId="45" xfId="0" quotePrefix="1" applyFont="1" applyFill="1" applyBorder="1" applyAlignment="1">
      <alignment horizontal="center" vertical="center" shrinkToFit="1"/>
    </xf>
    <xf numFmtId="0" fontId="15" fillId="11" borderId="49" xfId="0" applyFont="1" applyFill="1" applyBorder="1" applyAlignment="1">
      <alignment horizontal="center" vertical="center" shrinkToFit="1"/>
    </xf>
    <xf numFmtId="0" fontId="15" fillId="11" borderId="48" xfId="0" applyFont="1" applyFill="1" applyBorder="1" applyAlignment="1">
      <alignment horizontal="center" vertical="center" shrinkToFit="1"/>
    </xf>
    <xf numFmtId="0" fontId="15" fillId="11" borderId="24" xfId="0" applyFont="1" applyFill="1" applyBorder="1" applyAlignment="1">
      <alignment horizontal="center" vertical="center" shrinkToFit="1"/>
    </xf>
    <xf numFmtId="0" fontId="15" fillId="11" borderId="21" xfId="0" applyFont="1" applyFill="1" applyBorder="1" applyAlignment="1">
      <alignment horizontal="center" vertical="center" shrinkToFit="1"/>
    </xf>
    <xf numFmtId="0" fontId="15" fillId="11" borderId="20" xfId="0" applyFont="1" applyFill="1" applyBorder="1" applyAlignment="1">
      <alignment horizontal="center" vertical="center" shrinkToFit="1"/>
    </xf>
    <xf numFmtId="0" fontId="3" fillId="3" borderId="84" xfId="0" applyFont="1" applyFill="1" applyBorder="1" applyAlignment="1">
      <alignment horizontal="center" vertical="center" shrinkToFit="1"/>
    </xf>
    <xf numFmtId="0" fontId="3" fillId="3" borderId="82" xfId="0" applyFont="1" applyFill="1" applyBorder="1" applyAlignment="1">
      <alignment horizontal="center" vertical="center" shrinkToFit="1"/>
    </xf>
    <xf numFmtId="0" fontId="3" fillId="3" borderId="72" xfId="0" applyFont="1" applyFill="1" applyBorder="1" applyAlignment="1">
      <alignment horizontal="center" vertical="center" shrinkToFit="1"/>
    </xf>
    <xf numFmtId="0" fontId="3" fillId="3" borderId="64" xfId="0" applyFont="1" applyFill="1" applyBorder="1" applyAlignment="1">
      <alignment horizontal="center" vertical="center" shrinkToFit="1"/>
    </xf>
    <xf numFmtId="0" fontId="3" fillId="3" borderId="83" xfId="0" applyFont="1" applyFill="1" applyBorder="1" applyAlignment="1">
      <alignment horizontal="center" vertical="center" shrinkToFit="1"/>
    </xf>
    <xf numFmtId="0" fontId="3" fillId="3" borderId="63" xfId="0" applyFont="1" applyFill="1" applyBorder="1" applyAlignment="1">
      <alignment horizontal="center" vertical="center" shrinkToFit="1"/>
    </xf>
    <xf numFmtId="0" fontId="4" fillId="3" borderId="81" xfId="0" applyFont="1" applyFill="1" applyBorder="1" applyAlignment="1">
      <alignment horizontal="center" vertical="center" shrinkToFit="1"/>
    </xf>
    <xf numFmtId="0" fontId="4" fillId="3" borderId="80" xfId="0" applyFont="1" applyFill="1" applyBorder="1" applyAlignment="1">
      <alignment horizontal="center" vertical="center" shrinkToFit="1"/>
    </xf>
    <xf numFmtId="0" fontId="5" fillId="9" borderId="78" xfId="0" applyFont="1" applyFill="1" applyBorder="1" applyAlignment="1">
      <alignment horizontal="center" vertical="center" shrinkToFit="1"/>
    </xf>
    <xf numFmtId="0" fontId="5" fillId="9" borderId="77" xfId="0" applyFont="1" applyFill="1" applyBorder="1" applyAlignment="1">
      <alignment horizontal="center" vertical="center" shrinkToFit="1"/>
    </xf>
    <xf numFmtId="0" fontId="5" fillId="9" borderId="79" xfId="0" applyFont="1" applyFill="1" applyBorder="1" applyAlignment="1">
      <alignment horizontal="center" vertical="center" shrinkToFit="1"/>
    </xf>
    <xf numFmtId="0" fontId="5" fillId="9" borderId="24" xfId="0" applyFont="1" applyFill="1" applyBorder="1" applyAlignment="1">
      <alignment horizontal="center" vertical="center" shrinkToFit="1"/>
    </xf>
    <xf numFmtId="0" fontId="5" fillId="9" borderId="21" xfId="0" applyFont="1" applyFill="1" applyBorder="1" applyAlignment="1">
      <alignment horizontal="center" vertical="center" shrinkToFit="1"/>
    </xf>
    <xf numFmtId="0" fontId="5" fillId="9" borderId="20" xfId="0" applyFont="1" applyFill="1" applyBorder="1" applyAlignment="1">
      <alignment horizontal="center" vertical="center" shrinkToFit="1"/>
    </xf>
    <xf numFmtId="0" fontId="3" fillId="0" borderId="78" xfId="0" applyFont="1" applyBorder="1" applyAlignment="1">
      <alignment horizontal="left" vertical="top" shrinkToFit="1"/>
    </xf>
    <xf numFmtId="0" fontId="3" fillId="0" borderId="77" xfId="0" applyFont="1" applyBorder="1" applyAlignment="1">
      <alignment horizontal="left" vertical="top" shrinkToFit="1"/>
    </xf>
    <xf numFmtId="0" fontId="3" fillId="0" borderId="76" xfId="0" applyFont="1" applyBorder="1" applyAlignment="1">
      <alignment horizontal="left" vertical="top" shrinkToFit="1"/>
    </xf>
    <xf numFmtId="0" fontId="3" fillId="0" borderId="19" xfId="0" applyFont="1" applyBorder="1" applyAlignment="1">
      <alignment horizontal="left" vertical="top" shrinkToFit="1"/>
    </xf>
    <xf numFmtId="0" fontId="3" fillId="0" borderId="0" xfId="0" applyFont="1" applyBorder="1" applyAlignment="1">
      <alignment horizontal="left" vertical="top" shrinkToFit="1"/>
    </xf>
    <xf numFmtId="0" fontId="3" fillId="0" borderId="60" xfId="0" applyFont="1" applyBorder="1" applyAlignment="1">
      <alignment horizontal="left" vertical="top" shrinkToFit="1"/>
    </xf>
    <xf numFmtId="0" fontId="3" fillId="0" borderId="24" xfId="0" applyFont="1" applyBorder="1" applyAlignment="1">
      <alignment horizontal="left" vertical="top" shrinkToFit="1"/>
    </xf>
    <xf numFmtId="0" fontId="3" fillId="0" borderId="21" xfId="0" applyFont="1" applyBorder="1" applyAlignment="1">
      <alignment horizontal="left" vertical="top" shrinkToFit="1"/>
    </xf>
    <xf numFmtId="0" fontId="3" fillId="0" borderId="23" xfId="0" applyFont="1" applyBorder="1" applyAlignment="1">
      <alignment horizontal="left" vertical="top" shrinkToFit="1"/>
    </xf>
    <xf numFmtId="0" fontId="4" fillId="9" borderId="58" xfId="0" applyFont="1" applyFill="1" applyBorder="1" applyAlignment="1">
      <alignment horizontal="center" vertical="center" shrinkToFit="1"/>
    </xf>
    <xf numFmtId="0" fontId="4" fillId="9" borderId="57" xfId="0" applyFont="1" applyFill="1" applyBorder="1" applyAlignment="1">
      <alignment horizontal="center" vertical="center" shrinkToFit="1"/>
    </xf>
    <xf numFmtId="0" fontId="4" fillId="9" borderId="56" xfId="0" applyFont="1" applyFill="1" applyBorder="1" applyAlignment="1">
      <alignment horizontal="center" vertical="center" shrinkToFit="1"/>
    </xf>
    <xf numFmtId="0" fontId="3" fillId="3" borderId="75" xfId="0" applyFont="1" applyFill="1" applyBorder="1" applyAlignment="1">
      <alignment horizontal="center" vertical="center" shrinkToFit="1"/>
    </xf>
    <xf numFmtId="0" fontId="3" fillId="3" borderId="74" xfId="0" applyFont="1" applyFill="1" applyBorder="1" applyAlignment="1">
      <alignment horizontal="center" vertical="center" shrinkToFit="1"/>
    </xf>
    <xf numFmtId="0" fontId="3" fillId="3" borderId="73" xfId="0" applyFont="1" applyFill="1" applyBorder="1" applyAlignment="1">
      <alignment horizontal="center" vertical="center" shrinkToFit="1"/>
    </xf>
    <xf numFmtId="0" fontId="3" fillId="3" borderId="71" xfId="0" applyFont="1" applyFill="1" applyBorder="1" applyAlignment="1">
      <alignment horizontal="center" vertical="center" shrinkToFit="1"/>
    </xf>
    <xf numFmtId="0" fontId="3" fillId="3" borderId="70" xfId="0" applyFont="1" applyFill="1" applyBorder="1" applyAlignment="1">
      <alignment horizontal="center" vertical="center" shrinkToFit="1"/>
    </xf>
    <xf numFmtId="0" fontId="3" fillId="3" borderId="69" xfId="0" applyFont="1" applyFill="1" applyBorder="1" applyAlignment="1">
      <alignment horizontal="center" vertical="center" shrinkToFit="1"/>
    </xf>
    <xf numFmtId="0" fontId="6" fillId="10" borderId="45" xfId="0" applyFont="1" applyFill="1" applyBorder="1" applyAlignment="1">
      <alignment horizontal="center" vertical="center" shrinkToFit="1"/>
    </xf>
    <xf numFmtId="0" fontId="6" fillId="10" borderId="49" xfId="0" applyFont="1" applyFill="1" applyBorder="1" applyAlignment="1">
      <alignment horizontal="center" vertical="center" shrinkToFit="1"/>
    </xf>
    <xf numFmtId="0" fontId="6" fillId="10" borderId="48" xfId="0" applyFont="1" applyFill="1" applyBorder="1" applyAlignment="1">
      <alignment horizontal="center" vertical="center" shrinkToFit="1"/>
    </xf>
    <xf numFmtId="0" fontId="6" fillId="10" borderId="24" xfId="0" applyFont="1" applyFill="1" applyBorder="1" applyAlignment="1">
      <alignment horizontal="center" vertical="center" shrinkToFit="1"/>
    </xf>
    <xf numFmtId="0" fontId="6" fillId="10" borderId="21" xfId="0" applyFont="1" applyFill="1" applyBorder="1" applyAlignment="1">
      <alignment horizontal="center" vertical="center" shrinkToFit="1"/>
    </xf>
    <xf numFmtId="0" fontId="6" fillId="10" borderId="20" xfId="0" applyFont="1" applyFill="1" applyBorder="1" applyAlignment="1">
      <alignment horizontal="center" vertical="center" shrinkToFit="1"/>
    </xf>
    <xf numFmtId="0" fontId="8" fillId="0" borderId="45" xfId="0" applyFont="1" applyBorder="1" applyAlignment="1">
      <alignment horizontal="center" vertical="center" shrinkToFit="1"/>
    </xf>
    <xf numFmtId="0" fontId="8" fillId="0" borderId="49" xfId="0" applyFont="1" applyBorder="1" applyAlignment="1">
      <alignment horizontal="center" vertical="center" shrinkToFit="1"/>
    </xf>
    <xf numFmtId="0" fontId="8" fillId="0" borderId="48" xfId="0" applyFont="1" applyBorder="1" applyAlignment="1">
      <alignment horizontal="center" vertical="center" shrinkToFit="1"/>
    </xf>
    <xf numFmtId="0" fontId="8" fillId="0" borderId="24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 shrinkToFit="1"/>
    </xf>
    <xf numFmtId="0" fontId="9" fillId="9" borderId="45" xfId="0" applyFont="1" applyFill="1" applyBorder="1" applyAlignment="1">
      <alignment horizontal="center" vertical="center" shrinkToFit="1"/>
    </xf>
    <xf numFmtId="0" fontId="9" fillId="9" borderId="49" xfId="0" applyFont="1" applyFill="1" applyBorder="1" applyAlignment="1">
      <alignment horizontal="center" vertical="center" shrinkToFit="1"/>
    </xf>
    <xf numFmtId="0" fontId="9" fillId="9" borderId="48" xfId="0" applyFont="1" applyFill="1" applyBorder="1" applyAlignment="1">
      <alignment horizontal="center" vertical="center" shrinkToFit="1"/>
    </xf>
    <xf numFmtId="0" fontId="9" fillId="9" borderId="19" xfId="0" applyFont="1" applyFill="1" applyBorder="1" applyAlignment="1">
      <alignment horizontal="center" vertical="center" shrinkToFit="1"/>
    </xf>
    <xf numFmtId="0" fontId="9" fillId="9" borderId="0" xfId="0" applyFont="1" applyFill="1" applyBorder="1" applyAlignment="1">
      <alignment horizontal="center" vertical="center" shrinkToFit="1"/>
    </xf>
    <xf numFmtId="0" fontId="9" fillId="9" borderId="18" xfId="0" applyFont="1" applyFill="1" applyBorder="1" applyAlignment="1">
      <alignment horizontal="center" vertical="center" shrinkToFit="1"/>
    </xf>
    <xf numFmtId="0" fontId="10" fillId="0" borderId="45" xfId="0" applyFont="1" applyBorder="1" applyAlignment="1">
      <alignment horizontal="center" vertical="center" shrinkToFit="1"/>
    </xf>
    <xf numFmtId="0" fontId="10" fillId="0" borderId="49" xfId="0" applyFont="1" applyBorder="1" applyAlignment="1">
      <alignment horizontal="center" vertical="center" shrinkToFit="1"/>
    </xf>
    <xf numFmtId="0" fontId="10" fillId="0" borderId="48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 shrinkToFit="1"/>
    </xf>
    <xf numFmtId="0" fontId="10" fillId="0" borderId="20" xfId="0" applyFont="1" applyBorder="1" applyAlignment="1">
      <alignment horizontal="center" vertical="center" shrinkToFit="1"/>
    </xf>
    <xf numFmtId="0" fontId="3" fillId="3" borderId="68" xfId="0" applyFont="1" applyFill="1" applyBorder="1" applyAlignment="1">
      <alignment horizontal="center" vertical="center" shrinkToFit="1"/>
    </xf>
    <xf numFmtId="0" fontId="3" fillId="3" borderId="62" xfId="0" applyFont="1" applyFill="1" applyBorder="1" applyAlignment="1">
      <alignment horizontal="center" vertical="center" shrinkToFit="1"/>
    </xf>
    <xf numFmtId="0" fontId="3" fillId="3" borderId="67" xfId="0" applyFont="1" applyFill="1" applyBorder="1" applyAlignment="1">
      <alignment horizontal="center" vertical="center" shrinkToFit="1"/>
    </xf>
    <xf numFmtId="0" fontId="3" fillId="3" borderId="66" xfId="0" applyFont="1" applyFill="1" applyBorder="1" applyAlignment="1">
      <alignment horizontal="center" vertical="center" shrinkToFit="1"/>
    </xf>
    <xf numFmtId="0" fontId="3" fillId="3" borderId="65" xfId="0" applyFont="1" applyFill="1" applyBorder="1" applyAlignment="1">
      <alignment horizontal="center" vertical="center" shrinkToFit="1"/>
    </xf>
    <xf numFmtId="0" fontId="3" fillId="3" borderId="61" xfId="0" applyFont="1" applyFill="1" applyBorder="1" applyAlignment="1">
      <alignment horizontal="center" vertical="center" shrinkToFit="1"/>
    </xf>
    <xf numFmtId="0" fontId="11" fillId="9" borderId="45" xfId="0" applyFont="1" applyFill="1" applyBorder="1" applyAlignment="1">
      <alignment horizontal="center" vertical="center" shrinkToFit="1"/>
    </xf>
    <xf numFmtId="0" fontId="11" fillId="9" borderId="49" xfId="0" applyFont="1" applyFill="1" applyBorder="1" applyAlignment="1">
      <alignment horizontal="center" vertical="center" shrinkToFit="1"/>
    </xf>
    <xf numFmtId="0" fontId="11" fillId="9" borderId="48" xfId="0" applyFont="1" applyFill="1" applyBorder="1" applyAlignment="1">
      <alignment horizontal="center" vertical="center" shrinkToFit="1"/>
    </xf>
    <xf numFmtId="0" fontId="11" fillId="9" borderId="24" xfId="0" applyFont="1" applyFill="1" applyBorder="1" applyAlignment="1">
      <alignment horizontal="center" vertical="center" shrinkToFit="1"/>
    </xf>
    <xf numFmtId="0" fontId="11" fillId="9" borderId="21" xfId="0" applyFont="1" applyFill="1" applyBorder="1" applyAlignment="1">
      <alignment horizontal="center" vertical="center" shrinkToFit="1"/>
    </xf>
    <xf numFmtId="0" fontId="11" fillId="9" borderId="20" xfId="0" applyFont="1" applyFill="1" applyBorder="1" applyAlignment="1">
      <alignment horizontal="center" vertical="center" shrinkToFit="1"/>
    </xf>
    <xf numFmtId="0" fontId="4" fillId="0" borderId="45" xfId="0" applyFont="1" applyFill="1" applyBorder="1" applyAlignment="1">
      <alignment horizontal="center" vertical="center" shrinkToFit="1"/>
    </xf>
    <xf numFmtId="0" fontId="4" fillId="0" borderId="49" xfId="0" applyFont="1" applyFill="1" applyBorder="1" applyAlignment="1">
      <alignment horizontal="center" vertical="center" shrinkToFit="1"/>
    </xf>
    <xf numFmtId="0" fontId="4" fillId="0" borderId="24" xfId="0" applyFont="1" applyFill="1" applyBorder="1" applyAlignment="1">
      <alignment horizontal="center" vertical="center" shrinkToFit="1"/>
    </xf>
    <xf numFmtId="0" fontId="4" fillId="0" borderId="21" xfId="0" applyFont="1" applyFill="1" applyBorder="1" applyAlignment="1">
      <alignment horizontal="center" vertical="center" shrinkToFit="1"/>
    </xf>
    <xf numFmtId="0" fontId="12" fillId="9" borderId="45" xfId="0" applyFont="1" applyFill="1" applyBorder="1" applyAlignment="1">
      <alignment horizontal="center" vertical="center" shrinkToFit="1"/>
    </xf>
    <xf numFmtId="0" fontId="12" fillId="9" borderId="49" xfId="0" applyFont="1" applyFill="1" applyBorder="1" applyAlignment="1">
      <alignment horizontal="center" vertical="center" shrinkToFit="1"/>
    </xf>
    <xf numFmtId="0" fontId="12" fillId="9" borderId="48" xfId="0" applyFont="1" applyFill="1" applyBorder="1" applyAlignment="1">
      <alignment horizontal="center" vertical="center" shrinkToFit="1"/>
    </xf>
    <xf numFmtId="0" fontId="12" fillId="9" borderId="24" xfId="0" applyFont="1" applyFill="1" applyBorder="1" applyAlignment="1">
      <alignment horizontal="center" vertical="center" shrinkToFit="1"/>
    </xf>
    <xf numFmtId="0" fontId="12" fillId="9" borderId="21" xfId="0" applyFont="1" applyFill="1" applyBorder="1" applyAlignment="1">
      <alignment horizontal="center" vertical="center" shrinkToFit="1"/>
    </xf>
    <xf numFmtId="0" fontId="12" fillId="9" borderId="20" xfId="0" applyFont="1" applyFill="1" applyBorder="1" applyAlignment="1">
      <alignment horizontal="center" vertical="center" shrinkToFit="1"/>
    </xf>
    <xf numFmtId="0" fontId="4" fillId="0" borderId="45" xfId="0" applyFont="1" applyFill="1" applyBorder="1" applyAlignment="1">
      <alignment horizontal="right" vertical="center" shrinkToFit="1"/>
    </xf>
    <xf numFmtId="0" fontId="4" fillId="0" borderId="49" xfId="0" applyFont="1" applyFill="1" applyBorder="1" applyAlignment="1">
      <alignment horizontal="right" vertical="center" shrinkToFit="1"/>
    </xf>
    <xf numFmtId="0" fontId="4" fillId="0" borderId="48" xfId="0" applyFont="1" applyFill="1" applyBorder="1" applyAlignment="1">
      <alignment horizontal="right" vertical="center" shrinkToFit="1"/>
    </xf>
    <xf numFmtId="0" fontId="4" fillId="0" borderId="19" xfId="0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right" vertical="center" shrinkToFit="1"/>
    </xf>
    <xf numFmtId="0" fontId="4" fillId="0" borderId="18" xfId="0" applyFont="1" applyFill="1" applyBorder="1" applyAlignment="1">
      <alignment horizontal="right" vertical="center" shrinkToFit="1"/>
    </xf>
    <xf numFmtId="0" fontId="4" fillId="9" borderId="45" xfId="0" applyFont="1" applyFill="1" applyBorder="1" applyAlignment="1">
      <alignment horizontal="center" vertical="center" shrinkToFit="1"/>
    </xf>
    <xf numFmtId="0" fontId="4" fillId="9" borderId="0" xfId="0" applyFont="1" applyFill="1" applyBorder="1" applyAlignment="1">
      <alignment horizontal="center" vertical="center" shrinkToFit="1"/>
    </xf>
    <xf numFmtId="0" fontId="4" fillId="9" borderId="18" xfId="0" applyFont="1" applyFill="1" applyBorder="1" applyAlignment="1">
      <alignment horizontal="center" vertical="center" shrinkToFit="1"/>
    </xf>
    <xf numFmtId="0" fontId="4" fillId="0" borderId="45" xfId="0" applyFont="1" applyFill="1" applyBorder="1" applyAlignment="1">
      <alignment horizontal="center" shrinkToFit="1"/>
    </xf>
    <xf numFmtId="0" fontId="4" fillId="0" borderId="49" xfId="0" applyFont="1" applyFill="1" applyBorder="1" applyAlignment="1">
      <alignment horizontal="center" shrinkToFit="1"/>
    </xf>
    <xf numFmtId="0" fontId="4" fillId="0" borderId="19" xfId="0" applyFont="1" applyFill="1" applyBorder="1" applyAlignment="1">
      <alignment horizontal="center" shrinkToFit="1"/>
    </xf>
    <xf numFmtId="0" fontId="4" fillId="0" borderId="0" xfId="0" applyFont="1" applyFill="1" applyBorder="1" applyAlignment="1">
      <alignment horizontal="center" shrinkToFit="1"/>
    </xf>
    <xf numFmtId="0" fontId="4" fillId="9" borderId="24" xfId="0" applyFont="1" applyFill="1" applyBorder="1" applyAlignment="1">
      <alignment horizontal="center" vertical="center" shrinkToFit="1"/>
    </xf>
    <xf numFmtId="0" fontId="4" fillId="9" borderId="21" xfId="0" applyFont="1" applyFill="1" applyBorder="1" applyAlignment="1">
      <alignment horizontal="center" vertical="center" shrinkToFit="1"/>
    </xf>
    <xf numFmtId="0" fontId="4" fillId="9" borderId="20" xfId="0" applyFont="1" applyFill="1" applyBorder="1" applyAlignment="1">
      <alignment horizontal="center" vertical="center" shrinkToFit="1"/>
    </xf>
    <xf numFmtId="0" fontId="2" fillId="3" borderId="58" xfId="0" applyFont="1" applyFill="1" applyBorder="1" applyAlignment="1">
      <alignment horizontal="center" vertical="center" shrinkToFit="1"/>
    </xf>
    <xf numFmtId="0" fontId="2" fillId="3" borderId="57" xfId="0" applyFont="1" applyFill="1" applyBorder="1" applyAlignment="1">
      <alignment horizontal="center" vertical="center" shrinkToFit="1"/>
    </xf>
    <xf numFmtId="0" fontId="6" fillId="0" borderId="45" xfId="0" applyFont="1" applyFill="1" applyBorder="1" applyAlignment="1">
      <alignment horizontal="center" vertical="center" shrinkToFit="1"/>
    </xf>
    <xf numFmtId="0" fontId="6" fillId="0" borderId="49" xfId="0" applyFont="1" applyFill="1" applyBorder="1" applyAlignment="1">
      <alignment horizontal="center" vertical="center" shrinkToFit="1"/>
    </xf>
    <xf numFmtId="0" fontId="6" fillId="0" borderId="86" xfId="0" applyFont="1" applyFill="1" applyBorder="1" applyAlignment="1">
      <alignment horizontal="center" vertical="center" shrinkToFit="1"/>
    </xf>
    <xf numFmtId="0" fontId="6" fillId="0" borderId="24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87" xfId="0" applyFont="1" applyFill="1" applyBorder="1" applyAlignment="1">
      <alignment horizontal="center" vertical="center" shrinkToFit="1"/>
    </xf>
    <xf numFmtId="0" fontId="14" fillId="0" borderId="104" xfId="0" applyFont="1" applyFill="1" applyBorder="1" applyAlignment="1">
      <alignment horizontal="center" vertical="center" shrinkToFit="1"/>
    </xf>
    <xf numFmtId="0" fontId="14" fillId="0" borderId="40" xfId="0" applyFont="1" applyFill="1" applyBorder="1" applyAlignment="1">
      <alignment horizontal="center" vertical="center" shrinkToFit="1"/>
    </xf>
    <xf numFmtId="0" fontId="14" fillId="0" borderId="39" xfId="0" applyFont="1" applyFill="1" applyBorder="1" applyAlignment="1">
      <alignment horizontal="center" vertical="center" shrinkToFit="1"/>
    </xf>
    <xf numFmtId="0" fontId="14" fillId="0" borderId="88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2" fillId="3" borderId="59" xfId="0" applyFont="1" applyFill="1" applyBorder="1" applyAlignment="1">
      <alignment horizontal="center" vertical="center" shrinkToFit="1"/>
    </xf>
    <xf numFmtId="0" fontId="13" fillId="9" borderId="50" xfId="0" applyFont="1" applyFill="1" applyBorder="1" applyAlignment="1">
      <alignment horizontal="center" vertical="center" shrinkToFit="1"/>
    </xf>
    <xf numFmtId="0" fontId="13" fillId="9" borderId="49" xfId="0" applyFont="1" applyFill="1" applyBorder="1" applyAlignment="1">
      <alignment horizontal="center" vertical="center" shrinkToFit="1"/>
    </xf>
    <xf numFmtId="0" fontId="13" fillId="9" borderId="48" xfId="0" applyFont="1" applyFill="1" applyBorder="1" applyAlignment="1">
      <alignment horizontal="center" vertical="center" shrinkToFit="1"/>
    </xf>
    <xf numFmtId="0" fontId="13" fillId="9" borderId="22" xfId="0" applyFont="1" applyFill="1" applyBorder="1" applyAlignment="1">
      <alignment horizontal="center" vertical="center" shrinkToFit="1"/>
    </xf>
    <xf numFmtId="0" fontId="13" fillId="9" borderId="21" xfId="0" applyFont="1" applyFill="1" applyBorder="1" applyAlignment="1">
      <alignment horizontal="center" vertical="center" shrinkToFit="1"/>
    </xf>
    <xf numFmtId="0" fontId="13" fillId="9" borderId="20" xfId="0" applyFont="1" applyFill="1" applyBorder="1" applyAlignment="1">
      <alignment horizontal="center" vertical="center" shrinkToFit="1"/>
    </xf>
    <xf numFmtId="0" fontId="7" fillId="10" borderId="49" xfId="0" quotePrefix="1" applyFont="1" applyFill="1" applyBorder="1" applyAlignment="1">
      <alignment horizontal="center" vertical="center" shrinkToFit="1"/>
    </xf>
    <xf numFmtId="0" fontId="7" fillId="10" borderId="21" xfId="0" applyFont="1" applyFill="1" applyBorder="1" applyAlignment="1">
      <alignment horizontal="center" vertical="center" shrinkToFit="1"/>
    </xf>
    <xf numFmtId="0" fontId="4" fillId="0" borderId="19" xfId="0" applyFont="1" applyFill="1" applyBorder="1" applyAlignment="1">
      <alignment horizontal="right" shrinkToFit="1"/>
    </xf>
    <xf numFmtId="0" fontId="4" fillId="0" borderId="0" xfId="0" applyFont="1" applyFill="1" applyBorder="1" applyAlignment="1">
      <alignment horizontal="right" shrinkToFit="1"/>
    </xf>
    <xf numFmtId="0" fontId="4" fillId="0" borderId="18" xfId="0" applyFont="1" applyFill="1" applyBorder="1" applyAlignment="1">
      <alignment horizontal="right" shrinkToFit="1"/>
    </xf>
    <xf numFmtId="0" fontId="4" fillId="0" borderId="24" xfId="0" applyFont="1" applyFill="1" applyBorder="1" applyAlignment="1">
      <alignment horizontal="right" shrinkToFit="1"/>
    </xf>
    <xf numFmtId="0" fontId="4" fillId="0" borderId="21" xfId="0" applyFont="1" applyFill="1" applyBorder="1" applyAlignment="1">
      <alignment horizontal="right" shrinkToFit="1"/>
    </xf>
    <xf numFmtId="0" fontId="4" fillId="0" borderId="20" xfId="0" applyFont="1" applyFill="1" applyBorder="1" applyAlignment="1">
      <alignment horizontal="right" shrinkToFit="1"/>
    </xf>
    <xf numFmtId="0" fontId="21" fillId="2" borderId="50" xfId="0" applyFont="1" applyFill="1" applyBorder="1" applyAlignment="1">
      <alignment horizontal="center" vertical="center" shrinkToFit="1"/>
    </xf>
    <xf numFmtId="0" fontId="21" fillId="2" borderId="49" xfId="0" applyFont="1" applyFill="1" applyBorder="1" applyAlignment="1">
      <alignment horizontal="center" vertical="center" shrinkToFit="1"/>
    </xf>
    <xf numFmtId="0" fontId="21" fillId="2" borderId="48" xfId="0" applyFont="1" applyFill="1" applyBorder="1" applyAlignment="1">
      <alignment horizontal="center" vertical="center" shrinkToFit="1"/>
    </xf>
    <xf numFmtId="0" fontId="21" fillId="2" borderId="22" xfId="0" applyFont="1" applyFill="1" applyBorder="1" applyAlignment="1">
      <alignment horizontal="center" vertical="center" shrinkToFit="1"/>
    </xf>
    <xf numFmtId="0" fontId="21" fillId="2" borderId="21" xfId="0" applyFont="1" applyFill="1" applyBorder="1" applyAlignment="1">
      <alignment horizontal="center" vertical="center" shrinkToFit="1"/>
    </xf>
    <xf numFmtId="0" fontId="21" fillId="2" borderId="20" xfId="0" applyFont="1" applyFill="1" applyBorder="1" applyAlignment="1">
      <alignment horizontal="center" vertical="center" shrinkToFit="1"/>
    </xf>
    <xf numFmtId="0" fontId="18" fillId="11" borderId="89" xfId="0" applyFont="1" applyFill="1" applyBorder="1" applyAlignment="1">
      <alignment horizontal="center" vertical="center" shrinkToFit="1"/>
    </xf>
    <xf numFmtId="0" fontId="18" fillId="11" borderId="57" xfId="0" applyFont="1" applyFill="1" applyBorder="1" applyAlignment="1">
      <alignment horizontal="center" vertical="center" shrinkToFit="1"/>
    </xf>
    <xf numFmtId="0" fontId="18" fillId="11" borderId="56" xfId="0" applyFont="1" applyFill="1" applyBorder="1" applyAlignment="1">
      <alignment horizontal="center" vertical="center" shrinkToFit="1"/>
    </xf>
    <xf numFmtId="0" fontId="9" fillId="9" borderId="21" xfId="0" applyFont="1" applyFill="1" applyBorder="1" applyAlignment="1">
      <alignment horizontal="center" vertical="center" shrinkToFit="1"/>
    </xf>
    <xf numFmtId="0" fontId="6" fillId="0" borderId="48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5" fillId="3" borderId="49" xfId="0" applyFont="1" applyFill="1" applyBorder="1" applyAlignment="1">
      <alignment horizontal="center" vertical="center" shrinkToFit="1"/>
    </xf>
    <xf numFmtId="0" fontId="5" fillId="3" borderId="0" xfId="0" applyFont="1" applyFill="1" applyBorder="1" applyAlignment="1">
      <alignment horizontal="center" vertical="center" shrinkToFit="1"/>
    </xf>
    <xf numFmtId="0" fontId="5" fillId="3" borderId="21" xfId="0" applyFont="1" applyFill="1" applyBorder="1" applyAlignment="1">
      <alignment horizontal="center" vertical="center" shrinkToFit="1"/>
    </xf>
    <xf numFmtId="0" fontId="9" fillId="9" borderId="24" xfId="0" applyFont="1" applyFill="1" applyBorder="1" applyAlignment="1">
      <alignment horizontal="center" vertical="center" shrinkToFit="1"/>
    </xf>
    <xf numFmtId="0" fontId="9" fillId="9" borderId="20" xfId="0" applyFont="1" applyFill="1" applyBorder="1" applyAlignment="1">
      <alignment horizontal="center" vertical="center" shrinkToFit="1"/>
    </xf>
    <xf numFmtId="0" fontId="5" fillId="9" borderId="45" xfId="0" applyFont="1" applyFill="1" applyBorder="1" applyAlignment="1">
      <alignment horizontal="center" vertical="center" shrinkToFit="1"/>
    </xf>
    <xf numFmtId="0" fontId="5" fillId="9" borderId="49" xfId="0" applyFont="1" applyFill="1" applyBorder="1" applyAlignment="1">
      <alignment horizontal="center" vertical="center" shrinkToFit="1"/>
    </xf>
    <xf numFmtId="0" fontId="5" fillId="9" borderId="48" xfId="0" applyFont="1" applyFill="1" applyBorder="1" applyAlignment="1">
      <alignment horizontal="center" vertical="center" shrinkToFit="1"/>
    </xf>
    <xf numFmtId="0" fontId="16" fillId="9" borderId="45" xfId="0" applyFont="1" applyFill="1" applyBorder="1" applyAlignment="1">
      <alignment horizontal="center" vertical="center" shrinkToFit="1"/>
    </xf>
    <xf numFmtId="0" fontId="16" fillId="9" borderId="49" xfId="0" applyFont="1" applyFill="1" applyBorder="1" applyAlignment="1">
      <alignment horizontal="center" vertical="center" shrinkToFit="1"/>
    </xf>
    <xf numFmtId="0" fontId="16" fillId="9" borderId="48" xfId="0" applyFont="1" applyFill="1" applyBorder="1" applyAlignment="1">
      <alignment horizontal="center" vertical="center" shrinkToFit="1"/>
    </xf>
    <xf numFmtId="0" fontId="16" fillId="9" borderId="24" xfId="0" applyFont="1" applyFill="1" applyBorder="1" applyAlignment="1">
      <alignment horizontal="center" vertical="center" shrinkToFit="1"/>
    </xf>
    <xf numFmtId="0" fontId="16" fillId="9" borderId="21" xfId="0" applyFont="1" applyFill="1" applyBorder="1" applyAlignment="1">
      <alignment horizontal="center" vertical="center" shrinkToFit="1"/>
    </xf>
    <xf numFmtId="0" fontId="16" fillId="9" borderId="20" xfId="0" applyFont="1" applyFill="1" applyBorder="1" applyAlignment="1">
      <alignment horizontal="center" vertical="center" shrinkToFit="1"/>
    </xf>
    <xf numFmtId="0" fontId="13" fillId="9" borderId="45" xfId="0" applyFont="1" applyFill="1" applyBorder="1" applyAlignment="1">
      <alignment horizontal="center" vertical="center" shrinkToFit="1"/>
    </xf>
    <xf numFmtId="0" fontId="13" fillId="9" borderId="24" xfId="0" applyFont="1" applyFill="1" applyBorder="1" applyAlignment="1">
      <alignment horizontal="center" vertical="center" shrinkToFit="1"/>
    </xf>
    <xf numFmtId="0" fontId="10" fillId="0" borderId="45" xfId="0" applyFont="1" applyFill="1" applyBorder="1" applyAlignment="1">
      <alignment horizontal="center" vertical="center" shrinkToFit="1"/>
    </xf>
    <xf numFmtId="0" fontId="10" fillId="0" borderId="49" xfId="0" applyFont="1" applyFill="1" applyBorder="1" applyAlignment="1">
      <alignment horizontal="center" vertical="center" shrinkToFit="1"/>
    </xf>
    <xf numFmtId="0" fontId="10" fillId="0" borderId="48" xfId="0" applyFont="1" applyFill="1" applyBorder="1" applyAlignment="1">
      <alignment horizontal="center" vertical="center" shrinkToFit="1"/>
    </xf>
    <xf numFmtId="0" fontId="10" fillId="0" borderId="24" xfId="0" applyFont="1" applyFill="1" applyBorder="1" applyAlignment="1">
      <alignment horizontal="center" vertical="center" shrinkToFit="1"/>
    </xf>
    <xf numFmtId="0" fontId="10" fillId="0" borderId="21" xfId="0" applyFont="1" applyFill="1" applyBorder="1" applyAlignment="1">
      <alignment horizontal="center" vertical="center" shrinkToFit="1"/>
    </xf>
    <xf numFmtId="0" fontId="10" fillId="0" borderId="20" xfId="0" applyFont="1" applyFill="1" applyBorder="1" applyAlignment="1">
      <alignment horizontal="center" vertical="center" shrinkToFit="1"/>
    </xf>
    <xf numFmtId="0" fontId="4" fillId="0" borderId="45" xfId="0" applyFont="1" applyFill="1" applyBorder="1" applyAlignment="1">
      <alignment horizontal="right" shrinkToFit="1"/>
    </xf>
    <xf numFmtId="0" fontId="4" fillId="0" borderId="49" xfId="0" applyFont="1" applyFill="1" applyBorder="1" applyAlignment="1">
      <alignment horizontal="right" shrinkToFit="1"/>
    </xf>
    <xf numFmtId="0" fontId="4" fillId="0" borderId="48" xfId="0" applyFont="1" applyFill="1" applyBorder="1" applyAlignment="1">
      <alignment horizontal="right" shrinkToFit="1"/>
    </xf>
    <xf numFmtId="0" fontId="4" fillId="9" borderId="49" xfId="0" applyFont="1" applyFill="1" applyBorder="1" applyAlignment="1">
      <alignment horizontal="center" vertical="center" shrinkToFit="1"/>
    </xf>
    <xf numFmtId="0" fontId="4" fillId="9" borderId="48" xfId="0" applyFont="1" applyFill="1" applyBorder="1" applyAlignment="1">
      <alignment horizontal="center" vertical="center" shrinkToFit="1"/>
    </xf>
    <xf numFmtId="0" fontId="4" fillId="0" borderId="24" xfId="0" applyFont="1" applyFill="1" applyBorder="1" applyAlignment="1">
      <alignment horizontal="center" shrinkToFit="1"/>
    </xf>
    <xf numFmtId="0" fontId="4" fillId="0" borderId="21" xfId="0" applyFont="1" applyFill="1" applyBorder="1" applyAlignment="1">
      <alignment horizontal="center" shrinkToFit="1"/>
    </xf>
    <xf numFmtId="0" fontId="4" fillId="0" borderId="48" xfId="0" applyFont="1" applyFill="1" applyBorder="1" applyAlignment="1">
      <alignment horizontal="center" shrinkToFit="1"/>
    </xf>
    <xf numFmtId="0" fontId="4" fillId="0" borderId="20" xfId="0" applyFont="1" applyFill="1" applyBorder="1" applyAlignment="1">
      <alignment horizontal="center" shrinkToFit="1"/>
    </xf>
    <xf numFmtId="0" fontId="17" fillId="2" borderId="45" xfId="0" applyFont="1" applyFill="1" applyBorder="1" applyAlignment="1">
      <alignment horizontal="center" vertical="center" shrinkToFit="1"/>
    </xf>
    <xf numFmtId="0" fontId="17" fillId="2" borderId="48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 shrinkToFit="1"/>
    </xf>
    <xf numFmtId="0" fontId="17" fillId="2" borderId="18" xfId="0" applyFont="1" applyFill="1" applyBorder="1" applyAlignment="1">
      <alignment horizontal="center" vertical="center" shrinkToFit="1"/>
    </xf>
    <xf numFmtId="0" fontId="17" fillId="2" borderId="24" xfId="0" applyFont="1" applyFill="1" applyBorder="1" applyAlignment="1">
      <alignment horizontal="center" vertical="center" shrinkToFit="1"/>
    </xf>
    <xf numFmtId="0" fontId="17" fillId="2" borderId="20" xfId="0" applyFont="1" applyFill="1" applyBorder="1" applyAlignment="1">
      <alignment horizontal="center" vertical="center" shrinkToFit="1"/>
    </xf>
    <xf numFmtId="0" fontId="4" fillId="0" borderId="19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9" fillId="9" borderId="45" xfId="0" applyFont="1" applyFill="1" applyBorder="1" applyAlignment="1">
      <alignment horizontal="center" vertical="center" shrinkToFit="1"/>
    </xf>
    <xf numFmtId="0" fontId="19" fillId="9" borderId="49" xfId="0" applyFont="1" applyFill="1" applyBorder="1" applyAlignment="1">
      <alignment horizontal="center" vertical="center" shrinkToFit="1"/>
    </xf>
    <xf numFmtId="0" fontId="19" fillId="9" borderId="48" xfId="0" applyFont="1" applyFill="1" applyBorder="1" applyAlignment="1">
      <alignment horizontal="center" vertical="center" shrinkToFit="1"/>
    </xf>
    <xf numFmtId="0" fontId="19" fillId="9" borderId="24" xfId="0" applyFont="1" applyFill="1" applyBorder="1" applyAlignment="1">
      <alignment horizontal="center" vertical="center" shrinkToFit="1"/>
    </xf>
    <xf numFmtId="0" fontId="19" fillId="9" borderId="21" xfId="0" applyFont="1" applyFill="1" applyBorder="1" applyAlignment="1">
      <alignment horizontal="center" vertical="center" shrinkToFit="1"/>
    </xf>
    <xf numFmtId="0" fontId="19" fillId="9" borderId="20" xfId="0" applyFont="1" applyFill="1" applyBorder="1" applyAlignment="1">
      <alignment horizontal="center" vertical="center" shrinkToFit="1"/>
    </xf>
    <xf numFmtId="0" fontId="15" fillId="0" borderId="50" xfId="0" applyFont="1" applyBorder="1" applyAlignment="1">
      <alignment horizontal="center" vertical="center" shrinkToFit="1"/>
    </xf>
    <xf numFmtId="0" fontId="15" fillId="0" borderId="49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21" xfId="0" applyFont="1" applyBorder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56" fontId="6" fillId="0" borderId="45" xfId="0" quotePrefix="1" applyNumberFormat="1" applyFont="1" applyBorder="1" applyAlignment="1">
      <alignment horizontal="center" vertical="center" shrinkToFit="1"/>
    </xf>
    <xf numFmtId="0" fontId="6" fillId="0" borderId="49" xfId="0" applyFont="1" applyBorder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19" fillId="2" borderId="45" xfId="0" applyFont="1" applyFill="1" applyBorder="1" applyAlignment="1">
      <alignment horizontal="center" vertical="center" shrinkToFit="1"/>
    </xf>
    <xf numFmtId="0" fontId="19" fillId="2" borderId="48" xfId="0" applyFont="1" applyFill="1" applyBorder="1" applyAlignment="1">
      <alignment horizontal="center" vertical="center" shrinkToFit="1"/>
    </xf>
    <xf numFmtId="0" fontId="19" fillId="2" borderId="19" xfId="0" applyFont="1" applyFill="1" applyBorder="1" applyAlignment="1">
      <alignment horizontal="center" vertical="center" shrinkToFit="1"/>
    </xf>
    <xf numFmtId="0" fontId="19" fillId="2" borderId="18" xfId="0" applyFont="1" applyFill="1" applyBorder="1" applyAlignment="1">
      <alignment horizontal="center" vertical="center" shrinkToFit="1"/>
    </xf>
    <xf numFmtId="0" fontId="19" fillId="2" borderId="24" xfId="0" applyFont="1" applyFill="1" applyBorder="1" applyAlignment="1">
      <alignment horizontal="center" vertical="center" shrinkToFit="1"/>
    </xf>
    <xf numFmtId="0" fontId="19" fillId="2" borderId="20" xfId="0" applyFont="1" applyFill="1" applyBorder="1" applyAlignment="1">
      <alignment horizontal="center" vertical="center" shrinkToFit="1"/>
    </xf>
    <xf numFmtId="0" fontId="18" fillId="11" borderId="58" xfId="0" applyFont="1" applyFill="1" applyBorder="1" applyAlignment="1">
      <alignment horizontal="center" vertical="center" shrinkToFit="1"/>
    </xf>
    <xf numFmtId="0" fontId="18" fillId="9" borderId="89" xfId="0" applyFont="1" applyFill="1" applyBorder="1" applyAlignment="1">
      <alignment horizontal="center" vertical="center" shrinkToFit="1"/>
    </xf>
    <xf numFmtId="0" fontId="18" fillId="9" borderId="57" xfId="0" applyFont="1" applyFill="1" applyBorder="1" applyAlignment="1">
      <alignment horizontal="center" vertical="center" shrinkToFit="1"/>
    </xf>
    <xf numFmtId="0" fontId="18" fillId="9" borderId="56" xfId="0" applyFont="1" applyFill="1" applyBorder="1" applyAlignment="1">
      <alignment horizontal="center" vertical="center" shrinkToFit="1"/>
    </xf>
    <xf numFmtId="0" fontId="9" fillId="8" borderId="50" xfId="0" applyFont="1" applyFill="1" applyBorder="1" applyAlignment="1">
      <alignment horizontal="center" vertical="center" shrinkToFit="1"/>
    </xf>
    <xf numFmtId="0" fontId="9" fillId="8" borderId="49" xfId="0" applyFont="1" applyFill="1" applyBorder="1" applyAlignment="1">
      <alignment horizontal="center" vertical="center" shrinkToFit="1"/>
    </xf>
    <xf numFmtId="0" fontId="9" fillId="8" borderId="48" xfId="0" applyFont="1" applyFill="1" applyBorder="1" applyAlignment="1">
      <alignment horizontal="center" vertical="center" shrinkToFit="1"/>
    </xf>
    <xf numFmtId="0" fontId="9" fillId="8" borderId="22" xfId="0" applyFont="1" applyFill="1" applyBorder="1" applyAlignment="1">
      <alignment horizontal="center" vertical="center" shrinkToFit="1"/>
    </xf>
    <xf numFmtId="0" fontId="9" fillId="8" borderId="21" xfId="0" applyFont="1" applyFill="1" applyBorder="1" applyAlignment="1">
      <alignment horizontal="center" vertical="center" shrinkToFit="1"/>
    </xf>
    <xf numFmtId="0" fontId="9" fillId="8" borderId="20" xfId="0" applyFont="1" applyFill="1" applyBorder="1" applyAlignment="1">
      <alignment horizontal="center" vertical="center" shrinkToFit="1"/>
    </xf>
    <xf numFmtId="0" fontId="9" fillId="8" borderId="45" xfId="0" applyFont="1" applyFill="1" applyBorder="1" applyAlignment="1">
      <alignment horizontal="center" vertical="center" shrinkToFit="1"/>
    </xf>
    <xf numFmtId="0" fontId="9" fillId="8" borderId="24" xfId="0" applyFont="1" applyFill="1" applyBorder="1" applyAlignment="1">
      <alignment horizontal="center" vertical="center" shrinkToFit="1"/>
    </xf>
    <xf numFmtId="0" fontId="22" fillId="2" borderId="45" xfId="0" applyFont="1" applyFill="1" applyBorder="1" applyAlignment="1">
      <alignment horizontal="center" vertical="center" shrinkToFit="1"/>
    </xf>
    <xf numFmtId="0" fontId="22" fillId="2" borderId="49" xfId="0" applyFont="1" applyFill="1" applyBorder="1" applyAlignment="1">
      <alignment horizontal="center" vertical="center" shrinkToFit="1"/>
    </xf>
    <xf numFmtId="0" fontId="22" fillId="2" borderId="48" xfId="0" applyFont="1" applyFill="1" applyBorder="1" applyAlignment="1">
      <alignment horizontal="center" vertical="center" shrinkToFit="1"/>
    </xf>
    <xf numFmtId="0" fontId="22" fillId="2" borderId="19" xfId="0" applyFont="1" applyFill="1" applyBorder="1" applyAlignment="1">
      <alignment horizontal="center" vertical="center" shrinkToFit="1"/>
    </xf>
    <xf numFmtId="0" fontId="22" fillId="2" borderId="0" xfId="0" applyFont="1" applyFill="1" applyBorder="1" applyAlignment="1">
      <alignment horizontal="center" vertical="center" shrinkToFit="1"/>
    </xf>
    <xf numFmtId="0" fontId="22" fillId="2" borderId="18" xfId="0" applyFont="1" applyFill="1" applyBorder="1" applyAlignment="1">
      <alignment horizontal="center" vertical="center" shrinkToFit="1"/>
    </xf>
    <xf numFmtId="0" fontId="22" fillId="2" borderId="24" xfId="0" applyFont="1" applyFill="1" applyBorder="1" applyAlignment="1">
      <alignment horizontal="center" vertical="center" shrinkToFit="1"/>
    </xf>
    <xf numFmtId="0" fontId="22" fillId="2" borderId="21" xfId="0" applyFont="1" applyFill="1" applyBorder="1" applyAlignment="1">
      <alignment horizontal="center" vertical="center" shrinkToFit="1"/>
    </xf>
    <xf numFmtId="0" fontId="22" fillId="2" borderId="20" xfId="0" applyFont="1" applyFill="1" applyBorder="1" applyAlignment="1">
      <alignment horizontal="center" vertical="center" shrinkToFit="1"/>
    </xf>
    <xf numFmtId="0" fontId="21" fillId="2" borderId="45" xfId="0" applyFont="1" applyFill="1" applyBorder="1" applyAlignment="1">
      <alignment horizontal="center" vertical="center" shrinkToFit="1"/>
    </xf>
    <xf numFmtId="0" fontId="21" fillId="2" borderId="19" xfId="0" applyFont="1" applyFill="1" applyBorder="1" applyAlignment="1">
      <alignment horizontal="center" vertical="center" shrinkToFit="1"/>
    </xf>
    <xf numFmtId="0" fontId="21" fillId="2" borderId="0" xfId="0" applyFont="1" applyFill="1" applyBorder="1" applyAlignment="1">
      <alignment horizontal="center" vertical="center" shrinkToFit="1"/>
    </xf>
    <xf numFmtId="0" fontId="21" fillId="2" borderId="24" xfId="0" applyFont="1" applyFill="1" applyBorder="1" applyAlignment="1">
      <alignment horizontal="center" vertical="center" shrinkToFit="1"/>
    </xf>
    <xf numFmtId="0" fontId="28" fillId="7" borderId="45" xfId="0" applyFont="1" applyFill="1" applyBorder="1" applyAlignment="1">
      <alignment horizontal="center" vertical="center" shrinkToFit="1"/>
    </xf>
    <xf numFmtId="0" fontId="28" fillId="7" borderId="49" xfId="0" applyFont="1" applyFill="1" applyBorder="1" applyAlignment="1">
      <alignment horizontal="center" vertical="center" shrinkToFit="1"/>
    </xf>
    <xf numFmtId="0" fontId="28" fillId="7" borderId="48" xfId="0" applyFont="1" applyFill="1" applyBorder="1" applyAlignment="1">
      <alignment horizontal="center" vertical="center" shrinkToFit="1"/>
    </xf>
    <xf numFmtId="0" fontId="28" fillId="7" borderId="24" xfId="0" applyFont="1" applyFill="1" applyBorder="1" applyAlignment="1">
      <alignment horizontal="center" vertical="center" shrinkToFit="1"/>
    </xf>
    <xf numFmtId="0" fontId="28" fillId="7" borderId="21" xfId="0" applyFont="1" applyFill="1" applyBorder="1" applyAlignment="1">
      <alignment horizontal="center" vertical="center" shrinkToFit="1"/>
    </xf>
    <xf numFmtId="0" fontId="28" fillId="7" borderId="20" xfId="0" applyFont="1" applyFill="1" applyBorder="1" applyAlignment="1">
      <alignment horizontal="center" vertical="center" shrinkToFit="1"/>
    </xf>
    <xf numFmtId="0" fontId="43" fillId="11" borderId="41" xfId="0" applyFont="1" applyFill="1" applyBorder="1" applyAlignment="1">
      <alignment horizontal="center" vertical="center" shrinkToFit="1"/>
    </xf>
    <xf numFmtId="0" fontId="43" fillId="11" borderId="40" xfId="0" applyFont="1" applyFill="1" applyBorder="1" applyAlignment="1">
      <alignment horizontal="center" vertical="center" shrinkToFit="1"/>
    </xf>
    <xf numFmtId="0" fontId="43" fillId="11" borderId="39" xfId="0" applyFont="1" applyFill="1" applyBorder="1" applyAlignment="1">
      <alignment horizontal="center" vertical="center" shrinkToFit="1"/>
    </xf>
    <xf numFmtId="0" fontId="43" fillId="11" borderId="106" xfId="0" applyFont="1" applyFill="1" applyBorder="1" applyAlignment="1">
      <alignment horizontal="center" vertical="center" shrinkToFit="1"/>
    </xf>
    <xf numFmtId="0" fontId="43" fillId="11" borderId="14" xfId="0" applyFont="1" applyFill="1" applyBorder="1" applyAlignment="1">
      <alignment horizontal="center" vertical="center" shrinkToFit="1"/>
    </xf>
    <xf numFmtId="0" fontId="43" fillId="11" borderId="13" xfId="0" applyFont="1" applyFill="1" applyBorder="1" applyAlignment="1">
      <alignment horizontal="center" vertical="center" shrinkToFit="1"/>
    </xf>
    <xf numFmtId="0" fontId="28" fillId="0" borderId="12" xfId="0" applyFont="1" applyFill="1" applyBorder="1" applyAlignment="1">
      <alignment horizontal="center" vertical="center" shrinkToFit="1"/>
    </xf>
    <xf numFmtId="0" fontId="28" fillId="0" borderId="11" xfId="0" applyFont="1" applyFill="1" applyBorder="1" applyAlignment="1">
      <alignment horizontal="center" vertical="center" shrinkToFit="1"/>
    </xf>
    <xf numFmtId="0" fontId="28" fillId="0" borderId="16" xfId="0" applyFont="1" applyFill="1" applyBorder="1" applyAlignment="1">
      <alignment horizontal="center" vertical="center" shrinkToFit="1"/>
    </xf>
    <xf numFmtId="0" fontId="28" fillId="0" borderId="15" xfId="0" applyFont="1" applyFill="1" applyBorder="1" applyAlignment="1">
      <alignment horizontal="center" vertical="center" shrinkToFit="1"/>
    </xf>
    <xf numFmtId="0" fontId="28" fillId="0" borderId="14" xfId="0" applyFont="1" applyFill="1" applyBorder="1" applyAlignment="1">
      <alignment horizontal="center" vertical="center" shrinkToFit="1"/>
    </xf>
    <xf numFmtId="0" fontId="28" fillId="0" borderId="13" xfId="0" applyFont="1" applyFill="1" applyBorder="1" applyAlignment="1">
      <alignment horizontal="center" vertical="center" shrinkToFit="1"/>
    </xf>
    <xf numFmtId="0" fontId="28" fillId="0" borderId="29" xfId="0" applyFont="1" applyFill="1" applyBorder="1" applyAlignment="1">
      <alignment horizontal="center" vertical="center" shrinkToFit="1"/>
    </xf>
    <xf numFmtId="0" fontId="28" fillId="0" borderId="28" xfId="0" applyFont="1" applyFill="1" applyBorder="1" applyAlignment="1">
      <alignment horizontal="center" vertical="center" shrinkToFit="1"/>
    </xf>
    <xf numFmtId="0" fontId="28" fillId="0" borderId="27" xfId="0" applyFont="1" applyFill="1" applyBorder="1" applyAlignment="1">
      <alignment horizontal="center" vertical="center" shrinkToFit="1"/>
    </xf>
    <xf numFmtId="0" fontId="2" fillId="3" borderId="45" xfId="0" applyFont="1" applyFill="1" applyBorder="1" applyAlignment="1">
      <alignment horizontal="center" vertical="center" shrinkToFit="1"/>
    </xf>
    <xf numFmtId="0" fontId="2" fillId="3" borderId="48" xfId="0" applyFont="1" applyFill="1" applyBorder="1" applyAlignment="1">
      <alignment horizontal="center" vertical="center" shrinkToFit="1"/>
    </xf>
    <xf numFmtId="0" fontId="2" fillId="3" borderId="19" xfId="0" applyFont="1" applyFill="1" applyBorder="1" applyAlignment="1">
      <alignment horizontal="center" vertical="center" shrinkToFit="1"/>
    </xf>
    <xf numFmtId="0" fontId="2" fillId="3" borderId="18" xfId="0" applyFont="1" applyFill="1" applyBorder="1" applyAlignment="1">
      <alignment horizontal="center" vertical="center" shrinkToFit="1"/>
    </xf>
    <xf numFmtId="0" fontId="2" fillId="3" borderId="24" xfId="0" applyFont="1" applyFill="1" applyBorder="1" applyAlignment="1">
      <alignment horizontal="center" vertical="center" shrinkToFit="1"/>
    </xf>
    <xf numFmtId="0" fontId="2" fillId="3" borderId="20" xfId="0" applyFont="1" applyFill="1" applyBorder="1" applyAlignment="1">
      <alignment horizontal="center" vertical="center" shrinkToFit="1"/>
    </xf>
    <xf numFmtId="0" fontId="28" fillId="4" borderId="45" xfId="0" applyFont="1" applyFill="1" applyBorder="1" applyAlignment="1">
      <alignment horizontal="center" vertical="center" shrinkToFit="1"/>
    </xf>
    <xf numFmtId="0" fontId="28" fillId="4" borderId="49" xfId="0" applyFont="1" applyFill="1" applyBorder="1" applyAlignment="1">
      <alignment horizontal="center" vertical="center" shrinkToFit="1"/>
    </xf>
    <xf numFmtId="0" fontId="28" fillId="4" borderId="24" xfId="0" applyFont="1" applyFill="1" applyBorder="1" applyAlignment="1">
      <alignment horizontal="center" vertical="center" shrinkToFit="1"/>
    </xf>
    <xf numFmtId="0" fontId="28" fillId="4" borderId="21" xfId="0" applyFont="1" applyFill="1" applyBorder="1" applyAlignment="1">
      <alignment horizontal="center" vertical="center" shrinkToFit="1"/>
    </xf>
    <xf numFmtId="0" fontId="43" fillId="11" borderId="37" xfId="0" applyFont="1" applyFill="1" applyBorder="1" applyAlignment="1">
      <alignment horizontal="center" vertical="center" shrinkToFit="1"/>
    </xf>
    <xf numFmtId="0" fontId="43" fillId="11" borderId="36" xfId="0" applyFont="1" applyFill="1" applyBorder="1" applyAlignment="1">
      <alignment horizontal="center" vertical="center" shrinkToFit="1"/>
    </xf>
    <xf numFmtId="0" fontId="43" fillId="11" borderId="35" xfId="0" applyFont="1" applyFill="1" applyBorder="1" applyAlignment="1">
      <alignment horizontal="center" vertical="center" shrinkToFit="1"/>
    </xf>
    <xf numFmtId="0" fontId="27" fillId="2" borderId="57" xfId="0" applyFont="1" applyFill="1" applyBorder="1" applyAlignment="1">
      <alignment horizontal="center" vertical="center" shrinkToFit="1"/>
    </xf>
    <xf numFmtId="0" fontId="27" fillId="2" borderId="56" xfId="0" applyFont="1" applyFill="1" applyBorder="1" applyAlignment="1">
      <alignment horizontal="center" vertical="center" shrinkToFit="1"/>
    </xf>
    <xf numFmtId="0" fontId="28" fillId="11" borderId="43" xfId="0" applyFont="1" applyFill="1" applyBorder="1" applyAlignment="1">
      <alignment horizontal="center" vertical="center" shrinkToFit="1"/>
    </xf>
    <xf numFmtId="0" fontId="28" fillId="11" borderId="40" xfId="0" applyFont="1" applyFill="1" applyBorder="1" applyAlignment="1">
      <alignment horizontal="center" vertical="center" shrinkToFit="1"/>
    </xf>
    <xf numFmtId="0" fontId="28" fillId="11" borderId="39" xfId="0" applyFont="1" applyFill="1" applyBorder="1" applyAlignment="1">
      <alignment horizontal="center" vertical="center" shrinkToFit="1"/>
    </xf>
    <xf numFmtId="0" fontId="28" fillId="11" borderId="12" xfId="0" applyFont="1" applyFill="1" applyBorder="1" applyAlignment="1">
      <alignment horizontal="center" vertical="center" shrinkToFit="1"/>
    </xf>
    <xf numFmtId="0" fontId="28" fillId="11" borderId="11" xfId="0" applyFont="1" applyFill="1" applyBorder="1" applyAlignment="1">
      <alignment horizontal="center" vertical="center" shrinkToFit="1"/>
    </xf>
    <xf numFmtId="0" fontId="28" fillId="11" borderId="16" xfId="0" applyFont="1" applyFill="1" applyBorder="1" applyAlignment="1">
      <alignment horizontal="center" vertical="center" shrinkToFit="1"/>
    </xf>
    <xf numFmtId="0" fontId="28" fillId="11" borderId="45" xfId="0" applyFont="1" applyFill="1" applyBorder="1" applyAlignment="1">
      <alignment horizontal="center" vertical="center" shrinkToFit="1"/>
    </xf>
    <xf numFmtId="0" fontId="28" fillId="11" borderId="49" xfId="0" applyFont="1" applyFill="1" applyBorder="1" applyAlignment="1">
      <alignment horizontal="center" vertical="center" shrinkToFit="1"/>
    </xf>
    <xf numFmtId="0" fontId="28" fillId="11" borderId="48" xfId="0" applyFont="1" applyFill="1" applyBorder="1" applyAlignment="1">
      <alignment horizontal="center" vertical="center" shrinkToFit="1"/>
    </xf>
    <xf numFmtId="0" fontId="28" fillId="11" borderId="29" xfId="0" applyFont="1" applyFill="1" applyBorder="1" applyAlignment="1">
      <alignment horizontal="center" vertical="center" shrinkToFit="1"/>
    </xf>
    <xf numFmtId="0" fontId="28" fillId="11" borderId="28" xfId="0" applyFont="1" applyFill="1" applyBorder="1" applyAlignment="1">
      <alignment horizontal="center" vertical="center" shrinkToFit="1"/>
    </xf>
    <xf numFmtId="0" fontId="28" fillId="11" borderId="27" xfId="0" applyFont="1" applyFill="1" applyBorder="1" applyAlignment="1">
      <alignment horizontal="center" vertical="center" shrinkToFit="1"/>
    </xf>
    <xf numFmtId="0" fontId="28" fillId="0" borderId="43" xfId="0" applyFont="1" applyFill="1" applyBorder="1" applyAlignment="1">
      <alignment horizontal="center" vertical="center" shrinkToFit="1"/>
    </xf>
    <xf numFmtId="0" fontId="28" fillId="0" borderId="40" xfId="0" applyFont="1" applyFill="1" applyBorder="1" applyAlignment="1">
      <alignment horizontal="center" vertical="center" shrinkToFit="1"/>
    </xf>
    <xf numFmtId="0" fontId="28" fillId="0" borderId="39" xfId="0" applyFont="1" applyFill="1" applyBorder="1" applyAlignment="1">
      <alignment horizontal="center" vertical="center" shrinkToFit="1"/>
    </xf>
    <xf numFmtId="0" fontId="28" fillId="0" borderId="45" xfId="0" applyFont="1" applyFill="1" applyBorder="1" applyAlignment="1">
      <alignment horizontal="center" vertical="center" shrinkToFit="1"/>
    </xf>
    <xf numFmtId="0" fontId="28" fillId="0" borderId="49" xfId="0" applyFont="1" applyFill="1" applyBorder="1" applyAlignment="1">
      <alignment horizontal="center" vertical="center" shrinkToFit="1"/>
    </xf>
    <xf numFmtId="0" fontId="28" fillId="0" borderId="48" xfId="0" applyFont="1" applyFill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0" fontId="22" fillId="3" borderId="50" xfId="0" applyFont="1" applyFill="1" applyBorder="1" applyAlignment="1">
      <alignment horizontal="center" vertical="center" shrinkToFit="1"/>
    </xf>
    <xf numFmtId="0" fontId="22" fillId="3" borderId="26" xfId="0" applyFont="1" applyFill="1" applyBorder="1" applyAlignment="1">
      <alignment horizontal="center" vertical="center" shrinkToFit="1"/>
    </xf>
    <xf numFmtId="0" fontId="22" fillId="3" borderId="47" xfId="0" applyFont="1" applyFill="1" applyBorder="1" applyAlignment="1">
      <alignment horizontal="center" vertical="center" shrinkToFit="1"/>
    </xf>
    <xf numFmtId="0" fontId="22" fillId="3" borderId="22" xfId="0" applyFont="1" applyFill="1" applyBorder="1" applyAlignment="1">
      <alignment horizontal="center" vertical="center" shrinkToFit="1"/>
    </xf>
    <xf numFmtId="0" fontId="23" fillId="3" borderId="49" xfId="0" applyFont="1" applyFill="1" applyBorder="1" applyAlignment="1">
      <alignment horizontal="center" vertical="center" shrinkToFit="1"/>
    </xf>
    <xf numFmtId="0" fontId="23" fillId="3" borderId="48" xfId="0" applyFont="1" applyFill="1" applyBorder="1" applyAlignment="1">
      <alignment horizontal="center" vertical="center" shrinkToFit="1"/>
    </xf>
    <xf numFmtId="0" fontId="23" fillId="3" borderId="0" xfId="0" applyFont="1" applyFill="1" applyBorder="1" applyAlignment="1">
      <alignment horizontal="center" vertical="center" shrinkToFit="1"/>
    </xf>
    <xf numFmtId="0" fontId="23" fillId="3" borderId="18" xfId="0" applyFont="1" applyFill="1" applyBorder="1" applyAlignment="1">
      <alignment horizontal="center" vertical="center" shrinkToFit="1"/>
    </xf>
    <xf numFmtId="0" fontId="23" fillId="3" borderId="21" xfId="0" applyFont="1" applyFill="1" applyBorder="1" applyAlignment="1">
      <alignment horizontal="center" vertical="center" shrinkToFit="1"/>
    </xf>
    <xf numFmtId="0" fontId="23" fillId="3" borderId="20" xfId="0" applyFont="1" applyFill="1" applyBorder="1" applyAlignment="1">
      <alignment horizontal="center" vertical="center" shrinkToFit="1"/>
    </xf>
    <xf numFmtId="0" fontId="24" fillId="2" borderId="45" xfId="0" applyFont="1" applyFill="1" applyBorder="1" applyAlignment="1">
      <alignment horizontal="center" vertical="center" shrinkToFit="1"/>
    </xf>
    <xf numFmtId="0" fontId="24" fillId="2" borderId="49" xfId="0" applyFont="1" applyFill="1" applyBorder="1" applyAlignment="1">
      <alignment horizontal="center" vertical="center" shrinkToFit="1"/>
    </xf>
    <xf numFmtId="0" fontId="24" fillId="2" borderId="48" xfId="0" applyFont="1" applyFill="1" applyBorder="1" applyAlignment="1">
      <alignment horizontal="center" vertical="center" shrinkToFit="1"/>
    </xf>
    <xf numFmtId="0" fontId="24" fillId="2" borderId="19" xfId="0" applyFont="1" applyFill="1" applyBorder="1" applyAlignment="1">
      <alignment horizontal="center" vertical="center" shrinkToFit="1"/>
    </xf>
    <xf numFmtId="0" fontId="24" fillId="2" borderId="0" xfId="0" applyFont="1" applyFill="1" applyBorder="1" applyAlignment="1">
      <alignment horizontal="center" vertical="center" shrinkToFit="1"/>
    </xf>
    <xf numFmtId="0" fontId="24" fillId="2" borderId="18" xfId="0" applyFont="1" applyFill="1" applyBorder="1" applyAlignment="1">
      <alignment horizontal="center" vertical="center" shrinkToFit="1"/>
    </xf>
    <xf numFmtId="0" fontId="28" fillId="11" borderId="15" xfId="0" applyFont="1" applyFill="1" applyBorder="1" applyAlignment="1">
      <alignment horizontal="center" vertical="center" shrinkToFit="1"/>
    </xf>
    <xf numFmtId="0" fontId="28" fillId="11" borderId="14" xfId="0" applyFont="1" applyFill="1" applyBorder="1" applyAlignment="1">
      <alignment horizontal="center" vertical="center" shrinkToFit="1"/>
    </xf>
    <xf numFmtId="0" fontId="28" fillId="11" borderId="13" xfId="0" applyFont="1" applyFill="1" applyBorder="1" applyAlignment="1">
      <alignment horizontal="center" vertical="center" shrinkToFit="1"/>
    </xf>
    <xf numFmtId="0" fontId="26" fillId="2" borderId="24" xfId="0" applyFont="1" applyFill="1" applyBorder="1" applyAlignment="1">
      <alignment horizontal="center" vertical="center" shrinkToFit="1"/>
    </xf>
    <xf numFmtId="0" fontId="26" fillId="2" borderId="21" xfId="0" applyFont="1" applyFill="1" applyBorder="1" applyAlignment="1">
      <alignment horizontal="center" vertical="center" shrinkToFit="1"/>
    </xf>
    <xf numFmtId="0" fontId="26" fillId="2" borderId="20" xfId="0" applyFont="1" applyFill="1" applyBorder="1" applyAlignment="1">
      <alignment horizontal="center" vertical="center" shrinkToFit="1"/>
    </xf>
    <xf numFmtId="0" fontId="27" fillId="2" borderId="58" xfId="0" applyFont="1" applyFill="1" applyBorder="1" applyAlignment="1">
      <alignment horizontal="center" vertical="center" shrinkToFit="1"/>
    </xf>
    <xf numFmtId="0" fontId="20" fillId="8" borderId="44" xfId="0" applyFont="1" applyFill="1" applyBorder="1" applyAlignment="1">
      <alignment horizontal="center" vertical="center" shrinkToFit="1"/>
    </xf>
    <xf numFmtId="0" fontId="20" fillId="8" borderId="25" xfId="0" applyFont="1" applyFill="1" applyBorder="1" applyAlignment="1">
      <alignment horizontal="center" vertical="center" shrinkToFit="1"/>
    </xf>
    <xf numFmtId="0" fontId="29" fillId="3" borderId="45" xfId="0" applyFont="1" applyFill="1" applyBorder="1" applyAlignment="1">
      <alignment horizontal="center" vertical="center" shrinkToFit="1"/>
    </xf>
    <xf numFmtId="0" fontId="29" fillId="3" borderId="19" xfId="0" applyFont="1" applyFill="1" applyBorder="1" applyAlignment="1">
      <alignment horizontal="center" vertical="center" shrinkToFit="1"/>
    </xf>
    <xf numFmtId="0" fontId="29" fillId="3" borderId="24" xfId="0" applyFont="1" applyFill="1" applyBorder="1" applyAlignment="1">
      <alignment horizontal="center" vertical="center" shrinkToFit="1"/>
    </xf>
    <xf numFmtId="0" fontId="3" fillId="11" borderId="54" xfId="0" applyFont="1" applyFill="1" applyBorder="1" applyAlignment="1">
      <alignment horizontal="center" vertical="center" shrinkToFit="1"/>
    </xf>
    <xf numFmtId="0" fontId="3" fillId="11" borderId="33" xfId="0" applyFont="1" applyFill="1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28" xfId="0" applyFont="1" applyBorder="1" applyAlignment="1">
      <alignment horizontal="center" vertical="center" shrinkToFit="1"/>
    </xf>
    <xf numFmtId="0" fontId="3" fillId="0" borderId="27" xfId="0" applyFont="1" applyBorder="1" applyAlignment="1">
      <alignment horizontal="center" vertical="center" shrinkToFit="1"/>
    </xf>
    <xf numFmtId="0" fontId="20" fillId="8" borderId="45" xfId="0" applyFont="1" applyFill="1" applyBorder="1" applyAlignment="1">
      <alignment horizontal="center" vertical="center" shrinkToFit="1"/>
    </xf>
    <xf numFmtId="0" fontId="20" fillId="8" borderId="49" xfId="0" applyFont="1" applyFill="1" applyBorder="1" applyAlignment="1">
      <alignment horizontal="center" vertical="center" shrinkToFit="1"/>
    </xf>
    <xf numFmtId="0" fontId="20" fillId="8" borderId="53" xfId="0" applyFont="1" applyFill="1" applyBorder="1" applyAlignment="1">
      <alignment horizontal="center" vertical="center" shrinkToFit="1"/>
    </xf>
    <xf numFmtId="0" fontId="20" fillId="8" borderId="24" xfId="0" applyFont="1" applyFill="1" applyBorder="1" applyAlignment="1">
      <alignment horizontal="center" vertical="center" shrinkToFit="1"/>
    </xf>
    <xf numFmtId="0" fontId="20" fillId="8" borderId="21" xfId="0" applyFont="1" applyFill="1" applyBorder="1" applyAlignment="1">
      <alignment horizontal="center" vertical="center" shrinkToFit="1"/>
    </xf>
    <xf numFmtId="0" fontId="20" fillId="8" borderId="23" xfId="0" applyFont="1" applyFill="1" applyBorder="1" applyAlignment="1">
      <alignment horizontal="center" vertical="center" shrinkToFit="1"/>
    </xf>
    <xf numFmtId="0" fontId="20" fillId="11" borderId="44" xfId="0" applyFont="1" applyFill="1" applyBorder="1" applyAlignment="1">
      <alignment horizontal="center" vertical="center" shrinkToFit="1"/>
    </xf>
    <xf numFmtId="0" fontId="20" fillId="11" borderId="30" xfId="0" applyFont="1" applyFill="1" applyBorder="1" applyAlignment="1">
      <alignment horizontal="center" vertical="center" shrinkToFit="1"/>
    </xf>
    <xf numFmtId="0" fontId="2" fillId="11" borderId="54" xfId="0" applyFont="1" applyFill="1" applyBorder="1" applyAlignment="1">
      <alignment horizontal="center" vertical="center" shrinkToFit="1"/>
    </xf>
    <xf numFmtId="0" fontId="2" fillId="11" borderId="43" xfId="0" applyFont="1" applyFill="1" applyBorder="1" applyAlignment="1">
      <alignment horizontal="center" vertical="center" shrinkToFit="1"/>
    </xf>
    <xf numFmtId="0" fontId="2" fillId="11" borderId="33" xfId="0" applyFont="1" applyFill="1" applyBorder="1" applyAlignment="1">
      <alignment horizontal="center" vertical="center" shrinkToFit="1"/>
    </xf>
    <xf numFmtId="0" fontId="2" fillId="11" borderId="12" xfId="0" applyFont="1" applyFill="1" applyBorder="1" applyAlignment="1">
      <alignment horizontal="center" vertical="center" shrinkToFit="1"/>
    </xf>
    <xf numFmtId="0" fontId="31" fillId="11" borderId="43" xfId="0" applyFont="1" applyFill="1" applyBorder="1" applyAlignment="1">
      <alignment horizontal="center" vertical="center" shrinkToFit="1"/>
    </xf>
    <xf numFmtId="0" fontId="31" fillId="11" borderId="39" xfId="0" applyFont="1" applyFill="1" applyBorder="1" applyAlignment="1">
      <alignment horizontal="center" vertical="center" shrinkToFit="1"/>
    </xf>
    <xf numFmtId="0" fontId="31" fillId="11" borderId="12" xfId="0" applyFont="1" applyFill="1" applyBorder="1" applyAlignment="1">
      <alignment horizontal="center" vertical="center" shrinkToFit="1"/>
    </xf>
    <xf numFmtId="0" fontId="31" fillId="11" borderId="16" xfId="0" applyFont="1" applyFill="1" applyBorder="1" applyAlignment="1">
      <alignment horizontal="center" vertical="center" shrinkToFit="1"/>
    </xf>
    <xf numFmtId="0" fontId="3" fillId="11" borderId="49" xfId="0" applyFont="1" applyFill="1" applyBorder="1" applyAlignment="1">
      <alignment horizontal="center" vertical="center" shrinkToFit="1"/>
    </xf>
    <xf numFmtId="0" fontId="3" fillId="11" borderId="48" xfId="0" applyFont="1" applyFill="1" applyBorder="1" applyAlignment="1">
      <alignment horizontal="center" vertical="center" shrinkToFit="1"/>
    </xf>
    <xf numFmtId="0" fontId="3" fillId="11" borderId="28" xfId="0" applyFont="1" applyFill="1" applyBorder="1" applyAlignment="1">
      <alignment horizontal="center" vertical="center" shrinkToFit="1"/>
    </xf>
    <xf numFmtId="0" fontId="3" fillId="11" borderId="27" xfId="0" applyFont="1" applyFill="1" applyBorder="1" applyAlignment="1">
      <alignment horizontal="center" vertical="center" shrinkToFit="1"/>
    </xf>
    <xf numFmtId="0" fontId="43" fillId="11" borderId="105" xfId="0" applyFont="1" applyFill="1" applyBorder="1" applyAlignment="1">
      <alignment horizontal="center" vertical="center" shrinkToFit="1"/>
    </xf>
    <xf numFmtId="0" fontId="43" fillId="11" borderId="28" xfId="0" applyFont="1" applyFill="1" applyBorder="1" applyAlignment="1">
      <alignment horizontal="center" vertical="center" shrinkToFit="1"/>
    </xf>
    <xf numFmtId="0" fontId="43" fillId="11" borderId="27" xfId="0" applyFont="1" applyFill="1" applyBorder="1" applyAlignment="1">
      <alignment horizontal="center" vertical="center" shrinkToFit="1"/>
    </xf>
    <xf numFmtId="0" fontId="3" fillId="8" borderId="44" xfId="0" applyFont="1" applyFill="1" applyBorder="1" applyAlignment="1">
      <alignment horizontal="center" vertical="center" shrinkToFit="1"/>
    </xf>
    <xf numFmtId="0" fontId="3" fillId="8" borderId="25" xfId="0" applyFont="1" applyFill="1" applyBorder="1" applyAlignment="1">
      <alignment horizontal="center" vertical="center" shrinkToFit="1"/>
    </xf>
    <xf numFmtId="0" fontId="3" fillId="8" borderId="45" xfId="0" applyFont="1" applyFill="1" applyBorder="1" applyAlignment="1">
      <alignment horizontal="center" vertical="center" shrinkToFit="1"/>
    </xf>
    <xf numFmtId="0" fontId="3" fillId="8" borderId="48" xfId="0" applyFont="1" applyFill="1" applyBorder="1" applyAlignment="1">
      <alignment horizontal="center" vertical="center" shrinkToFit="1"/>
    </xf>
    <xf numFmtId="0" fontId="3" fillId="8" borderId="24" xfId="0" applyFont="1" applyFill="1" applyBorder="1" applyAlignment="1">
      <alignment horizontal="center" vertical="center" shrinkToFit="1"/>
    </xf>
    <xf numFmtId="0" fontId="3" fillId="8" borderId="20" xfId="0" applyFont="1" applyFill="1" applyBorder="1" applyAlignment="1">
      <alignment horizontal="center" vertical="center" shrinkToFit="1"/>
    </xf>
    <xf numFmtId="0" fontId="20" fillId="8" borderId="48" xfId="0" applyFont="1" applyFill="1" applyBorder="1" applyAlignment="1">
      <alignment horizontal="center" vertical="center" shrinkToFit="1"/>
    </xf>
    <xf numFmtId="0" fontId="20" fillId="8" borderId="20" xfId="0" applyFont="1" applyFill="1" applyBorder="1" applyAlignment="1">
      <alignment horizontal="center" vertical="center" shrinkToFit="1"/>
    </xf>
    <xf numFmtId="0" fontId="32" fillId="11" borderId="43" xfId="0" applyFont="1" applyFill="1" applyBorder="1" applyAlignment="1">
      <alignment horizontal="left" vertical="center" wrapText="1" shrinkToFit="1"/>
    </xf>
    <xf numFmtId="0" fontId="32" fillId="11" borderId="40" xfId="0" applyFont="1" applyFill="1" applyBorder="1" applyAlignment="1">
      <alignment horizontal="left" vertical="center" wrapText="1" shrinkToFit="1"/>
    </xf>
    <xf numFmtId="0" fontId="32" fillId="11" borderId="42" xfId="0" applyFont="1" applyFill="1" applyBorder="1" applyAlignment="1">
      <alignment horizontal="left" vertical="center" wrapText="1" shrinkToFit="1"/>
    </xf>
    <xf numFmtId="0" fontId="32" fillId="11" borderId="12" xfId="0" applyFont="1" applyFill="1" applyBorder="1" applyAlignment="1">
      <alignment horizontal="left" vertical="center" wrapText="1" shrinkToFit="1"/>
    </xf>
    <xf numFmtId="0" fontId="32" fillId="11" borderId="11" xfId="0" applyFont="1" applyFill="1" applyBorder="1" applyAlignment="1">
      <alignment horizontal="left" vertical="center" wrapText="1" shrinkToFit="1"/>
    </xf>
    <xf numFmtId="0" fontId="32" fillId="11" borderId="10" xfId="0" applyFont="1" applyFill="1" applyBorder="1" applyAlignment="1">
      <alignment horizontal="left" vertical="center" wrapText="1" shrinkToFit="1"/>
    </xf>
    <xf numFmtId="0" fontId="33" fillId="0" borderId="12" xfId="0" applyFont="1" applyBorder="1" applyAlignment="1">
      <alignment horizontal="left" vertical="center" wrapText="1" shrinkToFit="1"/>
    </xf>
    <xf numFmtId="0" fontId="34" fillId="0" borderId="11" xfId="0" applyFont="1" applyBorder="1" applyAlignment="1">
      <alignment horizontal="left" vertical="center" wrapText="1" shrinkToFit="1"/>
    </xf>
    <xf numFmtId="0" fontId="34" fillId="0" borderId="10" xfId="0" applyFont="1" applyBorder="1" applyAlignment="1">
      <alignment horizontal="left" vertical="center" wrapText="1" shrinkToFit="1"/>
    </xf>
    <xf numFmtId="0" fontId="31" fillId="0" borderId="12" xfId="0" applyFont="1" applyBorder="1" applyAlignment="1">
      <alignment horizontal="center" vertical="center" shrinkToFit="1"/>
    </xf>
    <xf numFmtId="0" fontId="31" fillId="0" borderId="16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36" fillId="11" borderId="43" xfId="0" applyFont="1" applyFill="1" applyBorder="1" applyAlignment="1">
      <alignment horizontal="center" vertical="center" shrinkToFit="1"/>
    </xf>
    <xf numFmtId="0" fontId="36" fillId="11" borderId="40" xfId="0" applyFont="1" applyFill="1" applyBorder="1" applyAlignment="1">
      <alignment horizontal="center" vertical="center" shrinkToFit="1"/>
    </xf>
    <xf numFmtId="0" fontId="36" fillId="11" borderId="39" xfId="0" applyFont="1" applyFill="1" applyBorder="1" applyAlignment="1">
      <alignment horizontal="center" vertical="center" shrinkToFit="1"/>
    </xf>
    <xf numFmtId="0" fontId="20" fillId="11" borderId="41" xfId="0" applyFont="1" applyFill="1" applyBorder="1" applyAlignment="1">
      <alignment horizontal="center" vertical="center" shrinkToFit="1"/>
    </xf>
    <xf numFmtId="0" fontId="20" fillId="11" borderId="40" xfId="0" applyFont="1" applyFill="1" applyBorder="1" applyAlignment="1">
      <alignment horizontal="center" vertical="center" shrinkToFit="1"/>
    </xf>
    <xf numFmtId="0" fontId="20" fillId="11" borderId="39" xfId="0" applyFont="1" applyFill="1" applyBorder="1" applyAlignment="1">
      <alignment horizontal="center" vertical="center" shrinkToFit="1"/>
    </xf>
    <xf numFmtId="0" fontId="36" fillId="0" borderId="38" xfId="0" applyFont="1" applyFill="1" applyBorder="1" applyAlignment="1">
      <alignment horizontal="center" vertical="center" shrinkToFit="1"/>
    </xf>
    <xf numFmtId="0" fontId="36" fillId="0" borderId="35" xfId="0" applyFont="1" applyFill="1" applyBorder="1" applyAlignment="1">
      <alignment horizontal="center" vertical="center" shrinkToFit="1"/>
    </xf>
    <xf numFmtId="0" fontId="36" fillId="0" borderId="36" xfId="0" applyFont="1" applyFill="1" applyBorder="1" applyAlignment="1">
      <alignment horizontal="center" vertical="center" shrinkToFit="1"/>
    </xf>
    <xf numFmtId="0" fontId="28" fillId="11" borderId="38" xfId="0" applyFont="1" applyFill="1" applyBorder="1" applyAlignment="1">
      <alignment horizontal="center" vertical="center" shrinkToFit="1"/>
    </xf>
    <xf numFmtId="0" fontId="28" fillId="11" borderId="36" xfId="0" applyFont="1" applyFill="1" applyBorder="1" applyAlignment="1">
      <alignment horizontal="center" vertical="center" shrinkToFit="1"/>
    </xf>
    <xf numFmtId="0" fontId="28" fillId="11" borderId="35" xfId="0" applyFont="1" applyFill="1" applyBorder="1" applyAlignment="1">
      <alignment horizontal="center" vertical="center" shrinkToFit="1"/>
    </xf>
    <xf numFmtId="0" fontId="28" fillId="11" borderId="24" xfId="0" applyFont="1" applyFill="1" applyBorder="1" applyAlignment="1">
      <alignment horizontal="center" vertical="center" shrinkToFit="1"/>
    </xf>
    <xf numFmtId="0" fontId="28" fillId="11" borderId="21" xfId="0" applyFont="1" applyFill="1" applyBorder="1" applyAlignment="1">
      <alignment horizontal="center" vertical="center" shrinkToFit="1"/>
    </xf>
    <xf numFmtId="0" fontId="28" fillId="11" borderId="20" xfId="0" applyFont="1" applyFill="1" applyBorder="1" applyAlignment="1">
      <alignment horizontal="center" vertical="center" shrinkToFit="1"/>
    </xf>
    <xf numFmtId="0" fontId="28" fillId="0" borderId="38" xfId="0" applyFont="1" applyFill="1" applyBorder="1" applyAlignment="1">
      <alignment horizontal="center" vertical="center" shrinkToFit="1"/>
    </xf>
    <xf numFmtId="0" fontId="28" fillId="0" borderId="36" xfId="0" applyFont="1" applyFill="1" applyBorder="1" applyAlignment="1">
      <alignment horizontal="center" vertical="center" shrinkToFit="1"/>
    </xf>
    <xf numFmtId="0" fontId="28" fillId="0" borderId="35" xfId="0" applyFont="1" applyFill="1" applyBorder="1" applyAlignment="1">
      <alignment horizontal="center" vertical="center" shrinkToFit="1"/>
    </xf>
    <xf numFmtId="0" fontId="28" fillId="0" borderId="24" xfId="0" applyFont="1" applyFill="1" applyBorder="1" applyAlignment="1">
      <alignment horizontal="center" vertical="center" shrinkToFit="1"/>
    </xf>
    <xf numFmtId="0" fontId="28" fillId="0" borderId="21" xfId="0" applyFont="1" applyFill="1" applyBorder="1" applyAlignment="1">
      <alignment horizontal="center" vertical="center" shrinkToFit="1"/>
    </xf>
    <xf numFmtId="0" fontId="28" fillId="0" borderId="20" xfId="0" applyFont="1" applyFill="1" applyBorder="1" applyAlignment="1">
      <alignment horizontal="center" vertical="center" shrinkToFit="1"/>
    </xf>
    <xf numFmtId="0" fontId="36" fillId="0" borderId="12" xfId="0" applyFont="1" applyFill="1" applyBorder="1" applyAlignment="1">
      <alignment horizontal="center" vertical="center" shrinkToFit="1"/>
    </xf>
    <xf numFmtId="0" fontId="36" fillId="0" borderId="16" xfId="0" applyFont="1" applyFill="1" applyBorder="1" applyAlignment="1">
      <alignment horizontal="center" vertical="center" shrinkToFit="1"/>
    </xf>
    <xf numFmtId="0" fontId="36" fillId="0" borderId="11" xfId="0" applyFont="1" applyFill="1" applyBorder="1" applyAlignment="1">
      <alignment horizontal="center" vertical="center" shrinkToFit="1"/>
    </xf>
    <xf numFmtId="0" fontId="2" fillId="3" borderId="0" xfId="0" applyFont="1" applyFill="1" applyBorder="1" applyAlignment="1">
      <alignment horizontal="center" vertical="center" shrinkToFit="1"/>
    </xf>
    <xf numFmtId="0" fontId="2" fillId="3" borderId="21" xfId="0" applyFont="1" applyFill="1" applyBorder="1" applyAlignment="1">
      <alignment horizontal="center" vertical="center" shrinkToFit="1"/>
    </xf>
    <xf numFmtId="0" fontId="36" fillId="4" borderId="12" xfId="0" applyFont="1" applyFill="1" applyBorder="1" applyAlignment="1">
      <alignment horizontal="center" vertical="center" shrinkToFit="1"/>
    </xf>
    <xf numFmtId="0" fontId="36" fillId="4" borderId="11" xfId="0" applyFont="1" applyFill="1" applyBorder="1" applyAlignment="1">
      <alignment horizontal="center" vertical="center" shrinkToFit="1"/>
    </xf>
    <xf numFmtId="0" fontId="36" fillId="4" borderId="10" xfId="0" applyFont="1" applyFill="1" applyBorder="1" applyAlignment="1">
      <alignment horizontal="center" vertical="center" shrinkToFit="1"/>
    </xf>
    <xf numFmtId="0" fontId="20" fillId="11" borderId="31" xfId="0" applyFont="1" applyFill="1" applyBorder="1" applyAlignment="1">
      <alignment horizontal="center" vertical="center" shrinkToFit="1"/>
    </xf>
    <xf numFmtId="0" fontId="20" fillId="11" borderId="11" xfId="0" applyFont="1" applyFill="1" applyBorder="1" applyAlignment="1">
      <alignment horizontal="center" vertical="center" shrinkToFit="1"/>
    </xf>
    <xf numFmtId="0" fontId="20" fillId="11" borderId="16" xfId="0" applyFont="1" applyFill="1" applyBorder="1" applyAlignment="1">
      <alignment horizontal="center" vertical="center" shrinkToFit="1"/>
    </xf>
    <xf numFmtId="0" fontId="36" fillId="0" borderId="29" xfId="0" applyFont="1" applyFill="1" applyBorder="1" applyAlignment="1">
      <alignment horizontal="center" vertical="center" shrinkToFit="1"/>
    </xf>
    <xf numFmtId="0" fontId="36" fillId="0" borderId="27" xfId="0" applyFont="1" applyFill="1" applyBorder="1" applyAlignment="1">
      <alignment horizontal="center" vertical="center" shrinkToFit="1"/>
    </xf>
    <xf numFmtId="0" fontId="36" fillId="0" borderId="28" xfId="0" applyFont="1" applyFill="1" applyBorder="1" applyAlignment="1">
      <alignment horizontal="center" vertical="center" shrinkToFit="1"/>
    </xf>
    <xf numFmtId="0" fontId="36" fillId="11" borderId="12" xfId="0" applyFont="1" applyFill="1" applyBorder="1" applyAlignment="1">
      <alignment horizontal="center" vertical="center" shrinkToFit="1"/>
    </xf>
    <xf numFmtId="0" fontId="36" fillId="11" borderId="11" xfId="0" applyFont="1" applyFill="1" applyBorder="1" applyAlignment="1">
      <alignment horizontal="center" vertical="center" shrinkToFit="1"/>
    </xf>
    <xf numFmtId="0" fontId="36" fillId="11" borderId="16" xfId="0" applyFont="1" applyFill="1" applyBorder="1" applyAlignment="1">
      <alignment horizontal="center" vertical="center" shrinkToFit="1"/>
    </xf>
    <xf numFmtId="0" fontId="36" fillId="4" borderId="29" xfId="0" applyFont="1" applyFill="1" applyBorder="1" applyAlignment="1">
      <alignment horizontal="center" vertical="center" shrinkToFit="1"/>
    </xf>
    <xf numFmtId="0" fontId="36" fillId="4" borderId="28" xfId="0" applyFont="1" applyFill="1" applyBorder="1" applyAlignment="1">
      <alignment horizontal="center" vertical="center" shrinkToFit="1"/>
    </xf>
    <xf numFmtId="0" fontId="36" fillId="4" borderId="34" xfId="0" applyFont="1" applyFill="1" applyBorder="1" applyAlignment="1">
      <alignment horizontal="center" vertical="center" shrinkToFit="1"/>
    </xf>
    <xf numFmtId="0" fontId="36" fillId="0" borderId="43" xfId="0" applyFont="1" applyFill="1" applyBorder="1" applyAlignment="1">
      <alignment horizontal="center" vertical="center" shrinkToFit="1"/>
    </xf>
    <xf numFmtId="0" fontId="36" fillId="0" borderId="39" xfId="0" applyFont="1" applyFill="1" applyBorder="1" applyAlignment="1">
      <alignment horizontal="center" vertical="center" shrinkToFit="1"/>
    </xf>
    <xf numFmtId="0" fontId="36" fillId="0" borderId="40" xfId="0" applyFont="1" applyFill="1" applyBorder="1" applyAlignment="1">
      <alignment horizontal="center" vertical="center" shrinkToFit="1"/>
    </xf>
    <xf numFmtId="0" fontId="20" fillId="11" borderId="105" xfId="0" applyFont="1" applyFill="1" applyBorder="1" applyAlignment="1">
      <alignment horizontal="center" vertical="center" shrinkToFit="1"/>
    </xf>
    <xf numFmtId="0" fontId="20" fillId="11" borderId="28" xfId="0" applyFont="1" applyFill="1" applyBorder="1" applyAlignment="1">
      <alignment horizontal="center" vertical="center" shrinkToFit="1"/>
    </xf>
    <xf numFmtId="0" fontId="20" fillId="11" borderId="27" xfId="0" applyFont="1" applyFill="1" applyBorder="1" applyAlignment="1">
      <alignment horizontal="center" vertical="center" shrinkToFit="1"/>
    </xf>
    <xf numFmtId="0" fontId="20" fillId="11" borderId="37" xfId="0" applyFont="1" applyFill="1" applyBorder="1" applyAlignment="1">
      <alignment horizontal="center" vertical="center" shrinkToFit="1"/>
    </xf>
    <xf numFmtId="0" fontId="20" fillId="11" borderId="36" xfId="0" applyFont="1" applyFill="1" applyBorder="1" applyAlignment="1">
      <alignment horizontal="center" vertical="center" shrinkToFit="1"/>
    </xf>
    <xf numFmtId="0" fontId="20" fillId="11" borderId="35" xfId="0" applyFont="1" applyFill="1" applyBorder="1" applyAlignment="1">
      <alignment horizontal="center" vertical="center" shrinkToFit="1"/>
    </xf>
    <xf numFmtId="0" fontId="36" fillId="6" borderId="38" xfId="0" applyFont="1" applyFill="1" applyBorder="1" applyAlignment="1">
      <alignment horizontal="center" vertical="center" shrinkToFit="1"/>
    </xf>
    <xf numFmtId="0" fontId="36" fillId="6" borderId="35" xfId="0" applyFont="1" applyFill="1" applyBorder="1" applyAlignment="1">
      <alignment horizontal="center" vertical="center" shrinkToFit="1"/>
    </xf>
    <xf numFmtId="0" fontId="36" fillId="11" borderId="29" xfId="0" applyFont="1" applyFill="1" applyBorder="1" applyAlignment="1">
      <alignment horizontal="center" vertical="center" shrinkToFit="1"/>
    </xf>
    <xf numFmtId="0" fontId="36" fillId="11" borderId="28" xfId="0" applyFont="1" applyFill="1" applyBorder="1" applyAlignment="1">
      <alignment horizontal="center" vertical="center" shrinkToFit="1"/>
    </xf>
    <xf numFmtId="0" fontId="36" fillId="11" borderId="27" xfId="0" applyFont="1" applyFill="1" applyBorder="1" applyAlignment="1">
      <alignment horizontal="center" vertical="center" shrinkToFit="1"/>
    </xf>
    <xf numFmtId="0" fontId="36" fillId="11" borderId="19" xfId="0" applyFont="1" applyFill="1" applyBorder="1" applyAlignment="1">
      <alignment horizontal="center" vertical="center" shrinkToFit="1"/>
    </xf>
    <xf numFmtId="0" fontId="36" fillId="11" borderId="0" xfId="0" applyFont="1" applyFill="1" applyBorder="1" applyAlignment="1">
      <alignment horizontal="center" vertical="center" shrinkToFit="1"/>
    </xf>
    <xf numFmtId="0" fontId="36" fillId="11" borderId="18" xfId="0" applyFont="1" applyFill="1" applyBorder="1" applyAlignment="1">
      <alignment horizontal="center" vertical="center" shrinkToFit="1"/>
    </xf>
    <xf numFmtId="0" fontId="35" fillId="5" borderId="44" xfId="0" applyFont="1" applyFill="1" applyBorder="1" applyAlignment="1">
      <alignment horizontal="center" vertical="center" wrapText="1" shrinkToFit="1"/>
    </xf>
    <xf numFmtId="0" fontId="35" fillId="5" borderId="32" xfId="0" applyFont="1" applyFill="1" applyBorder="1" applyAlignment="1">
      <alignment horizontal="center" vertical="center" wrapText="1" shrinkToFit="1"/>
    </xf>
    <xf numFmtId="0" fontId="35" fillId="5" borderId="25" xfId="0" applyFont="1" applyFill="1" applyBorder="1" applyAlignment="1">
      <alignment horizontal="center" vertical="center" wrapText="1" shrinkToFit="1"/>
    </xf>
    <xf numFmtId="0" fontId="36" fillId="4" borderId="43" xfId="0" applyFont="1" applyFill="1" applyBorder="1" applyAlignment="1">
      <alignment horizontal="center" vertical="center" shrinkToFit="1"/>
    </xf>
    <xf numFmtId="0" fontId="36" fillId="4" borderId="40" xfId="0" applyFont="1" applyFill="1" applyBorder="1" applyAlignment="1">
      <alignment horizontal="center" vertical="center" shrinkToFit="1"/>
    </xf>
    <xf numFmtId="0" fontId="36" fillId="4" borderId="38" xfId="0" applyFont="1" applyFill="1" applyBorder="1" applyAlignment="1">
      <alignment horizontal="center" vertical="center" shrinkToFit="1"/>
    </xf>
    <xf numFmtId="0" fontId="36" fillId="4" borderId="36" xfId="0" applyFont="1" applyFill="1" applyBorder="1" applyAlignment="1">
      <alignment horizontal="center" vertical="center" shrinkToFit="1"/>
    </xf>
    <xf numFmtId="0" fontId="36" fillId="6" borderId="12" xfId="0" applyFont="1" applyFill="1" applyBorder="1" applyAlignment="1">
      <alignment horizontal="center" vertical="center" shrinkToFit="1"/>
    </xf>
    <xf numFmtId="0" fontId="36" fillId="6" borderId="16" xfId="0" applyFont="1" applyFill="1" applyBorder="1" applyAlignment="1">
      <alignment horizontal="center" vertical="center" shrinkToFit="1"/>
    </xf>
    <xf numFmtId="0" fontId="28" fillId="7" borderId="0" xfId="0" applyFont="1" applyFill="1" applyBorder="1" applyAlignment="1">
      <alignment horizontal="center" vertical="center" shrinkToFit="1"/>
    </xf>
    <xf numFmtId="0" fontId="28" fillId="7" borderId="18" xfId="0" applyFont="1" applyFill="1" applyBorder="1" applyAlignment="1">
      <alignment horizontal="center" vertical="center" shrinkToFit="1"/>
    </xf>
    <xf numFmtId="0" fontId="36" fillId="6" borderId="29" xfId="0" applyFont="1" applyFill="1" applyBorder="1" applyAlignment="1">
      <alignment horizontal="center" vertical="center" shrinkToFit="1"/>
    </xf>
    <xf numFmtId="0" fontId="36" fillId="6" borderId="27" xfId="0" applyFont="1" applyFill="1" applyBorder="1" applyAlignment="1">
      <alignment horizontal="center" vertical="center" shrinkToFit="1"/>
    </xf>
    <xf numFmtId="0" fontId="36" fillId="6" borderId="43" xfId="0" applyFont="1" applyFill="1" applyBorder="1" applyAlignment="1">
      <alignment horizontal="center" vertical="center" shrinkToFit="1"/>
    </xf>
    <xf numFmtId="0" fontId="36" fillId="6" borderId="39" xfId="0" applyFont="1" applyFill="1" applyBorder="1" applyAlignment="1">
      <alignment horizontal="center" vertical="center" shrinkToFit="1"/>
    </xf>
    <xf numFmtId="0" fontId="35" fillId="7" borderId="45" xfId="0" applyFont="1" applyFill="1" applyBorder="1" applyAlignment="1">
      <alignment horizontal="center" vertical="center" wrapText="1" shrinkToFit="1"/>
    </xf>
    <xf numFmtId="0" fontId="35" fillId="7" borderId="19" xfId="0" applyFont="1" applyFill="1" applyBorder="1" applyAlignment="1">
      <alignment horizontal="center" vertical="center" wrapText="1" shrinkToFit="1"/>
    </xf>
    <xf numFmtId="0" fontId="35" fillId="7" borderId="24" xfId="0" applyFont="1" applyFill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31" fillId="0" borderId="3" xfId="0" applyFont="1" applyBorder="1" applyAlignment="1">
      <alignment horizontal="center" vertical="center" shrinkToFit="1"/>
    </xf>
    <xf numFmtId="0" fontId="31" fillId="0" borderId="7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6" fillId="4" borderId="24" xfId="0" applyFont="1" applyFill="1" applyBorder="1" applyAlignment="1">
      <alignment horizontal="center" vertical="center" shrinkToFit="1"/>
    </xf>
    <xf numFmtId="0" fontId="36" fillId="4" borderId="21" xfId="0" applyFont="1" applyFill="1" applyBorder="1" applyAlignment="1">
      <alignment horizontal="center" vertical="center" shrinkToFit="1"/>
    </xf>
    <xf numFmtId="0" fontId="36" fillId="4" borderId="23" xfId="0" applyFont="1" applyFill="1" applyBorder="1" applyAlignment="1">
      <alignment horizontal="center" vertical="center" shrinkToFit="1"/>
    </xf>
    <xf numFmtId="0" fontId="36" fillId="6" borderId="24" xfId="0" applyFont="1" applyFill="1" applyBorder="1" applyAlignment="1">
      <alignment horizontal="center" vertical="center" shrinkToFit="1"/>
    </xf>
    <xf numFmtId="0" fontId="36" fillId="6" borderId="20" xfId="0" applyFont="1" applyFill="1" applyBorder="1" applyAlignment="1">
      <alignment horizontal="center" vertical="center" shrinkToFit="1"/>
    </xf>
    <xf numFmtId="0" fontId="36" fillId="11" borderId="38" xfId="0" applyFont="1" applyFill="1" applyBorder="1" applyAlignment="1">
      <alignment horizontal="center" vertical="center" shrinkToFit="1"/>
    </xf>
    <xf numFmtId="0" fontId="36" fillId="11" borderId="36" xfId="0" applyFont="1" applyFill="1" applyBorder="1" applyAlignment="1">
      <alignment horizontal="center" vertical="center" shrinkToFit="1"/>
    </xf>
    <xf numFmtId="0" fontId="36" fillId="11" borderId="35" xfId="0" applyFont="1" applyFill="1" applyBorder="1" applyAlignment="1">
      <alignment horizontal="center" vertical="center" shrinkToFit="1"/>
    </xf>
    <xf numFmtId="0" fontId="36" fillId="0" borderId="24" xfId="0" applyFont="1" applyFill="1" applyBorder="1" applyAlignment="1">
      <alignment horizontal="center" vertical="center" shrinkToFit="1"/>
    </xf>
    <xf numFmtId="0" fontId="36" fillId="0" borderId="21" xfId="0" applyFont="1" applyFill="1" applyBorder="1" applyAlignment="1">
      <alignment horizontal="center" vertical="center" shrinkToFit="1"/>
    </xf>
    <xf numFmtId="0" fontId="36" fillId="0" borderId="20" xfId="0" applyFont="1" applyFill="1" applyBorder="1" applyAlignment="1">
      <alignment horizontal="center" vertical="center" shrinkToFit="1"/>
    </xf>
    <xf numFmtId="0" fontId="34" fillId="0" borderId="3" xfId="0" applyFont="1" applyBorder="1" applyAlignment="1">
      <alignment horizontal="left" vertical="center" wrapText="1" shrinkToFit="1"/>
    </xf>
    <xf numFmtId="0" fontId="34" fillId="0" borderId="2" xfId="0" applyFont="1" applyBorder="1" applyAlignment="1">
      <alignment horizontal="left" vertical="center" wrapText="1" shrinkToFit="1"/>
    </xf>
    <xf numFmtId="0" fontId="34" fillId="0" borderId="1" xfId="0" applyFont="1" applyBorder="1" applyAlignment="1">
      <alignment horizontal="left" vertical="center" wrapText="1" shrinkToFit="1"/>
    </xf>
    <xf numFmtId="0" fontId="14" fillId="0" borderId="19" xfId="0" applyFont="1" applyFill="1" applyBorder="1" applyAlignment="1">
      <alignment horizontal="left" vertical="center" shrinkToFit="1"/>
    </xf>
    <xf numFmtId="0" fontId="14" fillId="0" borderId="0" xfId="0" applyFont="1" applyFill="1" applyBorder="1" applyAlignment="1">
      <alignment horizontal="left" vertical="center" shrinkToFit="1"/>
    </xf>
    <xf numFmtId="0" fontId="14" fillId="0" borderId="18" xfId="0" applyFont="1" applyFill="1" applyBorder="1" applyAlignment="1">
      <alignment horizontal="left" vertical="center" shrinkToFit="1"/>
    </xf>
    <xf numFmtId="0" fontId="14" fillId="0" borderId="24" xfId="0" applyFont="1" applyFill="1" applyBorder="1" applyAlignment="1">
      <alignment horizontal="left" vertical="center" shrinkToFit="1"/>
    </xf>
    <xf numFmtId="0" fontId="14" fillId="0" borderId="21" xfId="0" applyFont="1" applyFill="1" applyBorder="1" applyAlignment="1">
      <alignment horizontal="left" vertical="center" shrinkToFit="1"/>
    </xf>
    <xf numFmtId="0" fontId="14" fillId="0" borderId="20" xfId="0" applyFont="1" applyFill="1" applyBorder="1" applyAlignment="1">
      <alignment horizontal="left" vertical="center" shrinkToFit="1"/>
    </xf>
    <xf numFmtId="0" fontId="40" fillId="0" borderId="21" xfId="0" applyFont="1" applyFill="1" applyBorder="1" applyAlignment="1">
      <alignment horizontal="left" vertical="center" shrinkToFit="1"/>
    </xf>
    <xf numFmtId="0" fontId="40" fillId="0" borderId="20" xfId="0" applyFont="1" applyFill="1" applyBorder="1" applyAlignment="1">
      <alignment horizontal="left" vertical="center" shrinkToFit="1"/>
    </xf>
    <xf numFmtId="0" fontId="40" fillId="0" borderId="19" xfId="0" applyFont="1" applyFill="1" applyBorder="1" applyAlignment="1">
      <alignment horizontal="left" vertical="center" shrinkToFit="1"/>
    </xf>
    <xf numFmtId="0" fontId="40" fillId="0" borderId="0" xfId="0" applyFont="1" applyFill="1" applyBorder="1" applyAlignment="1">
      <alignment horizontal="left" vertical="center" shrinkToFit="1"/>
    </xf>
    <xf numFmtId="0" fontId="40" fillId="0" borderId="18" xfId="0" applyFont="1" applyFill="1" applyBorder="1" applyAlignment="1">
      <alignment horizontal="left" vertical="center" shrinkToFit="1"/>
    </xf>
    <xf numFmtId="0" fontId="40" fillId="0" borderId="24" xfId="0" applyFont="1" applyFill="1" applyBorder="1" applyAlignment="1">
      <alignment horizontal="left" vertical="center" shrinkToFit="1"/>
    </xf>
    <xf numFmtId="0" fontId="37" fillId="5" borderId="58" xfId="0" applyFont="1" applyFill="1" applyBorder="1" applyAlignment="1">
      <alignment horizontal="center" vertical="center"/>
    </xf>
    <xf numFmtId="0" fontId="37" fillId="5" borderId="57" xfId="0" applyFont="1" applyFill="1" applyBorder="1" applyAlignment="1">
      <alignment horizontal="center" vertical="center"/>
    </xf>
    <xf numFmtId="0" fontId="37" fillId="5" borderId="56" xfId="0" applyFont="1" applyFill="1" applyBorder="1" applyAlignment="1">
      <alignment horizontal="center" vertical="center"/>
    </xf>
    <xf numFmtId="0" fontId="40" fillId="0" borderId="45" xfId="0" applyFont="1" applyFill="1" applyBorder="1" applyAlignment="1">
      <alignment horizontal="left" vertical="center" shrinkToFit="1"/>
    </xf>
    <xf numFmtId="0" fontId="40" fillId="0" borderId="49" xfId="0" applyFont="1" applyFill="1" applyBorder="1" applyAlignment="1">
      <alignment horizontal="left" vertical="center" shrinkToFit="1"/>
    </xf>
    <xf numFmtId="0" fontId="40" fillId="0" borderId="48" xfId="0" applyFont="1" applyFill="1" applyBorder="1" applyAlignment="1">
      <alignment horizontal="left" vertical="center" shrinkToFit="1"/>
    </xf>
    <xf numFmtId="0" fontId="40" fillId="0" borderId="19" xfId="0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40" fillId="0" borderId="18" xfId="0" applyFont="1" applyFill="1" applyBorder="1" applyAlignment="1">
      <alignment horizontal="center" vertical="center"/>
    </xf>
    <xf numFmtId="0" fontId="40" fillId="0" borderId="19" xfId="0" applyFont="1" applyFill="1" applyBorder="1" applyAlignment="1">
      <alignment horizontal="left" vertical="center"/>
    </xf>
    <xf numFmtId="0" fontId="40" fillId="0" borderId="0" xfId="0" applyFont="1" applyFill="1" applyBorder="1" applyAlignment="1">
      <alignment horizontal="left" vertical="center"/>
    </xf>
    <xf numFmtId="0" fontId="40" fillId="0" borderId="18" xfId="0" applyFont="1" applyFill="1" applyBorder="1" applyAlignment="1">
      <alignment horizontal="left" vertical="center"/>
    </xf>
    <xf numFmtId="0" fontId="40" fillId="0" borderId="24" xfId="0" applyFont="1" applyFill="1" applyBorder="1" applyAlignment="1">
      <alignment horizontal="left" vertical="center"/>
    </xf>
    <xf numFmtId="0" fontId="40" fillId="0" borderId="21" xfId="0" applyFont="1" applyFill="1" applyBorder="1" applyAlignment="1">
      <alignment horizontal="left" vertical="center"/>
    </xf>
    <xf numFmtId="0" fontId="40" fillId="0" borderId="20" xfId="0" applyFont="1" applyFill="1" applyBorder="1" applyAlignment="1">
      <alignment horizontal="left" vertical="center"/>
    </xf>
    <xf numFmtId="0" fontId="40" fillId="0" borderId="24" xfId="0" applyFont="1" applyFill="1" applyBorder="1" applyAlignment="1">
      <alignment horizontal="center" vertical="center"/>
    </xf>
    <xf numFmtId="0" fontId="40" fillId="0" borderId="21" xfId="0" applyFont="1" applyFill="1" applyBorder="1" applyAlignment="1">
      <alignment horizontal="center" vertical="center"/>
    </xf>
    <xf numFmtId="0" fontId="40" fillId="0" borderId="20" xfId="0" applyFont="1" applyFill="1" applyBorder="1" applyAlignment="1">
      <alignment horizontal="center" vertical="center"/>
    </xf>
    <xf numFmtId="0" fontId="37" fillId="0" borderId="90" xfId="0" applyFont="1" applyBorder="1" applyAlignment="1">
      <alignment horizontal="left" vertical="center"/>
    </xf>
    <xf numFmtId="0" fontId="37" fillId="0" borderId="109" xfId="0" applyFont="1" applyBorder="1" applyAlignment="1">
      <alignment horizontal="left" vertical="center"/>
    </xf>
    <xf numFmtId="0" fontId="37" fillId="0" borderId="110" xfId="0" applyFont="1" applyBorder="1" applyAlignment="1">
      <alignment horizontal="left" vertical="center"/>
    </xf>
    <xf numFmtId="0" fontId="37" fillId="0" borderId="111" xfId="0" applyFont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40" fillId="0" borderId="49" xfId="0" applyFont="1" applyFill="1" applyBorder="1" applyAlignment="1">
      <alignment horizontal="left" vertical="center"/>
    </xf>
    <xf numFmtId="0" fontId="40" fillId="0" borderId="48" xfId="0" applyFont="1" applyFill="1" applyBorder="1" applyAlignment="1">
      <alignment horizontal="left" vertical="center"/>
    </xf>
    <xf numFmtId="0" fontId="40" fillId="0" borderId="45" xfId="0" applyFont="1" applyFill="1" applyBorder="1" applyAlignment="1">
      <alignment horizontal="center" vertical="center"/>
    </xf>
    <xf numFmtId="0" fontId="40" fillId="0" borderId="49" xfId="0" applyFont="1" applyFill="1" applyBorder="1" applyAlignment="1">
      <alignment horizontal="center" vertical="center"/>
    </xf>
    <xf numFmtId="0" fontId="40" fillId="0" borderId="48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left" vertical="center"/>
    </xf>
    <xf numFmtId="0" fontId="37" fillId="0" borderId="58" xfId="0" applyFont="1" applyFill="1" applyBorder="1" applyAlignment="1">
      <alignment horizontal="center" vertical="center"/>
    </xf>
    <xf numFmtId="0" fontId="37" fillId="0" borderId="57" xfId="0" applyFont="1" applyFill="1" applyBorder="1" applyAlignment="1">
      <alignment horizontal="center" vertical="center"/>
    </xf>
    <xf numFmtId="0" fontId="37" fillId="0" borderId="56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18" xfId="0" applyFont="1" applyFill="1" applyBorder="1" applyAlignment="1">
      <alignment horizontal="left" vertical="center"/>
    </xf>
  </cellXfs>
  <cellStyles count="1">
    <cellStyle name="標準" xfId="0" builtinId="0"/>
  </cellStyles>
  <dxfs count="1">
    <dxf>
      <font>
        <color rgb="FFFF000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04395" y="140785"/>
    <xdr:ext cx="1838966" cy="625812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04395" y="140785"/>
          <a:ext cx="1838966" cy="62581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altLang="ja-JP" sz="3200" b="1" i="0" u="sng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  <a:latin typeface="HG明朝E" panose="02020909000000000000" pitchFamily="17" charset="-128"/>
              <a:ea typeface="HG明朝E" panose="02020909000000000000" pitchFamily="17" charset="-128"/>
            </a:rPr>
            <a:t>D</a:t>
          </a:r>
          <a:r>
            <a:rPr lang="en-US" altLang="ja-JP" sz="3200" b="1" i="0" u="sng" cap="none" spc="0" baseline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  <a:latin typeface="HG明朝E" panose="02020909000000000000" pitchFamily="17" charset="-128"/>
              <a:ea typeface="HG明朝E" panose="02020909000000000000" pitchFamily="17" charset="-128"/>
            </a:rPr>
            <a:t>ysTopiA</a:t>
          </a:r>
          <a:endParaRPr lang="ja-JP" altLang="en-US" sz="3200" b="1" i="0" u="sng" cap="none" spc="0">
            <a:ln w="0"/>
            <a:gradFill>
              <a:gsLst>
                <a:gs pos="21000">
                  <a:srgbClr val="53575C"/>
                </a:gs>
                <a:gs pos="88000">
                  <a:srgbClr val="C5C7CA"/>
                </a:gs>
              </a:gsLst>
              <a:lin ang="5400000"/>
            </a:gradFill>
            <a:effectLst/>
            <a:latin typeface="HG明朝E" panose="02020909000000000000" pitchFamily="17" charset="-128"/>
            <a:ea typeface="HG明朝E" panose="02020909000000000000" pitchFamily="17" charset="-128"/>
          </a:endParaRPr>
        </a:p>
      </xdr:txBody>
    </xdr:sp>
    <xdr:clientData/>
  </xdr:absoluteAnchor>
  <xdr:absoluteAnchor>
    <xdr:pos x="0" y="666750"/>
    <xdr:ext cx="3262433" cy="625812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0" y="666750"/>
          <a:ext cx="3262433" cy="62581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altLang="ja-JP" sz="3200" b="0" i="0" u="sng" cap="none" spc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  <a:latin typeface="HG明朝E" panose="02020909000000000000" pitchFamily="17" charset="-128"/>
              <a:ea typeface="HG明朝E" panose="02020909000000000000" pitchFamily="17" charset="-128"/>
            </a:rPr>
            <a:t>Character</a:t>
          </a:r>
          <a:r>
            <a:rPr lang="en-US" altLang="ja-JP" sz="3200" b="0" i="0" u="sng" cap="none" spc="0" baseline="0">
              <a:ln w="0"/>
              <a:gradFill>
                <a:gsLst>
                  <a:gs pos="21000">
                    <a:srgbClr val="53575C"/>
                  </a:gs>
                  <a:gs pos="88000">
                    <a:srgbClr val="C5C7CA"/>
                  </a:gs>
                </a:gsLst>
                <a:lin ang="5400000"/>
              </a:gradFill>
              <a:effectLst/>
              <a:latin typeface="HG明朝E" panose="02020909000000000000" pitchFamily="17" charset="-128"/>
              <a:ea typeface="HG明朝E" panose="02020909000000000000" pitchFamily="17" charset="-128"/>
            </a:rPr>
            <a:t> Sheet</a:t>
          </a:r>
          <a:endParaRPr lang="ja-JP" altLang="en-US" sz="3200" b="0" i="0" u="sng" cap="none" spc="0">
            <a:ln w="0"/>
            <a:gradFill>
              <a:gsLst>
                <a:gs pos="21000">
                  <a:srgbClr val="53575C"/>
                </a:gs>
                <a:gs pos="88000">
                  <a:srgbClr val="C5C7CA"/>
                </a:gs>
              </a:gsLst>
              <a:lin ang="5400000"/>
            </a:gradFill>
            <a:effectLst/>
            <a:latin typeface="HG明朝E" panose="02020909000000000000" pitchFamily="17" charset="-128"/>
            <a:ea typeface="HG明朝E" panose="02020909000000000000" pitchFamily="17" charset="-128"/>
          </a:endParaRPr>
        </a:p>
      </xdr:txBody>
    </xdr:sp>
    <xdr:clientData/>
  </xdr:absoluteAnchor>
  <xdr:twoCellAnchor>
    <xdr:from>
      <xdr:col>28</xdr:col>
      <xdr:colOff>54483</xdr:colOff>
      <xdr:row>26</xdr:row>
      <xdr:rowOff>42018</xdr:rowOff>
    </xdr:from>
    <xdr:to>
      <xdr:col>29</xdr:col>
      <xdr:colOff>104775</xdr:colOff>
      <xdr:row>27</xdr:row>
      <xdr:rowOff>103631</xdr:rowOff>
    </xdr:to>
    <xdr:sp macro="" textlink="">
      <xdr:nvSpPr>
        <xdr:cNvPr id="4" name="左矢印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flipH="1">
          <a:off x="19256883" y="4499718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54483</xdr:colOff>
      <xdr:row>30</xdr:row>
      <xdr:rowOff>42018</xdr:rowOff>
    </xdr:from>
    <xdr:to>
      <xdr:col>29</xdr:col>
      <xdr:colOff>104775</xdr:colOff>
      <xdr:row>31</xdr:row>
      <xdr:rowOff>103631</xdr:rowOff>
    </xdr:to>
    <xdr:sp macro="" textlink="">
      <xdr:nvSpPr>
        <xdr:cNvPr id="5" name="左矢印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19256883" y="5185518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54483</xdr:colOff>
      <xdr:row>34</xdr:row>
      <xdr:rowOff>42018</xdr:rowOff>
    </xdr:from>
    <xdr:to>
      <xdr:col>29</xdr:col>
      <xdr:colOff>104775</xdr:colOff>
      <xdr:row>35</xdr:row>
      <xdr:rowOff>103631</xdr:rowOff>
    </xdr:to>
    <xdr:sp macro="" textlink="">
      <xdr:nvSpPr>
        <xdr:cNvPr id="6" name="左矢印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flipH="1">
          <a:off x="4721733" y="5728443"/>
          <a:ext cx="22174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54483</xdr:colOff>
      <xdr:row>38</xdr:row>
      <xdr:rowOff>42018</xdr:rowOff>
    </xdr:from>
    <xdr:to>
      <xdr:col>29</xdr:col>
      <xdr:colOff>104775</xdr:colOff>
      <xdr:row>39</xdr:row>
      <xdr:rowOff>103631</xdr:rowOff>
    </xdr:to>
    <xdr:sp macro="" textlink="">
      <xdr:nvSpPr>
        <xdr:cNvPr id="7" name="左矢印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H="1">
          <a:off x="19256883" y="6557118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54483</xdr:colOff>
      <xdr:row>42</xdr:row>
      <xdr:rowOff>42018</xdr:rowOff>
    </xdr:from>
    <xdr:to>
      <xdr:col>29</xdr:col>
      <xdr:colOff>104775</xdr:colOff>
      <xdr:row>43</xdr:row>
      <xdr:rowOff>103631</xdr:rowOff>
    </xdr:to>
    <xdr:sp macro="" textlink="">
      <xdr:nvSpPr>
        <xdr:cNvPr id="8" name="左矢印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flipH="1">
          <a:off x="19256883" y="7242918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9522</xdr:colOff>
      <xdr:row>21</xdr:row>
      <xdr:rowOff>9524</xdr:rowOff>
    </xdr:from>
    <xdr:to>
      <xdr:col>4</xdr:col>
      <xdr:colOff>161924</xdr:colOff>
      <xdr:row>23</xdr:row>
      <xdr:rowOff>161925</xdr:rowOff>
    </xdr:to>
    <xdr:sp macro="" textlink="">
      <xdr:nvSpPr>
        <xdr:cNvPr id="9" name="直角三角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flipH="1">
          <a:off x="1381122" y="3609974"/>
          <a:ext cx="1524002" cy="495301"/>
        </a:xfrm>
        <a:prstGeom prst="rtTriangle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66675</xdr:colOff>
      <xdr:row>46</xdr:row>
      <xdr:rowOff>47625</xdr:rowOff>
    </xdr:from>
    <xdr:to>
      <xdr:col>29</xdr:col>
      <xdr:colOff>116967</xdr:colOff>
      <xdr:row>47</xdr:row>
      <xdr:rowOff>109238</xdr:rowOff>
    </xdr:to>
    <xdr:sp macro="" textlink="">
      <xdr:nvSpPr>
        <xdr:cNvPr id="10" name="左矢印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 flipH="1">
          <a:off x="19269075" y="7934325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66675</xdr:colOff>
      <xdr:row>50</xdr:row>
      <xdr:rowOff>47625</xdr:rowOff>
    </xdr:from>
    <xdr:to>
      <xdr:col>29</xdr:col>
      <xdr:colOff>116967</xdr:colOff>
      <xdr:row>51</xdr:row>
      <xdr:rowOff>109238</xdr:rowOff>
    </xdr:to>
    <xdr:sp macro="" textlink="">
      <xdr:nvSpPr>
        <xdr:cNvPr id="11" name="左矢印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 flipH="1">
          <a:off x="19269075" y="8620125"/>
          <a:ext cx="736092" cy="233063"/>
        </a:xfrm>
        <a:prstGeom prst="leftArrow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60"/>
  <sheetViews>
    <sheetView zoomScaleNormal="100" workbookViewId="0">
      <selection activeCell="R4" sqref="R4:U5"/>
    </sheetView>
  </sheetViews>
  <sheetFormatPr defaultRowHeight="13.5" x14ac:dyDescent="0.15"/>
  <cols>
    <col min="1" max="1" width="0.375" style="4" customWidth="1"/>
    <col min="2" max="21" width="2.25" style="4" customWidth="1"/>
    <col min="22" max="22" width="2.375" style="4" customWidth="1"/>
    <col min="23" max="82" width="2.25" style="4" customWidth="1"/>
    <col min="83" max="16384" width="9" style="4"/>
  </cols>
  <sheetData>
    <row r="1" spans="1:80" ht="2.25" customHeight="1" thickTop="1" thickBo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3"/>
    </row>
    <row r="2" spans="1:80" ht="13.5" customHeight="1" thickTop="1" thickBot="1" x14ac:dyDescent="0.2">
      <c r="A2" s="5"/>
      <c r="B2" s="174"/>
      <c r="C2" s="175"/>
      <c r="D2" s="178"/>
      <c r="E2" s="178"/>
      <c r="F2" s="178"/>
      <c r="G2" s="178"/>
      <c r="H2" s="178"/>
      <c r="I2" s="178"/>
      <c r="J2" s="178"/>
      <c r="K2" s="178"/>
      <c r="L2" s="6"/>
      <c r="M2" s="6"/>
      <c r="N2" s="6"/>
      <c r="O2" s="175"/>
      <c r="P2" s="175"/>
      <c r="Q2" s="175"/>
      <c r="R2" s="6"/>
      <c r="S2" s="6"/>
      <c r="T2" s="6"/>
      <c r="U2" s="6"/>
      <c r="V2" s="180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7"/>
      <c r="AO2" s="8"/>
      <c r="AP2" s="9"/>
      <c r="AQ2" s="182" t="s">
        <v>87</v>
      </c>
      <c r="AR2" s="183"/>
      <c r="AS2" s="183"/>
      <c r="AT2" s="183"/>
      <c r="AU2" s="183"/>
      <c r="AV2" s="183"/>
      <c r="AW2" s="183"/>
      <c r="AX2" s="183"/>
      <c r="AY2" s="183"/>
      <c r="AZ2" s="183"/>
      <c r="BA2" s="183"/>
      <c r="BB2" s="183"/>
      <c r="BC2" s="183"/>
      <c r="BD2" s="183"/>
      <c r="BE2" s="184"/>
      <c r="BF2" s="182" t="s">
        <v>86</v>
      </c>
      <c r="BG2" s="183"/>
      <c r="BH2" s="183"/>
      <c r="BI2" s="183"/>
      <c r="BJ2" s="183"/>
      <c r="BK2" s="183"/>
      <c r="BL2" s="183"/>
      <c r="BM2" s="183"/>
      <c r="BN2" s="183"/>
      <c r="BO2" s="183"/>
      <c r="BP2" s="183"/>
      <c r="BQ2" s="183"/>
      <c r="BR2" s="183"/>
      <c r="BS2" s="183"/>
      <c r="BT2" s="184"/>
      <c r="BU2" s="188" t="s">
        <v>85</v>
      </c>
      <c r="BV2" s="189"/>
      <c r="BW2" s="189"/>
      <c r="BX2" s="189"/>
      <c r="BY2" s="189"/>
      <c r="BZ2" s="189"/>
      <c r="CA2" s="189"/>
      <c r="CB2" s="190"/>
    </row>
    <row r="3" spans="1:80" ht="13.5" customHeight="1" thickBot="1" x14ac:dyDescent="0.2">
      <c r="A3" s="5"/>
      <c r="B3" s="176"/>
      <c r="C3" s="177"/>
      <c r="D3" s="179"/>
      <c r="E3" s="179"/>
      <c r="F3" s="179"/>
      <c r="G3" s="179"/>
      <c r="H3" s="179"/>
      <c r="I3" s="179"/>
      <c r="J3" s="179"/>
      <c r="K3" s="179"/>
      <c r="L3" s="10"/>
      <c r="M3" s="10"/>
      <c r="N3" s="10"/>
      <c r="O3" s="177"/>
      <c r="P3" s="177"/>
      <c r="Q3" s="177"/>
      <c r="R3" s="10"/>
      <c r="S3" s="10"/>
      <c r="T3" s="10"/>
      <c r="U3" s="10"/>
      <c r="V3" s="197" t="s">
        <v>84</v>
      </c>
      <c r="W3" s="198"/>
      <c r="X3" s="198"/>
      <c r="Y3" s="198"/>
      <c r="Z3" s="198"/>
      <c r="AA3" s="198"/>
      <c r="AB3" s="198"/>
      <c r="AC3" s="198"/>
      <c r="AD3" s="199"/>
      <c r="AE3" s="197" t="s">
        <v>83</v>
      </c>
      <c r="AF3" s="198"/>
      <c r="AG3" s="198"/>
      <c r="AH3" s="198"/>
      <c r="AI3" s="198"/>
      <c r="AJ3" s="198"/>
      <c r="AK3" s="198"/>
      <c r="AL3" s="198"/>
      <c r="AM3" s="198"/>
      <c r="AN3" s="11"/>
      <c r="AO3" s="12"/>
      <c r="AP3" s="13"/>
      <c r="AQ3" s="185"/>
      <c r="AR3" s="186"/>
      <c r="AS3" s="186"/>
      <c r="AT3" s="186"/>
      <c r="AU3" s="186"/>
      <c r="AV3" s="186"/>
      <c r="AW3" s="186"/>
      <c r="AX3" s="186"/>
      <c r="AY3" s="186"/>
      <c r="AZ3" s="186"/>
      <c r="BA3" s="186"/>
      <c r="BB3" s="186"/>
      <c r="BC3" s="186"/>
      <c r="BD3" s="186"/>
      <c r="BE3" s="187"/>
      <c r="BF3" s="185"/>
      <c r="BG3" s="186"/>
      <c r="BH3" s="186"/>
      <c r="BI3" s="186"/>
      <c r="BJ3" s="186"/>
      <c r="BK3" s="186"/>
      <c r="BL3" s="186"/>
      <c r="BM3" s="186"/>
      <c r="BN3" s="186"/>
      <c r="BO3" s="186"/>
      <c r="BP3" s="186"/>
      <c r="BQ3" s="186"/>
      <c r="BR3" s="186"/>
      <c r="BS3" s="186"/>
      <c r="BT3" s="187"/>
      <c r="BU3" s="191"/>
      <c r="BV3" s="192"/>
      <c r="BW3" s="192"/>
      <c r="BX3" s="192"/>
      <c r="BY3" s="192"/>
      <c r="BZ3" s="192"/>
      <c r="CA3" s="192"/>
      <c r="CB3" s="193"/>
    </row>
    <row r="4" spans="1:80" ht="13.5" customHeight="1" x14ac:dyDescent="0.15">
      <c r="A4" s="5"/>
      <c r="B4" s="176"/>
      <c r="C4" s="177"/>
      <c r="D4" s="179"/>
      <c r="E4" s="179"/>
      <c r="F4" s="179"/>
      <c r="G4" s="179"/>
      <c r="H4" s="179"/>
      <c r="I4" s="179"/>
      <c r="J4" s="179"/>
      <c r="K4" s="179"/>
      <c r="L4" s="10"/>
      <c r="M4" s="10"/>
      <c r="N4" s="10"/>
      <c r="O4" s="177"/>
      <c r="P4" s="177"/>
      <c r="Q4" s="177"/>
      <c r="R4" s="200"/>
      <c r="S4" s="201"/>
      <c r="T4" s="201"/>
      <c r="U4" s="202"/>
      <c r="V4" s="206"/>
      <c r="W4" s="207"/>
      <c r="X4" s="207"/>
      <c r="Y4" s="207"/>
      <c r="Z4" s="207"/>
      <c r="AA4" s="207"/>
      <c r="AB4" s="207"/>
      <c r="AC4" s="207"/>
      <c r="AD4" s="208"/>
      <c r="AE4" s="206"/>
      <c r="AF4" s="207"/>
      <c r="AG4" s="207"/>
      <c r="AH4" s="207"/>
      <c r="AI4" s="207"/>
      <c r="AJ4" s="207"/>
      <c r="AK4" s="207"/>
      <c r="AL4" s="207"/>
      <c r="AM4" s="207"/>
      <c r="AN4" s="11"/>
      <c r="AO4" s="12"/>
      <c r="AP4" s="13"/>
      <c r="AQ4" s="156" t="s">
        <v>82</v>
      </c>
      <c r="AR4" s="157"/>
      <c r="AS4" s="157"/>
      <c r="AT4" s="158"/>
      <c r="AU4" s="212"/>
      <c r="AV4" s="213"/>
      <c r="AW4" s="213"/>
      <c r="AX4" s="213"/>
      <c r="AY4" s="213"/>
      <c r="AZ4" s="213"/>
      <c r="BA4" s="213"/>
      <c r="BB4" s="213"/>
      <c r="BC4" s="213"/>
      <c r="BD4" s="213"/>
      <c r="BE4" s="214"/>
      <c r="BF4" s="218" t="s">
        <v>39</v>
      </c>
      <c r="BG4" s="219"/>
      <c r="BH4" s="219"/>
      <c r="BI4" s="220"/>
      <c r="BJ4" s="224"/>
      <c r="BK4" s="225"/>
      <c r="BL4" s="225"/>
      <c r="BM4" s="225"/>
      <c r="BN4" s="225"/>
      <c r="BO4" s="225"/>
      <c r="BP4" s="225"/>
      <c r="BQ4" s="225"/>
      <c r="BR4" s="225"/>
      <c r="BS4" s="225"/>
      <c r="BT4" s="226"/>
      <c r="BU4" s="191"/>
      <c r="BV4" s="192"/>
      <c r="BW4" s="192"/>
      <c r="BX4" s="192"/>
      <c r="BY4" s="192"/>
      <c r="BZ4" s="192"/>
      <c r="CA4" s="192"/>
      <c r="CB4" s="193"/>
    </row>
    <row r="5" spans="1:80" ht="13.5" customHeight="1" thickBot="1" x14ac:dyDescent="0.2">
      <c r="A5" s="5"/>
      <c r="B5" s="176"/>
      <c r="C5" s="177"/>
      <c r="D5" s="179"/>
      <c r="E5" s="179"/>
      <c r="F5" s="179"/>
      <c r="G5" s="179"/>
      <c r="H5" s="179"/>
      <c r="I5" s="179"/>
      <c r="J5" s="179"/>
      <c r="K5" s="179"/>
      <c r="L5" s="10"/>
      <c r="M5" s="10"/>
      <c r="N5" s="10"/>
      <c r="O5" s="177"/>
      <c r="P5" s="177"/>
      <c r="Q5" s="177"/>
      <c r="R5" s="203"/>
      <c r="S5" s="204"/>
      <c r="T5" s="204"/>
      <c r="U5" s="205"/>
      <c r="V5" s="209"/>
      <c r="W5" s="210"/>
      <c r="X5" s="210"/>
      <c r="Y5" s="210"/>
      <c r="Z5" s="210"/>
      <c r="AA5" s="210"/>
      <c r="AB5" s="210"/>
      <c r="AC5" s="210"/>
      <c r="AD5" s="211"/>
      <c r="AE5" s="209"/>
      <c r="AF5" s="210"/>
      <c r="AG5" s="210"/>
      <c r="AH5" s="210"/>
      <c r="AI5" s="210"/>
      <c r="AJ5" s="210"/>
      <c r="AK5" s="210"/>
      <c r="AL5" s="210"/>
      <c r="AM5" s="210"/>
      <c r="AN5" s="11"/>
      <c r="AO5" s="12"/>
      <c r="AP5" s="13"/>
      <c r="AQ5" s="159"/>
      <c r="AR5" s="160"/>
      <c r="AS5" s="160"/>
      <c r="AT5" s="161"/>
      <c r="AU5" s="215"/>
      <c r="AV5" s="216"/>
      <c r="AW5" s="216"/>
      <c r="AX5" s="216"/>
      <c r="AY5" s="216"/>
      <c r="AZ5" s="216"/>
      <c r="BA5" s="216"/>
      <c r="BB5" s="216"/>
      <c r="BC5" s="216"/>
      <c r="BD5" s="216"/>
      <c r="BE5" s="217"/>
      <c r="BF5" s="221"/>
      <c r="BG5" s="222"/>
      <c r="BH5" s="222"/>
      <c r="BI5" s="223"/>
      <c r="BJ5" s="227"/>
      <c r="BK5" s="228"/>
      <c r="BL5" s="228"/>
      <c r="BM5" s="228"/>
      <c r="BN5" s="228"/>
      <c r="BO5" s="228"/>
      <c r="BP5" s="228"/>
      <c r="BQ5" s="228"/>
      <c r="BR5" s="228"/>
      <c r="BS5" s="228"/>
      <c r="BT5" s="229"/>
      <c r="BU5" s="191"/>
      <c r="BV5" s="192"/>
      <c r="BW5" s="192"/>
      <c r="BX5" s="192"/>
      <c r="BY5" s="192"/>
      <c r="BZ5" s="192"/>
      <c r="CA5" s="192"/>
      <c r="CB5" s="193"/>
    </row>
    <row r="6" spans="1:80" ht="13.5" customHeight="1" x14ac:dyDescent="0.15">
      <c r="A6" s="5"/>
      <c r="B6" s="230"/>
      <c r="C6" s="231"/>
      <c r="D6" s="232"/>
      <c r="E6" s="233"/>
      <c r="F6" s="10"/>
      <c r="G6" s="10"/>
      <c r="H6" s="10"/>
      <c r="I6" s="10"/>
      <c r="J6" s="10"/>
      <c r="K6" s="10"/>
      <c r="L6" s="10"/>
      <c r="M6" s="10"/>
      <c r="N6" s="179"/>
      <c r="O6" s="179"/>
      <c r="P6" s="179"/>
      <c r="Q6" s="231"/>
      <c r="R6" s="177"/>
      <c r="S6" s="177"/>
      <c r="T6" s="177"/>
      <c r="U6" s="10"/>
      <c r="V6" s="236" t="s">
        <v>81</v>
      </c>
      <c r="W6" s="237"/>
      <c r="X6" s="237"/>
      <c r="Y6" s="237"/>
      <c r="Z6" s="237"/>
      <c r="AA6" s="237"/>
      <c r="AB6" s="237"/>
      <c r="AC6" s="237"/>
      <c r="AD6" s="238"/>
      <c r="AE6" s="242"/>
      <c r="AF6" s="243"/>
      <c r="AG6" s="243"/>
      <c r="AH6" s="243"/>
      <c r="AI6" s="243"/>
      <c r="AJ6" s="243"/>
      <c r="AK6" s="243"/>
      <c r="AL6" s="243"/>
      <c r="AM6" s="243"/>
      <c r="AN6" s="11"/>
      <c r="AO6" s="12"/>
      <c r="AP6" s="13"/>
      <c r="AQ6" s="156" t="s">
        <v>80</v>
      </c>
      <c r="AR6" s="157"/>
      <c r="AS6" s="157"/>
      <c r="AT6" s="158"/>
      <c r="AU6" s="212"/>
      <c r="AV6" s="213"/>
      <c r="AW6" s="213"/>
      <c r="AX6" s="213"/>
      <c r="AY6" s="213"/>
      <c r="AZ6" s="213"/>
      <c r="BA6" s="213"/>
      <c r="BB6" s="213"/>
      <c r="BC6" s="213"/>
      <c r="BD6" s="213"/>
      <c r="BE6" s="214"/>
      <c r="BF6" s="218" t="s">
        <v>79</v>
      </c>
      <c r="BG6" s="219"/>
      <c r="BH6" s="219"/>
      <c r="BI6" s="220"/>
      <c r="BJ6" s="224"/>
      <c r="BK6" s="225"/>
      <c r="BL6" s="225"/>
      <c r="BM6" s="225"/>
      <c r="BN6" s="225"/>
      <c r="BO6" s="225"/>
      <c r="BP6" s="225"/>
      <c r="BQ6" s="225"/>
      <c r="BR6" s="225"/>
      <c r="BS6" s="225"/>
      <c r="BT6" s="226"/>
      <c r="BU6" s="191"/>
      <c r="BV6" s="192"/>
      <c r="BW6" s="192"/>
      <c r="BX6" s="192"/>
      <c r="BY6" s="192"/>
      <c r="BZ6" s="192"/>
      <c r="CA6" s="192"/>
      <c r="CB6" s="193"/>
    </row>
    <row r="7" spans="1:80" ht="13.5" customHeight="1" thickBot="1" x14ac:dyDescent="0.2">
      <c r="A7" s="5"/>
      <c r="B7" s="14"/>
      <c r="C7" s="15"/>
      <c r="D7" s="234"/>
      <c r="E7" s="177"/>
      <c r="F7" s="15"/>
      <c r="G7" s="15"/>
      <c r="H7" s="15"/>
      <c r="I7" s="15"/>
      <c r="J7" s="15"/>
      <c r="K7" s="15"/>
      <c r="L7" s="15"/>
      <c r="M7" s="15"/>
      <c r="N7" s="179"/>
      <c r="O7" s="179"/>
      <c r="P7" s="179"/>
      <c r="Q7" s="231"/>
      <c r="R7" s="177"/>
      <c r="S7" s="177"/>
      <c r="T7" s="177"/>
      <c r="U7" s="15"/>
      <c r="V7" s="239"/>
      <c r="W7" s="240"/>
      <c r="X7" s="240"/>
      <c r="Y7" s="240"/>
      <c r="Z7" s="240"/>
      <c r="AA7" s="240"/>
      <c r="AB7" s="240"/>
      <c r="AC7" s="240"/>
      <c r="AD7" s="241"/>
      <c r="AE7" s="244"/>
      <c r="AF7" s="245"/>
      <c r="AG7" s="245"/>
      <c r="AH7" s="245"/>
      <c r="AI7" s="245"/>
      <c r="AJ7" s="245"/>
      <c r="AK7" s="245"/>
      <c r="AL7" s="245"/>
      <c r="AM7" s="245"/>
      <c r="AN7" s="11"/>
      <c r="AO7" s="12"/>
      <c r="AP7" s="13"/>
      <c r="AQ7" s="159"/>
      <c r="AR7" s="160"/>
      <c r="AS7" s="160"/>
      <c r="AT7" s="161"/>
      <c r="AU7" s="215"/>
      <c r="AV7" s="216"/>
      <c r="AW7" s="216"/>
      <c r="AX7" s="216"/>
      <c r="AY7" s="216"/>
      <c r="AZ7" s="216"/>
      <c r="BA7" s="216"/>
      <c r="BB7" s="216"/>
      <c r="BC7" s="216"/>
      <c r="BD7" s="216"/>
      <c r="BE7" s="217"/>
      <c r="BF7" s="221"/>
      <c r="BG7" s="222"/>
      <c r="BH7" s="222"/>
      <c r="BI7" s="223"/>
      <c r="BJ7" s="227"/>
      <c r="BK7" s="228"/>
      <c r="BL7" s="228"/>
      <c r="BM7" s="228"/>
      <c r="BN7" s="228"/>
      <c r="BO7" s="228"/>
      <c r="BP7" s="228"/>
      <c r="BQ7" s="228"/>
      <c r="BR7" s="228"/>
      <c r="BS7" s="228"/>
      <c r="BT7" s="229"/>
      <c r="BU7" s="191"/>
      <c r="BV7" s="192"/>
      <c r="BW7" s="192"/>
      <c r="BX7" s="192"/>
      <c r="BY7" s="192"/>
      <c r="BZ7" s="192"/>
      <c r="CA7" s="192"/>
      <c r="CB7" s="193"/>
    </row>
    <row r="8" spans="1:80" ht="13.5" customHeight="1" x14ac:dyDescent="0.15">
      <c r="A8" s="5"/>
      <c r="B8" s="14"/>
      <c r="C8" s="15"/>
      <c r="D8" s="234"/>
      <c r="E8" s="177"/>
      <c r="F8" s="15"/>
      <c r="G8" s="15"/>
      <c r="H8" s="15"/>
      <c r="I8" s="15"/>
      <c r="J8" s="179"/>
      <c r="K8" s="179"/>
      <c r="L8" s="179"/>
      <c r="M8" s="231"/>
      <c r="N8" s="15"/>
      <c r="O8" s="10"/>
      <c r="P8" s="10"/>
      <c r="Q8" s="10"/>
      <c r="R8" s="177"/>
      <c r="S8" s="177"/>
      <c r="T8" s="177"/>
      <c r="U8" s="15"/>
      <c r="V8" s="246" t="s">
        <v>78</v>
      </c>
      <c r="W8" s="247"/>
      <c r="X8" s="247"/>
      <c r="Y8" s="248"/>
      <c r="Z8" s="252"/>
      <c r="AA8" s="253"/>
      <c r="AB8" s="253"/>
      <c r="AC8" s="253"/>
      <c r="AD8" s="254"/>
      <c r="AE8" s="258" t="s">
        <v>77</v>
      </c>
      <c r="AF8" s="259"/>
      <c r="AG8" s="259"/>
      <c r="AH8" s="260"/>
      <c r="AI8" s="261"/>
      <c r="AJ8" s="262"/>
      <c r="AK8" s="262"/>
      <c r="AL8" s="262"/>
      <c r="AM8" s="262"/>
      <c r="AN8" s="11"/>
      <c r="AO8" s="12"/>
      <c r="AP8" s="13"/>
      <c r="AQ8" s="156" t="s">
        <v>76</v>
      </c>
      <c r="AR8" s="157"/>
      <c r="AS8" s="157"/>
      <c r="AT8" s="158"/>
      <c r="AU8" s="212"/>
      <c r="AV8" s="213"/>
      <c r="AW8" s="213"/>
      <c r="AX8" s="213"/>
      <c r="AY8" s="213"/>
      <c r="AZ8" s="213"/>
      <c r="BA8" s="213"/>
      <c r="BB8" s="213"/>
      <c r="BC8" s="213"/>
      <c r="BD8" s="213"/>
      <c r="BE8" s="214"/>
      <c r="BF8" s="218" t="s">
        <v>75</v>
      </c>
      <c r="BG8" s="219"/>
      <c r="BH8" s="219"/>
      <c r="BI8" s="220"/>
      <c r="BJ8" s="224"/>
      <c r="BK8" s="225"/>
      <c r="BL8" s="225"/>
      <c r="BM8" s="225"/>
      <c r="BN8" s="225"/>
      <c r="BO8" s="225"/>
      <c r="BP8" s="225"/>
      <c r="BQ8" s="225"/>
      <c r="BR8" s="225"/>
      <c r="BS8" s="225"/>
      <c r="BT8" s="226"/>
      <c r="BU8" s="191"/>
      <c r="BV8" s="192"/>
      <c r="BW8" s="192"/>
      <c r="BX8" s="192"/>
      <c r="BY8" s="192"/>
      <c r="BZ8" s="192"/>
      <c r="CA8" s="192"/>
      <c r="CB8" s="193"/>
    </row>
    <row r="9" spans="1:80" ht="13.5" customHeight="1" thickBot="1" x14ac:dyDescent="0.2">
      <c r="A9" s="5"/>
      <c r="B9" s="14"/>
      <c r="C9" s="15"/>
      <c r="D9" s="234"/>
      <c r="E9" s="177"/>
      <c r="F9" s="15"/>
      <c r="G9" s="15"/>
      <c r="H9" s="15"/>
      <c r="I9" s="15"/>
      <c r="J9" s="179"/>
      <c r="K9" s="179"/>
      <c r="L9" s="179"/>
      <c r="M9" s="231"/>
      <c r="N9" s="15"/>
      <c r="O9" s="10"/>
      <c r="P9" s="10"/>
      <c r="Q9" s="16"/>
      <c r="R9" s="235"/>
      <c r="S9" s="235"/>
      <c r="T9" s="235"/>
      <c r="U9" s="15"/>
      <c r="V9" s="249"/>
      <c r="W9" s="250"/>
      <c r="X9" s="250"/>
      <c r="Y9" s="251"/>
      <c r="Z9" s="255"/>
      <c r="AA9" s="256"/>
      <c r="AB9" s="256"/>
      <c r="AC9" s="256"/>
      <c r="AD9" s="257"/>
      <c r="AE9" s="265" t="s">
        <v>68</v>
      </c>
      <c r="AF9" s="266"/>
      <c r="AG9" s="266"/>
      <c r="AH9" s="267"/>
      <c r="AI9" s="263"/>
      <c r="AJ9" s="264"/>
      <c r="AK9" s="264"/>
      <c r="AL9" s="264"/>
      <c r="AM9" s="264"/>
      <c r="AN9" s="11"/>
      <c r="AO9" s="12"/>
      <c r="AP9" s="13"/>
      <c r="AQ9" s="159"/>
      <c r="AR9" s="160"/>
      <c r="AS9" s="160"/>
      <c r="AT9" s="161"/>
      <c r="AU9" s="215"/>
      <c r="AV9" s="216"/>
      <c r="AW9" s="216"/>
      <c r="AX9" s="216"/>
      <c r="AY9" s="216"/>
      <c r="AZ9" s="216"/>
      <c r="BA9" s="216"/>
      <c r="BB9" s="216"/>
      <c r="BC9" s="216"/>
      <c r="BD9" s="216"/>
      <c r="BE9" s="217"/>
      <c r="BF9" s="221"/>
      <c r="BG9" s="222"/>
      <c r="BH9" s="222"/>
      <c r="BI9" s="223"/>
      <c r="BJ9" s="227"/>
      <c r="BK9" s="228"/>
      <c r="BL9" s="228"/>
      <c r="BM9" s="228"/>
      <c r="BN9" s="228"/>
      <c r="BO9" s="228"/>
      <c r="BP9" s="228"/>
      <c r="BQ9" s="228"/>
      <c r="BR9" s="228"/>
      <c r="BS9" s="228"/>
      <c r="BT9" s="229"/>
      <c r="BU9" s="191"/>
      <c r="BV9" s="192"/>
      <c r="BW9" s="192"/>
      <c r="BX9" s="192"/>
      <c r="BY9" s="192"/>
      <c r="BZ9" s="192"/>
      <c r="CA9" s="192"/>
      <c r="CB9" s="193"/>
    </row>
    <row r="10" spans="1:80" ht="13.5" customHeight="1" thickBot="1" x14ac:dyDescent="0.2">
      <c r="A10" s="5"/>
      <c r="B10" s="283" t="s">
        <v>74</v>
      </c>
      <c r="C10" s="284"/>
      <c r="D10" s="284"/>
      <c r="E10" s="284"/>
      <c r="F10" s="284"/>
      <c r="G10" s="284"/>
      <c r="H10" s="285"/>
      <c r="I10" s="270" t="s">
        <v>89</v>
      </c>
      <c r="J10" s="271"/>
      <c r="K10" s="271"/>
      <c r="L10" s="271"/>
      <c r="M10" s="272"/>
      <c r="N10" s="276"/>
      <c r="O10" s="277"/>
      <c r="P10" s="278"/>
      <c r="Q10" s="323" t="s">
        <v>73</v>
      </c>
      <c r="R10" s="285"/>
      <c r="S10" s="325">
        <v>1</v>
      </c>
      <c r="T10" s="326"/>
      <c r="U10" s="327"/>
      <c r="V10" s="246" t="s">
        <v>72</v>
      </c>
      <c r="W10" s="247"/>
      <c r="X10" s="247"/>
      <c r="Y10" s="248"/>
      <c r="Z10" s="331" t="s">
        <v>71</v>
      </c>
      <c r="AA10" s="332"/>
      <c r="AB10" s="332"/>
      <c r="AC10" s="332"/>
      <c r="AD10" s="333"/>
      <c r="AE10" s="258" t="s">
        <v>70</v>
      </c>
      <c r="AF10" s="334"/>
      <c r="AG10" s="334"/>
      <c r="AH10" s="335"/>
      <c r="AI10" s="261"/>
      <c r="AJ10" s="262"/>
      <c r="AK10" s="262"/>
      <c r="AL10" s="262"/>
      <c r="AM10" s="262"/>
      <c r="AN10" s="11"/>
      <c r="AO10" s="12"/>
      <c r="AP10" s="13"/>
      <c r="AQ10" s="268"/>
      <c r="AR10" s="269"/>
      <c r="AS10" s="269"/>
      <c r="AT10" s="269"/>
      <c r="AU10" s="269"/>
      <c r="AV10" s="269"/>
      <c r="AW10" s="269"/>
      <c r="AX10" s="269"/>
      <c r="AY10" s="269"/>
      <c r="AZ10" s="269"/>
      <c r="BA10" s="269"/>
      <c r="BB10" s="269"/>
      <c r="BC10" s="269"/>
      <c r="BD10" s="269"/>
      <c r="BE10" s="309"/>
      <c r="BF10" s="218" t="s">
        <v>69</v>
      </c>
      <c r="BG10" s="219"/>
      <c r="BH10" s="219"/>
      <c r="BI10" s="220"/>
      <c r="BJ10" s="224"/>
      <c r="BK10" s="225"/>
      <c r="BL10" s="225"/>
      <c r="BM10" s="225"/>
      <c r="BN10" s="225"/>
      <c r="BO10" s="225"/>
      <c r="BP10" s="225"/>
      <c r="BQ10" s="225"/>
      <c r="BR10" s="225"/>
      <c r="BS10" s="225"/>
      <c r="BT10" s="226"/>
      <c r="BU10" s="191"/>
      <c r="BV10" s="192"/>
      <c r="BW10" s="192"/>
      <c r="BX10" s="192"/>
      <c r="BY10" s="192"/>
      <c r="BZ10" s="192"/>
      <c r="CA10" s="192"/>
      <c r="CB10" s="193"/>
    </row>
    <row r="11" spans="1:80" ht="13.5" customHeight="1" thickBot="1" x14ac:dyDescent="0.2">
      <c r="A11" s="5"/>
      <c r="B11" s="286"/>
      <c r="C11" s="287"/>
      <c r="D11" s="287"/>
      <c r="E11" s="287"/>
      <c r="F11" s="287"/>
      <c r="G11" s="287"/>
      <c r="H11" s="288"/>
      <c r="I11" s="273"/>
      <c r="J11" s="274"/>
      <c r="K11" s="274"/>
      <c r="L11" s="274"/>
      <c r="M11" s="275"/>
      <c r="N11" s="279"/>
      <c r="O11" s="280"/>
      <c r="P11" s="281"/>
      <c r="Q11" s="324"/>
      <c r="R11" s="288"/>
      <c r="S11" s="328"/>
      <c r="T11" s="329"/>
      <c r="U11" s="330"/>
      <c r="V11" s="249"/>
      <c r="W11" s="250"/>
      <c r="X11" s="250"/>
      <c r="Y11" s="251"/>
      <c r="Z11" s="294"/>
      <c r="AA11" s="295"/>
      <c r="AB11" s="295"/>
      <c r="AC11" s="295"/>
      <c r="AD11" s="296"/>
      <c r="AE11" s="265" t="s">
        <v>68</v>
      </c>
      <c r="AF11" s="266"/>
      <c r="AG11" s="266"/>
      <c r="AH11" s="267"/>
      <c r="AI11" s="336"/>
      <c r="AJ11" s="337"/>
      <c r="AK11" s="337"/>
      <c r="AL11" s="337"/>
      <c r="AM11" s="337"/>
      <c r="AN11" s="11"/>
      <c r="AO11" s="12"/>
      <c r="AP11" s="13"/>
      <c r="AQ11" s="314" t="s">
        <v>67</v>
      </c>
      <c r="AR11" s="315"/>
      <c r="AS11" s="315"/>
      <c r="AT11" s="315"/>
      <c r="AU11" s="315"/>
      <c r="AV11" s="315"/>
      <c r="AW11" s="315"/>
      <c r="AX11" s="315"/>
      <c r="AY11" s="315"/>
      <c r="AZ11" s="315"/>
      <c r="BA11" s="315"/>
      <c r="BB11" s="315"/>
      <c r="BC11" s="315"/>
      <c r="BD11" s="316"/>
      <c r="BE11" s="310"/>
      <c r="BF11" s="312"/>
      <c r="BG11" s="306"/>
      <c r="BH11" s="306"/>
      <c r="BI11" s="313"/>
      <c r="BJ11" s="227"/>
      <c r="BK11" s="228"/>
      <c r="BL11" s="228"/>
      <c r="BM11" s="228"/>
      <c r="BN11" s="228"/>
      <c r="BO11" s="228"/>
      <c r="BP11" s="228"/>
      <c r="BQ11" s="228"/>
      <c r="BR11" s="228"/>
      <c r="BS11" s="228"/>
      <c r="BT11" s="229"/>
      <c r="BU11" s="194"/>
      <c r="BV11" s="195"/>
      <c r="BW11" s="195"/>
      <c r="BX11" s="195"/>
      <c r="BY11" s="195"/>
      <c r="BZ11" s="195"/>
      <c r="CA11" s="195"/>
      <c r="CB11" s="196"/>
    </row>
    <row r="12" spans="1:80" ht="13.5" customHeight="1" thickBot="1" x14ac:dyDescent="0.2">
      <c r="A12" s="5"/>
      <c r="B12" s="283" t="s">
        <v>66</v>
      </c>
      <c r="C12" s="284"/>
      <c r="D12" s="284"/>
      <c r="E12" s="284"/>
      <c r="F12" s="284"/>
      <c r="G12" s="284"/>
      <c r="H12" s="285"/>
      <c r="I12" s="162" t="s">
        <v>291</v>
      </c>
      <c r="J12" s="163"/>
      <c r="K12" s="163"/>
      <c r="L12" s="163"/>
      <c r="M12" s="163"/>
      <c r="N12" s="163"/>
      <c r="O12" s="289" t="s">
        <v>65</v>
      </c>
      <c r="P12" s="163" t="s">
        <v>291</v>
      </c>
      <c r="Q12" s="163"/>
      <c r="R12" s="163"/>
      <c r="S12" s="163"/>
      <c r="T12" s="163"/>
      <c r="U12" s="164"/>
      <c r="V12" s="246" t="s">
        <v>64</v>
      </c>
      <c r="W12" s="247"/>
      <c r="X12" s="247"/>
      <c r="Y12" s="248"/>
      <c r="Z12" s="291" t="s">
        <v>63</v>
      </c>
      <c r="AA12" s="292"/>
      <c r="AB12" s="292"/>
      <c r="AC12" s="292"/>
      <c r="AD12" s="293"/>
      <c r="AE12" s="317" t="s">
        <v>62</v>
      </c>
      <c r="AF12" s="318"/>
      <c r="AG12" s="318"/>
      <c r="AH12" s="319"/>
      <c r="AI12" s="346"/>
      <c r="AJ12" s="347"/>
      <c r="AK12" s="347"/>
      <c r="AL12" s="347"/>
      <c r="AM12" s="347"/>
      <c r="AN12" s="11"/>
      <c r="AO12" s="12"/>
      <c r="AP12" s="13"/>
      <c r="AQ12" s="185"/>
      <c r="AR12" s="186"/>
      <c r="AS12" s="186"/>
      <c r="AT12" s="186"/>
      <c r="AU12" s="186"/>
      <c r="AV12" s="186"/>
      <c r="AW12" s="186"/>
      <c r="AX12" s="186"/>
      <c r="AY12" s="186"/>
      <c r="AZ12" s="186"/>
      <c r="BA12" s="186"/>
      <c r="BB12" s="186"/>
      <c r="BC12" s="186"/>
      <c r="BD12" s="187"/>
      <c r="BE12" s="311"/>
      <c r="BF12" s="269"/>
      <c r="BG12" s="269"/>
      <c r="BH12" s="269"/>
      <c r="BI12" s="269"/>
      <c r="BJ12" s="269"/>
      <c r="BK12" s="269"/>
      <c r="BL12" s="269"/>
      <c r="BM12" s="269"/>
      <c r="BN12" s="269"/>
      <c r="BO12" s="269"/>
      <c r="BP12" s="269"/>
      <c r="BQ12" s="269"/>
      <c r="BR12" s="269"/>
      <c r="BS12" s="269"/>
      <c r="BT12" s="269"/>
      <c r="BU12" s="269"/>
      <c r="BV12" s="269"/>
      <c r="BW12" s="269"/>
      <c r="BX12" s="269"/>
      <c r="BY12" s="269"/>
      <c r="BZ12" s="269"/>
      <c r="CA12" s="269"/>
      <c r="CB12" s="282"/>
    </row>
    <row r="13" spans="1:80" ht="13.5" customHeight="1" thickBot="1" x14ac:dyDescent="0.2">
      <c r="A13" s="5"/>
      <c r="B13" s="286"/>
      <c r="C13" s="287"/>
      <c r="D13" s="287"/>
      <c r="E13" s="287"/>
      <c r="F13" s="287"/>
      <c r="G13" s="287"/>
      <c r="H13" s="288"/>
      <c r="I13" s="165"/>
      <c r="J13" s="166"/>
      <c r="K13" s="166"/>
      <c r="L13" s="166"/>
      <c r="M13" s="166"/>
      <c r="N13" s="166"/>
      <c r="O13" s="290"/>
      <c r="P13" s="166"/>
      <c r="Q13" s="166"/>
      <c r="R13" s="166"/>
      <c r="S13" s="166"/>
      <c r="T13" s="166"/>
      <c r="U13" s="167"/>
      <c r="V13" s="249"/>
      <c r="W13" s="250"/>
      <c r="X13" s="250"/>
      <c r="Y13" s="251"/>
      <c r="Z13" s="294"/>
      <c r="AA13" s="295"/>
      <c r="AB13" s="295"/>
      <c r="AC13" s="295"/>
      <c r="AD13" s="296"/>
      <c r="AE13" s="320"/>
      <c r="AF13" s="321"/>
      <c r="AG13" s="321"/>
      <c r="AH13" s="322"/>
      <c r="AI13" s="244"/>
      <c r="AJ13" s="245"/>
      <c r="AK13" s="245"/>
      <c r="AL13" s="245"/>
      <c r="AM13" s="245"/>
      <c r="AN13" s="11"/>
      <c r="AO13" s="12"/>
      <c r="AP13" s="13"/>
      <c r="AQ13" s="156" t="s">
        <v>61</v>
      </c>
      <c r="AR13" s="157"/>
      <c r="AS13" s="157"/>
      <c r="AT13" s="157"/>
      <c r="AU13" s="158"/>
      <c r="AV13" s="162">
        <v>18</v>
      </c>
      <c r="AW13" s="163"/>
      <c r="AX13" s="163"/>
      <c r="AY13" s="164"/>
      <c r="AZ13" s="156" t="s">
        <v>60</v>
      </c>
      <c r="BA13" s="157"/>
      <c r="BB13" s="157"/>
      <c r="BC13" s="157"/>
      <c r="BD13" s="158"/>
      <c r="BE13" s="162">
        <v>5</v>
      </c>
      <c r="BF13" s="163"/>
      <c r="BG13" s="163"/>
      <c r="BH13" s="164"/>
      <c r="BI13" s="340"/>
      <c r="BJ13" s="341"/>
      <c r="BK13" s="122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4"/>
    </row>
    <row r="14" spans="1:80" ht="13.5" customHeight="1" thickBot="1" x14ac:dyDescent="0.2">
      <c r="A14" s="5"/>
      <c r="B14" s="373" t="s">
        <v>59</v>
      </c>
      <c r="C14" s="374"/>
      <c r="D14" s="374"/>
      <c r="E14" s="374"/>
      <c r="F14" s="374"/>
      <c r="G14" s="374"/>
      <c r="H14" s="374"/>
      <c r="I14" s="374"/>
      <c r="J14" s="374"/>
      <c r="K14" s="374"/>
      <c r="L14" s="374"/>
      <c r="M14" s="374"/>
      <c r="N14" s="374"/>
      <c r="O14" s="374"/>
      <c r="P14" s="375"/>
      <c r="Q14" s="366"/>
      <c r="R14" s="367"/>
      <c r="S14" s="348" t="s">
        <v>58</v>
      </c>
      <c r="T14" s="349"/>
      <c r="U14" s="349"/>
      <c r="V14" s="349"/>
      <c r="W14" s="349"/>
      <c r="X14" s="349"/>
      <c r="Y14" s="349"/>
      <c r="Z14" s="349"/>
      <c r="AA14" s="349"/>
      <c r="AB14" s="349"/>
      <c r="AC14" s="349"/>
      <c r="AD14" s="349"/>
      <c r="AE14" s="349"/>
      <c r="AF14" s="349"/>
      <c r="AG14" s="349"/>
      <c r="AH14" s="349"/>
      <c r="AI14" s="349"/>
      <c r="AJ14" s="349"/>
      <c r="AK14" s="349"/>
      <c r="AL14" s="349"/>
      <c r="AM14" s="350"/>
      <c r="AN14" s="11"/>
      <c r="AO14" s="12"/>
      <c r="AP14" s="13"/>
      <c r="AQ14" s="159"/>
      <c r="AR14" s="160"/>
      <c r="AS14" s="160"/>
      <c r="AT14" s="160"/>
      <c r="AU14" s="161"/>
      <c r="AV14" s="165"/>
      <c r="AW14" s="166"/>
      <c r="AX14" s="166"/>
      <c r="AY14" s="167"/>
      <c r="AZ14" s="159"/>
      <c r="BA14" s="160"/>
      <c r="BB14" s="160"/>
      <c r="BC14" s="160"/>
      <c r="BD14" s="161"/>
      <c r="BE14" s="165"/>
      <c r="BF14" s="166"/>
      <c r="BG14" s="166"/>
      <c r="BH14" s="167"/>
      <c r="BI14" s="342"/>
      <c r="BJ14" s="343"/>
      <c r="BK14" s="125"/>
      <c r="BL14" s="126"/>
      <c r="BM14" s="126"/>
      <c r="BN14" s="126"/>
      <c r="BO14" s="126"/>
      <c r="BP14" s="126"/>
      <c r="BQ14" s="126"/>
      <c r="BR14" s="126"/>
      <c r="BS14" s="126"/>
      <c r="BT14" s="126"/>
      <c r="BU14" s="126"/>
      <c r="BV14" s="126"/>
      <c r="BW14" s="126"/>
      <c r="BX14" s="126"/>
      <c r="BY14" s="126"/>
      <c r="BZ14" s="126"/>
      <c r="CA14" s="126"/>
      <c r="CB14" s="127"/>
    </row>
    <row r="15" spans="1:80" ht="13.5" customHeight="1" thickBot="1" x14ac:dyDescent="0.2">
      <c r="A15" s="5"/>
      <c r="B15" s="376" t="s">
        <v>55</v>
      </c>
      <c r="C15" s="377"/>
      <c r="D15" s="378"/>
      <c r="E15" s="382" t="s">
        <v>54</v>
      </c>
      <c r="F15" s="377"/>
      <c r="G15" s="378"/>
      <c r="H15" s="382" t="s">
        <v>53</v>
      </c>
      <c r="I15" s="377"/>
      <c r="J15" s="378"/>
      <c r="K15" s="382" t="s">
        <v>52</v>
      </c>
      <c r="L15" s="377"/>
      <c r="M15" s="378"/>
      <c r="N15" s="382" t="s">
        <v>51</v>
      </c>
      <c r="O15" s="377"/>
      <c r="P15" s="378"/>
      <c r="Q15" s="368"/>
      <c r="R15" s="369"/>
      <c r="S15" s="351"/>
      <c r="T15" s="352"/>
      <c r="U15" s="352"/>
      <c r="V15" s="352"/>
      <c r="W15" s="352"/>
      <c r="X15" s="352"/>
      <c r="Y15" s="352"/>
      <c r="Z15" s="352"/>
      <c r="AA15" s="352"/>
      <c r="AB15" s="352"/>
      <c r="AC15" s="352"/>
      <c r="AD15" s="352"/>
      <c r="AE15" s="352"/>
      <c r="AF15" s="352"/>
      <c r="AG15" s="352"/>
      <c r="AH15" s="352"/>
      <c r="AI15" s="352"/>
      <c r="AJ15" s="352"/>
      <c r="AK15" s="352"/>
      <c r="AL15" s="352"/>
      <c r="AM15" s="353"/>
      <c r="AN15" s="11"/>
      <c r="AO15" s="12"/>
      <c r="AP15" s="13"/>
      <c r="AQ15" s="156" t="s">
        <v>57</v>
      </c>
      <c r="AR15" s="157"/>
      <c r="AS15" s="157"/>
      <c r="AT15" s="157"/>
      <c r="AU15" s="158"/>
      <c r="AV15" s="162">
        <v>18</v>
      </c>
      <c r="AW15" s="163"/>
      <c r="AX15" s="163"/>
      <c r="AY15" s="164"/>
      <c r="AZ15" s="156" t="s">
        <v>56</v>
      </c>
      <c r="BA15" s="157"/>
      <c r="BB15" s="157"/>
      <c r="BC15" s="157"/>
      <c r="BD15" s="158"/>
      <c r="BE15" s="162">
        <v>5</v>
      </c>
      <c r="BF15" s="163"/>
      <c r="BG15" s="163"/>
      <c r="BH15" s="164"/>
      <c r="BI15" s="342"/>
      <c r="BJ15" s="343"/>
      <c r="BK15" s="125"/>
      <c r="BL15" s="126"/>
      <c r="BM15" s="126"/>
      <c r="BN15" s="126"/>
      <c r="BO15" s="126"/>
      <c r="BP15" s="126"/>
      <c r="BQ15" s="126"/>
      <c r="BR15" s="126"/>
      <c r="BS15" s="126"/>
      <c r="BT15" s="126"/>
      <c r="BU15" s="126"/>
      <c r="BV15" s="126"/>
      <c r="BW15" s="126"/>
      <c r="BX15" s="126"/>
      <c r="BY15" s="126"/>
      <c r="BZ15" s="126"/>
      <c r="CA15" s="126"/>
      <c r="CB15" s="127"/>
    </row>
    <row r="16" spans="1:80" ht="13.5" customHeight="1" thickBot="1" x14ac:dyDescent="0.2">
      <c r="A16" s="5"/>
      <c r="B16" s="379"/>
      <c r="C16" s="380"/>
      <c r="D16" s="381"/>
      <c r="E16" s="383"/>
      <c r="F16" s="380"/>
      <c r="G16" s="381"/>
      <c r="H16" s="383"/>
      <c r="I16" s="380"/>
      <c r="J16" s="381"/>
      <c r="K16" s="383"/>
      <c r="L16" s="380"/>
      <c r="M16" s="381"/>
      <c r="N16" s="383"/>
      <c r="O16" s="380"/>
      <c r="P16" s="381"/>
      <c r="Q16" s="368"/>
      <c r="R16" s="369"/>
      <c r="S16" s="218" t="s">
        <v>29</v>
      </c>
      <c r="T16" s="219"/>
      <c r="U16" s="219"/>
      <c r="V16" s="270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18" t="s">
        <v>27</v>
      </c>
      <c r="AH16" s="219"/>
      <c r="AI16" s="220"/>
      <c r="AJ16" s="270"/>
      <c r="AK16" s="271"/>
      <c r="AL16" s="271"/>
      <c r="AM16" s="307"/>
      <c r="AN16" s="11"/>
      <c r="AO16" s="12"/>
      <c r="AP16" s="13"/>
      <c r="AQ16" s="159"/>
      <c r="AR16" s="160"/>
      <c r="AS16" s="160"/>
      <c r="AT16" s="160"/>
      <c r="AU16" s="161"/>
      <c r="AV16" s="165"/>
      <c r="AW16" s="166"/>
      <c r="AX16" s="166"/>
      <c r="AY16" s="167"/>
      <c r="AZ16" s="159"/>
      <c r="BA16" s="160"/>
      <c r="BB16" s="160"/>
      <c r="BC16" s="160"/>
      <c r="BD16" s="161"/>
      <c r="BE16" s="165"/>
      <c r="BF16" s="166"/>
      <c r="BG16" s="166"/>
      <c r="BH16" s="167"/>
      <c r="BI16" s="342"/>
      <c r="BJ16" s="343"/>
      <c r="BK16" s="125"/>
      <c r="BL16" s="126"/>
      <c r="BM16" s="126"/>
      <c r="BN16" s="126"/>
      <c r="BO16" s="126"/>
      <c r="BP16" s="126"/>
      <c r="BQ16" s="126"/>
      <c r="BR16" s="126"/>
      <c r="BS16" s="126"/>
      <c r="BT16" s="126"/>
      <c r="BU16" s="126"/>
      <c r="BV16" s="126"/>
      <c r="BW16" s="126"/>
      <c r="BX16" s="126"/>
      <c r="BY16" s="126"/>
      <c r="BZ16" s="126"/>
      <c r="CA16" s="126"/>
      <c r="CB16" s="127"/>
    </row>
    <row r="17" spans="1:80" ht="13.5" customHeight="1" thickBot="1" x14ac:dyDescent="0.2">
      <c r="A17" s="5"/>
      <c r="B17" s="303">
        <f>VLOOKUP(種族名,VL用!$A$2:$F$25,2,FALSE)+S10-1</f>
        <v>6</v>
      </c>
      <c r="C17" s="304"/>
      <c r="D17" s="305"/>
      <c r="E17" s="372">
        <f>VLOOKUP(種族名,VL用!$A$2:$F$25,3,FALSE)+S10-1</f>
        <v>12</v>
      </c>
      <c r="F17" s="304"/>
      <c r="G17" s="305"/>
      <c r="H17" s="372">
        <f>VLOOKUP(種族名,VL用!$A$2:$F$25,4,FALSE)+S10-1</f>
        <v>7</v>
      </c>
      <c r="I17" s="304"/>
      <c r="J17" s="305"/>
      <c r="K17" s="372">
        <f>VLOOKUP(種族名,VL用!$A$2:$F$25,5,FALSE)+S10-1</f>
        <v>8</v>
      </c>
      <c r="L17" s="304"/>
      <c r="M17" s="305"/>
      <c r="N17" s="372">
        <f>VLOOKUP(種族名,VL用!$A$2:$F$25,6,FALSE)+S10-1</f>
        <v>8</v>
      </c>
      <c r="O17" s="304"/>
      <c r="P17" s="305"/>
      <c r="Q17" s="368"/>
      <c r="R17" s="369"/>
      <c r="S17" s="312"/>
      <c r="T17" s="306"/>
      <c r="U17" s="306"/>
      <c r="V17" s="273"/>
      <c r="W17" s="274"/>
      <c r="X17" s="274"/>
      <c r="Y17" s="274"/>
      <c r="Z17" s="274"/>
      <c r="AA17" s="274"/>
      <c r="AB17" s="274"/>
      <c r="AC17" s="274"/>
      <c r="AD17" s="274"/>
      <c r="AE17" s="274"/>
      <c r="AF17" s="274"/>
      <c r="AG17" s="312"/>
      <c r="AH17" s="306"/>
      <c r="AI17" s="313"/>
      <c r="AJ17" s="273"/>
      <c r="AK17" s="274"/>
      <c r="AL17" s="274"/>
      <c r="AM17" s="308"/>
      <c r="AN17" s="11"/>
      <c r="AO17" s="12"/>
      <c r="AP17" s="13"/>
      <c r="AQ17" s="156" t="s">
        <v>50</v>
      </c>
      <c r="AR17" s="157"/>
      <c r="AS17" s="157"/>
      <c r="AT17" s="157"/>
      <c r="AU17" s="158"/>
      <c r="AV17" s="162">
        <v>18</v>
      </c>
      <c r="AW17" s="163"/>
      <c r="AX17" s="163"/>
      <c r="AY17" s="164"/>
      <c r="AZ17" s="156" t="s">
        <v>49</v>
      </c>
      <c r="BA17" s="157"/>
      <c r="BB17" s="157"/>
      <c r="BC17" s="157"/>
      <c r="BD17" s="158"/>
      <c r="BE17" s="162">
        <v>5</v>
      </c>
      <c r="BF17" s="163"/>
      <c r="BG17" s="163"/>
      <c r="BH17" s="164"/>
      <c r="BI17" s="342"/>
      <c r="BJ17" s="343"/>
      <c r="BK17" s="131" t="s">
        <v>127</v>
      </c>
      <c r="BL17" s="132"/>
      <c r="BM17" s="132"/>
      <c r="BN17" s="133"/>
      <c r="BO17" s="17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9"/>
    </row>
    <row r="18" spans="1:80" ht="13.5" customHeight="1" thickBot="1" x14ac:dyDescent="0.2">
      <c r="A18" s="5"/>
      <c r="B18" s="354"/>
      <c r="C18" s="355"/>
      <c r="D18" s="356"/>
      <c r="E18" s="360"/>
      <c r="F18" s="355"/>
      <c r="G18" s="356"/>
      <c r="H18" s="360"/>
      <c r="I18" s="355"/>
      <c r="J18" s="356"/>
      <c r="K18" s="360"/>
      <c r="L18" s="355"/>
      <c r="M18" s="356"/>
      <c r="N18" s="360"/>
      <c r="O18" s="355"/>
      <c r="P18" s="356"/>
      <c r="Q18" s="368"/>
      <c r="R18" s="369"/>
      <c r="S18" s="218" t="s">
        <v>24</v>
      </c>
      <c r="T18" s="219"/>
      <c r="U18" s="219"/>
      <c r="V18" s="362"/>
      <c r="W18" s="363"/>
      <c r="X18" s="363"/>
      <c r="Y18" s="363"/>
      <c r="Z18" s="218" t="s">
        <v>48</v>
      </c>
      <c r="AA18" s="219"/>
      <c r="AB18" s="219"/>
      <c r="AC18" s="270"/>
      <c r="AD18" s="271"/>
      <c r="AE18" s="271"/>
      <c r="AF18" s="307"/>
      <c r="AG18" s="219" t="s">
        <v>47</v>
      </c>
      <c r="AH18" s="219"/>
      <c r="AI18" s="219"/>
      <c r="AJ18" s="270"/>
      <c r="AK18" s="271"/>
      <c r="AL18" s="271"/>
      <c r="AM18" s="307"/>
      <c r="AN18" s="11"/>
      <c r="AO18" s="12"/>
      <c r="AP18" s="13"/>
      <c r="AQ18" s="159"/>
      <c r="AR18" s="160"/>
      <c r="AS18" s="160"/>
      <c r="AT18" s="160"/>
      <c r="AU18" s="161"/>
      <c r="AV18" s="165"/>
      <c r="AW18" s="166"/>
      <c r="AX18" s="166"/>
      <c r="AY18" s="167"/>
      <c r="AZ18" s="159"/>
      <c r="BA18" s="160"/>
      <c r="BB18" s="160"/>
      <c r="BC18" s="160"/>
      <c r="BD18" s="161"/>
      <c r="BE18" s="165"/>
      <c r="BF18" s="166"/>
      <c r="BG18" s="166"/>
      <c r="BH18" s="167"/>
      <c r="BI18" s="342"/>
      <c r="BJ18" s="343"/>
      <c r="BK18" s="125"/>
      <c r="BL18" s="126"/>
      <c r="BM18" s="126"/>
      <c r="BN18" s="126"/>
      <c r="BO18" s="126"/>
      <c r="BP18" s="126"/>
      <c r="BQ18" s="126"/>
      <c r="BR18" s="126"/>
      <c r="BS18" s="126"/>
      <c r="BT18" s="126"/>
      <c r="BU18" s="126"/>
      <c r="BV18" s="126"/>
      <c r="BW18" s="126"/>
      <c r="BX18" s="126"/>
      <c r="BY18" s="126"/>
      <c r="BZ18" s="126"/>
      <c r="CA18" s="126"/>
      <c r="CB18" s="127"/>
    </row>
    <row r="19" spans="1:80" ht="13.5" customHeight="1" thickBot="1" x14ac:dyDescent="0.2">
      <c r="A19" s="5"/>
      <c r="B19" s="357"/>
      <c r="C19" s="358"/>
      <c r="D19" s="359"/>
      <c r="E19" s="361"/>
      <c r="F19" s="358"/>
      <c r="G19" s="359"/>
      <c r="H19" s="361"/>
      <c r="I19" s="358"/>
      <c r="J19" s="359"/>
      <c r="K19" s="361"/>
      <c r="L19" s="358"/>
      <c r="M19" s="359"/>
      <c r="N19" s="361"/>
      <c r="O19" s="358"/>
      <c r="P19" s="359"/>
      <c r="Q19" s="370"/>
      <c r="R19" s="371"/>
      <c r="S19" s="312"/>
      <c r="T19" s="306"/>
      <c r="U19" s="306"/>
      <c r="V19" s="364"/>
      <c r="W19" s="365"/>
      <c r="X19" s="365"/>
      <c r="Y19" s="365"/>
      <c r="Z19" s="312"/>
      <c r="AA19" s="306"/>
      <c r="AB19" s="306"/>
      <c r="AC19" s="273"/>
      <c r="AD19" s="274"/>
      <c r="AE19" s="274"/>
      <c r="AF19" s="308"/>
      <c r="AG19" s="306"/>
      <c r="AH19" s="306"/>
      <c r="AI19" s="306"/>
      <c r="AJ19" s="273"/>
      <c r="AK19" s="274"/>
      <c r="AL19" s="274"/>
      <c r="AM19" s="308"/>
      <c r="AN19" s="11"/>
      <c r="AO19" s="12"/>
      <c r="AP19" s="13"/>
      <c r="AQ19" s="156" t="s">
        <v>46</v>
      </c>
      <c r="AR19" s="157"/>
      <c r="AS19" s="157"/>
      <c r="AT19" s="157"/>
      <c r="AU19" s="158"/>
      <c r="AV19" s="168" t="str">
        <f>(3-IF(AQ26="行動順決定での敏捷に+"&amp;(CS!S10*3)&amp;" &amp; 移動ｺｽﾄ-1",1,0)&amp;"/"&amp;(8-IF(AQ26="行動順決定での敏捷に+"&amp;(CS!S10*3)&amp;" &amp; 移動ｺｽﾄ-1",1,0)))</f>
        <v>3/8</v>
      </c>
      <c r="AW19" s="169"/>
      <c r="AX19" s="169"/>
      <c r="AY19" s="170"/>
      <c r="AZ19" s="156" t="s">
        <v>45</v>
      </c>
      <c r="BA19" s="157"/>
      <c r="BB19" s="157"/>
      <c r="BC19" s="157"/>
      <c r="BD19" s="158"/>
      <c r="BE19" s="261"/>
      <c r="BF19" s="262"/>
      <c r="BG19" s="262"/>
      <c r="BH19" s="338" t="s">
        <v>44</v>
      </c>
      <c r="BI19" s="342"/>
      <c r="BJ19" s="343"/>
      <c r="BK19" s="125"/>
      <c r="BL19" s="126"/>
      <c r="BM19" s="126"/>
      <c r="BN19" s="126"/>
      <c r="BO19" s="126"/>
      <c r="BP19" s="126"/>
      <c r="BQ19" s="126"/>
      <c r="BR19" s="126"/>
      <c r="BS19" s="126"/>
      <c r="BT19" s="126"/>
      <c r="BU19" s="126"/>
      <c r="BV19" s="126"/>
      <c r="BW19" s="126"/>
      <c r="BX19" s="126"/>
      <c r="BY19" s="126"/>
      <c r="BZ19" s="126"/>
      <c r="CA19" s="126"/>
      <c r="CB19" s="127"/>
    </row>
    <row r="20" spans="1:80" ht="13.5" customHeight="1" thickBot="1" x14ac:dyDescent="0.2">
      <c r="A20" s="5"/>
      <c r="B20" s="297" t="s">
        <v>43</v>
      </c>
      <c r="C20" s="298"/>
      <c r="D20" s="298"/>
      <c r="E20" s="298"/>
      <c r="F20" s="298"/>
      <c r="G20" s="298"/>
      <c r="H20" s="298"/>
      <c r="I20" s="298"/>
      <c r="J20" s="298"/>
      <c r="K20" s="298"/>
      <c r="L20" s="298"/>
      <c r="M20" s="298"/>
      <c r="N20" s="298"/>
      <c r="O20" s="298"/>
      <c r="P20" s="298"/>
      <c r="Q20" s="298"/>
      <c r="R20" s="298"/>
      <c r="S20" s="298"/>
      <c r="T20" s="298"/>
      <c r="U20" s="298"/>
      <c r="V20" s="298"/>
      <c r="W20" s="298"/>
      <c r="X20" s="298"/>
      <c r="Y20" s="298"/>
      <c r="Z20" s="298"/>
      <c r="AA20" s="298"/>
      <c r="AB20" s="298"/>
      <c r="AC20" s="298"/>
      <c r="AD20" s="298"/>
      <c r="AE20" s="298"/>
      <c r="AF20" s="298"/>
      <c r="AG20" s="298"/>
      <c r="AH20" s="298"/>
      <c r="AI20" s="298"/>
      <c r="AJ20" s="298"/>
      <c r="AK20" s="298"/>
      <c r="AL20" s="298"/>
      <c r="AM20" s="299"/>
      <c r="AN20" s="11"/>
      <c r="AO20" s="12"/>
      <c r="AP20" s="13"/>
      <c r="AQ20" s="159"/>
      <c r="AR20" s="160"/>
      <c r="AS20" s="160"/>
      <c r="AT20" s="160"/>
      <c r="AU20" s="161"/>
      <c r="AV20" s="171"/>
      <c r="AW20" s="172"/>
      <c r="AX20" s="172"/>
      <c r="AY20" s="173"/>
      <c r="AZ20" s="159"/>
      <c r="BA20" s="160"/>
      <c r="BB20" s="160"/>
      <c r="BC20" s="160"/>
      <c r="BD20" s="161"/>
      <c r="BE20" s="336"/>
      <c r="BF20" s="337"/>
      <c r="BG20" s="337"/>
      <c r="BH20" s="339"/>
      <c r="BI20" s="344"/>
      <c r="BJ20" s="345"/>
      <c r="BK20" s="128"/>
      <c r="BL20" s="129"/>
      <c r="BM20" s="129"/>
      <c r="BN20" s="129"/>
      <c r="BO20" s="129"/>
      <c r="BP20" s="129"/>
      <c r="BQ20" s="129"/>
      <c r="BR20" s="129"/>
      <c r="BS20" s="129"/>
      <c r="BT20" s="129"/>
      <c r="BU20" s="129"/>
      <c r="BV20" s="129"/>
      <c r="BW20" s="129"/>
      <c r="BX20" s="129"/>
      <c r="BY20" s="129"/>
      <c r="BZ20" s="129"/>
      <c r="CA20" s="129"/>
      <c r="CB20" s="130"/>
    </row>
    <row r="21" spans="1:80" ht="13.5" customHeight="1" thickBot="1" x14ac:dyDescent="0.2">
      <c r="A21" s="5"/>
      <c r="B21" s="300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1"/>
      <c r="AC21" s="301"/>
      <c r="AD21" s="301"/>
      <c r="AE21" s="301"/>
      <c r="AF21" s="301"/>
      <c r="AG21" s="301"/>
      <c r="AH21" s="301"/>
      <c r="AI21" s="301"/>
      <c r="AJ21" s="301"/>
      <c r="AK21" s="301"/>
      <c r="AL21" s="301"/>
      <c r="AM21" s="302"/>
      <c r="AN21" s="11"/>
      <c r="AO21" s="12"/>
      <c r="AP21" s="13"/>
      <c r="AQ21" s="268"/>
      <c r="AR21" s="269"/>
      <c r="AS21" s="269"/>
      <c r="AT21" s="269"/>
      <c r="AU21" s="269"/>
      <c r="AV21" s="269"/>
      <c r="AW21" s="269"/>
      <c r="AX21" s="269"/>
      <c r="AY21" s="269"/>
      <c r="AZ21" s="269"/>
      <c r="BA21" s="269"/>
      <c r="BB21" s="269"/>
      <c r="BC21" s="269"/>
      <c r="BD21" s="269"/>
      <c r="BE21" s="269"/>
      <c r="BF21" s="269"/>
      <c r="BG21" s="269"/>
      <c r="BH21" s="269"/>
      <c r="BI21" s="269"/>
      <c r="BJ21" s="269"/>
      <c r="BK21" s="269"/>
      <c r="BL21" s="269"/>
      <c r="BM21" s="269"/>
      <c r="BN21" s="269"/>
      <c r="BO21" s="269"/>
      <c r="BP21" s="269"/>
      <c r="BQ21" s="269"/>
      <c r="BR21" s="269"/>
      <c r="BS21" s="269"/>
      <c r="BT21" s="269"/>
      <c r="BU21" s="269"/>
      <c r="BV21" s="269"/>
      <c r="BW21" s="269"/>
      <c r="BX21" s="269"/>
      <c r="BY21" s="269"/>
      <c r="BZ21" s="269"/>
      <c r="CA21" s="269"/>
      <c r="CB21" s="282"/>
    </row>
    <row r="22" spans="1:80" ht="13.5" customHeight="1" x14ac:dyDescent="0.15">
      <c r="A22" s="5"/>
      <c r="B22" s="454"/>
      <c r="C22" s="458"/>
      <c r="D22" s="458"/>
      <c r="E22" s="459"/>
      <c r="F22" s="384" t="s">
        <v>42</v>
      </c>
      <c r="G22" s="385"/>
      <c r="H22" s="386"/>
      <c r="I22" s="464" t="s">
        <v>41</v>
      </c>
      <c r="J22" s="465"/>
      <c r="K22" s="466"/>
      <c r="L22" s="384" t="s">
        <v>40</v>
      </c>
      <c r="M22" s="385"/>
      <c r="N22" s="386"/>
      <c r="O22" s="384" t="s">
        <v>39</v>
      </c>
      <c r="P22" s="385"/>
      <c r="Q22" s="386"/>
      <c r="R22" s="384" t="s">
        <v>38</v>
      </c>
      <c r="S22" s="385"/>
      <c r="T22" s="385"/>
      <c r="U22" s="385"/>
      <c r="V22" s="385"/>
      <c r="W22" s="386"/>
      <c r="X22" s="384" t="s">
        <v>37</v>
      </c>
      <c r="Y22" s="385"/>
      <c r="Z22" s="385"/>
      <c r="AA22" s="385"/>
      <c r="AB22" s="386"/>
      <c r="AC22" s="393" t="s">
        <v>36</v>
      </c>
      <c r="AD22" s="298"/>
      <c r="AE22" s="298"/>
      <c r="AF22" s="298"/>
      <c r="AG22" s="298"/>
      <c r="AH22" s="298"/>
      <c r="AI22" s="298"/>
      <c r="AJ22" s="298"/>
      <c r="AK22" s="298"/>
      <c r="AL22" s="298"/>
      <c r="AM22" s="298"/>
      <c r="AN22" s="11"/>
      <c r="AO22" s="12"/>
      <c r="AP22" s="13"/>
      <c r="AQ22" s="112" t="s">
        <v>219</v>
      </c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34" t="s">
        <v>220</v>
      </c>
      <c r="BF22" s="135"/>
      <c r="BG22" s="135"/>
      <c r="BH22" s="135"/>
      <c r="BI22" s="135"/>
      <c r="BJ22" s="135"/>
      <c r="BK22" s="135"/>
      <c r="BL22" s="135"/>
      <c r="BM22" s="135"/>
      <c r="BN22" s="135"/>
      <c r="BO22" s="135"/>
      <c r="BP22" s="135"/>
      <c r="BQ22" s="135"/>
      <c r="BR22" s="135"/>
      <c r="BS22" s="135"/>
      <c r="BT22" s="135"/>
      <c r="BU22" s="135"/>
      <c r="BV22" s="136"/>
      <c r="BW22" s="140" t="str">
        <f>SUM($AY$32:$AZ$55)&amp;"/"&amp;S10*5+15</f>
        <v>0/20</v>
      </c>
      <c r="BX22" s="141"/>
      <c r="BY22" s="141"/>
      <c r="BZ22" s="141"/>
      <c r="CA22" s="141"/>
      <c r="CB22" s="142"/>
    </row>
    <row r="23" spans="1:80" ht="13.5" customHeight="1" thickBot="1" x14ac:dyDescent="0.2">
      <c r="A23" s="5"/>
      <c r="B23" s="455"/>
      <c r="C23" s="460"/>
      <c r="D23" s="460"/>
      <c r="E23" s="461"/>
      <c r="F23" s="387"/>
      <c r="G23" s="388"/>
      <c r="H23" s="389"/>
      <c r="I23" s="467"/>
      <c r="J23" s="468"/>
      <c r="K23" s="469"/>
      <c r="L23" s="387"/>
      <c r="M23" s="388"/>
      <c r="N23" s="389"/>
      <c r="O23" s="387"/>
      <c r="P23" s="388"/>
      <c r="Q23" s="389"/>
      <c r="R23" s="390"/>
      <c r="S23" s="391"/>
      <c r="T23" s="391"/>
      <c r="U23" s="391"/>
      <c r="V23" s="391"/>
      <c r="W23" s="392"/>
      <c r="X23" s="387"/>
      <c r="Y23" s="388"/>
      <c r="Z23" s="388"/>
      <c r="AA23" s="388"/>
      <c r="AB23" s="389"/>
      <c r="AC23" s="394"/>
      <c r="AD23" s="395"/>
      <c r="AE23" s="395"/>
      <c r="AF23" s="395"/>
      <c r="AG23" s="395"/>
      <c r="AH23" s="395"/>
      <c r="AI23" s="395"/>
      <c r="AJ23" s="395"/>
      <c r="AK23" s="395"/>
      <c r="AL23" s="395"/>
      <c r="AM23" s="395"/>
      <c r="AN23" s="11"/>
      <c r="AO23" s="12"/>
      <c r="AP23" s="13"/>
      <c r="AQ23" s="114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37"/>
      <c r="BF23" s="138"/>
      <c r="BG23" s="138"/>
      <c r="BH23" s="138"/>
      <c r="BI23" s="138"/>
      <c r="BJ23" s="138"/>
      <c r="BK23" s="138"/>
      <c r="BL23" s="138"/>
      <c r="BM23" s="138"/>
      <c r="BN23" s="138"/>
      <c r="BO23" s="138"/>
      <c r="BP23" s="138"/>
      <c r="BQ23" s="138"/>
      <c r="BR23" s="138"/>
      <c r="BS23" s="138"/>
      <c r="BT23" s="138"/>
      <c r="BU23" s="138"/>
      <c r="BV23" s="139"/>
      <c r="BW23" s="143"/>
      <c r="BX23" s="144"/>
      <c r="BY23" s="144"/>
      <c r="BZ23" s="144"/>
      <c r="CA23" s="144"/>
      <c r="CB23" s="145"/>
    </row>
    <row r="24" spans="1:80" ht="13.5" customHeight="1" thickBot="1" x14ac:dyDescent="0.2">
      <c r="A24" s="5"/>
      <c r="B24" s="455"/>
      <c r="C24" s="462"/>
      <c r="D24" s="462"/>
      <c r="E24" s="463"/>
      <c r="F24" s="473" t="s">
        <v>35</v>
      </c>
      <c r="G24" s="474"/>
      <c r="H24" s="475"/>
      <c r="I24" s="473" t="s">
        <v>35</v>
      </c>
      <c r="J24" s="474"/>
      <c r="K24" s="475"/>
      <c r="L24" s="390"/>
      <c r="M24" s="391"/>
      <c r="N24" s="392"/>
      <c r="O24" s="390"/>
      <c r="P24" s="391"/>
      <c r="Q24" s="392"/>
      <c r="R24" s="476" t="s">
        <v>34</v>
      </c>
      <c r="S24" s="431"/>
      <c r="T24" s="476" t="s">
        <v>33</v>
      </c>
      <c r="U24" s="432"/>
      <c r="V24" s="431" t="s">
        <v>32</v>
      </c>
      <c r="W24" s="432"/>
      <c r="X24" s="390"/>
      <c r="Y24" s="391"/>
      <c r="Z24" s="391"/>
      <c r="AA24" s="391"/>
      <c r="AB24" s="392"/>
      <c r="AC24" s="396"/>
      <c r="AD24" s="301"/>
      <c r="AE24" s="301"/>
      <c r="AF24" s="301"/>
      <c r="AG24" s="301"/>
      <c r="AH24" s="301"/>
      <c r="AI24" s="301"/>
      <c r="AJ24" s="301"/>
      <c r="AK24" s="301"/>
      <c r="AL24" s="301"/>
      <c r="AM24" s="301"/>
      <c r="AN24" s="11"/>
      <c r="AO24" s="12"/>
      <c r="AP24" s="13"/>
      <c r="AQ24" s="146" t="s">
        <v>128</v>
      </c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  <c r="BB24" s="147"/>
      <c r="BC24" s="147"/>
      <c r="BD24" s="148"/>
      <c r="BE24" s="134" t="s">
        <v>136</v>
      </c>
      <c r="BF24" s="135"/>
      <c r="BG24" s="135"/>
      <c r="BH24" s="135"/>
      <c r="BI24" s="135"/>
      <c r="BJ24" s="135"/>
      <c r="BK24" s="135"/>
      <c r="BL24" s="135"/>
      <c r="BM24" s="135"/>
      <c r="BN24" s="135"/>
      <c r="BO24" s="135"/>
      <c r="BP24" s="136"/>
      <c r="BQ24" s="134" t="s">
        <v>137</v>
      </c>
      <c r="BR24" s="135"/>
      <c r="BS24" s="135"/>
      <c r="BT24" s="135"/>
      <c r="BU24" s="135"/>
      <c r="BV24" s="135"/>
      <c r="BW24" s="135"/>
      <c r="BX24" s="135"/>
      <c r="BY24" s="135"/>
      <c r="BZ24" s="135"/>
      <c r="CA24" s="135"/>
      <c r="CB24" s="154"/>
    </row>
    <row r="25" spans="1:80" ht="13.5" customHeight="1" thickBot="1" x14ac:dyDescent="0.2">
      <c r="A25" s="5"/>
      <c r="B25" s="456"/>
      <c r="C25" s="397" t="s">
        <v>31</v>
      </c>
      <c r="D25" s="398"/>
      <c r="E25" s="399"/>
      <c r="F25" s="433">
        <f>IF($S$10=1,VLOOKUP(種族名,VL用!$F$27:$Z$51,VL用!$B27,FALSE),IF($S$10=2,VLOOKUP(種族名,VL用!$AA$27:$AU51,VL用!$B27,FALSE),IF($S$10=3,VLOOKUP(種族名,VL用!$AV$27:$BP$51,VL用!$B27,FALSE),IF($S$10=4,VLOOKUP(種族名,VL用!$BQ$27:$CK$51,VL用!$B27,FALSE),IF($S$10=5,VLOOKUP(種族名,VL用!$CL$27:$DF$51,VL用!$B27,FALSE),IF($S$10=6,VLOOKUP(種族名,VL用!$DG$27:$EA$51,VL用!$B27,FALSE),IF($S$10=7,VLOOKUP(種族名,VL用!$EB$27:$EV$51,VL用!$B27,FALSE),IF($S$10=8,VLOOKUP(種族名,VL用!$EW$27:$FQ$51,VL用!$B27,FALSE),IF($S$10=9,VLOOKUP(種族名,VL用!$FR$27:$GL$51,VL用!$B27,FALSE),IF($S$10=10,VLOOKUP(種族名,VL用!$GM$27:$HG$51,VL用!$B27,FALSE)))))))))))</f>
        <v>5</v>
      </c>
      <c r="G25" s="434"/>
      <c r="H25" s="435"/>
      <c r="I25" s="439">
        <f>VLOOKUP(クラスA,VL用!$F$54:$P$94,VL用!$B27,FALSE)+VLOOKUP(クラスB,VL用!$F$54:$P$94,VL用!$B27,FALSE)</f>
        <v>4</v>
      </c>
      <c r="J25" s="440"/>
      <c r="K25" s="441"/>
      <c r="L25" s="445"/>
      <c r="M25" s="446"/>
      <c r="N25" s="447"/>
      <c r="O25" s="448"/>
      <c r="P25" s="449"/>
      <c r="Q25" s="450"/>
      <c r="R25" s="445"/>
      <c r="S25" s="447"/>
      <c r="T25" s="445"/>
      <c r="U25" s="447"/>
      <c r="V25" s="445"/>
      <c r="W25" s="447"/>
      <c r="X25" s="445"/>
      <c r="Y25" s="446"/>
      <c r="Z25" s="446"/>
      <c r="AA25" s="446"/>
      <c r="AB25" s="447"/>
      <c r="AC25" s="418"/>
      <c r="AD25" s="419"/>
      <c r="AE25" s="20"/>
      <c r="AF25" s="424" t="s">
        <v>31</v>
      </c>
      <c r="AG25" s="425"/>
      <c r="AH25" s="425"/>
      <c r="AI25" s="403">
        <f>SUM(F25:AB26)</f>
        <v>9</v>
      </c>
      <c r="AJ25" s="404"/>
      <c r="AK25" s="404"/>
      <c r="AL25" s="405"/>
      <c r="AM25" s="479"/>
      <c r="AN25" s="11"/>
      <c r="AO25" s="12"/>
      <c r="AP25" s="13"/>
      <c r="AQ25" s="149"/>
      <c r="AR25" s="150"/>
      <c r="AS25" s="150"/>
      <c r="AT25" s="150"/>
      <c r="AU25" s="150"/>
      <c r="AV25" s="150"/>
      <c r="AW25" s="150"/>
      <c r="AX25" s="150"/>
      <c r="AY25" s="150"/>
      <c r="AZ25" s="150"/>
      <c r="BA25" s="150"/>
      <c r="BB25" s="150"/>
      <c r="BC25" s="150"/>
      <c r="BD25" s="151"/>
      <c r="BE25" s="137"/>
      <c r="BF25" s="138"/>
      <c r="BG25" s="138"/>
      <c r="BH25" s="138"/>
      <c r="BI25" s="138"/>
      <c r="BJ25" s="138"/>
      <c r="BK25" s="138"/>
      <c r="BL25" s="138"/>
      <c r="BM25" s="138"/>
      <c r="BN25" s="138"/>
      <c r="BO25" s="138"/>
      <c r="BP25" s="139"/>
      <c r="BQ25" s="137"/>
      <c r="BR25" s="138"/>
      <c r="BS25" s="138"/>
      <c r="BT25" s="138"/>
      <c r="BU25" s="138"/>
      <c r="BV25" s="138"/>
      <c r="BW25" s="138"/>
      <c r="BX25" s="138"/>
      <c r="BY25" s="138"/>
      <c r="BZ25" s="138"/>
      <c r="CA25" s="138"/>
      <c r="CB25" s="155"/>
    </row>
    <row r="26" spans="1:80" ht="13.5" customHeight="1" thickBot="1" x14ac:dyDescent="0.2">
      <c r="A26" s="5"/>
      <c r="B26" s="456"/>
      <c r="C26" s="400"/>
      <c r="D26" s="401"/>
      <c r="E26" s="402"/>
      <c r="F26" s="436"/>
      <c r="G26" s="437"/>
      <c r="H26" s="438"/>
      <c r="I26" s="442"/>
      <c r="J26" s="443"/>
      <c r="K26" s="444"/>
      <c r="L26" s="409"/>
      <c r="M26" s="410"/>
      <c r="N26" s="411"/>
      <c r="O26" s="415"/>
      <c r="P26" s="416"/>
      <c r="Q26" s="417"/>
      <c r="R26" s="409"/>
      <c r="S26" s="411"/>
      <c r="T26" s="409"/>
      <c r="U26" s="411"/>
      <c r="V26" s="409"/>
      <c r="W26" s="411"/>
      <c r="X26" s="409"/>
      <c r="Y26" s="410"/>
      <c r="Z26" s="410"/>
      <c r="AA26" s="410"/>
      <c r="AB26" s="411"/>
      <c r="AC26" s="420"/>
      <c r="AD26" s="421"/>
      <c r="AE26" s="21"/>
      <c r="AF26" s="426"/>
      <c r="AG26" s="427"/>
      <c r="AH26" s="427"/>
      <c r="AI26" s="406"/>
      <c r="AJ26" s="407"/>
      <c r="AK26" s="407"/>
      <c r="AL26" s="408"/>
      <c r="AM26" s="480"/>
      <c r="AN26" s="11"/>
      <c r="AO26" s="12"/>
      <c r="AP26" s="13"/>
      <c r="AQ26" s="116" t="str">
        <f>VLOOKUP(種族名,VL用!$A$2:$G$25,7,FALSE)</f>
        <v>常時C値-1(下限値16) &amp; 集中判定を1度振り直せる。</v>
      </c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52"/>
      <c r="BE26" s="116" t="str">
        <f>VLOOKUP(クラスA,VL用!$F$54:$AA$94,22,FALSE)</f>
        <v>命中判定のC値-1 F値+1 &amp; 炎氷耐性+3</v>
      </c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52"/>
      <c r="BQ26" s="116" t="str">
        <f>IF(クラスA=クラスB,"なし",VLOOKUP(クラスB,VL用!$F$54:$AA$94,22,FALSE))</f>
        <v>なし</v>
      </c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8"/>
    </row>
    <row r="27" spans="1:80" ht="13.5" customHeight="1" thickBot="1" x14ac:dyDescent="0.2">
      <c r="A27" s="5"/>
      <c r="B27" s="456"/>
      <c r="C27" s="397" t="s">
        <v>30</v>
      </c>
      <c r="D27" s="398"/>
      <c r="E27" s="399"/>
      <c r="F27" s="436">
        <f>IF($S$10=1,VLOOKUP(種族名,VL用!$F$27:$Z$51,VL用!$B29,FALSE),IF($S$10=2,VLOOKUP(種族名,VL用!$AA$27:$AU53,VL用!$B29,FALSE),IF($S$10=3,VLOOKUP(種族名,VL用!$AV$27:$BP$51,VL用!$B29,FALSE),IF($S$10=4,VLOOKUP(種族名,VL用!$BQ$27:$CK$51,VL用!$B29,FALSE),IF($S$10=5,VLOOKUP(種族名,VL用!$CL$27:$DF$51,VL用!$B29,FALSE),IF($S$10=6,VLOOKUP(種族名,VL用!$DG$27:$EA$51,VL用!$B29,FALSE),IF($S$10=7,VLOOKUP(種族名,VL用!$EB$27:$EV$51,VL用!$B29,FALSE),IF($S$10=8,VLOOKUP(種族名,VL用!$EW$27:$FQ$51,VL用!$B29,FALSE),IF($S$10=9,VLOOKUP(種族名,VL用!$FR$27:$GL$51,VL用!$B29,FALSE),IF($S$10=10,VLOOKUP(種族名,VL用!$GM$27:$HG$51,VL用!$B29,FALSE)))))))))))</f>
        <v>5</v>
      </c>
      <c r="G27" s="437"/>
      <c r="H27" s="438"/>
      <c r="I27" s="470">
        <f>VLOOKUP(クラスA,VL用!$F$54:$P$94,VL用!$B29,FALSE)+VLOOKUP(クラスB,VL用!$F$54:$P$94,VL用!$B29,FALSE)</f>
        <v>4</v>
      </c>
      <c r="J27" s="471"/>
      <c r="K27" s="472"/>
      <c r="L27" s="409"/>
      <c r="M27" s="410"/>
      <c r="N27" s="411"/>
      <c r="O27" s="412"/>
      <c r="P27" s="413"/>
      <c r="Q27" s="414"/>
      <c r="R27" s="409"/>
      <c r="S27" s="411"/>
      <c r="T27" s="409"/>
      <c r="U27" s="411"/>
      <c r="V27" s="409"/>
      <c r="W27" s="411"/>
      <c r="X27" s="409"/>
      <c r="Y27" s="410"/>
      <c r="Z27" s="410"/>
      <c r="AA27" s="410"/>
      <c r="AB27" s="411"/>
      <c r="AC27" s="420"/>
      <c r="AD27" s="421"/>
      <c r="AE27" s="22"/>
      <c r="AF27" s="424" t="s">
        <v>30</v>
      </c>
      <c r="AG27" s="425"/>
      <c r="AH27" s="425"/>
      <c r="AI27" s="403">
        <f t="shared" ref="AI27" si="0">SUM(F27:AB28)</f>
        <v>9</v>
      </c>
      <c r="AJ27" s="404"/>
      <c r="AK27" s="404"/>
      <c r="AL27" s="405"/>
      <c r="AM27" s="480"/>
      <c r="AN27" s="11"/>
      <c r="AO27" s="12"/>
      <c r="AP27" s="13"/>
      <c r="AQ27" s="119"/>
      <c r="AR27" s="120"/>
      <c r="AS27" s="120"/>
      <c r="AT27" s="120"/>
      <c r="AU27" s="120"/>
      <c r="AV27" s="120"/>
      <c r="AW27" s="120"/>
      <c r="AX27" s="120"/>
      <c r="AY27" s="120"/>
      <c r="AZ27" s="120"/>
      <c r="BA27" s="120"/>
      <c r="BB27" s="120"/>
      <c r="BC27" s="120"/>
      <c r="BD27" s="153"/>
      <c r="BE27" s="119"/>
      <c r="BF27" s="120"/>
      <c r="BG27" s="120"/>
      <c r="BH27" s="120"/>
      <c r="BI27" s="120"/>
      <c r="BJ27" s="120"/>
      <c r="BK27" s="120"/>
      <c r="BL27" s="120"/>
      <c r="BM27" s="120"/>
      <c r="BN27" s="120"/>
      <c r="BO27" s="120"/>
      <c r="BP27" s="153"/>
      <c r="BQ27" s="119"/>
      <c r="BR27" s="120"/>
      <c r="BS27" s="120"/>
      <c r="BT27" s="120"/>
      <c r="BU27" s="120"/>
      <c r="BV27" s="120"/>
      <c r="BW27" s="120"/>
      <c r="BX27" s="120"/>
      <c r="BY27" s="120"/>
      <c r="BZ27" s="120"/>
      <c r="CA27" s="120"/>
      <c r="CB27" s="121"/>
    </row>
    <row r="28" spans="1:80" ht="13.5" customHeight="1" thickBot="1" x14ac:dyDescent="0.2">
      <c r="A28" s="5"/>
      <c r="B28" s="456"/>
      <c r="C28" s="400"/>
      <c r="D28" s="401"/>
      <c r="E28" s="402"/>
      <c r="F28" s="436"/>
      <c r="G28" s="437"/>
      <c r="H28" s="438"/>
      <c r="I28" s="442"/>
      <c r="J28" s="443"/>
      <c r="K28" s="444"/>
      <c r="L28" s="409"/>
      <c r="M28" s="410"/>
      <c r="N28" s="411"/>
      <c r="O28" s="415"/>
      <c r="P28" s="416"/>
      <c r="Q28" s="417"/>
      <c r="R28" s="409"/>
      <c r="S28" s="411"/>
      <c r="T28" s="409"/>
      <c r="U28" s="411"/>
      <c r="V28" s="409"/>
      <c r="W28" s="411"/>
      <c r="X28" s="409"/>
      <c r="Y28" s="410"/>
      <c r="Z28" s="410"/>
      <c r="AA28" s="410"/>
      <c r="AB28" s="411"/>
      <c r="AC28" s="422"/>
      <c r="AD28" s="423"/>
      <c r="AE28" s="21"/>
      <c r="AF28" s="426"/>
      <c r="AG28" s="427"/>
      <c r="AH28" s="427"/>
      <c r="AI28" s="406"/>
      <c r="AJ28" s="407"/>
      <c r="AK28" s="407"/>
      <c r="AL28" s="408"/>
      <c r="AM28" s="480"/>
      <c r="AN28" s="11"/>
      <c r="AO28" s="12"/>
      <c r="AP28" s="13"/>
      <c r="AQ28" s="513"/>
      <c r="AR28" s="490" t="s">
        <v>29</v>
      </c>
      <c r="AS28" s="491"/>
      <c r="AT28" s="491"/>
      <c r="AU28" s="491"/>
      <c r="AV28" s="491"/>
      <c r="AW28" s="491"/>
      <c r="AX28" s="491"/>
      <c r="AY28" s="515" t="s">
        <v>28</v>
      </c>
      <c r="AZ28" s="516"/>
      <c r="BA28" s="491" t="s">
        <v>27</v>
      </c>
      <c r="BB28" s="519"/>
      <c r="BC28" s="477" t="s">
        <v>26</v>
      </c>
      <c r="BD28" s="477"/>
      <c r="BE28" s="477"/>
      <c r="BF28" s="477" t="s">
        <v>25</v>
      </c>
      <c r="BG28" s="477"/>
      <c r="BH28" s="477" t="s">
        <v>24</v>
      </c>
      <c r="BI28" s="477"/>
      <c r="BJ28" s="477" t="s">
        <v>23</v>
      </c>
      <c r="BK28" s="477"/>
      <c r="BL28" s="477"/>
      <c r="BM28" s="477" t="s">
        <v>22</v>
      </c>
      <c r="BN28" s="477"/>
      <c r="BO28" s="477" t="s">
        <v>21</v>
      </c>
      <c r="BP28" s="477"/>
      <c r="BQ28" s="477"/>
      <c r="BR28" s="490" t="s">
        <v>20</v>
      </c>
      <c r="BS28" s="491"/>
      <c r="BT28" s="491"/>
      <c r="BU28" s="491"/>
      <c r="BV28" s="491"/>
      <c r="BW28" s="491"/>
      <c r="BX28" s="491"/>
      <c r="BY28" s="491"/>
      <c r="BZ28" s="491"/>
      <c r="CA28" s="491"/>
      <c r="CB28" s="492"/>
    </row>
    <row r="29" spans="1:80" ht="13.5" customHeight="1" thickBot="1" x14ac:dyDescent="0.2">
      <c r="A29" s="5"/>
      <c r="B29" s="456"/>
      <c r="C29" s="397" t="s">
        <v>19</v>
      </c>
      <c r="D29" s="398"/>
      <c r="E29" s="399"/>
      <c r="F29" s="436">
        <f>IF($S$10=1,VLOOKUP(種族名,VL用!$F$27:$Z$51,VL用!$B31,FALSE),IF($S$10=2,VLOOKUP(種族名,VL用!$AA$27:$AU55,VL用!$B31,FALSE),IF($S$10=3,VLOOKUP(種族名,VL用!$AV$27:$BP$51,VL用!$B31,FALSE),IF($S$10=4,VLOOKUP(種族名,VL用!$BQ$27:$CK$51,VL用!$B31,FALSE),IF($S$10=5,VLOOKUP(種族名,VL用!$CL$27:$DF$51,VL用!$B31,FALSE),IF($S$10=6,VLOOKUP(種族名,VL用!$DG$27:$EA$51,VL用!$B31,FALSE),IF($S$10=7,VLOOKUP(種族名,VL用!$EB$27:$EV$51,VL用!$B31,FALSE),IF($S$10=8,VLOOKUP(種族名,VL用!$EW$27:$FQ$51,VL用!$B31,FALSE),IF($S$10=9,VLOOKUP(種族名,VL用!$FR$27:$GL$51,VL用!$B31,FALSE),IF($S$10=10,VLOOKUP(種族名,VL用!$GM$27:$HG$51,VL用!$B31,FALSE)))))))))))</f>
        <v>3</v>
      </c>
      <c r="G29" s="437"/>
      <c r="H29" s="438"/>
      <c r="I29" s="470">
        <f>VLOOKUP(クラスA,VL用!$F$54:$P$94,VL用!$B31,FALSE)+VLOOKUP(クラスB,VL用!$F$54:$P$94,VL用!$B31,FALSE)</f>
        <v>4</v>
      </c>
      <c r="J29" s="471"/>
      <c r="K29" s="472"/>
      <c r="L29" s="409"/>
      <c r="M29" s="410"/>
      <c r="N29" s="411"/>
      <c r="O29" s="412"/>
      <c r="P29" s="413"/>
      <c r="Q29" s="414"/>
      <c r="R29" s="409"/>
      <c r="S29" s="411"/>
      <c r="T29" s="409"/>
      <c r="U29" s="411"/>
      <c r="V29" s="409"/>
      <c r="W29" s="411"/>
      <c r="X29" s="409"/>
      <c r="Y29" s="410"/>
      <c r="Z29" s="410"/>
      <c r="AA29" s="410"/>
      <c r="AB29" s="411"/>
      <c r="AC29" s="418"/>
      <c r="AD29" s="419"/>
      <c r="AE29" s="22"/>
      <c r="AF29" s="424" t="s">
        <v>19</v>
      </c>
      <c r="AG29" s="425"/>
      <c r="AH29" s="425"/>
      <c r="AI29" s="403">
        <f t="shared" ref="AI29" si="1">SUM(F29:AB30)</f>
        <v>7</v>
      </c>
      <c r="AJ29" s="404"/>
      <c r="AK29" s="404"/>
      <c r="AL29" s="405"/>
      <c r="AM29" s="480"/>
      <c r="AN29" s="11"/>
      <c r="AO29" s="12"/>
      <c r="AP29" s="13"/>
      <c r="AQ29" s="514"/>
      <c r="AR29" s="493"/>
      <c r="AS29" s="494"/>
      <c r="AT29" s="494"/>
      <c r="AU29" s="494"/>
      <c r="AV29" s="494"/>
      <c r="AW29" s="494"/>
      <c r="AX29" s="494"/>
      <c r="AY29" s="517"/>
      <c r="AZ29" s="518"/>
      <c r="BA29" s="494"/>
      <c r="BB29" s="520"/>
      <c r="BC29" s="478"/>
      <c r="BD29" s="478"/>
      <c r="BE29" s="478"/>
      <c r="BF29" s="478"/>
      <c r="BG29" s="478"/>
      <c r="BH29" s="478"/>
      <c r="BI29" s="478"/>
      <c r="BJ29" s="478"/>
      <c r="BK29" s="478"/>
      <c r="BL29" s="478"/>
      <c r="BM29" s="478"/>
      <c r="BN29" s="478"/>
      <c r="BO29" s="478"/>
      <c r="BP29" s="478"/>
      <c r="BQ29" s="478"/>
      <c r="BR29" s="493"/>
      <c r="BS29" s="494"/>
      <c r="BT29" s="494"/>
      <c r="BU29" s="494"/>
      <c r="BV29" s="494"/>
      <c r="BW29" s="494"/>
      <c r="BX29" s="494"/>
      <c r="BY29" s="494"/>
      <c r="BZ29" s="494"/>
      <c r="CA29" s="494"/>
      <c r="CB29" s="495"/>
    </row>
    <row r="30" spans="1:80" ht="13.5" customHeight="1" thickBot="1" x14ac:dyDescent="0.2">
      <c r="A30" s="5"/>
      <c r="B30" s="456"/>
      <c r="C30" s="400"/>
      <c r="D30" s="401"/>
      <c r="E30" s="402"/>
      <c r="F30" s="436"/>
      <c r="G30" s="437"/>
      <c r="H30" s="438"/>
      <c r="I30" s="442"/>
      <c r="J30" s="443"/>
      <c r="K30" s="444"/>
      <c r="L30" s="409"/>
      <c r="M30" s="410"/>
      <c r="N30" s="411"/>
      <c r="O30" s="415"/>
      <c r="P30" s="416"/>
      <c r="Q30" s="417"/>
      <c r="R30" s="409"/>
      <c r="S30" s="411"/>
      <c r="T30" s="409"/>
      <c r="U30" s="411"/>
      <c r="V30" s="409"/>
      <c r="W30" s="411"/>
      <c r="X30" s="409"/>
      <c r="Y30" s="410"/>
      <c r="Z30" s="410"/>
      <c r="AA30" s="410"/>
      <c r="AB30" s="411"/>
      <c r="AC30" s="420"/>
      <c r="AD30" s="421"/>
      <c r="AE30" s="21"/>
      <c r="AF30" s="426"/>
      <c r="AG30" s="427"/>
      <c r="AH30" s="427"/>
      <c r="AI30" s="428"/>
      <c r="AJ30" s="429"/>
      <c r="AK30" s="429"/>
      <c r="AL30" s="430"/>
      <c r="AM30" s="480"/>
      <c r="AN30" s="11"/>
      <c r="AO30" s="12"/>
      <c r="AP30" s="13"/>
      <c r="AQ30" s="496" t="s">
        <v>18</v>
      </c>
      <c r="AR30" s="498" t="str">
        <f>VLOOKUP(種族名,VL用!$A$2:$AN$25,17,FALSE)</f>
        <v>起死回生</v>
      </c>
      <c r="AS30" s="498"/>
      <c r="AT30" s="498"/>
      <c r="AU30" s="498"/>
      <c r="AV30" s="498"/>
      <c r="AW30" s="498"/>
      <c r="AX30" s="499"/>
      <c r="AY30" s="502" t="str">
        <f>VLOOKUP(種族名,VL用!$A$2:$AN$25,20,FALSE)</f>
        <v>★</v>
      </c>
      <c r="AZ30" s="503"/>
      <c r="BA30" s="506" t="str">
        <f>VLOOKUP(種族名,VL用!$A$2:$AN$25,21,FALSE)</f>
        <v>自</v>
      </c>
      <c r="BB30" s="507"/>
      <c r="BC30" s="482" t="str">
        <f>VLOOKUP(種族名,VL用!$A$2:$AN$25,22,FALSE)</f>
        <v>ｵｰﾄ</v>
      </c>
      <c r="BD30" s="482"/>
      <c r="BE30" s="482"/>
      <c r="BF30" s="482" t="str">
        <f>VLOOKUP(種族名,VL用!$A$2:$AN$25,23,FALSE)</f>
        <v>自</v>
      </c>
      <c r="BG30" s="482"/>
      <c r="BH30" s="482" t="str">
        <f>VLOOKUP(種族名,VL用!$A$2:$AN$25,24,FALSE)</f>
        <v>なし</v>
      </c>
      <c r="BI30" s="482"/>
      <c r="BJ30" s="482" t="str">
        <f>VLOOKUP(種族名,VL用!$A$2:$AN$25,25,FALSE)</f>
        <v>自動</v>
      </c>
      <c r="BK30" s="482"/>
      <c r="BL30" s="482"/>
      <c r="BM30" s="482" t="str">
        <f>VLOOKUP(種族名,VL用!$A$2:$AN$25,26,FALSE)</f>
        <v>6BP</v>
      </c>
      <c r="BN30" s="482"/>
      <c r="BO30" s="482">
        <f>VLOOKUP(種族名,VL用!$A$2:$AN$25,27,FALSE)</f>
        <v>0</v>
      </c>
      <c r="BP30" s="482"/>
      <c r="BQ30" s="482"/>
      <c r="BR30" s="521" t="str">
        <f>VLOOKUP(種族名,VL用!$A$2:$AN$25,28,FALSE)</f>
        <v>判定直後ダイス目を両方9にする。対抗判定のC値が20固定。戦闘外では-2BP。</v>
      </c>
      <c r="BS30" s="522"/>
      <c r="BT30" s="522"/>
      <c r="BU30" s="522"/>
      <c r="BV30" s="522"/>
      <c r="BW30" s="522"/>
      <c r="BX30" s="522"/>
      <c r="BY30" s="522"/>
      <c r="BZ30" s="522"/>
      <c r="CA30" s="522"/>
      <c r="CB30" s="523"/>
    </row>
    <row r="31" spans="1:80" ht="13.5" customHeight="1" x14ac:dyDescent="0.15">
      <c r="A31" s="5"/>
      <c r="B31" s="456"/>
      <c r="C31" s="397" t="s">
        <v>17</v>
      </c>
      <c r="D31" s="398"/>
      <c r="E31" s="399"/>
      <c r="F31" s="436">
        <f>IF($S$10=1,VLOOKUP(種族名,VL用!$F$27:$Z$51,VL用!$B33,FALSE),IF($S$10=2,VLOOKUP(種族名,VL用!$AA$27:$AU57,VL用!$B33,FALSE),IF($S$10=3,VLOOKUP(種族名,VL用!$AV$27:$BP$51,VL用!$B33,FALSE),IF($S$10=4,VLOOKUP(種族名,VL用!$BQ$27:$CK$51,VL用!$B33,FALSE),IF($S$10=5,VLOOKUP(種族名,VL用!$CL$27:$DF$51,VL用!$B33,FALSE),IF($S$10=6,VLOOKUP(種族名,VL用!$DG$27:$EA$51,VL用!$B33,FALSE),IF($S$10=7,VLOOKUP(種族名,VL用!$EB$27:$EV$51,VL用!$B33,FALSE),IF($S$10=8,VLOOKUP(種族名,VL用!$EW$27:$FQ$51,VL用!$B33,FALSE),IF($S$10=9,VLOOKUP(種族名,VL用!$FR$27:$GL$51,VL用!$B33,FALSE),IF($S$10=10,VLOOKUP(種族名,VL用!$GM$27:$HG$51,VL用!$B33,FALSE)))))))))))</f>
        <v>4</v>
      </c>
      <c r="G31" s="437"/>
      <c r="H31" s="438"/>
      <c r="I31" s="470">
        <f>VLOOKUP(クラスA,VL用!$F$54:$P94,VL用!$B33,FALSE)+VLOOKUP(クラスB,VL用!$F$54:$P$94,VL用!$B33,FALSE)</f>
        <v>4</v>
      </c>
      <c r="J31" s="471"/>
      <c r="K31" s="472"/>
      <c r="L31" s="409"/>
      <c r="M31" s="410"/>
      <c r="N31" s="411"/>
      <c r="O31" s="412"/>
      <c r="P31" s="413"/>
      <c r="Q31" s="414"/>
      <c r="R31" s="409"/>
      <c r="S31" s="411"/>
      <c r="T31" s="409"/>
      <c r="U31" s="411"/>
      <c r="V31" s="409"/>
      <c r="W31" s="411"/>
      <c r="X31" s="409"/>
      <c r="Y31" s="410"/>
      <c r="Z31" s="410"/>
      <c r="AA31" s="410"/>
      <c r="AB31" s="411"/>
      <c r="AC31" s="420"/>
      <c r="AD31" s="421"/>
      <c r="AE31" s="22"/>
      <c r="AF31" s="424" t="s">
        <v>17</v>
      </c>
      <c r="AG31" s="425"/>
      <c r="AH31" s="425"/>
      <c r="AI31" s="510">
        <f t="shared" ref="AI31" si="2">SUM(F31:AB32)</f>
        <v>8</v>
      </c>
      <c r="AJ31" s="511"/>
      <c r="AK31" s="511"/>
      <c r="AL31" s="512"/>
      <c r="AM31" s="480"/>
      <c r="AN31" s="11"/>
      <c r="AO31" s="12"/>
      <c r="AP31" s="13"/>
      <c r="AQ31" s="497"/>
      <c r="AR31" s="500"/>
      <c r="AS31" s="500"/>
      <c r="AT31" s="500"/>
      <c r="AU31" s="500"/>
      <c r="AV31" s="500"/>
      <c r="AW31" s="500"/>
      <c r="AX31" s="501"/>
      <c r="AY31" s="504"/>
      <c r="AZ31" s="505"/>
      <c r="BA31" s="508"/>
      <c r="BB31" s="509"/>
      <c r="BC31" s="483"/>
      <c r="BD31" s="483"/>
      <c r="BE31" s="483"/>
      <c r="BF31" s="483"/>
      <c r="BG31" s="483"/>
      <c r="BH31" s="483"/>
      <c r="BI31" s="483"/>
      <c r="BJ31" s="483"/>
      <c r="BK31" s="483"/>
      <c r="BL31" s="483"/>
      <c r="BM31" s="483"/>
      <c r="BN31" s="483"/>
      <c r="BO31" s="483"/>
      <c r="BP31" s="483"/>
      <c r="BQ31" s="483"/>
      <c r="BR31" s="524"/>
      <c r="BS31" s="525"/>
      <c r="BT31" s="525"/>
      <c r="BU31" s="525"/>
      <c r="BV31" s="525"/>
      <c r="BW31" s="525"/>
      <c r="BX31" s="525"/>
      <c r="BY31" s="525"/>
      <c r="BZ31" s="525"/>
      <c r="CA31" s="525"/>
      <c r="CB31" s="526"/>
    </row>
    <row r="32" spans="1:80" ht="13.5" customHeight="1" thickBot="1" x14ac:dyDescent="0.2">
      <c r="A32" s="5"/>
      <c r="B32" s="456"/>
      <c r="C32" s="400"/>
      <c r="D32" s="401"/>
      <c r="E32" s="402"/>
      <c r="F32" s="436"/>
      <c r="G32" s="437"/>
      <c r="H32" s="438"/>
      <c r="I32" s="442"/>
      <c r="J32" s="443"/>
      <c r="K32" s="444"/>
      <c r="L32" s="409"/>
      <c r="M32" s="410"/>
      <c r="N32" s="411"/>
      <c r="O32" s="415"/>
      <c r="P32" s="416"/>
      <c r="Q32" s="417"/>
      <c r="R32" s="409"/>
      <c r="S32" s="411"/>
      <c r="T32" s="409"/>
      <c r="U32" s="411"/>
      <c r="V32" s="409"/>
      <c r="W32" s="411"/>
      <c r="X32" s="409"/>
      <c r="Y32" s="410"/>
      <c r="Z32" s="410"/>
      <c r="AA32" s="410"/>
      <c r="AB32" s="411"/>
      <c r="AC32" s="422"/>
      <c r="AD32" s="423"/>
      <c r="AE32" s="21"/>
      <c r="AF32" s="426"/>
      <c r="AG32" s="427"/>
      <c r="AH32" s="427"/>
      <c r="AI32" s="406"/>
      <c r="AJ32" s="407"/>
      <c r="AK32" s="407"/>
      <c r="AL32" s="408"/>
      <c r="AM32" s="480"/>
      <c r="AN32" s="11"/>
      <c r="AO32" s="12"/>
      <c r="AP32" s="13"/>
      <c r="AQ32" s="451">
        <v>1</v>
      </c>
      <c r="AR32" s="484"/>
      <c r="AS32" s="484"/>
      <c r="AT32" s="484"/>
      <c r="AU32" s="484"/>
      <c r="AV32" s="484"/>
      <c r="AW32" s="484"/>
      <c r="AX32" s="485"/>
      <c r="AY32" s="530"/>
      <c r="AZ32" s="531"/>
      <c r="BA32" s="486"/>
      <c r="BB32" s="487"/>
      <c r="BC32" s="453"/>
      <c r="BD32" s="453"/>
      <c r="BE32" s="453"/>
      <c r="BF32" s="453"/>
      <c r="BG32" s="453"/>
      <c r="BH32" s="453"/>
      <c r="BI32" s="453"/>
      <c r="BJ32" s="453"/>
      <c r="BK32" s="453"/>
      <c r="BL32" s="453"/>
      <c r="BM32" s="453"/>
      <c r="BN32" s="453"/>
      <c r="BO32" s="453"/>
      <c r="BP32" s="453"/>
      <c r="BQ32" s="453"/>
      <c r="BR32" s="527"/>
      <c r="BS32" s="528"/>
      <c r="BT32" s="528"/>
      <c r="BU32" s="528"/>
      <c r="BV32" s="528"/>
      <c r="BW32" s="528"/>
      <c r="BX32" s="528"/>
      <c r="BY32" s="528"/>
      <c r="BZ32" s="528"/>
      <c r="CA32" s="528"/>
      <c r="CB32" s="529"/>
    </row>
    <row r="33" spans="1:80" ht="13.5" customHeight="1" x14ac:dyDescent="0.15">
      <c r="A33" s="5"/>
      <c r="B33" s="456"/>
      <c r="C33" s="397" t="s">
        <v>16</v>
      </c>
      <c r="D33" s="398"/>
      <c r="E33" s="399"/>
      <c r="F33" s="436">
        <f>IF($S$10=1,VLOOKUP(種族名,VL用!$F$27:$Z$51,VL用!$B35,FALSE),IF($S$10=2,VLOOKUP(種族名,VL用!$AA$27:$AU59,VL用!$B35,FALSE),IF($S$10=3,VLOOKUP(種族名,VL用!$AV$27:$BP$51,VL用!$B35,FALSE),IF($S$10=4,VLOOKUP(種族名,VL用!$BQ$27:$CK$51,VL用!$B35,FALSE),IF($S$10=5,VLOOKUP(種族名,VL用!$CL$27:$DF$51,VL用!$B35,FALSE),IF($S$10=6,VLOOKUP(種族名,VL用!$DG$27:$EA$51,VL用!$B35,FALSE),IF($S$10=7,VLOOKUP(種族名,VL用!$EB$27:$EV$51,VL用!$B35,FALSE),IF($S$10=8,VLOOKUP(種族名,VL用!$EW$27:$FQ$51,VL用!$B35,FALSE),IF($S$10=9,VLOOKUP(種族名,VL用!$FR$27:$GL$51,VL用!$B35,FALSE),IF($S$10=10,VLOOKUP(種族名,VL用!$GM$27:$HG$51,VL用!$B35,FALSE)))))))))))</f>
        <v>3</v>
      </c>
      <c r="G33" s="437"/>
      <c r="H33" s="438"/>
      <c r="I33" s="470">
        <f>VLOOKUP(クラスA,VL用!$F$54:$P$94,VL用!$B35,FALSE)+VLOOKUP(クラスB,VL用!$F$54:$P$94,VL用!$B35,FALSE)</f>
        <v>2</v>
      </c>
      <c r="J33" s="471"/>
      <c r="K33" s="472"/>
      <c r="L33" s="409"/>
      <c r="M33" s="410"/>
      <c r="N33" s="411"/>
      <c r="O33" s="412"/>
      <c r="P33" s="413"/>
      <c r="Q33" s="414"/>
      <c r="R33" s="409"/>
      <c r="S33" s="411"/>
      <c r="T33" s="409"/>
      <c r="U33" s="411"/>
      <c r="V33" s="409"/>
      <c r="W33" s="411"/>
      <c r="X33" s="409"/>
      <c r="Y33" s="410"/>
      <c r="Z33" s="410"/>
      <c r="AA33" s="410"/>
      <c r="AB33" s="411"/>
      <c r="AC33" s="418"/>
      <c r="AD33" s="419"/>
      <c r="AE33" s="22"/>
      <c r="AF33" s="424" t="s">
        <v>16</v>
      </c>
      <c r="AG33" s="425"/>
      <c r="AH33" s="425"/>
      <c r="AI33" s="403">
        <f>SUM(F33:AB34)</f>
        <v>5</v>
      </c>
      <c r="AJ33" s="404"/>
      <c r="AK33" s="404"/>
      <c r="AL33" s="405"/>
      <c r="AM33" s="480"/>
      <c r="AN33" s="11"/>
      <c r="AO33" s="12"/>
      <c r="AP33" s="13"/>
      <c r="AQ33" s="452"/>
      <c r="AR33" s="484"/>
      <c r="AS33" s="484"/>
      <c r="AT33" s="484"/>
      <c r="AU33" s="484"/>
      <c r="AV33" s="484"/>
      <c r="AW33" s="484"/>
      <c r="AX33" s="485"/>
      <c r="AY33" s="530"/>
      <c r="AZ33" s="531"/>
      <c r="BA33" s="488"/>
      <c r="BB33" s="489"/>
      <c r="BC33" s="453"/>
      <c r="BD33" s="453"/>
      <c r="BE33" s="453"/>
      <c r="BF33" s="453"/>
      <c r="BG33" s="453"/>
      <c r="BH33" s="453"/>
      <c r="BI33" s="453"/>
      <c r="BJ33" s="453"/>
      <c r="BK33" s="453"/>
      <c r="BL33" s="453"/>
      <c r="BM33" s="453"/>
      <c r="BN33" s="453"/>
      <c r="BO33" s="453"/>
      <c r="BP33" s="453"/>
      <c r="BQ33" s="453"/>
      <c r="BR33" s="527"/>
      <c r="BS33" s="528"/>
      <c r="BT33" s="528"/>
      <c r="BU33" s="528"/>
      <c r="BV33" s="528"/>
      <c r="BW33" s="528"/>
      <c r="BX33" s="528"/>
      <c r="BY33" s="528"/>
      <c r="BZ33" s="528"/>
      <c r="CA33" s="528"/>
      <c r="CB33" s="529"/>
    </row>
    <row r="34" spans="1:80" ht="13.5" customHeight="1" thickBot="1" x14ac:dyDescent="0.2">
      <c r="A34" s="5"/>
      <c r="B34" s="456"/>
      <c r="C34" s="400"/>
      <c r="D34" s="401"/>
      <c r="E34" s="402"/>
      <c r="F34" s="436"/>
      <c r="G34" s="437"/>
      <c r="H34" s="438"/>
      <c r="I34" s="442"/>
      <c r="J34" s="443"/>
      <c r="K34" s="444"/>
      <c r="L34" s="409"/>
      <c r="M34" s="410"/>
      <c r="N34" s="411"/>
      <c r="O34" s="415"/>
      <c r="P34" s="416"/>
      <c r="Q34" s="417"/>
      <c r="R34" s="409"/>
      <c r="S34" s="411"/>
      <c r="T34" s="409"/>
      <c r="U34" s="411"/>
      <c r="V34" s="409"/>
      <c r="W34" s="411"/>
      <c r="X34" s="409"/>
      <c r="Y34" s="410"/>
      <c r="Z34" s="410"/>
      <c r="AA34" s="410"/>
      <c r="AB34" s="411"/>
      <c r="AC34" s="420"/>
      <c r="AD34" s="421"/>
      <c r="AE34" s="21"/>
      <c r="AF34" s="426"/>
      <c r="AG34" s="427"/>
      <c r="AH34" s="427"/>
      <c r="AI34" s="406"/>
      <c r="AJ34" s="407"/>
      <c r="AK34" s="407"/>
      <c r="AL34" s="408"/>
      <c r="AM34" s="480"/>
      <c r="AN34" s="11"/>
      <c r="AO34" s="12"/>
      <c r="AP34" s="13"/>
      <c r="AQ34" s="451">
        <v>1</v>
      </c>
      <c r="AR34" s="484"/>
      <c r="AS34" s="484"/>
      <c r="AT34" s="484"/>
      <c r="AU34" s="484"/>
      <c r="AV34" s="484"/>
      <c r="AW34" s="484"/>
      <c r="AX34" s="485"/>
      <c r="AY34" s="530"/>
      <c r="AZ34" s="531"/>
      <c r="BA34" s="486"/>
      <c r="BB34" s="487"/>
      <c r="BC34" s="453"/>
      <c r="BD34" s="453"/>
      <c r="BE34" s="453"/>
      <c r="BF34" s="453"/>
      <c r="BG34" s="453"/>
      <c r="BH34" s="453"/>
      <c r="BI34" s="453"/>
      <c r="BJ34" s="453"/>
      <c r="BK34" s="453"/>
      <c r="BL34" s="453"/>
      <c r="BM34" s="453"/>
      <c r="BN34" s="453"/>
      <c r="BO34" s="453"/>
      <c r="BP34" s="453"/>
      <c r="BQ34" s="453"/>
      <c r="BR34" s="527"/>
      <c r="BS34" s="528"/>
      <c r="BT34" s="528"/>
      <c r="BU34" s="528"/>
      <c r="BV34" s="528"/>
      <c r="BW34" s="528"/>
      <c r="BX34" s="528"/>
      <c r="BY34" s="528"/>
      <c r="BZ34" s="528"/>
      <c r="CA34" s="528"/>
      <c r="CB34" s="529"/>
    </row>
    <row r="35" spans="1:80" ht="13.5" customHeight="1" x14ac:dyDescent="0.15">
      <c r="A35" s="5"/>
      <c r="B35" s="456"/>
      <c r="C35" s="397" t="s">
        <v>15</v>
      </c>
      <c r="D35" s="398"/>
      <c r="E35" s="399"/>
      <c r="F35" s="436">
        <f>IF($S$10=1,VLOOKUP(種族名,VL用!$F$27:$Z$51,VL用!$B37,FALSE),IF($S$10=2,VLOOKUP(種族名,VL用!$AA$27:$AU61,VL用!$B37,FALSE),IF($S$10=3,VLOOKUP(種族名,VL用!$AV$27:$BP$51,VL用!$B37,FALSE),IF($S$10=4,VLOOKUP(種族名,VL用!$BQ$27:$CK$51,VL用!$B37,FALSE),IF($S$10=5,VLOOKUP(種族名,VL用!$CL$27:$DF$51,VL用!$B37,FALSE),IF($S$10=6,VLOOKUP(種族名,VL用!$DG$27:$EA$51,VL用!$B37,FALSE),IF($S$10=7,VLOOKUP(種族名,VL用!$EB$27:$EV$51,VL用!$B37,FALSE),IF($S$10=8,VLOOKUP(種族名,VL用!$EW$27:$FQ$51,VL用!$B37,FALSE),IF($S$10=9,VLOOKUP(種族名,VL用!$FR$27:$GL$51,VL用!$B37,FALSE),IF($S$10=10,VLOOKUP(種族名,VL用!$GM$27:$HG$51,VL用!$B37,FALSE)))))))))))</f>
        <v>4</v>
      </c>
      <c r="G35" s="437"/>
      <c r="H35" s="438"/>
      <c r="I35" s="470">
        <f>VLOOKUP(クラスA,VL用!$F$54:$P$94,VL用!$B37,FALSE)+VLOOKUP(クラスB,VL用!$F$54:$P$94,VL用!$B37,FALSE)+IF(クラスA="WR",IF(S10&lt;=5,S10,5),0)+IF(クラスB="WR",IF(S10&lt;=5,S10,5),0)-IF(AND(クラスA="WR",クラスB="WR"),IF(S10&lt;=5,S10,5),0)</f>
        <v>8</v>
      </c>
      <c r="J35" s="471"/>
      <c r="K35" s="472"/>
      <c r="L35" s="409"/>
      <c r="M35" s="410"/>
      <c r="N35" s="411"/>
      <c r="O35" s="412"/>
      <c r="P35" s="413"/>
      <c r="Q35" s="414"/>
      <c r="R35" s="409"/>
      <c r="S35" s="411"/>
      <c r="T35" s="409"/>
      <c r="U35" s="411"/>
      <c r="V35" s="409"/>
      <c r="W35" s="411"/>
      <c r="X35" s="409"/>
      <c r="Y35" s="410"/>
      <c r="Z35" s="410"/>
      <c r="AA35" s="410"/>
      <c r="AB35" s="411"/>
      <c r="AC35" s="420"/>
      <c r="AD35" s="421"/>
      <c r="AE35" s="22"/>
      <c r="AF35" s="424" t="s">
        <v>15</v>
      </c>
      <c r="AG35" s="425"/>
      <c r="AH35" s="425"/>
      <c r="AI35" s="403">
        <f>SUM(F35:AB36)</f>
        <v>12</v>
      </c>
      <c r="AJ35" s="404"/>
      <c r="AK35" s="404"/>
      <c r="AL35" s="405"/>
      <c r="AM35" s="480"/>
      <c r="AN35" s="11"/>
      <c r="AO35" s="12"/>
      <c r="AP35" s="13"/>
      <c r="AQ35" s="452"/>
      <c r="AR35" s="484"/>
      <c r="AS35" s="484"/>
      <c r="AT35" s="484"/>
      <c r="AU35" s="484"/>
      <c r="AV35" s="484"/>
      <c r="AW35" s="484"/>
      <c r="AX35" s="485"/>
      <c r="AY35" s="530"/>
      <c r="AZ35" s="531"/>
      <c r="BA35" s="488"/>
      <c r="BB35" s="489"/>
      <c r="BC35" s="453"/>
      <c r="BD35" s="453"/>
      <c r="BE35" s="453"/>
      <c r="BF35" s="453"/>
      <c r="BG35" s="453"/>
      <c r="BH35" s="453"/>
      <c r="BI35" s="453"/>
      <c r="BJ35" s="453"/>
      <c r="BK35" s="453"/>
      <c r="BL35" s="453"/>
      <c r="BM35" s="453"/>
      <c r="BN35" s="453"/>
      <c r="BO35" s="453"/>
      <c r="BP35" s="453"/>
      <c r="BQ35" s="453"/>
      <c r="BR35" s="527"/>
      <c r="BS35" s="528"/>
      <c r="BT35" s="528"/>
      <c r="BU35" s="528"/>
      <c r="BV35" s="528"/>
      <c r="BW35" s="528"/>
      <c r="BX35" s="528"/>
      <c r="BY35" s="528"/>
      <c r="BZ35" s="528"/>
      <c r="CA35" s="528"/>
      <c r="CB35" s="529"/>
    </row>
    <row r="36" spans="1:80" ht="13.5" customHeight="1" thickBot="1" x14ac:dyDescent="0.2">
      <c r="A36" s="5"/>
      <c r="B36" s="456"/>
      <c r="C36" s="400"/>
      <c r="D36" s="401"/>
      <c r="E36" s="402"/>
      <c r="F36" s="436"/>
      <c r="G36" s="437"/>
      <c r="H36" s="438"/>
      <c r="I36" s="442"/>
      <c r="J36" s="443"/>
      <c r="K36" s="444"/>
      <c r="L36" s="409"/>
      <c r="M36" s="410"/>
      <c r="N36" s="411"/>
      <c r="O36" s="415"/>
      <c r="P36" s="416"/>
      <c r="Q36" s="417"/>
      <c r="R36" s="409"/>
      <c r="S36" s="411"/>
      <c r="T36" s="409"/>
      <c r="U36" s="411"/>
      <c r="V36" s="409"/>
      <c r="W36" s="411"/>
      <c r="X36" s="409"/>
      <c r="Y36" s="410"/>
      <c r="Z36" s="410"/>
      <c r="AA36" s="410"/>
      <c r="AB36" s="411"/>
      <c r="AC36" s="422"/>
      <c r="AD36" s="423"/>
      <c r="AE36" s="21"/>
      <c r="AF36" s="426"/>
      <c r="AG36" s="427"/>
      <c r="AH36" s="427"/>
      <c r="AI36" s="428"/>
      <c r="AJ36" s="429"/>
      <c r="AK36" s="429"/>
      <c r="AL36" s="430"/>
      <c r="AM36" s="480"/>
      <c r="AN36" s="11"/>
      <c r="AO36" s="12"/>
      <c r="AP36" s="13"/>
      <c r="AQ36" s="451">
        <v>1</v>
      </c>
      <c r="AR36" s="484"/>
      <c r="AS36" s="484"/>
      <c r="AT36" s="484"/>
      <c r="AU36" s="484"/>
      <c r="AV36" s="484"/>
      <c r="AW36" s="484"/>
      <c r="AX36" s="485"/>
      <c r="AY36" s="530"/>
      <c r="AZ36" s="531"/>
      <c r="BA36" s="486"/>
      <c r="BB36" s="487"/>
      <c r="BC36" s="453"/>
      <c r="BD36" s="453"/>
      <c r="BE36" s="453"/>
      <c r="BF36" s="453"/>
      <c r="BG36" s="453"/>
      <c r="BH36" s="453"/>
      <c r="BI36" s="453"/>
      <c r="BJ36" s="453"/>
      <c r="BK36" s="453"/>
      <c r="BL36" s="453"/>
      <c r="BM36" s="453"/>
      <c r="BN36" s="453"/>
      <c r="BO36" s="453"/>
      <c r="BP36" s="453"/>
      <c r="BQ36" s="453"/>
      <c r="BR36" s="527"/>
      <c r="BS36" s="528"/>
      <c r="BT36" s="528"/>
      <c r="BU36" s="528"/>
      <c r="BV36" s="528"/>
      <c r="BW36" s="528"/>
      <c r="BX36" s="528"/>
      <c r="BY36" s="528"/>
      <c r="BZ36" s="528"/>
      <c r="CA36" s="528"/>
      <c r="CB36" s="529"/>
    </row>
    <row r="37" spans="1:80" ht="13.5" customHeight="1" x14ac:dyDescent="0.15">
      <c r="A37" s="5"/>
      <c r="B37" s="456"/>
      <c r="C37" s="397" t="s">
        <v>14</v>
      </c>
      <c r="D37" s="398"/>
      <c r="E37" s="399"/>
      <c r="F37" s="436">
        <f>IF($S$10=1,VLOOKUP(種族名,VL用!$F$27:$Z$51,VL用!$B39,FALSE),IF($S$10=2,VLOOKUP(種族名,VL用!$AA$27:$AU63,VL用!$B39,FALSE),IF($S$10=3,VLOOKUP(種族名,VL用!$AV$27:$BP$51,VL用!$B39,FALSE),IF($S$10=4,VLOOKUP(種族名,VL用!$BQ$27:$CK$51,VL用!$B39,FALSE),IF($S$10=5,VLOOKUP(種族名,VL用!$CL$27:$DF$51,VL用!$B39,FALSE),IF($S$10=6,VLOOKUP(種族名,VL用!$DG$27:$EA$51,VL用!$B39,FALSE),IF($S$10=7,VLOOKUP(種族名,VL用!$EB$27:$EV$51,VL用!$B39,FALSE),IF($S$10=8,VLOOKUP(種族名,VL用!$EW$27:$FQ$51,VL用!$B39,FALSE),IF($S$10=9,VLOOKUP(種族名,VL用!$FR$27:$GL$51,VL用!$B39,FALSE),IF($S$10=10,VLOOKUP(種族名,VL用!$GM$27:$HG$51,VL用!$B39,FALSE)))))))))))</f>
        <v>10</v>
      </c>
      <c r="G37" s="437"/>
      <c r="H37" s="438"/>
      <c r="I37" s="470">
        <f>VLOOKUP(クラスA,VL用!$F$54:$P$94,VL用!$B39,FALSE)+VLOOKUP(クラスB,VL用!$F$54:$P$94,VL用!$B39,FALSE)</f>
        <v>8</v>
      </c>
      <c r="J37" s="471"/>
      <c r="K37" s="472"/>
      <c r="L37" s="409"/>
      <c r="M37" s="410"/>
      <c r="N37" s="411"/>
      <c r="O37" s="412"/>
      <c r="P37" s="413"/>
      <c r="Q37" s="414"/>
      <c r="R37" s="409"/>
      <c r="S37" s="411"/>
      <c r="T37" s="409"/>
      <c r="U37" s="411"/>
      <c r="V37" s="409"/>
      <c r="W37" s="411"/>
      <c r="X37" s="409"/>
      <c r="Y37" s="410"/>
      <c r="Z37" s="410"/>
      <c r="AA37" s="410"/>
      <c r="AB37" s="411"/>
      <c r="AC37" s="418"/>
      <c r="AD37" s="419"/>
      <c r="AE37" s="22"/>
      <c r="AF37" s="424" t="s">
        <v>14</v>
      </c>
      <c r="AG37" s="425"/>
      <c r="AH37" s="425"/>
      <c r="AI37" s="510">
        <f t="shared" ref="AI37" si="3">SUM(F37:AB38)</f>
        <v>18</v>
      </c>
      <c r="AJ37" s="511"/>
      <c r="AK37" s="511"/>
      <c r="AL37" s="512"/>
      <c r="AM37" s="480"/>
      <c r="AN37" s="11"/>
      <c r="AO37" s="12"/>
      <c r="AP37" s="13"/>
      <c r="AQ37" s="452"/>
      <c r="AR37" s="484"/>
      <c r="AS37" s="484"/>
      <c r="AT37" s="484"/>
      <c r="AU37" s="484"/>
      <c r="AV37" s="484"/>
      <c r="AW37" s="484"/>
      <c r="AX37" s="485"/>
      <c r="AY37" s="530"/>
      <c r="AZ37" s="531"/>
      <c r="BA37" s="488"/>
      <c r="BB37" s="489"/>
      <c r="BC37" s="453"/>
      <c r="BD37" s="453"/>
      <c r="BE37" s="453"/>
      <c r="BF37" s="453"/>
      <c r="BG37" s="453"/>
      <c r="BH37" s="453"/>
      <c r="BI37" s="453"/>
      <c r="BJ37" s="453"/>
      <c r="BK37" s="453"/>
      <c r="BL37" s="453"/>
      <c r="BM37" s="453"/>
      <c r="BN37" s="453"/>
      <c r="BO37" s="453"/>
      <c r="BP37" s="453"/>
      <c r="BQ37" s="453"/>
      <c r="BR37" s="527"/>
      <c r="BS37" s="528"/>
      <c r="BT37" s="528"/>
      <c r="BU37" s="528"/>
      <c r="BV37" s="528"/>
      <c r="BW37" s="528"/>
      <c r="BX37" s="528"/>
      <c r="BY37" s="528"/>
      <c r="BZ37" s="528"/>
      <c r="CA37" s="528"/>
      <c r="CB37" s="529"/>
    </row>
    <row r="38" spans="1:80" ht="13.5" customHeight="1" thickBot="1" x14ac:dyDescent="0.2">
      <c r="A38" s="5"/>
      <c r="B38" s="456"/>
      <c r="C38" s="400"/>
      <c r="D38" s="401"/>
      <c r="E38" s="402"/>
      <c r="F38" s="436"/>
      <c r="G38" s="437"/>
      <c r="H38" s="438"/>
      <c r="I38" s="442"/>
      <c r="J38" s="443"/>
      <c r="K38" s="444"/>
      <c r="L38" s="409"/>
      <c r="M38" s="410"/>
      <c r="N38" s="411"/>
      <c r="O38" s="415"/>
      <c r="P38" s="416"/>
      <c r="Q38" s="417"/>
      <c r="R38" s="409"/>
      <c r="S38" s="411"/>
      <c r="T38" s="409"/>
      <c r="U38" s="411"/>
      <c r="V38" s="409"/>
      <c r="W38" s="411"/>
      <c r="X38" s="409"/>
      <c r="Y38" s="410"/>
      <c r="Z38" s="410"/>
      <c r="AA38" s="410"/>
      <c r="AB38" s="411"/>
      <c r="AC38" s="420"/>
      <c r="AD38" s="421"/>
      <c r="AE38" s="23"/>
      <c r="AF38" s="426"/>
      <c r="AG38" s="427"/>
      <c r="AH38" s="427"/>
      <c r="AI38" s="428"/>
      <c r="AJ38" s="429"/>
      <c r="AK38" s="429"/>
      <c r="AL38" s="430"/>
      <c r="AM38" s="480"/>
      <c r="AN38" s="11"/>
      <c r="AO38" s="12"/>
      <c r="AP38" s="13"/>
      <c r="AQ38" s="451">
        <v>1</v>
      </c>
      <c r="AR38" s="484"/>
      <c r="AS38" s="484"/>
      <c r="AT38" s="484"/>
      <c r="AU38" s="484"/>
      <c r="AV38" s="484"/>
      <c r="AW38" s="484"/>
      <c r="AX38" s="485"/>
      <c r="AY38" s="530"/>
      <c r="AZ38" s="531"/>
      <c r="BA38" s="486"/>
      <c r="BB38" s="487"/>
      <c r="BC38" s="453"/>
      <c r="BD38" s="453"/>
      <c r="BE38" s="453"/>
      <c r="BF38" s="453"/>
      <c r="BG38" s="453"/>
      <c r="BH38" s="453"/>
      <c r="BI38" s="453"/>
      <c r="BJ38" s="453"/>
      <c r="BK38" s="453"/>
      <c r="BL38" s="453"/>
      <c r="BM38" s="453"/>
      <c r="BN38" s="453"/>
      <c r="BO38" s="453"/>
      <c r="BP38" s="453"/>
      <c r="BQ38" s="453"/>
      <c r="BR38" s="527"/>
      <c r="BS38" s="528"/>
      <c r="BT38" s="528"/>
      <c r="BU38" s="528"/>
      <c r="BV38" s="528"/>
      <c r="BW38" s="528"/>
      <c r="BX38" s="528"/>
      <c r="BY38" s="528"/>
      <c r="BZ38" s="528"/>
      <c r="CA38" s="528"/>
      <c r="CB38" s="529"/>
    </row>
    <row r="39" spans="1:80" ht="13.5" customHeight="1" x14ac:dyDescent="0.15">
      <c r="A39" s="5"/>
      <c r="B39" s="456"/>
      <c r="C39" s="397" t="s">
        <v>13</v>
      </c>
      <c r="D39" s="398"/>
      <c r="E39" s="399"/>
      <c r="F39" s="436">
        <f>IF($S$10=1,VLOOKUP(種族名,VL用!$F$27:$Z$51,VL用!$B41,FALSE),IF($S$10=2,VLOOKUP(種族名,VL用!$AA$27:$AU65,VL用!$B41,FALSE),IF($S$10=3,VLOOKUP(種族名,VL用!$AV$27:$BP$51,VL用!$B41,FALSE),IF($S$10=4,VLOOKUP(種族名,VL用!$BQ$27:$CK$51,VL用!$B41,FALSE),IF($S$10=5,VLOOKUP(種族名,VL用!$CL$27:$DF$51,VL用!$B41,FALSE),IF($S$10=6,VLOOKUP(種族名,VL用!$DG$27:$EA$51,VL用!$B41,FALSE),IF($S$10=7,VLOOKUP(種族名,VL用!$EB$27:$EV$51,VL用!$B41,FALSE),IF($S$10=8,VLOOKUP(種族名,VL用!$EW$27:$FQ$51,VL用!$B41,FALSE),IF($S$10=9,VLOOKUP(種族名,VL用!$FR$27:$GL$51,VL用!$B41,FALSE),IF($S$10=10,VLOOKUP(種族名,VL用!$GM$27:$HG$51,VL用!$B41,FALSE)))))))))))</f>
        <v>10</v>
      </c>
      <c r="G39" s="437"/>
      <c r="H39" s="438"/>
      <c r="I39" s="470">
        <f>VLOOKUP(クラスA,VL用!$F$54:$P$94,VL用!$B41,FALSE)+VLOOKUP(クラスB,VL用!$F$54:$P$94,VL用!$B41,FALSE)</f>
        <v>6</v>
      </c>
      <c r="J39" s="471"/>
      <c r="K39" s="472"/>
      <c r="L39" s="409"/>
      <c r="M39" s="410"/>
      <c r="N39" s="411"/>
      <c r="O39" s="412"/>
      <c r="P39" s="413"/>
      <c r="Q39" s="414"/>
      <c r="R39" s="409"/>
      <c r="S39" s="411"/>
      <c r="T39" s="409"/>
      <c r="U39" s="411"/>
      <c r="V39" s="409"/>
      <c r="W39" s="411"/>
      <c r="X39" s="409"/>
      <c r="Y39" s="410"/>
      <c r="Z39" s="410"/>
      <c r="AA39" s="410"/>
      <c r="AB39" s="411"/>
      <c r="AC39" s="420"/>
      <c r="AD39" s="421"/>
      <c r="AE39" s="22"/>
      <c r="AF39" s="424" t="s">
        <v>13</v>
      </c>
      <c r="AG39" s="425"/>
      <c r="AH39" s="425"/>
      <c r="AI39" s="510">
        <f t="shared" ref="AI39" si="4">SUM(F39:AB40)</f>
        <v>16</v>
      </c>
      <c r="AJ39" s="511"/>
      <c r="AK39" s="511"/>
      <c r="AL39" s="512"/>
      <c r="AM39" s="480"/>
      <c r="AN39" s="11"/>
      <c r="AO39" s="12"/>
      <c r="AP39" s="13"/>
      <c r="AQ39" s="452"/>
      <c r="AR39" s="484"/>
      <c r="AS39" s="484"/>
      <c r="AT39" s="484"/>
      <c r="AU39" s="484"/>
      <c r="AV39" s="484"/>
      <c r="AW39" s="484"/>
      <c r="AX39" s="485"/>
      <c r="AY39" s="530"/>
      <c r="AZ39" s="531"/>
      <c r="BA39" s="488"/>
      <c r="BB39" s="489"/>
      <c r="BC39" s="453"/>
      <c r="BD39" s="453"/>
      <c r="BE39" s="453"/>
      <c r="BF39" s="453"/>
      <c r="BG39" s="453"/>
      <c r="BH39" s="453"/>
      <c r="BI39" s="453"/>
      <c r="BJ39" s="453"/>
      <c r="BK39" s="453"/>
      <c r="BL39" s="453"/>
      <c r="BM39" s="453"/>
      <c r="BN39" s="453"/>
      <c r="BO39" s="453"/>
      <c r="BP39" s="453"/>
      <c r="BQ39" s="453"/>
      <c r="BR39" s="527"/>
      <c r="BS39" s="528"/>
      <c r="BT39" s="528"/>
      <c r="BU39" s="528"/>
      <c r="BV39" s="528"/>
      <c r="BW39" s="528"/>
      <c r="BX39" s="528"/>
      <c r="BY39" s="528"/>
      <c r="BZ39" s="528"/>
      <c r="CA39" s="528"/>
      <c r="CB39" s="529"/>
    </row>
    <row r="40" spans="1:80" ht="13.5" customHeight="1" thickBot="1" x14ac:dyDescent="0.2">
      <c r="A40" s="5"/>
      <c r="B40" s="456"/>
      <c r="C40" s="400"/>
      <c r="D40" s="401"/>
      <c r="E40" s="402"/>
      <c r="F40" s="436"/>
      <c r="G40" s="437"/>
      <c r="H40" s="438"/>
      <c r="I40" s="442"/>
      <c r="J40" s="443"/>
      <c r="K40" s="444"/>
      <c r="L40" s="409"/>
      <c r="M40" s="410"/>
      <c r="N40" s="411"/>
      <c r="O40" s="415"/>
      <c r="P40" s="416"/>
      <c r="Q40" s="417"/>
      <c r="R40" s="409"/>
      <c r="S40" s="411"/>
      <c r="T40" s="409"/>
      <c r="U40" s="411"/>
      <c r="V40" s="409"/>
      <c r="W40" s="411"/>
      <c r="X40" s="409"/>
      <c r="Y40" s="410"/>
      <c r="Z40" s="410"/>
      <c r="AA40" s="410"/>
      <c r="AB40" s="411"/>
      <c r="AC40" s="422"/>
      <c r="AD40" s="423"/>
      <c r="AE40" s="21"/>
      <c r="AF40" s="426"/>
      <c r="AG40" s="427"/>
      <c r="AH40" s="427"/>
      <c r="AI40" s="428"/>
      <c r="AJ40" s="429"/>
      <c r="AK40" s="429"/>
      <c r="AL40" s="430"/>
      <c r="AM40" s="480"/>
      <c r="AN40" s="11"/>
      <c r="AO40" s="12"/>
      <c r="AP40" s="13"/>
      <c r="AQ40" s="451">
        <v>1</v>
      </c>
      <c r="AR40" s="484"/>
      <c r="AS40" s="484"/>
      <c r="AT40" s="484"/>
      <c r="AU40" s="484"/>
      <c r="AV40" s="484"/>
      <c r="AW40" s="484"/>
      <c r="AX40" s="485"/>
      <c r="AY40" s="530"/>
      <c r="AZ40" s="531"/>
      <c r="BA40" s="486"/>
      <c r="BB40" s="487"/>
      <c r="BC40" s="453"/>
      <c r="BD40" s="453"/>
      <c r="BE40" s="453"/>
      <c r="BF40" s="453"/>
      <c r="BG40" s="453"/>
      <c r="BH40" s="453"/>
      <c r="BI40" s="453"/>
      <c r="BJ40" s="453"/>
      <c r="BK40" s="453"/>
      <c r="BL40" s="453"/>
      <c r="BM40" s="453"/>
      <c r="BN40" s="453"/>
      <c r="BO40" s="453"/>
      <c r="BP40" s="453"/>
      <c r="BQ40" s="453"/>
      <c r="BR40" s="527"/>
      <c r="BS40" s="528"/>
      <c r="BT40" s="528"/>
      <c r="BU40" s="528"/>
      <c r="BV40" s="528"/>
      <c r="BW40" s="528"/>
      <c r="BX40" s="528"/>
      <c r="BY40" s="528"/>
      <c r="BZ40" s="528"/>
      <c r="CA40" s="528"/>
      <c r="CB40" s="529"/>
    </row>
    <row r="41" spans="1:80" ht="13.5" customHeight="1" x14ac:dyDescent="0.15">
      <c r="A41" s="5"/>
      <c r="B41" s="456"/>
      <c r="C41" s="397" t="s">
        <v>12</v>
      </c>
      <c r="D41" s="398"/>
      <c r="E41" s="399"/>
      <c r="F41" s="436">
        <f>IF($S$10=1,VLOOKUP(種族名,VL用!$F$27:$Z$51,VL用!$B43,FALSE),IF($S$10=2,VLOOKUP(種族名,VL用!$AA$27:$AU67,VL用!$B43,FALSE),IF($S$10=3,VLOOKUP(種族名,VL用!$AV$27:$BP$51,VL用!$B43,FALSE),IF($S$10=4,VLOOKUP(種族名,VL用!$BQ$27:$CK$51,VL用!$B43,FALSE),IF($S$10=5,VLOOKUP(種族名,VL用!$CL$27:$DF$51,VL用!$B43,FALSE),IF($S$10=6,VLOOKUP(種族名,VL用!$DG$27:$EA$51,VL用!$B43,FALSE),IF($S$10=7,VLOOKUP(種族名,VL用!$EB$27:$EV$51,VL用!$B43,FALSE),IF($S$10=8,VLOOKUP(種族名,VL用!$EW$27:$FQ$51,VL用!$B43,FALSE),IF($S$10=9,VLOOKUP(種族名,VL用!$FR$27:$GL$51,VL用!$B43,FALSE),IF($S$10=10,VLOOKUP(種族名,VL用!$GM$27:$HG$51,VL用!$B43,FALSE)))))))))))</f>
        <v>100</v>
      </c>
      <c r="G41" s="437"/>
      <c r="H41" s="438"/>
      <c r="I41" s="470">
        <f>VLOOKUP(クラスA,VL用!$F$54:$P$100,VL用!$B43,FALSE)+VLOOKUP(クラスB,VL用!$F$54:$P$100,VL用!$B43,FALSE)+IF(クラスA="BS",S10*5,0)+IF(クラスA="AB",S10*3,0)+IF(クラスA="FM",(CL+1)*-10)+IF(クラスB="BS",S10*5,0)+IF(クラスB="AB",S10*3,0)+IF(クラスB="FM",(CL+1)*-10)-IF(AND(クラスA="BS",クラスB="BS"),S10*5,0)-IF(AND(クラスA="AB",クラスB="AB"),S10*3,0)-IF(AND(クラスA="FM",クラスB="FM"),(CL+1)*-10)</f>
        <v>52</v>
      </c>
      <c r="J41" s="471"/>
      <c r="K41" s="472"/>
      <c r="L41" s="409"/>
      <c r="M41" s="410"/>
      <c r="N41" s="411"/>
      <c r="O41" s="412"/>
      <c r="P41" s="413"/>
      <c r="Q41" s="414"/>
      <c r="R41" s="409"/>
      <c r="S41" s="411"/>
      <c r="T41" s="409"/>
      <c r="U41" s="411"/>
      <c r="V41" s="409"/>
      <c r="W41" s="411"/>
      <c r="X41" s="409"/>
      <c r="Y41" s="410"/>
      <c r="Z41" s="410"/>
      <c r="AA41" s="410"/>
      <c r="AB41" s="411"/>
      <c r="AC41" s="418"/>
      <c r="AD41" s="419"/>
      <c r="AE41" s="22"/>
      <c r="AF41" s="424" t="s">
        <v>12</v>
      </c>
      <c r="AG41" s="425"/>
      <c r="AH41" s="425"/>
      <c r="AI41" s="510">
        <f t="shared" ref="AI41" si="5">SUM(F41:AB42)</f>
        <v>152</v>
      </c>
      <c r="AJ41" s="511"/>
      <c r="AK41" s="511"/>
      <c r="AL41" s="512"/>
      <c r="AM41" s="480"/>
      <c r="AN41" s="11"/>
      <c r="AO41" s="12"/>
      <c r="AP41" s="13"/>
      <c r="AQ41" s="452"/>
      <c r="AR41" s="484"/>
      <c r="AS41" s="484"/>
      <c r="AT41" s="484"/>
      <c r="AU41" s="484"/>
      <c r="AV41" s="484"/>
      <c r="AW41" s="484"/>
      <c r="AX41" s="485"/>
      <c r="AY41" s="530"/>
      <c r="AZ41" s="531"/>
      <c r="BA41" s="488"/>
      <c r="BB41" s="489"/>
      <c r="BC41" s="453"/>
      <c r="BD41" s="453"/>
      <c r="BE41" s="453"/>
      <c r="BF41" s="453"/>
      <c r="BG41" s="453"/>
      <c r="BH41" s="453"/>
      <c r="BI41" s="453"/>
      <c r="BJ41" s="453"/>
      <c r="BK41" s="453"/>
      <c r="BL41" s="453"/>
      <c r="BM41" s="453"/>
      <c r="BN41" s="453"/>
      <c r="BO41" s="453"/>
      <c r="BP41" s="453"/>
      <c r="BQ41" s="453"/>
      <c r="BR41" s="527"/>
      <c r="BS41" s="528"/>
      <c r="BT41" s="528"/>
      <c r="BU41" s="528"/>
      <c r="BV41" s="528"/>
      <c r="BW41" s="528"/>
      <c r="BX41" s="528"/>
      <c r="BY41" s="528"/>
      <c r="BZ41" s="528"/>
      <c r="CA41" s="528"/>
      <c r="CB41" s="529"/>
    </row>
    <row r="42" spans="1:80" ht="13.5" customHeight="1" thickBot="1" x14ac:dyDescent="0.2">
      <c r="A42" s="5"/>
      <c r="B42" s="456"/>
      <c r="C42" s="400"/>
      <c r="D42" s="401"/>
      <c r="E42" s="402"/>
      <c r="F42" s="436"/>
      <c r="G42" s="437"/>
      <c r="H42" s="438"/>
      <c r="I42" s="442"/>
      <c r="J42" s="443"/>
      <c r="K42" s="444"/>
      <c r="L42" s="409"/>
      <c r="M42" s="410"/>
      <c r="N42" s="411"/>
      <c r="O42" s="415"/>
      <c r="P42" s="416"/>
      <c r="Q42" s="417"/>
      <c r="R42" s="409"/>
      <c r="S42" s="411"/>
      <c r="T42" s="409"/>
      <c r="U42" s="411"/>
      <c r="V42" s="409"/>
      <c r="W42" s="411"/>
      <c r="X42" s="409"/>
      <c r="Y42" s="410"/>
      <c r="Z42" s="410"/>
      <c r="AA42" s="410"/>
      <c r="AB42" s="411"/>
      <c r="AC42" s="420"/>
      <c r="AD42" s="421"/>
      <c r="AE42" s="23"/>
      <c r="AF42" s="426"/>
      <c r="AG42" s="427"/>
      <c r="AH42" s="427"/>
      <c r="AI42" s="428"/>
      <c r="AJ42" s="429"/>
      <c r="AK42" s="429"/>
      <c r="AL42" s="430"/>
      <c r="AM42" s="480"/>
      <c r="AN42" s="11"/>
      <c r="AO42" s="12"/>
      <c r="AP42" s="13"/>
      <c r="AQ42" s="451">
        <v>1</v>
      </c>
      <c r="AR42" s="534"/>
      <c r="AS42" s="535"/>
      <c r="AT42" s="535"/>
      <c r="AU42" s="535"/>
      <c r="AV42" s="535"/>
      <c r="AW42" s="535"/>
      <c r="AX42" s="535"/>
      <c r="AY42" s="530"/>
      <c r="AZ42" s="531"/>
      <c r="BA42" s="486"/>
      <c r="BB42" s="487"/>
      <c r="BC42" s="453"/>
      <c r="BD42" s="453"/>
      <c r="BE42" s="453"/>
      <c r="BF42" s="453"/>
      <c r="BG42" s="453"/>
      <c r="BH42" s="453"/>
      <c r="BI42" s="453"/>
      <c r="BJ42" s="532"/>
      <c r="BK42" s="486"/>
      <c r="BL42" s="487"/>
      <c r="BM42" s="532"/>
      <c r="BN42" s="487"/>
      <c r="BO42" s="532"/>
      <c r="BP42" s="486"/>
      <c r="BQ42" s="487"/>
      <c r="BR42" s="527"/>
      <c r="BS42" s="528"/>
      <c r="BT42" s="528"/>
      <c r="BU42" s="528"/>
      <c r="BV42" s="528"/>
      <c r="BW42" s="528"/>
      <c r="BX42" s="528"/>
      <c r="BY42" s="528"/>
      <c r="BZ42" s="528"/>
      <c r="CA42" s="528"/>
      <c r="CB42" s="529"/>
    </row>
    <row r="43" spans="1:80" ht="13.5" customHeight="1" x14ac:dyDescent="0.15">
      <c r="A43" s="5"/>
      <c r="B43" s="456"/>
      <c r="C43" s="397" t="s">
        <v>11</v>
      </c>
      <c r="D43" s="398"/>
      <c r="E43" s="399"/>
      <c r="F43" s="436">
        <f>IF($S$10=1,VLOOKUP(種族名,VL用!$F$27:$Z$51,VL用!$B45,FALSE),IF($S$10=2,VLOOKUP(種族名,VL用!$AA$27:$AU69,VL用!$B45,FALSE),IF($S$10=3,VLOOKUP(種族名,VL用!$AV$27:$BP$51,VL用!$B45,FALSE),IF($S$10=4,VLOOKUP(種族名,VL用!$BQ$27:$CK$51,VL用!$B45,FALSE),IF($S$10=5,VLOOKUP(種族名,VL用!$CL$27:$DF$51,VL用!$B45,FALSE),IF($S$10=6,VLOOKUP(種族名,VL用!$DG$27:$EA$51,VL用!$B45,FALSE),IF($S$10=7,VLOOKUP(種族名,VL用!$EB$27:$EV$51,VL用!$B45,FALSE),IF($S$10=8,VLOOKUP(種族名,VL用!$EW$27:$FQ$51,VL用!$B45,FALSE),IF($S$10=9,VLOOKUP(種族名,VL用!$FR$27:$GL$51,VL用!$B45,FALSE),IF($S$10=10,VLOOKUP(種族名,VL用!$GM$27:$HG$51,VL用!$B45,FALSE)))))))))))</f>
        <v>30</v>
      </c>
      <c r="G43" s="437"/>
      <c r="H43" s="438"/>
      <c r="I43" s="470">
        <f>VLOOKUP(クラスA,VL用!$F$54:$P$100,VL用!$B45,FALSE)+VLOOKUP(クラスB,VL用!$F$54:$P$100,VL用!$B45,FALSE)+IF(クラスA="VC",S10*2,0)+IF(クラスA="AB",S10)+IF(クラスB="VC",S10*2,0)+IF(クラスB="AB",S10)-IF(AND(クラスA="VC",クラスB="VC"),S10*2,0)-IF(AND(クラスA="AB",クラスB="AB"),S10)</f>
        <v>14</v>
      </c>
      <c r="J43" s="471"/>
      <c r="K43" s="472"/>
      <c r="L43" s="409"/>
      <c r="M43" s="410"/>
      <c r="N43" s="411"/>
      <c r="O43" s="412"/>
      <c r="P43" s="413"/>
      <c r="Q43" s="414"/>
      <c r="R43" s="409"/>
      <c r="S43" s="411"/>
      <c r="T43" s="409"/>
      <c r="U43" s="411"/>
      <c r="V43" s="409"/>
      <c r="W43" s="411"/>
      <c r="X43" s="409"/>
      <c r="Y43" s="410"/>
      <c r="Z43" s="410"/>
      <c r="AA43" s="410"/>
      <c r="AB43" s="411"/>
      <c r="AC43" s="420"/>
      <c r="AD43" s="421"/>
      <c r="AE43" s="22"/>
      <c r="AF43" s="424" t="s">
        <v>11</v>
      </c>
      <c r="AG43" s="425"/>
      <c r="AH43" s="425"/>
      <c r="AI43" s="510">
        <f t="shared" ref="AI43" si="6">SUM(F43:AB44)</f>
        <v>44</v>
      </c>
      <c r="AJ43" s="511"/>
      <c r="AK43" s="511"/>
      <c r="AL43" s="512"/>
      <c r="AM43" s="480"/>
      <c r="AN43" s="11"/>
      <c r="AO43" s="12"/>
      <c r="AP43" s="13"/>
      <c r="AQ43" s="452"/>
      <c r="AR43" s="536"/>
      <c r="AS43" s="537"/>
      <c r="AT43" s="537"/>
      <c r="AU43" s="537"/>
      <c r="AV43" s="537"/>
      <c r="AW43" s="537"/>
      <c r="AX43" s="537"/>
      <c r="AY43" s="530"/>
      <c r="AZ43" s="531"/>
      <c r="BA43" s="488"/>
      <c r="BB43" s="489"/>
      <c r="BC43" s="453"/>
      <c r="BD43" s="453"/>
      <c r="BE43" s="453"/>
      <c r="BF43" s="453"/>
      <c r="BG43" s="453"/>
      <c r="BH43" s="453"/>
      <c r="BI43" s="453"/>
      <c r="BJ43" s="533"/>
      <c r="BK43" s="488"/>
      <c r="BL43" s="489"/>
      <c r="BM43" s="533"/>
      <c r="BN43" s="489"/>
      <c r="BO43" s="533"/>
      <c r="BP43" s="488"/>
      <c r="BQ43" s="489"/>
      <c r="BR43" s="527"/>
      <c r="BS43" s="528"/>
      <c r="BT43" s="528"/>
      <c r="BU43" s="528"/>
      <c r="BV43" s="528"/>
      <c r="BW43" s="528"/>
      <c r="BX43" s="528"/>
      <c r="BY43" s="528"/>
      <c r="BZ43" s="528"/>
      <c r="CA43" s="528"/>
      <c r="CB43" s="529"/>
    </row>
    <row r="44" spans="1:80" ht="13.5" customHeight="1" thickBot="1" x14ac:dyDescent="0.2">
      <c r="A44" s="5"/>
      <c r="B44" s="456"/>
      <c r="C44" s="400"/>
      <c r="D44" s="605"/>
      <c r="E44" s="606"/>
      <c r="F44" s="547"/>
      <c r="G44" s="548"/>
      <c r="H44" s="549"/>
      <c r="I44" s="550"/>
      <c r="J44" s="551"/>
      <c r="K44" s="552"/>
      <c r="L44" s="553"/>
      <c r="M44" s="554"/>
      <c r="N44" s="555"/>
      <c r="O44" s="556"/>
      <c r="P44" s="557"/>
      <c r="Q44" s="558"/>
      <c r="R44" s="553"/>
      <c r="S44" s="555"/>
      <c r="T44" s="553"/>
      <c r="U44" s="555"/>
      <c r="V44" s="553"/>
      <c r="W44" s="555"/>
      <c r="X44" s="553"/>
      <c r="Y44" s="554"/>
      <c r="Z44" s="554"/>
      <c r="AA44" s="554"/>
      <c r="AB44" s="555"/>
      <c r="AC44" s="420"/>
      <c r="AD44" s="421"/>
      <c r="AE44" s="21"/>
      <c r="AF44" s="426"/>
      <c r="AG44" s="427"/>
      <c r="AH44" s="427"/>
      <c r="AI44" s="428"/>
      <c r="AJ44" s="429"/>
      <c r="AK44" s="429"/>
      <c r="AL44" s="430"/>
      <c r="AM44" s="480"/>
      <c r="AN44" s="11"/>
      <c r="AO44" s="12"/>
      <c r="AP44" s="13"/>
      <c r="AQ44" s="451">
        <v>2</v>
      </c>
      <c r="AR44" s="534"/>
      <c r="AS44" s="535"/>
      <c r="AT44" s="535"/>
      <c r="AU44" s="535"/>
      <c r="AV44" s="535"/>
      <c r="AW44" s="535"/>
      <c r="AX44" s="535"/>
      <c r="AY44" s="530"/>
      <c r="AZ44" s="531"/>
      <c r="BA44" s="486"/>
      <c r="BB44" s="487"/>
      <c r="BC44" s="453"/>
      <c r="BD44" s="453"/>
      <c r="BE44" s="453"/>
      <c r="BF44" s="453"/>
      <c r="BG44" s="453"/>
      <c r="BH44" s="453"/>
      <c r="BI44" s="453"/>
      <c r="BJ44" s="532"/>
      <c r="BK44" s="486"/>
      <c r="BL44" s="487"/>
      <c r="BM44" s="532"/>
      <c r="BN44" s="487"/>
      <c r="BO44" s="532"/>
      <c r="BP44" s="486"/>
      <c r="BQ44" s="487"/>
      <c r="BR44" s="527"/>
      <c r="BS44" s="528"/>
      <c r="BT44" s="528"/>
      <c r="BU44" s="528"/>
      <c r="BV44" s="528"/>
      <c r="BW44" s="528"/>
      <c r="BX44" s="528"/>
      <c r="BY44" s="528"/>
      <c r="BZ44" s="528"/>
      <c r="CA44" s="528"/>
      <c r="CB44" s="529"/>
    </row>
    <row r="45" spans="1:80" ht="13.5" customHeight="1" x14ac:dyDescent="0.15">
      <c r="A45" s="5"/>
      <c r="B45" s="455"/>
      <c r="C45" s="611" t="s">
        <v>10</v>
      </c>
      <c r="D45" s="609" t="s">
        <v>9</v>
      </c>
      <c r="E45" s="610"/>
      <c r="F45" s="538">
        <f>IF($S$10=1,VLOOKUP(種族名,VL用!$F$27:$Z$51,VL用!$B46,FALSE),IF($S$10=2,VLOOKUP(種族名,VL用!$AA$27:$AU69,VL用!$B46,FALSE),IF($S$10=3,VLOOKUP(種族名,VL用!$AV$27:$BP$51,VL用!$B46,FALSE),IF($S$10=4,VLOOKUP(種族名,VL用!$BQ$27:$CK$51,VL用!$B46,FALSE),IF($S$10=5,VLOOKUP(種族名,VL用!$CL$27:$DF$51,VL用!$B46,FALSE),IF($S$10=6,VLOOKUP(種族名,VL用!$DG$27:$EA$51,VL用!$B46,FALSE),IF($S$10=7,VLOOKUP(種族名,VL用!$EB$27:$EV$51,VL用!$B46,FALSE),IF($S$10=8,VLOOKUP(種族名,VL用!$EW$27:$FQ$51,VL用!$B46,FALSE),IF($S$10=9,VLOOKUP(種族名,VL用!$FR$27:$GL$51,VL用!$B46,FALSE),IF($S$10=10,VLOOKUP(種族名,VL用!$GM$27:$HG$51,VL用!$B46,FALSE)))))))))))</f>
        <v>10</v>
      </c>
      <c r="G45" s="539"/>
      <c r="H45" s="540"/>
      <c r="I45" s="538" t="str">
        <f>IF(VL用!AS2=0,"",VL用!AS2)</f>
        <v/>
      </c>
      <c r="J45" s="539"/>
      <c r="K45" s="540"/>
      <c r="L45" s="579"/>
      <c r="M45" s="581"/>
      <c r="N45" s="580"/>
      <c r="O45" s="579"/>
      <c r="P45" s="581"/>
      <c r="Q45" s="580"/>
      <c r="R45" s="579"/>
      <c r="S45" s="580"/>
      <c r="T45" s="579"/>
      <c r="U45" s="580"/>
      <c r="V45" s="579"/>
      <c r="W45" s="580"/>
      <c r="X45" s="579"/>
      <c r="Y45" s="581"/>
      <c r="Z45" s="581"/>
      <c r="AA45" s="581"/>
      <c r="AB45" s="580"/>
      <c r="AC45" s="420">
        <v>2</v>
      </c>
      <c r="AD45" s="562"/>
      <c r="AE45" s="596" t="s">
        <v>10</v>
      </c>
      <c r="AF45" s="599" t="s">
        <v>9</v>
      </c>
      <c r="AG45" s="600"/>
      <c r="AH45" s="600"/>
      <c r="AI45" s="541">
        <f>SUM(F45:AB45)</f>
        <v>10</v>
      </c>
      <c r="AJ45" s="542"/>
      <c r="AK45" s="542"/>
      <c r="AL45" s="543"/>
      <c r="AM45" s="480"/>
      <c r="AN45" s="11"/>
      <c r="AO45" s="12"/>
      <c r="AP45" s="13"/>
      <c r="AQ45" s="452"/>
      <c r="AR45" s="536"/>
      <c r="AS45" s="537"/>
      <c r="AT45" s="537"/>
      <c r="AU45" s="537"/>
      <c r="AV45" s="537"/>
      <c r="AW45" s="537"/>
      <c r="AX45" s="537"/>
      <c r="AY45" s="530"/>
      <c r="AZ45" s="531"/>
      <c r="BA45" s="488"/>
      <c r="BB45" s="489"/>
      <c r="BC45" s="453"/>
      <c r="BD45" s="453"/>
      <c r="BE45" s="453"/>
      <c r="BF45" s="453"/>
      <c r="BG45" s="453"/>
      <c r="BH45" s="453"/>
      <c r="BI45" s="453"/>
      <c r="BJ45" s="533"/>
      <c r="BK45" s="488"/>
      <c r="BL45" s="489"/>
      <c r="BM45" s="533"/>
      <c r="BN45" s="489"/>
      <c r="BO45" s="533"/>
      <c r="BP45" s="488"/>
      <c r="BQ45" s="489"/>
      <c r="BR45" s="527"/>
      <c r="BS45" s="528"/>
      <c r="BT45" s="528"/>
      <c r="BU45" s="528"/>
      <c r="BV45" s="528"/>
      <c r="BW45" s="528"/>
      <c r="BX45" s="528"/>
      <c r="BY45" s="528"/>
      <c r="BZ45" s="528"/>
      <c r="CA45" s="528"/>
      <c r="CB45" s="529"/>
    </row>
    <row r="46" spans="1:80" ht="13.5" customHeight="1" thickBot="1" x14ac:dyDescent="0.2">
      <c r="A46" s="5"/>
      <c r="B46" s="455"/>
      <c r="C46" s="612"/>
      <c r="D46" s="588" t="s">
        <v>8</v>
      </c>
      <c r="E46" s="589"/>
      <c r="F46" s="590">
        <f>IF($S$10=1,VLOOKUP(種族名,VL用!$F$27:$Z$51,VL用!$B47,FALSE),IF($S$10=2,VLOOKUP(種族名,VL用!$AA$27:$AU70,VL用!$B47,FALSE),IF($S$10=3,VLOOKUP(種族名,VL用!$AV$27:$BP$51,VL用!$B47,FALSE),IF($S$10=4,VLOOKUP(種族名,VL用!$BQ$27:$CK$51,VL用!$B47,FALSE),IF($S$10=5,VLOOKUP(種族名,VL用!$CL$27:$DF$51,VL用!$B47,FALSE),IF($S$10=6,VLOOKUP(種族名,VL用!$DG$27:$EA$51,VL用!$B47,FALSE),IF($S$10=7,VLOOKUP(種族名,VL用!$EB$27:$EV$51,VL用!$B47,FALSE),IF($S$10=8,VLOOKUP(種族名,VL用!$EW$27:$FQ$51,VL用!$B47,FALSE),IF($S$10=9,VLOOKUP(種族名,VL用!$FR$27:$GL$51,VL用!$B47,FALSE),IF($S$10=10,VLOOKUP(種族名,VL用!$GM$27:$HG$51,VL用!$B47,FALSE)))))))))))</f>
        <v>10</v>
      </c>
      <c r="G46" s="591"/>
      <c r="H46" s="592"/>
      <c r="I46" s="593" t="str">
        <f>IF(VL用!AS3=0,"",VL用!AS3)</f>
        <v/>
      </c>
      <c r="J46" s="594"/>
      <c r="K46" s="595"/>
      <c r="L46" s="544"/>
      <c r="M46" s="546"/>
      <c r="N46" s="545"/>
      <c r="O46" s="544"/>
      <c r="P46" s="546"/>
      <c r="Q46" s="545"/>
      <c r="R46" s="544"/>
      <c r="S46" s="545"/>
      <c r="T46" s="544"/>
      <c r="U46" s="545"/>
      <c r="V46" s="544"/>
      <c r="W46" s="545"/>
      <c r="X46" s="544"/>
      <c r="Y46" s="546"/>
      <c r="Z46" s="546"/>
      <c r="AA46" s="546"/>
      <c r="AB46" s="545"/>
      <c r="AC46" s="420"/>
      <c r="AD46" s="562"/>
      <c r="AE46" s="597"/>
      <c r="AF46" s="601" t="s">
        <v>8</v>
      </c>
      <c r="AG46" s="602"/>
      <c r="AH46" s="602"/>
      <c r="AI46" s="585">
        <f t="shared" ref="AI46:AI54" si="7">SUM(F46:AB46)</f>
        <v>10</v>
      </c>
      <c r="AJ46" s="586"/>
      <c r="AK46" s="586"/>
      <c r="AL46" s="587"/>
      <c r="AM46" s="480"/>
      <c r="AN46" s="11"/>
      <c r="AO46" s="12"/>
      <c r="AP46" s="13"/>
      <c r="AQ46" s="451">
        <v>3</v>
      </c>
      <c r="AR46" s="484"/>
      <c r="AS46" s="484"/>
      <c r="AT46" s="484"/>
      <c r="AU46" s="484"/>
      <c r="AV46" s="484"/>
      <c r="AW46" s="484"/>
      <c r="AX46" s="485"/>
      <c r="AY46" s="530"/>
      <c r="AZ46" s="531"/>
      <c r="BA46" s="486"/>
      <c r="BB46" s="487"/>
      <c r="BC46" s="453"/>
      <c r="BD46" s="453"/>
      <c r="BE46" s="453"/>
      <c r="BF46" s="453"/>
      <c r="BG46" s="453"/>
      <c r="BH46" s="453"/>
      <c r="BI46" s="453"/>
      <c r="BJ46" s="453"/>
      <c r="BK46" s="453"/>
      <c r="BL46" s="453"/>
      <c r="BM46" s="453"/>
      <c r="BN46" s="453"/>
      <c r="BO46" s="453"/>
      <c r="BP46" s="453"/>
      <c r="BQ46" s="453"/>
      <c r="BR46" s="527"/>
      <c r="BS46" s="528"/>
      <c r="BT46" s="528"/>
      <c r="BU46" s="528"/>
      <c r="BV46" s="528"/>
      <c r="BW46" s="528"/>
      <c r="BX46" s="528"/>
      <c r="BY46" s="528"/>
      <c r="BZ46" s="528"/>
      <c r="CA46" s="528"/>
      <c r="CB46" s="529"/>
    </row>
    <row r="47" spans="1:80" ht="13.5" customHeight="1" x14ac:dyDescent="0.15">
      <c r="A47" s="5"/>
      <c r="B47" s="455"/>
      <c r="C47" s="612"/>
      <c r="D47" s="607" t="s">
        <v>7</v>
      </c>
      <c r="E47" s="608"/>
      <c r="F47" s="538">
        <f>IF($S$10=1,VLOOKUP(種族名,VL用!$F$27:$Z$51,VL用!$B48,FALSE),IF($S$10=2,VLOOKUP(種族名,VL用!$AA$27:$AU71,VL用!$B48,FALSE),IF($S$10=3,VLOOKUP(種族名,VL用!$AV$27:$BP$51,VL用!$B48,FALSE),IF($S$10=4,VLOOKUP(種族名,VL用!$BQ$27:$CK$51,VL用!$B48,FALSE),IF($S$10=5,VLOOKUP(種族名,VL用!$CL$27:$DF$51,VL用!$B48,FALSE),IF($S$10=6,VLOOKUP(種族名,VL用!$DG$27:$EA$51,VL用!$B48,FALSE),IF($S$10=7,VLOOKUP(種族名,VL用!$EB$27:$EV$51,VL用!$B48,FALSE),IF($S$10=8,VLOOKUP(種族名,VL用!$EW$27:$FQ$51,VL用!$B48,FALSE),IF($S$10=9,VLOOKUP(種族名,VL用!$FR$27:$GL$51,VL用!$B48,FALSE),IF($S$10=10,VLOOKUP(種族名,VL用!$GM$27:$HG$51,VL用!$B48,FALSE)))))))))))+IF(種族名="キメラ忌",CL*2+5,0)</f>
        <v>0</v>
      </c>
      <c r="G47" s="539"/>
      <c r="H47" s="540"/>
      <c r="I47" s="538">
        <f>IF(VL用!AS4=0,"",VL用!AS4)</f>
        <v>3</v>
      </c>
      <c r="J47" s="539"/>
      <c r="K47" s="540"/>
      <c r="L47" s="570"/>
      <c r="M47" s="572"/>
      <c r="N47" s="571"/>
      <c r="O47" s="579"/>
      <c r="P47" s="581"/>
      <c r="Q47" s="580"/>
      <c r="R47" s="570"/>
      <c r="S47" s="571"/>
      <c r="T47" s="570"/>
      <c r="U47" s="571"/>
      <c r="V47" s="570"/>
      <c r="W47" s="571"/>
      <c r="X47" s="570"/>
      <c r="Y47" s="572"/>
      <c r="Z47" s="572"/>
      <c r="AA47" s="572"/>
      <c r="AB47" s="571"/>
      <c r="AC47" s="420"/>
      <c r="AD47" s="562"/>
      <c r="AE47" s="597"/>
      <c r="AF47" s="576" t="s">
        <v>7</v>
      </c>
      <c r="AG47" s="577"/>
      <c r="AH47" s="578"/>
      <c r="AI47" s="582">
        <f t="shared" si="7"/>
        <v>3</v>
      </c>
      <c r="AJ47" s="583"/>
      <c r="AK47" s="583"/>
      <c r="AL47" s="584"/>
      <c r="AM47" s="480"/>
      <c r="AN47" s="11"/>
      <c r="AO47" s="12"/>
      <c r="AP47" s="13"/>
      <c r="AQ47" s="452"/>
      <c r="AR47" s="484"/>
      <c r="AS47" s="484"/>
      <c r="AT47" s="484"/>
      <c r="AU47" s="484"/>
      <c r="AV47" s="484"/>
      <c r="AW47" s="484"/>
      <c r="AX47" s="485"/>
      <c r="AY47" s="530"/>
      <c r="AZ47" s="531"/>
      <c r="BA47" s="488"/>
      <c r="BB47" s="489"/>
      <c r="BC47" s="453"/>
      <c r="BD47" s="453"/>
      <c r="BE47" s="453"/>
      <c r="BF47" s="453"/>
      <c r="BG47" s="453"/>
      <c r="BH47" s="453"/>
      <c r="BI47" s="453"/>
      <c r="BJ47" s="453"/>
      <c r="BK47" s="453"/>
      <c r="BL47" s="453"/>
      <c r="BM47" s="453"/>
      <c r="BN47" s="453"/>
      <c r="BO47" s="453"/>
      <c r="BP47" s="453"/>
      <c r="BQ47" s="453"/>
      <c r="BR47" s="527"/>
      <c r="BS47" s="528"/>
      <c r="BT47" s="528"/>
      <c r="BU47" s="528"/>
      <c r="BV47" s="528"/>
      <c r="BW47" s="528"/>
      <c r="BX47" s="528"/>
      <c r="BY47" s="528"/>
      <c r="BZ47" s="528"/>
      <c r="CA47" s="528"/>
      <c r="CB47" s="529"/>
    </row>
    <row r="48" spans="1:80" ht="13.5" customHeight="1" x14ac:dyDescent="0.15">
      <c r="A48" s="5"/>
      <c r="B48" s="455"/>
      <c r="C48" s="612"/>
      <c r="D48" s="603" t="s">
        <v>6</v>
      </c>
      <c r="E48" s="604"/>
      <c r="F48" s="573">
        <f>IF($S$10=1,VLOOKUP(種族名,VL用!$F$27:$Z$51,VL用!$B49,FALSE),IF($S$10=2,VLOOKUP(種族名,VL用!$AA$27:$AU72,VL用!$B49,FALSE),IF($S$10=3,VLOOKUP(種族名,VL用!$AV$27:$BP$51,VL用!$B49,FALSE),IF($S$10=4,VLOOKUP(種族名,VL用!$BQ$27:$CK$51,VL用!$B49,FALSE),IF($S$10=5,VLOOKUP(種族名,VL用!$CL$27:$DF$51,VL用!$B49,FALSE),IF($S$10=6,VLOOKUP(種族名,VL用!$DG$27:$EA$51,VL用!$B49,FALSE),IF($S$10=7,VLOOKUP(種族名,VL用!$EB$27:$EV$51,VL用!$B49,FALSE),IF($S$10=8,VLOOKUP(種族名,VL用!$EW$27:$FQ$51,VL用!$B49,FALSE),IF($S$10=9,VLOOKUP(種族名,VL用!$FR$27:$GL$51,VL用!$B49,FALSE),IF($S$10=10,VLOOKUP(種族名,VL用!$GM$27:$HG$51,VL用!$B49,FALSE)))))))))))+IF(種族名="キメラ忌",CL*2+5,0)</f>
        <v>0</v>
      </c>
      <c r="G48" s="574"/>
      <c r="H48" s="575"/>
      <c r="I48" s="573">
        <f>IF(VL用!AS5=0,"",VL用!AS5)</f>
        <v>3</v>
      </c>
      <c r="J48" s="574"/>
      <c r="K48" s="575"/>
      <c r="L48" s="559"/>
      <c r="M48" s="561"/>
      <c r="N48" s="560"/>
      <c r="O48" s="559"/>
      <c r="P48" s="561"/>
      <c r="Q48" s="560"/>
      <c r="R48" s="559"/>
      <c r="S48" s="560"/>
      <c r="T48" s="559"/>
      <c r="U48" s="560"/>
      <c r="V48" s="559"/>
      <c r="W48" s="560"/>
      <c r="X48" s="559"/>
      <c r="Y48" s="561"/>
      <c r="Z48" s="561"/>
      <c r="AA48" s="561"/>
      <c r="AB48" s="560"/>
      <c r="AC48" s="420"/>
      <c r="AD48" s="562"/>
      <c r="AE48" s="597"/>
      <c r="AF48" s="564" t="s">
        <v>6</v>
      </c>
      <c r="AG48" s="565"/>
      <c r="AH48" s="566"/>
      <c r="AI48" s="567">
        <f t="shared" si="7"/>
        <v>3</v>
      </c>
      <c r="AJ48" s="568"/>
      <c r="AK48" s="568"/>
      <c r="AL48" s="569"/>
      <c r="AM48" s="480"/>
      <c r="AN48" s="11"/>
      <c r="AO48" s="12"/>
      <c r="AP48" s="13"/>
      <c r="AQ48" s="451">
        <v>4</v>
      </c>
      <c r="AR48" s="484"/>
      <c r="AS48" s="484"/>
      <c r="AT48" s="484"/>
      <c r="AU48" s="484"/>
      <c r="AV48" s="484"/>
      <c r="AW48" s="484"/>
      <c r="AX48" s="485"/>
      <c r="AY48" s="530"/>
      <c r="AZ48" s="531"/>
      <c r="BA48" s="486"/>
      <c r="BB48" s="487"/>
      <c r="BC48" s="453"/>
      <c r="BD48" s="453"/>
      <c r="BE48" s="453"/>
      <c r="BF48" s="453"/>
      <c r="BG48" s="453"/>
      <c r="BH48" s="453"/>
      <c r="BI48" s="453"/>
      <c r="BJ48" s="453"/>
      <c r="BK48" s="453"/>
      <c r="BL48" s="453"/>
      <c r="BM48" s="453"/>
      <c r="BN48" s="453"/>
      <c r="BO48" s="453"/>
      <c r="BP48" s="453"/>
      <c r="BQ48" s="453"/>
      <c r="BR48" s="527"/>
      <c r="BS48" s="528"/>
      <c r="BT48" s="528"/>
      <c r="BU48" s="528"/>
      <c r="BV48" s="528"/>
      <c r="BW48" s="528"/>
      <c r="BX48" s="528"/>
      <c r="BY48" s="528"/>
      <c r="BZ48" s="528"/>
      <c r="CA48" s="528"/>
      <c r="CB48" s="529"/>
    </row>
    <row r="49" spans="1:80" ht="13.5" customHeight="1" x14ac:dyDescent="0.15">
      <c r="A49" s="5"/>
      <c r="B49" s="455"/>
      <c r="C49" s="612"/>
      <c r="D49" s="603" t="s">
        <v>5</v>
      </c>
      <c r="E49" s="604"/>
      <c r="F49" s="573">
        <f>IF($S$10=1,VLOOKUP(種族名,VL用!$F$27:$Z$51,VL用!$B50,FALSE),IF($S$10=2,VLOOKUP(種族名,VL用!$AA$27:$AU73,VL用!$B50,FALSE),IF($S$10=3,VLOOKUP(種族名,VL用!$AV$27:$BP$51,VL用!$B50,FALSE),IF($S$10=4,VLOOKUP(種族名,VL用!$BQ$27:$CK$51,VL用!$B50,FALSE),IF($S$10=5,VLOOKUP(種族名,VL用!$CL$27:$DF$51,VL用!$B50,FALSE),IF($S$10=6,VLOOKUP(種族名,VL用!$DG$27:$EA$51,VL用!$B50,FALSE),IF($S$10=7,VLOOKUP(種族名,VL用!$EB$27:$EV$51,VL用!$B50,FALSE),IF($S$10=8,VLOOKUP(種族名,VL用!$EW$27:$FQ$51,VL用!$B50,FALSE),IF($S$10=9,VLOOKUP(種族名,VL用!$FR$27:$GL$51,VL用!$B50,FALSE),IF($S$10=10,VLOOKUP(種族名,VL用!$GM$27:$HG$51,VL用!$B50,FALSE)))))))))))+IF(種族名="キメラ忌",CL*2+5,0)</f>
        <v>-5</v>
      </c>
      <c r="G49" s="574"/>
      <c r="H49" s="575"/>
      <c r="I49" s="573" t="str">
        <f>IF(VL用!AS6=0,"",VL用!AS6)</f>
        <v/>
      </c>
      <c r="J49" s="574"/>
      <c r="K49" s="575"/>
      <c r="L49" s="559"/>
      <c r="M49" s="561"/>
      <c r="N49" s="560"/>
      <c r="O49" s="559"/>
      <c r="P49" s="561"/>
      <c r="Q49" s="560"/>
      <c r="R49" s="559"/>
      <c r="S49" s="560"/>
      <c r="T49" s="559"/>
      <c r="U49" s="560"/>
      <c r="V49" s="559"/>
      <c r="W49" s="560"/>
      <c r="X49" s="559"/>
      <c r="Y49" s="561"/>
      <c r="Z49" s="561"/>
      <c r="AA49" s="561"/>
      <c r="AB49" s="560"/>
      <c r="AC49" s="420"/>
      <c r="AD49" s="562"/>
      <c r="AE49" s="597"/>
      <c r="AF49" s="564" t="s">
        <v>5</v>
      </c>
      <c r="AG49" s="565"/>
      <c r="AH49" s="566"/>
      <c r="AI49" s="567">
        <f t="shared" si="7"/>
        <v>-5</v>
      </c>
      <c r="AJ49" s="568"/>
      <c r="AK49" s="568"/>
      <c r="AL49" s="569"/>
      <c r="AM49" s="480"/>
      <c r="AN49" s="11"/>
      <c r="AO49" s="12"/>
      <c r="AP49" s="13"/>
      <c r="AQ49" s="452"/>
      <c r="AR49" s="484"/>
      <c r="AS49" s="484"/>
      <c r="AT49" s="484"/>
      <c r="AU49" s="484"/>
      <c r="AV49" s="484"/>
      <c r="AW49" s="484"/>
      <c r="AX49" s="485"/>
      <c r="AY49" s="530"/>
      <c r="AZ49" s="531"/>
      <c r="BA49" s="488"/>
      <c r="BB49" s="489"/>
      <c r="BC49" s="453"/>
      <c r="BD49" s="453"/>
      <c r="BE49" s="453"/>
      <c r="BF49" s="453"/>
      <c r="BG49" s="453"/>
      <c r="BH49" s="453"/>
      <c r="BI49" s="453"/>
      <c r="BJ49" s="453"/>
      <c r="BK49" s="453"/>
      <c r="BL49" s="453"/>
      <c r="BM49" s="453"/>
      <c r="BN49" s="453"/>
      <c r="BO49" s="453"/>
      <c r="BP49" s="453"/>
      <c r="BQ49" s="453"/>
      <c r="BR49" s="527"/>
      <c r="BS49" s="528"/>
      <c r="BT49" s="528"/>
      <c r="BU49" s="528"/>
      <c r="BV49" s="528"/>
      <c r="BW49" s="528"/>
      <c r="BX49" s="528"/>
      <c r="BY49" s="528"/>
      <c r="BZ49" s="528"/>
      <c r="CA49" s="528"/>
      <c r="CB49" s="529"/>
    </row>
    <row r="50" spans="1:80" ht="13.5" customHeight="1" x14ac:dyDescent="0.15">
      <c r="A50" s="5"/>
      <c r="B50" s="455"/>
      <c r="C50" s="612"/>
      <c r="D50" s="603" t="s">
        <v>4</v>
      </c>
      <c r="E50" s="604"/>
      <c r="F50" s="573">
        <f>IF($S$10=1,VLOOKUP(種族名,VL用!$F$27:$Z$51,VL用!$B51,FALSE),IF($S$10=2,VLOOKUP(種族名,VL用!$AA$27:$AU74,VL用!$B51,FALSE),IF($S$10=3,VLOOKUP(種族名,VL用!$AV$27:$BP$51,VL用!$B51,FALSE),IF($S$10=4,VLOOKUP(種族名,VL用!$BQ$27:$CK$51,VL用!$B51,FALSE),IF($S$10=5,VLOOKUP(種族名,VL用!$CL$27:$DF$51,VL用!$B51,FALSE),IF($S$10=6,VLOOKUP(種族名,VL用!$DG$27:$EA$51,VL用!$B51,FALSE),IF($S$10=7,VLOOKUP(種族名,VL用!$EB$27:$EV$51,VL用!$B51,FALSE),IF($S$10=8,VLOOKUP(種族名,VL用!$EW$27:$FQ$51,VL用!$B51,FALSE),IF($S$10=9,VLOOKUP(種族名,VL用!$FR$27:$GL$51,VL用!$B51,FALSE),IF($S$10=10,VLOOKUP(種族名,VL用!$GM$27:$HG$51,VL用!$B51,FALSE)))))))))))+IF(種族名="キメラ忌",CL*2+5,0)</f>
        <v>0</v>
      </c>
      <c r="G50" s="574"/>
      <c r="H50" s="575"/>
      <c r="I50" s="573" t="str">
        <f>IF(VL用!AS7=0,"",VL用!AS7)</f>
        <v/>
      </c>
      <c r="J50" s="574"/>
      <c r="K50" s="575"/>
      <c r="L50" s="559"/>
      <c r="M50" s="561"/>
      <c r="N50" s="560"/>
      <c r="O50" s="559"/>
      <c r="P50" s="561"/>
      <c r="Q50" s="560"/>
      <c r="R50" s="559"/>
      <c r="S50" s="560"/>
      <c r="T50" s="559"/>
      <c r="U50" s="560"/>
      <c r="V50" s="559"/>
      <c r="W50" s="560"/>
      <c r="X50" s="559"/>
      <c r="Y50" s="561"/>
      <c r="Z50" s="561"/>
      <c r="AA50" s="561"/>
      <c r="AB50" s="560"/>
      <c r="AC50" s="420"/>
      <c r="AD50" s="562"/>
      <c r="AE50" s="597"/>
      <c r="AF50" s="564" t="s">
        <v>4</v>
      </c>
      <c r="AG50" s="565"/>
      <c r="AH50" s="566"/>
      <c r="AI50" s="567">
        <f t="shared" si="7"/>
        <v>0</v>
      </c>
      <c r="AJ50" s="568"/>
      <c r="AK50" s="568"/>
      <c r="AL50" s="569"/>
      <c r="AM50" s="480"/>
      <c r="AN50" s="11"/>
      <c r="AO50" s="12"/>
      <c r="AP50" s="13"/>
      <c r="AQ50" s="451">
        <v>5</v>
      </c>
      <c r="AR50" s="484"/>
      <c r="AS50" s="484"/>
      <c r="AT50" s="484"/>
      <c r="AU50" s="484"/>
      <c r="AV50" s="484"/>
      <c r="AW50" s="484"/>
      <c r="AX50" s="485"/>
      <c r="AY50" s="530"/>
      <c r="AZ50" s="531"/>
      <c r="BA50" s="486"/>
      <c r="BB50" s="487"/>
      <c r="BC50" s="453"/>
      <c r="BD50" s="453"/>
      <c r="BE50" s="453"/>
      <c r="BF50" s="453"/>
      <c r="BG50" s="453"/>
      <c r="BH50" s="453"/>
      <c r="BI50" s="453"/>
      <c r="BJ50" s="453"/>
      <c r="BK50" s="453"/>
      <c r="BL50" s="453"/>
      <c r="BM50" s="453"/>
      <c r="BN50" s="453"/>
      <c r="BO50" s="453"/>
      <c r="BP50" s="453"/>
      <c r="BQ50" s="453"/>
      <c r="BR50" s="527"/>
      <c r="BS50" s="528"/>
      <c r="BT50" s="528"/>
      <c r="BU50" s="528"/>
      <c r="BV50" s="528"/>
      <c r="BW50" s="528"/>
      <c r="BX50" s="528"/>
      <c r="BY50" s="528"/>
      <c r="BZ50" s="528"/>
      <c r="CA50" s="528"/>
      <c r="CB50" s="529"/>
    </row>
    <row r="51" spans="1:80" ht="13.5" customHeight="1" x14ac:dyDescent="0.15">
      <c r="A51" s="5"/>
      <c r="B51" s="455"/>
      <c r="C51" s="612"/>
      <c r="D51" s="603" t="s">
        <v>3</v>
      </c>
      <c r="E51" s="604"/>
      <c r="F51" s="573">
        <f>IF($S$10=1,VLOOKUP(種族名,VL用!$F$27:$Z$51,VL用!$B52,FALSE),IF($S$10=2,VLOOKUP(種族名,VL用!$AA$27:$AU75,VL用!$B52,FALSE),IF($S$10=3,VLOOKUP(種族名,VL用!$AV$27:$BP$51,VL用!$B52,FALSE),IF($S$10=4,VLOOKUP(種族名,VL用!$BQ$27:$CK$51,VL用!$B52,FALSE),IF($S$10=5,VLOOKUP(種族名,VL用!$CL$27:$DF$51,VL用!$B52,FALSE),IF($S$10=6,VLOOKUP(種族名,VL用!$DG$27:$EA$51,VL用!$B52,FALSE),IF($S$10=7,VLOOKUP(種族名,VL用!$EB$27:$EV$51,VL用!$B52,FALSE),IF($S$10=8,VLOOKUP(種族名,VL用!$EW$27:$FQ$51,VL用!$B52,FALSE),IF($S$10=9,VLOOKUP(種族名,VL用!$FR$27:$GL$51,VL用!$B52,FALSE),IF($S$10=10,VLOOKUP(種族名,VL用!$GM$27:$HG$51,VL用!$B52,FALSE)))))))))))+IF(種族名="キメラ忌",CL*2+5,0)</f>
        <v>5</v>
      </c>
      <c r="G51" s="574"/>
      <c r="H51" s="575"/>
      <c r="I51" s="573" t="str">
        <f>IF(VL用!AS8=0,"",VL用!AS8)</f>
        <v/>
      </c>
      <c r="J51" s="574"/>
      <c r="K51" s="575"/>
      <c r="L51" s="559"/>
      <c r="M51" s="561"/>
      <c r="N51" s="560"/>
      <c r="O51" s="559"/>
      <c r="P51" s="561"/>
      <c r="Q51" s="560"/>
      <c r="R51" s="559"/>
      <c r="S51" s="560"/>
      <c r="T51" s="559"/>
      <c r="U51" s="560"/>
      <c r="V51" s="559"/>
      <c r="W51" s="560"/>
      <c r="X51" s="559"/>
      <c r="Y51" s="561"/>
      <c r="Z51" s="561"/>
      <c r="AA51" s="561"/>
      <c r="AB51" s="560"/>
      <c r="AC51" s="420"/>
      <c r="AD51" s="562"/>
      <c r="AE51" s="597"/>
      <c r="AF51" s="564" t="s">
        <v>3</v>
      </c>
      <c r="AG51" s="565"/>
      <c r="AH51" s="566"/>
      <c r="AI51" s="567">
        <f t="shared" si="7"/>
        <v>5</v>
      </c>
      <c r="AJ51" s="568"/>
      <c r="AK51" s="568"/>
      <c r="AL51" s="569"/>
      <c r="AM51" s="480"/>
      <c r="AN51" s="11"/>
      <c r="AO51" s="12"/>
      <c r="AP51" s="13"/>
      <c r="AQ51" s="452"/>
      <c r="AR51" s="484"/>
      <c r="AS51" s="484"/>
      <c r="AT51" s="484"/>
      <c r="AU51" s="484"/>
      <c r="AV51" s="484"/>
      <c r="AW51" s="484"/>
      <c r="AX51" s="485"/>
      <c r="AY51" s="530"/>
      <c r="AZ51" s="531"/>
      <c r="BA51" s="488"/>
      <c r="BB51" s="489"/>
      <c r="BC51" s="453"/>
      <c r="BD51" s="453"/>
      <c r="BE51" s="453"/>
      <c r="BF51" s="453"/>
      <c r="BG51" s="453"/>
      <c r="BH51" s="453"/>
      <c r="BI51" s="453"/>
      <c r="BJ51" s="453"/>
      <c r="BK51" s="453"/>
      <c r="BL51" s="453"/>
      <c r="BM51" s="453"/>
      <c r="BN51" s="453"/>
      <c r="BO51" s="453"/>
      <c r="BP51" s="453"/>
      <c r="BQ51" s="453"/>
      <c r="BR51" s="527"/>
      <c r="BS51" s="528"/>
      <c r="BT51" s="528"/>
      <c r="BU51" s="528"/>
      <c r="BV51" s="528"/>
      <c r="BW51" s="528"/>
      <c r="BX51" s="528"/>
      <c r="BY51" s="528"/>
      <c r="BZ51" s="528"/>
      <c r="CA51" s="528"/>
      <c r="CB51" s="529"/>
    </row>
    <row r="52" spans="1:80" ht="13.5" customHeight="1" x14ac:dyDescent="0.15">
      <c r="A52" s="5"/>
      <c r="B52" s="455"/>
      <c r="C52" s="612"/>
      <c r="D52" s="603" t="s">
        <v>2</v>
      </c>
      <c r="E52" s="604"/>
      <c r="F52" s="573">
        <f>IF($S$10=1,VLOOKUP(種族名,VL用!$F$27:$Z$51,VL用!$B53,FALSE),IF($S$10=2,VLOOKUP(種族名,VL用!$AA$27:$AU76,VL用!$B53,FALSE),IF($S$10=3,VLOOKUP(種族名,VL用!$AV$27:$BP$51,VL用!$B53,FALSE),IF($S$10=4,VLOOKUP(種族名,VL用!$BQ$27:$CK$51,VL用!$B53,FALSE),IF($S$10=5,VLOOKUP(種族名,VL用!$CL$27:$DF$51,VL用!$B53,FALSE),IF($S$10=6,VLOOKUP(種族名,VL用!$DG$27:$EA$51,VL用!$B53,FALSE),IF($S$10=7,VLOOKUP(種族名,VL用!$EB$27:$EV$51,VL用!$B53,FALSE),IF($S$10=8,VLOOKUP(種族名,VL用!$EW$27:$FQ$51,VL用!$B53,FALSE),IF($S$10=9,VLOOKUP(種族名,VL用!$FR$27:$GL$51,VL用!$B53,FALSE),IF($S$10=10,VLOOKUP(種族名,VL用!$GM$27:$HG$51,VL用!$B53,FALSE)))))))))))+IF(種族名="キメラ忌",CL*2+5,0)</f>
        <v>2</v>
      </c>
      <c r="G52" s="574"/>
      <c r="H52" s="575"/>
      <c r="I52" s="573" t="str">
        <f>IF(VL用!AS9=0,"",VL用!AS9)</f>
        <v/>
      </c>
      <c r="J52" s="574"/>
      <c r="K52" s="575"/>
      <c r="L52" s="559"/>
      <c r="M52" s="561"/>
      <c r="N52" s="560"/>
      <c r="O52" s="559"/>
      <c r="P52" s="561"/>
      <c r="Q52" s="560"/>
      <c r="R52" s="559"/>
      <c r="S52" s="560"/>
      <c r="T52" s="559"/>
      <c r="U52" s="560"/>
      <c r="V52" s="559"/>
      <c r="W52" s="560"/>
      <c r="X52" s="559"/>
      <c r="Y52" s="561"/>
      <c r="Z52" s="561"/>
      <c r="AA52" s="561"/>
      <c r="AB52" s="560"/>
      <c r="AC52" s="420"/>
      <c r="AD52" s="562"/>
      <c r="AE52" s="597"/>
      <c r="AF52" s="564" t="s">
        <v>2</v>
      </c>
      <c r="AG52" s="565"/>
      <c r="AH52" s="566"/>
      <c r="AI52" s="567">
        <f t="shared" si="7"/>
        <v>2</v>
      </c>
      <c r="AJ52" s="568"/>
      <c r="AK52" s="568"/>
      <c r="AL52" s="569"/>
      <c r="AM52" s="480"/>
      <c r="AN52" s="11"/>
      <c r="AO52" s="12"/>
      <c r="AP52" s="13"/>
      <c r="AQ52" s="451">
        <v>7</v>
      </c>
      <c r="AR52" s="534"/>
      <c r="AS52" s="535"/>
      <c r="AT52" s="535"/>
      <c r="AU52" s="535"/>
      <c r="AV52" s="535"/>
      <c r="AW52" s="535"/>
      <c r="AX52" s="535"/>
      <c r="AY52" s="530"/>
      <c r="AZ52" s="531"/>
      <c r="BA52" s="486"/>
      <c r="BB52" s="487"/>
      <c r="BC52" s="532"/>
      <c r="BD52" s="486"/>
      <c r="BE52" s="487"/>
      <c r="BF52" s="532"/>
      <c r="BG52" s="487"/>
      <c r="BH52" s="532"/>
      <c r="BI52" s="487"/>
      <c r="BJ52" s="532"/>
      <c r="BK52" s="486"/>
      <c r="BL52" s="487"/>
      <c r="BM52" s="532"/>
      <c r="BN52" s="487"/>
      <c r="BO52" s="532"/>
      <c r="BP52" s="486"/>
      <c r="BQ52" s="487"/>
      <c r="BR52" s="527"/>
      <c r="BS52" s="528"/>
      <c r="BT52" s="528"/>
      <c r="BU52" s="528"/>
      <c r="BV52" s="528"/>
      <c r="BW52" s="528"/>
      <c r="BX52" s="528"/>
      <c r="BY52" s="528"/>
      <c r="BZ52" s="528"/>
      <c r="CA52" s="528"/>
      <c r="CB52" s="529"/>
    </row>
    <row r="53" spans="1:80" ht="13.5" customHeight="1" thickBot="1" x14ac:dyDescent="0.2">
      <c r="A53" s="5"/>
      <c r="B53" s="457"/>
      <c r="C53" s="612"/>
      <c r="D53" s="603" t="s">
        <v>1</v>
      </c>
      <c r="E53" s="604"/>
      <c r="F53" s="573">
        <f>IF($S$10=1,VLOOKUP(種族名,VL用!$F$27:$Z$51,VL用!$B54,FALSE),IF($S$10=2,VLOOKUP(種族名,VL用!$AA$27:$AU77,VL用!$B54,FALSE),IF($S$10=3,VLOOKUP(種族名,VL用!$AV$27:$BP$51,VL用!$B54,FALSE),IF($S$10=4,VLOOKUP(種族名,VL用!$BQ$27:$CK$51,VL用!$B54,FALSE),IF($S$10=5,VLOOKUP(種族名,VL用!$CL$27:$DF$51,VL用!$B54,FALSE),IF($S$10=6,VLOOKUP(種族名,VL用!$DG$27:$EA$51,VL用!$B54,FALSE),IF($S$10=7,VLOOKUP(種族名,VL用!$EB$27:$EV$51,VL用!$B54,FALSE),IF($S$10=8,VLOOKUP(種族名,VL用!$EW$27:$FQ$51,VL用!$B54,FALSE),IF($S$10=9,VLOOKUP(種族名,VL用!$FR$27:$GL$51,VL用!$B54,FALSE),IF($S$10=10,VLOOKUP(種族名,VL用!$GM$27:$HG$51,VL用!$B54,FALSE)))))))))))+IF(種族名="キメラ忌",CL*2+5,0)</f>
        <v>4</v>
      </c>
      <c r="G53" s="574"/>
      <c r="H53" s="575"/>
      <c r="I53" s="573" t="str">
        <f>IF(VL用!AS10=0,"",VL用!AS10)</f>
        <v/>
      </c>
      <c r="J53" s="574"/>
      <c r="K53" s="575"/>
      <c r="L53" s="559"/>
      <c r="M53" s="561"/>
      <c r="N53" s="560"/>
      <c r="O53" s="559"/>
      <c r="P53" s="561"/>
      <c r="Q53" s="560"/>
      <c r="R53" s="559"/>
      <c r="S53" s="560"/>
      <c r="T53" s="559"/>
      <c r="U53" s="560"/>
      <c r="V53" s="559"/>
      <c r="W53" s="560"/>
      <c r="X53" s="559"/>
      <c r="Y53" s="561"/>
      <c r="Z53" s="561"/>
      <c r="AA53" s="561"/>
      <c r="AB53" s="560"/>
      <c r="AC53" s="422"/>
      <c r="AD53" s="563"/>
      <c r="AE53" s="597"/>
      <c r="AF53" s="564" t="s">
        <v>1</v>
      </c>
      <c r="AG53" s="565"/>
      <c r="AH53" s="566"/>
      <c r="AI53" s="567">
        <f t="shared" si="7"/>
        <v>4</v>
      </c>
      <c r="AJ53" s="568"/>
      <c r="AK53" s="568"/>
      <c r="AL53" s="569"/>
      <c r="AM53" s="481"/>
      <c r="AN53" s="11"/>
      <c r="AO53" s="12"/>
      <c r="AP53" s="13"/>
      <c r="AQ53" s="452"/>
      <c r="AR53" s="536"/>
      <c r="AS53" s="537"/>
      <c r="AT53" s="537"/>
      <c r="AU53" s="537"/>
      <c r="AV53" s="537"/>
      <c r="AW53" s="537"/>
      <c r="AX53" s="537"/>
      <c r="AY53" s="530"/>
      <c r="AZ53" s="531"/>
      <c r="BA53" s="488"/>
      <c r="BB53" s="489"/>
      <c r="BC53" s="533"/>
      <c r="BD53" s="488"/>
      <c r="BE53" s="489"/>
      <c r="BF53" s="533"/>
      <c r="BG53" s="489"/>
      <c r="BH53" s="533"/>
      <c r="BI53" s="489"/>
      <c r="BJ53" s="533"/>
      <c r="BK53" s="488"/>
      <c r="BL53" s="489"/>
      <c r="BM53" s="533"/>
      <c r="BN53" s="489"/>
      <c r="BO53" s="533"/>
      <c r="BP53" s="488"/>
      <c r="BQ53" s="489"/>
      <c r="BR53" s="527"/>
      <c r="BS53" s="528"/>
      <c r="BT53" s="528"/>
      <c r="BU53" s="528"/>
      <c r="BV53" s="528"/>
      <c r="BW53" s="528"/>
      <c r="BX53" s="528"/>
      <c r="BY53" s="528"/>
      <c r="BZ53" s="528"/>
      <c r="CA53" s="528"/>
      <c r="CB53" s="529"/>
    </row>
    <row r="54" spans="1:80" ht="13.5" customHeight="1" thickBot="1" x14ac:dyDescent="0.2">
      <c r="A54" s="5"/>
      <c r="B54" s="24"/>
      <c r="C54" s="613"/>
      <c r="D54" s="625" t="s">
        <v>0</v>
      </c>
      <c r="E54" s="626"/>
      <c r="F54" s="627">
        <f>IF($S$10=1,VLOOKUP(種族名,VL用!$F$27:$Z$51,VL用!$B55,FALSE),IF($S$10=2,VLOOKUP(種族名,VL用!$AA$27:$AU78,VL用!$B55,FALSE),IF($S$10=3,VLOOKUP(種族名,VL用!$AV$27:$BP$51,VL用!$B55,FALSE),IF($S$10=4,VLOOKUP(種族名,VL用!$BQ$27:$CK$51,VL用!$B55,FALSE),IF($S$10=5,VLOOKUP(種族名,VL用!$CL$27:$DF$51,VL用!$B55,FALSE),IF($S$10=6,VLOOKUP(種族名,VL用!$DG$27:$EA$51,VL用!$B55,FALSE),IF($S$10=7,VLOOKUP(種族名,VL用!$EB$27:$EV$51,VL用!$B55,FALSE),IF($S$10=8,VLOOKUP(種族名,VL用!$EW$27:$FQ$51,VL用!$B55,FALSE),IF($S$10=9,VLOOKUP(種族名,VL用!$FR$27:$GL$51,VL用!$B55,FALSE),IF($S$10=10,VLOOKUP(種族名,VL用!$GM$27:$HG$51,VL用!$B55,FALSE)))))))))))+IF(種族名="キメラ忌",CL*2+5,0)</f>
        <v>3</v>
      </c>
      <c r="G54" s="628"/>
      <c r="H54" s="629"/>
      <c r="I54" s="627" t="str">
        <f>IF(VL用!AS11=0,"",VL用!AS11)</f>
        <v/>
      </c>
      <c r="J54" s="628"/>
      <c r="K54" s="629"/>
      <c r="L54" s="630"/>
      <c r="M54" s="631"/>
      <c r="N54" s="632"/>
      <c r="O54" s="544"/>
      <c r="P54" s="546"/>
      <c r="Q54" s="545"/>
      <c r="R54" s="630"/>
      <c r="S54" s="632"/>
      <c r="T54" s="630"/>
      <c r="U54" s="632"/>
      <c r="V54" s="630"/>
      <c r="W54" s="632"/>
      <c r="X54" s="630"/>
      <c r="Y54" s="631"/>
      <c r="Z54" s="631"/>
      <c r="AA54" s="631"/>
      <c r="AB54" s="632"/>
      <c r="AC54" s="25"/>
      <c r="AD54" s="25"/>
      <c r="AE54" s="598"/>
      <c r="AF54" s="622" t="s">
        <v>0</v>
      </c>
      <c r="AG54" s="623"/>
      <c r="AH54" s="624"/>
      <c r="AI54" s="585">
        <f t="shared" si="7"/>
        <v>3</v>
      </c>
      <c r="AJ54" s="586"/>
      <c r="AK54" s="586"/>
      <c r="AL54" s="587"/>
      <c r="AM54" s="26"/>
      <c r="AN54" s="11"/>
      <c r="AO54" s="12"/>
      <c r="AP54" s="13"/>
      <c r="AQ54" s="451">
        <v>9</v>
      </c>
      <c r="AR54" s="534"/>
      <c r="AS54" s="535"/>
      <c r="AT54" s="535"/>
      <c r="AU54" s="535"/>
      <c r="AV54" s="535"/>
      <c r="AW54" s="535"/>
      <c r="AX54" s="535"/>
      <c r="AY54" s="530"/>
      <c r="AZ54" s="531"/>
      <c r="BA54" s="486"/>
      <c r="BB54" s="487"/>
      <c r="BC54" s="532"/>
      <c r="BD54" s="486"/>
      <c r="BE54" s="487"/>
      <c r="BF54" s="532"/>
      <c r="BG54" s="487"/>
      <c r="BH54" s="532"/>
      <c r="BI54" s="487"/>
      <c r="BJ54" s="532"/>
      <c r="BK54" s="486"/>
      <c r="BL54" s="487"/>
      <c r="BM54" s="532"/>
      <c r="BN54" s="487"/>
      <c r="BO54" s="532"/>
      <c r="BP54" s="486"/>
      <c r="BQ54" s="487"/>
      <c r="BR54" s="527"/>
      <c r="BS54" s="528"/>
      <c r="BT54" s="528"/>
      <c r="BU54" s="528"/>
      <c r="BV54" s="528"/>
      <c r="BW54" s="528"/>
      <c r="BX54" s="528"/>
      <c r="BY54" s="528"/>
      <c r="BZ54" s="528"/>
      <c r="CA54" s="528"/>
      <c r="CB54" s="529"/>
    </row>
    <row r="55" spans="1:80" ht="13.5" customHeight="1" thickBot="1" x14ac:dyDescent="0.2">
      <c r="A55" s="27"/>
      <c r="B55" s="28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30"/>
      <c r="AO55" s="31"/>
      <c r="AP55" s="32"/>
      <c r="AQ55" s="614"/>
      <c r="AR55" s="615"/>
      <c r="AS55" s="616"/>
      <c r="AT55" s="616"/>
      <c r="AU55" s="616"/>
      <c r="AV55" s="616"/>
      <c r="AW55" s="616"/>
      <c r="AX55" s="616"/>
      <c r="AY55" s="617"/>
      <c r="AZ55" s="618"/>
      <c r="BA55" s="619"/>
      <c r="BB55" s="620"/>
      <c r="BC55" s="621"/>
      <c r="BD55" s="619"/>
      <c r="BE55" s="620"/>
      <c r="BF55" s="621"/>
      <c r="BG55" s="620"/>
      <c r="BH55" s="621"/>
      <c r="BI55" s="620"/>
      <c r="BJ55" s="621"/>
      <c r="BK55" s="619"/>
      <c r="BL55" s="620"/>
      <c r="BM55" s="621"/>
      <c r="BN55" s="620"/>
      <c r="BO55" s="621"/>
      <c r="BP55" s="619"/>
      <c r="BQ55" s="620"/>
      <c r="BR55" s="633"/>
      <c r="BS55" s="634"/>
      <c r="BT55" s="634"/>
      <c r="BU55" s="634"/>
      <c r="BV55" s="634"/>
      <c r="BW55" s="634"/>
      <c r="BX55" s="634"/>
      <c r="BY55" s="634"/>
      <c r="BZ55" s="634"/>
      <c r="CA55" s="634"/>
      <c r="CB55" s="635"/>
    </row>
    <row r="56" spans="1:80" ht="13.5" customHeight="1" thickTop="1" x14ac:dyDescent="0.15"/>
    <row r="57" spans="1:80" ht="13.5" customHeight="1" x14ac:dyDescent="0.15"/>
    <row r="58" spans="1:80" ht="13.5" customHeight="1" x14ac:dyDescent="0.15"/>
    <row r="59" spans="1:80" ht="13.5" customHeight="1" x14ac:dyDescent="0.15"/>
    <row r="60" spans="1:80" ht="13.5" customHeight="1" x14ac:dyDescent="0.15"/>
  </sheetData>
  <dataConsolidate/>
  <mergeCells count="527">
    <mergeCell ref="BO50:BQ51"/>
    <mergeCell ref="BR50:CB51"/>
    <mergeCell ref="BC50:BE51"/>
    <mergeCell ref="BF50:BG51"/>
    <mergeCell ref="BH50:BI51"/>
    <mergeCell ref="BO48:BQ49"/>
    <mergeCell ref="BR48:CB49"/>
    <mergeCell ref="BH54:BI55"/>
    <mergeCell ref="BJ54:BL55"/>
    <mergeCell ref="BM54:BN55"/>
    <mergeCell ref="BO54:BQ55"/>
    <mergeCell ref="BR54:CB55"/>
    <mergeCell ref="BF54:BG55"/>
    <mergeCell ref="BC52:BE53"/>
    <mergeCell ref="BF52:BG53"/>
    <mergeCell ref="BH52:BI53"/>
    <mergeCell ref="BJ52:BL53"/>
    <mergeCell ref="BM52:BN53"/>
    <mergeCell ref="BO52:BQ53"/>
    <mergeCell ref="BR52:CB53"/>
    <mergeCell ref="BF48:BG49"/>
    <mergeCell ref="BC48:BE49"/>
    <mergeCell ref="BJ50:BL51"/>
    <mergeCell ref="BM50:BN51"/>
    <mergeCell ref="D54:E54"/>
    <mergeCell ref="F54:H54"/>
    <mergeCell ref="I54:K54"/>
    <mergeCell ref="L54:N54"/>
    <mergeCell ref="O54:Q54"/>
    <mergeCell ref="R54:S54"/>
    <mergeCell ref="T54:U54"/>
    <mergeCell ref="V54:W54"/>
    <mergeCell ref="X54:AB54"/>
    <mergeCell ref="AQ54:AQ55"/>
    <mergeCell ref="AR54:AX55"/>
    <mergeCell ref="AY54:AZ55"/>
    <mergeCell ref="BA54:BB55"/>
    <mergeCell ref="BC54:BE55"/>
    <mergeCell ref="AF54:AH54"/>
    <mergeCell ref="AI54:AL54"/>
    <mergeCell ref="AY52:AZ53"/>
    <mergeCell ref="BA52:BB53"/>
    <mergeCell ref="AR52:AX53"/>
    <mergeCell ref="V52:W52"/>
    <mergeCell ref="X52:AB52"/>
    <mergeCell ref="AF52:AH52"/>
    <mergeCell ref="AF53:AH53"/>
    <mergeCell ref="AI53:AL53"/>
    <mergeCell ref="AF51:AH51"/>
    <mergeCell ref="AI51:AL51"/>
    <mergeCell ref="X51:AB51"/>
    <mergeCell ref="T53:U53"/>
    <mergeCell ref="V53:W53"/>
    <mergeCell ref="X53:AB53"/>
    <mergeCell ref="T51:U51"/>
    <mergeCell ref="V51:W51"/>
    <mergeCell ref="L53:N53"/>
    <mergeCell ref="O53:Q53"/>
    <mergeCell ref="D51:E51"/>
    <mergeCell ref="F51:H51"/>
    <mergeCell ref="I51:K51"/>
    <mergeCell ref="L51:N51"/>
    <mergeCell ref="O51:Q51"/>
    <mergeCell ref="R53:S53"/>
    <mergeCell ref="R51:S51"/>
    <mergeCell ref="C43:E44"/>
    <mergeCell ref="I41:K42"/>
    <mergeCell ref="L41:N42"/>
    <mergeCell ref="O41:Q42"/>
    <mergeCell ref="D47:E47"/>
    <mergeCell ref="F47:H47"/>
    <mergeCell ref="I47:K47"/>
    <mergeCell ref="L47:N47"/>
    <mergeCell ref="O47:Q47"/>
    <mergeCell ref="L46:N46"/>
    <mergeCell ref="O46:Q46"/>
    <mergeCell ref="C41:E42"/>
    <mergeCell ref="F41:H42"/>
    <mergeCell ref="D45:E45"/>
    <mergeCell ref="C45:C54"/>
    <mergeCell ref="L45:N45"/>
    <mergeCell ref="O45:Q45"/>
    <mergeCell ref="D50:E50"/>
    <mergeCell ref="F50:H50"/>
    <mergeCell ref="I50:K50"/>
    <mergeCell ref="L50:N50"/>
    <mergeCell ref="D53:E53"/>
    <mergeCell ref="F53:H53"/>
    <mergeCell ref="I53:K53"/>
    <mergeCell ref="D46:E46"/>
    <mergeCell ref="F46:H46"/>
    <mergeCell ref="I46:K46"/>
    <mergeCell ref="AC45:AD49"/>
    <mergeCell ref="AE45:AE54"/>
    <mergeCell ref="AF45:AH45"/>
    <mergeCell ref="AF46:AH46"/>
    <mergeCell ref="O50:Q50"/>
    <mergeCell ref="R50:S50"/>
    <mergeCell ref="D52:E52"/>
    <mergeCell ref="F52:H52"/>
    <mergeCell ref="I52:K52"/>
    <mergeCell ref="L52:N52"/>
    <mergeCell ref="O52:Q52"/>
    <mergeCell ref="T48:U48"/>
    <mergeCell ref="V48:W48"/>
    <mergeCell ref="X48:AB48"/>
    <mergeCell ref="F45:H45"/>
    <mergeCell ref="R52:S52"/>
    <mergeCell ref="D48:E48"/>
    <mergeCell ref="F48:H48"/>
    <mergeCell ref="D49:E49"/>
    <mergeCell ref="I48:K48"/>
    <mergeCell ref="L48:N48"/>
    <mergeCell ref="BO42:BQ43"/>
    <mergeCell ref="BO44:BQ45"/>
    <mergeCell ref="V45:W45"/>
    <mergeCell ref="X45:AB45"/>
    <mergeCell ref="R46:S46"/>
    <mergeCell ref="AY34:AZ35"/>
    <mergeCell ref="BA42:BB43"/>
    <mergeCell ref="AY46:AZ47"/>
    <mergeCell ref="AY44:AZ45"/>
    <mergeCell ref="BA34:BB35"/>
    <mergeCell ref="AI43:AL44"/>
    <mergeCell ref="AR46:AX47"/>
    <mergeCell ref="T46:U46"/>
    <mergeCell ref="AI47:AL47"/>
    <mergeCell ref="AQ46:AQ47"/>
    <mergeCell ref="AI46:AL46"/>
    <mergeCell ref="R45:S45"/>
    <mergeCell ref="T45:U45"/>
    <mergeCell ref="BC34:BE35"/>
    <mergeCell ref="BF34:BG35"/>
    <mergeCell ref="BR32:CB33"/>
    <mergeCell ref="BJ46:BL47"/>
    <mergeCell ref="BC36:BE37"/>
    <mergeCell ref="BF36:BG37"/>
    <mergeCell ref="BH36:BI37"/>
    <mergeCell ref="BJ36:BL37"/>
    <mergeCell ref="BR38:CB39"/>
    <mergeCell ref="BC46:BE47"/>
    <mergeCell ref="BR42:CB43"/>
    <mergeCell ref="BC44:BE45"/>
    <mergeCell ref="BF44:BG45"/>
    <mergeCell ref="BH44:BI45"/>
    <mergeCell ref="BJ44:BL45"/>
    <mergeCell ref="BM44:BN45"/>
    <mergeCell ref="BR44:CB45"/>
    <mergeCell ref="BH42:BI43"/>
    <mergeCell ref="BJ42:BL43"/>
    <mergeCell ref="BO34:BQ35"/>
    <mergeCell ref="BO32:BQ33"/>
    <mergeCell ref="BR34:CB35"/>
    <mergeCell ref="BO36:BQ37"/>
    <mergeCell ref="BC42:BE43"/>
    <mergeCell ref="BR46:CB47"/>
    <mergeCell ref="BR36:CB37"/>
    <mergeCell ref="F49:H49"/>
    <mergeCell ref="I49:K49"/>
    <mergeCell ref="L49:N49"/>
    <mergeCell ref="O49:Q49"/>
    <mergeCell ref="R49:S49"/>
    <mergeCell ref="T49:U49"/>
    <mergeCell ref="V49:W49"/>
    <mergeCell ref="R47:S47"/>
    <mergeCell ref="AF47:AH47"/>
    <mergeCell ref="O48:Q48"/>
    <mergeCell ref="R48:S48"/>
    <mergeCell ref="T50:U50"/>
    <mergeCell ref="V50:W50"/>
    <mergeCell ref="X50:AB50"/>
    <mergeCell ref="AC50:AD53"/>
    <mergeCell ref="AF50:AH50"/>
    <mergeCell ref="AI52:AL52"/>
    <mergeCell ref="AQ52:AQ53"/>
    <mergeCell ref="AR34:AX35"/>
    <mergeCell ref="AF41:AH42"/>
    <mergeCell ref="AF43:AH44"/>
    <mergeCell ref="X41:AB42"/>
    <mergeCell ref="AF48:AH48"/>
    <mergeCell ref="AI49:AL49"/>
    <mergeCell ref="X49:AB49"/>
    <mergeCell ref="AI48:AL48"/>
    <mergeCell ref="AI41:AL42"/>
    <mergeCell ref="AI39:AL40"/>
    <mergeCell ref="AI50:AL50"/>
    <mergeCell ref="AF49:AH49"/>
    <mergeCell ref="AR38:AX39"/>
    <mergeCell ref="T47:U47"/>
    <mergeCell ref="V47:W47"/>
    <mergeCell ref="X47:AB47"/>
    <mergeCell ref="T52:U52"/>
    <mergeCell ref="F43:H44"/>
    <mergeCell ref="I43:K44"/>
    <mergeCell ref="L43:N44"/>
    <mergeCell ref="O43:Q44"/>
    <mergeCell ref="R43:S44"/>
    <mergeCell ref="T43:U44"/>
    <mergeCell ref="V43:W44"/>
    <mergeCell ref="X43:AB44"/>
    <mergeCell ref="I37:K38"/>
    <mergeCell ref="L37:N38"/>
    <mergeCell ref="O37:Q38"/>
    <mergeCell ref="R37:S38"/>
    <mergeCell ref="T37:U38"/>
    <mergeCell ref="R41:S42"/>
    <mergeCell ref="I39:K40"/>
    <mergeCell ref="L39:N40"/>
    <mergeCell ref="I45:K45"/>
    <mergeCell ref="AI45:AL45"/>
    <mergeCell ref="AC41:AD44"/>
    <mergeCell ref="AR50:AX51"/>
    <mergeCell ref="BO38:BQ39"/>
    <mergeCell ref="BH46:BI47"/>
    <mergeCell ref="AQ42:AQ43"/>
    <mergeCell ref="AQ44:AQ45"/>
    <mergeCell ref="BO46:BQ47"/>
    <mergeCell ref="BH38:BI39"/>
    <mergeCell ref="BJ38:BL39"/>
    <mergeCell ref="BM38:BN39"/>
    <mergeCell ref="R39:S40"/>
    <mergeCell ref="T39:U40"/>
    <mergeCell ref="V39:W40"/>
    <mergeCell ref="X39:AB40"/>
    <mergeCell ref="BF46:BG47"/>
    <mergeCell ref="T41:U42"/>
    <mergeCell ref="V41:W42"/>
    <mergeCell ref="V46:W46"/>
    <mergeCell ref="X46:AB46"/>
    <mergeCell ref="AR44:AX45"/>
    <mergeCell ref="BA44:BB45"/>
    <mergeCell ref="AY42:AZ43"/>
    <mergeCell ref="BA50:BB51"/>
    <mergeCell ref="AQ48:AQ49"/>
    <mergeCell ref="AR48:AX49"/>
    <mergeCell ref="AY48:AZ49"/>
    <mergeCell ref="BA48:BB49"/>
    <mergeCell ref="BH48:BI49"/>
    <mergeCell ref="BJ48:BL49"/>
    <mergeCell ref="BM48:BN49"/>
    <mergeCell ref="AY40:AZ41"/>
    <mergeCell ref="BA46:BB47"/>
    <mergeCell ref="AY50:AZ51"/>
    <mergeCell ref="BM42:BN43"/>
    <mergeCell ref="AR42:AX43"/>
    <mergeCell ref="AQ50:AQ51"/>
    <mergeCell ref="AY32:AZ33"/>
    <mergeCell ref="BJ34:BL35"/>
    <mergeCell ref="BA40:BB41"/>
    <mergeCell ref="BC40:BE41"/>
    <mergeCell ref="BH34:BI35"/>
    <mergeCell ref="BM36:BN37"/>
    <mergeCell ref="BA32:BB33"/>
    <mergeCell ref="BH32:BI33"/>
    <mergeCell ref="BC32:BE33"/>
    <mergeCell ref="BF32:BG33"/>
    <mergeCell ref="BA36:BB37"/>
    <mergeCell ref="AY38:AZ39"/>
    <mergeCell ref="AY36:AZ37"/>
    <mergeCell ref="O35:Q36"/>
    <mergeCell ref="R35:S36"/>
    <mergeCell ref="V35:W36"/>
    <mergeCell ref="V37:W38"/>
    <mergeCell ref="X33:AB34"/>
    <mergeCell ref="AC33:AD36"/>
    <mergeCell ref="X35:AB36"/>
    <mergeCell ref="AQ34:AQ35"/>
    <mergeCell ref="AF35:AH36"/>
    <mergeCell ref="AI35:AL36"/>
    <mergeCell ref="AQ36:AQ37"/>
    <mergeCell ref="O33:Q34"/>
    <mergeCell ref="R33:S34"/>
    <mergeCell ref="T33:U34"/>
    <mergeCell ref="V33:W34"/>
    <mergeCell ref="AI37:AL38"/>
    <mergeCell ref="T35:U36"/>
    <mergeCell ref="AQ38:AQ39"/>
    <mergeCell ref="O39:Q40"/>
    <mergeCell ref="AR32:AX33"/>
    <mergeCell ref="X37:AB38"/>
    <mergeCell ref="AC37:AD40"/>
    <mergeCell ref="AF37:AH38"/>
    <mergeCell ref="AF39:AH40"/>
    <mergeCell ref="AR36:AX37"/>
    <mergeCell ref="BO30:BQ31"/>
    <mergeCell ref="BR30:CB31"/>
    <mergeCell ref="C31:E32"/>
    <mergeCell ref="F31:H32"/>
    <mergeCell ref="I31:K32"/>
    <mergeCell ref="L31:N32"/>
    <mergeCell ref="O31:Q32"/>
    <mergeCell ref="R31:S32"/>
    <mergeCell ref="BM40:BN41"/>
    <mergeCell ref="BO40:BQ41"/>
    <mergeCell ref="BR40:CB41"/>
    <mergeCell ref="C39:E40"/>
    <mergeCell ref="F39:H40"/>
    <mergeCell ref="C37:E38"/>
    <mergeCell ref="F37:H38"/>
    <mergeCell ref="C35:E36"/>
    <mergeCell ref="F35:H36"/>
    <mergeCell ref="I35:K36"/>
    <mergeCell ref="L35:N36"/>
    <mergeCell ref="C33:E34"/>
    <mergeCell ref="F33:H34"/>
    <mergeCell ref="I33:K34"/>
    <mergeCell ref="L33:N34"/>
    <mergeCell ref="AF33:AH34"/>
    <mergeCell ref="BO28:BQ29"/>
    <mergeCell ref="BR28:CB29"/>
    <mergeCell ref="C29:E30"/>
    <mergeCell ref="F29:H30"/>
    <mergeCell ref="I29:K30"/>
    <mergeCell ref="AQ30:AQ31"/>
    <mergeCell ref="AR30:AX31"/>
    <mergeCell ref="AY30:AZ31"/>
    <mergeCell ref="BA30:BB31"/>
    <mergeCell ref="BC30:BE31"/>
    <mergeCell ref="AI31:AL32"/>
    <mergeCell ref="AQ32:AQ33"/>
    <mergeCell ref="AQ28:AQ29"/>
    <mergeCell ref="AR28:AX29"/>
    <mergeCell ref="AY28:AZ29"/>
    <mergeCell ref="BA28:BB29"/>
    <mergeCell ref="BF30:BG31"/>
    <mergeCell ref="BH30:BI31"/>
    <mergeCell ref="BC28:BE29"/>
    <mergeCell ref="BF28:BG29"/>
    <mergeCell ref="BH28:BI29"/>
    <mergeCell ref="BJ28:BL29"/>
    <mergeCell ref="BM28:BN29"/>
    <mergeCell ref="V27:W28"/>
    <mergeCell ref="X25:AB26"/>
    <mergeCell ref="AC25:AD28"/>
    <mergeCell ref="AF25:AH26"/>
    <mergeCell ref="AI25:AL26"/>
    <mergeCell ref="AM25:AM53"/>
    <mergeCell ref="BJ30:BL31"/>
    <mergeCell ref="BM30:BN31"/>
    <mergeCell ref="AI33:AL34"/>
    <mergeCell ref="BF40:BG41"/>
    <mergeCell ref="BH40:BI41"/>
    <mergeCell ref="BJ40:BL41"/>
    <mergeCell ref="AR40:AX41"/>
    <mergeCell ref="BJ32:BL33"/>
    <mergeCell ref="BM32:BN33"/>
    <mergeCell ref="BA38:BB39"/>
    <mergeCell ref="BC38:BE39"/>
    <mergeCell ref="BF38:BG39"/>
    <mergeCell ref="BM46:BN47"/>
    <mergeCell ref="X27:AB28"/>
    <mergeCell ref="AF27:AH28"/>
    <mergeCell ref="AQ40:AQ41"/>
    <mergeCell ref="BM34:BN35"/>
    <mergeCell ref="BF42:BG43"/>
    <mergeCell ref="V25:W26"/>
    <mergeCell ref="B22:B53"/>
    <mergeCell ref="C22:E24"/>
    <mergeCell ref="F22:H23"/>
    <mergeCell ref="I22:K23"/>
    <mergeCell ref="L22:N24"/>
    <mergeCell ref="O22:Q24"/>
    <mergeCell ref="R22:W23"/>
    <mergeCell ref="C27:E28"/>
    <mergeCell ref="F27:H28"/>
    <mergeCell ref="I27:K28"/>
    <mergeCell ref="L27:N28"/>
    <mergeCell ref="O27:Q28"/>
    <mergeCell ref="R27:S28"/>
    <mergeCell ref="T27:U28"/>
    <mergeCell ref="F24:H24"/>
    <mergeCell ref="I24:K24"/>
    <mergeCell ref="R24:S24"/>
    <mergeCell ref="T24:U24"/>
    <mergeCell ref="X22:AB24"/>
    <mergeCell ref="AC22:AM24"/>
    <mergeCell ref="C25:E26"/>
    <mergeCell ref="AI27:AL28"/>
    <mergeCell ref="L29:N30"/>
    <mergeCell ref="O29:Q30"/>
    <mergeCell ref="R29:S30"/>
    <mergeCell ref="T29:U30"/>
    <mergeCell ref="V29:W30"/>
    <mergeCell ref="X29:AB30"/>
    <mergeCell ref="AC29:AD32"/>
    <mergeCell ref="AF29:AH30"/>
    <mergeCell ref="T31:U32"/>
    <mergeCell ref="V31:W32"/>
    <mergeCell ref="X31:AB32"/>
    <mergeCell ref="AF31:AH32"/>
    <mergeCell ref="AI29:AL30"/>
    <mergeCell ref="V24:W24"/>
    <mergeCell ref="F25:H26"/>
    <mergeCell ref="I25:K26"/>
    <mergeCell ref="L25:N26"/>
    <mergeCell ref="O25:Q26"/>
    <mergeCell ref="R25:S26"/>
    <mergeCell ref="T25:U26"/>
    <mergeCell ref="B18:D19"/>
    <mergeCell ref="E18:G19"/>
    <mergeCell ref="H18:J19"/>
    <mergeCell ref="K18:M19"/>
    <mergeCell ref="N18:P19"/>
    <mergeCell ref="S18:U19"/>
    <mergeCell ref="V18:Y19"/>
    <mergeCell ref="Z18:AB19"/>
    <mergeCell ref="AC18:AF19"/>
    <mergeCell ref="Q14:R19"/>
    <mergeCell ref="E17:G17"/>
    <mergeCell ref="H17:J17"/>
    <mergeCell ref="K17:M17"/>
    <mergeCell ref="N17:P17"/>
    <mergeCell ref="B14:P14"/>
    <mergeCell ref="B15:D16"/>
    <mergeCell ref="E15:G16"/>
    <mergeCell ref="H15:J16"/>
    <mergeCell ref="K15:M16"/>
    <mergeCell ref="N15:P16"/>
    <mergeCell ref="BE19:BG20"/>
    <mergeCell ref="AG16:AI17"/>
    <mergeCell ref="AJ16:AM17"/>
    <mergeCell ref="BH19:BH20"/>
    <mergeCell ref="AQ17:AU18"/>
    <mergeCell ref="AQ15:AU16"/>
    <mergeCell ref="AV15:AY16"/>
    <mergeCell ref="BI13:BJ20"/>
    <mergeCell ref="BE15:BH16"/>
    <mergeCell ref="AV17:AY18"/>
    <mergeCell ref="AZ17:BD18"/>
    <mergeCell ref="AZ15:BD16"/>
    <mergeCell ref="AI12:AM13"/>
    <mergeCell ref="S14:AM15"/>
    <mergeCell ref="S16:U17"/>
    <mergeCell ref="V16:AF17"/>
    <mergeCell ref="B12:H13"/>
    <mergeCell ref="I12:N13"/>
    <mergeCell ref="O12:O13"/>
    <mergeCell ref="P12:U13"/>
    <mergeCell ref="V12:Y13"/>
    <mergeCell ref="Z12:AD13"/>
    <mergeCell ref="B20:AM21"/>
    <mergeCell ref="AQ21:CB21"/>
    <mergeCell ref="B17:D17"/>
    <mergeCell ref="AG18:AI19"/>
    <mergeCell ref="AJ18:AM19"/>
    <mergeCell ref="BE10:BE12"/>
    <mergeCell ref="BF10:BI11"/>
    <mergeCell ref="BJ10:BT11"/>
    <mergeCell ref="AE11:AH11"/>
    <mergeCell ref="AQ11:BD12"/>
    <mergeCell ref="AE12:AH13"/>
    <mergeCell ref="B10:H11"/>
    <mergeCell ref="Q10:R11"/>
    <mergeCell ref="S10:U11"/>
    <mergeCell ref="V10:Y11"/>
    <mergeCell ref="Z10:AD11"/>
    <mergeCell ref="AE10:AH10"/>
    <mergeCell ref="AI10:AM11"/>
    <mergeCell ref="AQ10:BD10"/>
    <mergeCell ref="I10:M11"/>
    <mergeCell ref="N10:P10"/>
    <mergeCell ref="N11:P11"/>
    <mergeCell ref="BF12:CB12"/>
    <mergeCell ref="AQ13:AU14"/>
    <mergeCell ref="AV13:AY14"/>
    <mergeCell ref="AZ13:BD14"/>
    <mergeCell ref="BE13:BH14"/>
    <mergeCell ref="BF6:BI7"/>
    <mergeCell ref="BJ6:BT7"/>
    <mergeCell ref="J8:M9"/>
    <mergeCell ref="V8:Y9"/>
    <mergeCell ref="Z8:AD9"/>
    <mergeCell ref="AE8:AH8"/>
    <mergeCell ref="AI8:AM9"/>
    <mergeCell ref="AQ8:AT9"/>
    <mergeCell ref="AU8:BE9"/>
    <mergeCell ref="BF8:BI9"/>
    <mergeCell ref="BJ8:BT9"/>
    <mergeCell ref="AE9:AH9"/>
    <mergeCell ref="B2:C5"/>
    <mergeCell ref="D2:K5"/>
    <mergeCell ref="O2:Q5"/>
    <mergeCell ref="V2:AM2"/>
    <mergeCell ref="AQ2:BE3"/>
    <mergeCell ref="BF2:BT3"/>
    <mergeCell ref="BU2:CB11"/>
    <mergeCell ref="V3:AD3"/>
    <mergeCell ref="AE3:AM3"/>
    <mergeCell ref="R4:U5"/>
    <mergeCell ref="V4:AD5"/>
    <mergeCell ref="AE4:AM5"/>
    <mergeCell ref="AQ4:AT5"/>
    <mergeCell ref="AU4:BE5"/>
    <mergeCell ref="BF4:BI5"/>
    <mergeCell ref="BJ4:BT5"/>
    <mergeCell ref="B6:C6"/>
    <mergeCell ref="D6:E9"/>
    <mergeCell ref="N6:Q7"/>
    <mergeCell ref="R6:T9"/>
    <mergeCell ref="V6:AD7"/>
    <mergeCell ref="AE6:AM7"/>
    <mergeCell ref="AQ6:AT7"/>
    <mergeCell ref="AU6:BE7"/>
    <mergeCell ref="AQ22:BD23"/>
    <mergeCell ref="BQ26:CB27"/>
    <mergeCell ref="BK13:CB13"/>
    <mergeCell ref="BK14:CB14"/>
    <mergeCell ref="BK15:CB15"/>
    <mergeCell ref="BK16:CB16"/>
    <mergeCell ref="BK18:BS18"/>
    <mergeCell ref="BK19:BS19"/>
    <mergeCell ref="BK20:BS20"/>
    <mergeCell ref="BT18:CB18"/>
    <mergeCell ref="BT19:CB19"/>
    <mergeCell ref="BT20:CB20"/>
    <mergeCell ref="BK17:BN17"/>
    <mergeCell ref="BE22:BV23"/>
    <mergeCell ref="BW22:CB23"/>
    <mergeCell ref="AQ24:BD25"/>
    <mergeCell ref="AQ26:BD27"/>
    <mergeCell ref="BE24:BP25"/>
    <mergeCell ref="BE26:BP27"/>
    <mergeCell ref="BQ24:CB25"/>
    <mergeCell ref="AQ19:AU20"/>
    <mergeCell ref="BE17:BH18"/>
    <mergeCell ref="AV19:AY20"/>
    <mergeCell ref="AZ19:BD20"/>
  </mergeCells>
  <phoneticPr fontId="1"/>
  <conditionalFormatting sqref="BW22:CB23">
    <cfRule type="expression" dxfId="0" priority="2">
      <formula>SUM(AY32:AZ55)&gt;(S10*5+15)</formula>
    </cfRule>
  </conditionalFormatting>
  <dataValidations count="2">
    <dataValidation type="list" allowBlank="1" showInputMessage="1" showErrorMessage="1" sqref="S10:U11" xr:uid="{9F8FE575-7D73-4E7F-98BD-808A4825E3BF}">
      <formula1>"1,2,3,4,5,6,7,8,9,10"</formula1>
    </dataValidation>
    <dataValidation type="list" allowBlank="1" showInputMessage="1" showErrorMessage="1" sqref="P12:U13" xr:uid="{3A39C23A-0F39-4685-BF53-D4AA1112F25D}">
      <formula1>$F$51:$F$86</formula1>
    </dataValidation>
  </dataValidations>
  <pageMargins left="0.23622047244094491" right="0.11811023622047245" top="0.43307086614173229" bottom="0.23622047244094491" header="0.31496062992125984" footer="0.39370078740157483"/>
  <pageSetup paperSize="12" orientation="landscape" horizont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2B2818A-E32F-425C-87DE-083B2F2B3A92}">
          <x14:formula1>
            <xm:f>VL用!$F$55:$F$90</xm:f>
          </x14:formula1>
          <xm:sqref>I12:N13</xm:sqref>
        </x14:dataValidation>
        <x14:dataValidation type="list" allowBlank="1" showInputMessage="1" showErrorMessage="1" xr:uid="{1279DA72-1FBD-4A7F-B557-17A7F3631E5F}">
          <x14:formula1>
            <xm:f>VL用!$A$2:$A$23</xm:f>
          </x14:formula1>
          <xm:sqref>N10:P11</xm:sqref>
        </x14:dataValidation>
        <x14:dataValidation type="list" allowBlank="1" showInputMessage="1" showErrorMessage="1" xr:uid="{0C8554A7-577F-4DAB-9542-87DA315F3ACB}">
          <x14:formula1>
            <xm:f>VL用!$A2:$A25</xm:f>
          </x14:formula1>
          <xm:sqref>I10:M11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H120"/>
  <sheetViews>
    <sheetView tabSelected="1" topLeftCell="A61" workbookViewId="0">
      <selection activeCell="AA80" sqref="AA80:AJ80"/>
    </sheetView>
  </sheetViews>
  <sheetFormatPr defaultRowHeight="13.5" x14ac:dyDescent="0.15"/>
  <cols>
    <col min="1" max="1" width="13.875" style="40" customWidth="1"/>
    <col min="2" max="6" width="5.875" style="40" customWidth="1"/>
    <col min="7" max="26" width="4.625" style="40" customWidth="1"/>
    <col min="27" max="27" width="5.875" style="40" customWidth="1"/>
    <col min="28" max="47" width="4.625" style="40" customWidth="1"/>
    <col min="48" max="48" width="5.875" style="40" customWidth="1"/>
    <col min="49" max="68" width="4.625" style="40" customWidth="1"/>
    <col min="69" max="69" width="5.875" style="40" customWidth="1"/>
    <col min="70" max="89" width="4.625" style="40" customWidth="1"/>
    <col min="90" max="90" width="5.875" style="40" customWidth="1"/>
    <col min="91" max="110" width="4.625" style="40" customWidth="1"/>
    <col min="111" max="111" width="5.875" style="40" customWidth="1"/>
    <col min="112" max="131" width="4.625" style="40" customWidth="1"/>
    <col min="132" max="132" width="5.875" style="40" customWidth="1"/>
    <col min="133" max="152" width="4.625" style="40" customWidth="1"/>
    <col min="153" max="153" width="5.875" style="40" customWidth="1"/>
    <col min="154" max="173" width="4.625" style="40" customWidth="1"/>
    <col min="174" max="174" width="5.875" style="40" customWidth="1"/>
    <col min="175" max="194" width="4.625" style="40" customWidth="1"/>
    <col min="195" max="195" width="5.875" style="40" customWidth="1"/>
    <col min="196" max="346" width="4.625" style="40" customWidth="1"/>
    <col min="347" max="16384" width="9" style="40"/>
  </cols>
  <sheetData>
    <row r="1" spans="1:206" ht="14.25" thickBot="1" x14ac:dyDescent="0.2">
      <c r="A1" s="33" t="s">
        <v>88</v>
      </c>
      <c r="B1" s="34" t="s">
        <v>55</v>
      </c>
      <c r="C1" s="34" t="s">
        <v>54</v>
      </c>
      <c r="D1" s="34" t="s">
        <v>53</v>
      </c>
      <c r="E1" s="34" t="s">
        <v>52</v>
      </c>
      <c r="F1" s="35" t="s">
        <v>51</v>
      </c>
      <c r="G1" s="648" t="s">
        <v>128</v>
      </c>
      <c r="H1" s="649"/>
      <c r="I1" s="649"/>
      <c r="J1" s="649"/>
      <c r="K1" s="649"/>
      <c r="L1" s="649"/>
      <c r="M1" s="649"/>
      <c r="N1" s="649"/>
      <c r="O1" s="649"/>
      <c r="P1" s="650"/>
      <c r="Q1" s="648" t="s">
        <v>141</v>
      </c>
      <c r="R1" s="649"/>
      <c r="S1" s="650"/>
      <c r="T1" s="36" t="s">
        <v>142</v>
      </c>
      <c r="U1" s="37" t="s">
        <v>143</v>
      </c>
      <c r="V1" s="37" t="s">
        <v>145</v>
      </c>
      <c r="W1" s="37" t="s">
        <v>146</v>
      </c>
      <c r="X1" s="37" t="s">
        <v>147</v>
      </c>
      <c r="Y1" s="37" t="s">
        <v>148</v>
      </c>
      <c r="Z1" s="37" t="s">
        <v>149</v>
      </c>
      <c r="AA1" s="38" t="s">
        <v>144</v>
      </c>
      <c r="AB1" s="648" t="s">
        <v>140</v>
      </c>
      <c r="AC1" s="649"/>
      <c r="AD1" s="649"/>
      <c r="AE1" s="649"/>
      <c r="AF1" s="649"/>
      <c r="AG1" s="649"/>
      <c r="AH1" s="649"/>
      <c r="AI1" s="649"/>
      <c r="AJ1" s="649"/>
      <c r="AK1" s="649"/>
      <c r="AL1" s="649"/>
      <c r="AM1" s="649"/>
      <c r="AN1" s="650"/>
      <c r="AO1" s="39"/>
      <c r="AP1" s="39"/>
      <c r="AQ1" s="39"/>
      <c r="AR1" s="39"/>
      <c r="AS1" s="39"/>
      <c r="AT1" s="39"/>
      <c r="AU1" s="39"/>
      <c r="AV1" s="39"/>
      <c r="BG1" s="39"/>
      <c r="CB1" s="39"/>
      <c r="CW1" s="39"/>
      <c r="DR1" s="39"/>
      <c r="EM1" s="39"/>
      <c r="FH1" s="39"/>
      <c r="GC1" s="39"/>
      <c r="GX1" s="39"/>
    </row>
    <row r="2" spans="1:206" x14ac:dyDescent="0.15">
      <c r="A2" s="41" t="s">
        <v>89</v>
      </c>
      <c r="B2" s="42">
        <v>6</v>
      </c>
      <c r="C2" s="42">
        <v>12</v>
      </c>
      <c r="D2" s="42">
        <v>7</v>
      </c>
      <c r="E2" s="42">
        <v>8</v>
      </c>
      <c r="F2" s="43">
        <v>8</v>
      </c>
      <c r="G2" s="651" t="s">
        <v>211</v>
      </c>
      <c r="H2" s="652"/>
      <c r="I2" s="652"/>
      <c r="J2" s="652"/>
      <c r="K2" s="652"/>
      <c r="L2" s="652"/>
      <c r="M2" s="652"/>
      <c r="N2" s="652"/>
      <c r="O2" s="652"/>
      <c r="P2" s="653"/>
      <c r="Q2" s="673" t="s">
        <v>150</v>
      </c>
      <c r="R2" s="674"/>
      <c r="S2" s="675"/>
      <c r="T2" s="44" t="s">
        <v>163</v>
      </c>
      <c r="U2" s="45" t="s">
        <v>165</v>
      </c>
      <c r="V2" s="45" t="s">
        <v>167</v>
      </c>
      <c r="W2" s="45" t="s">
        <v>165</v>
      </c>
      <c r="X2" s="45" t="s">
        <v>169</v>
      </c>
      <c r="Y2" s="45" t="s">
        <v>171</v>
      </c>
      <c r="Z2" s="45" t="s">
        <v>172</v>
      </c>
      <c r="AA2" s="46">
        <v>0</v>
      </c>
      <c r="AB2" s="670" t="s">
        <v>273</v>
      </c>
      <c r="AC2" s="671"/>
      <c r="AD2" s="671"/>
      <c r="AE2" s="671"/>
      <c r="AF2" s="671"/>
      <c r="AG2" s="671"/>
      <c r="AH2" s="671"/>
      <c r="AI2" s="671"/>
      <c r="AJ2" s="671"/>
      <c r="AK2" s="671"/>
      <c r="AL2" s="671"/>
      <c r="AM2" s="671"/>
      <c r="AN2" s="672"/>
      <c r="AO2" s="39"/>
      <c r="AP2" s="39"/>
      <c r="AQ2" s="39"/>
      <c r="AR2" s="47" t="s">
        <v>100</v>
      </c>
      <c r="AS2" s="48">
        <f>IF(クラスA="PD",CL*2,0)+IF(クラスB="PD",CL*2,0)-IF(AND(クラスA="PD",クラスB="PD"),CL*2,0)</f>
        <v>0</v>
      </c>
      <c r="AT2" s="39"/>
      <c r="AU2" s="39"/>
      <c r="AV2" s="39"/>
      <c r="BG2" s="39"/>
      <c r="CB2" s="39"/>
      <c r="CW2" s="39"/>
      <c r="DR2" s="39"/>
      <c r="EM2" s="39"/>
      <c r="FH2" s="39"/>
      <c r="GC2" s="39"/>
      <c r="GX2" s="39"/>
    </row>
    <row r="3" spans="1:206" x14ac:dyDescent="0.15">
      <c r="A3" s="41" t="s">
        <v>90</v>
      </c>
      <c r="B3" s="42">
        <v>6</v>
      </c>
      <c r="C3" s="42">
        <v>8</v>
      </c>
      <c r="D3" s="42">
        <v>7</v>
      </c>
      <c r="E3" s="42">
        <v>11</v>
      </c>
      <c r="F3" s="43">
        <v>8</v>
      </c>
      <c r="G3" s="644" t="str">
        <f>"封印,不動無効。ｸﾘﾃｨｶﾙでMPを"&amp;(5+CS!S10*2)&amp;"点回復。"</f>
        <v>封印,不動無効。ｸﾘﾃｨｶﾙでMPを7点回復。</v>
      </c>
      <c r="H3" s="645"/>
      <c r="I3" s="645"/>
      <c r="J3" s="645"/>
      <c r="K3" s="645"/>
      <c r="L3" s="645"/>
      <c r="M3" s="645"/>
      <c r="N3" s="645"/>
      <c r="O3" s="645"/>
      <c r="P3" s="646"/>
      <c r="Q3" s="654" t="s">
        <v>151</v>
      </c>
      <c r="R3" s="655"/>
      <c r="S3" s="656"/>
      <c r="T3" s="49" t="s">
        <v>163</v>
      </c>
      <c r="U3" s="50" t="s">
        <v>165</v>
      </c>
      <c r="V3" s="50" t="s">
        <v>197</v>
      </c>
      <c r="W3" s="50" t="s">
        <v>173</v>
      </c>
      <c r="X3" s="50" t="s">
        <v>174</v>
      </c>
      <c r="Y3" s="50" t="s">
        <v>171</v>
      </c>
      <c r="Z3" s="50" t="s">
        <v>175</v>
      </c>
      <c r="AA3" s="51">
        <v>0</v>
      </c>
      <c r="AB3" s="657" t="s">
        <v>196</v>
      </c>
      <c r="AC3" s="658"/>
      <c r="AD3" s="658"/>
      <c r="AE3" s="658"/>
      <c r="AF3" s="658"/>
      <c r="AG3" s="658"/>
      <c r="AH3" s="658"/>
      <c r="AI3" s="658"/>
      <c r="AJ3" s="658"/>
      <c r="AK3" s="658"/>
      <c r="AL3" s="658"/>
      <c r="AM3" s="658"/>
      <c r="AN3" s="659"/>
      <c r="AO3" s="39"/>
      <c r="AP3" s="39"/>
      <c r="AQ3" s="39"/>
      <c r="AR3" s="52" t="s">
        <v>8</v>
      </c>
      <c r="AS3" s="53">
        <f>IF(クラスA="PD",CL*2,0)+IF(クラスB="PD",CL*2,0)-IF(AND(クラスA="PD",クラスB="PD"),CL*2,0)</f>
        <v>0</v>
      </c>
      <c r="AT3" s="39"/>
      <c r="AU3" s="39"/>
      <c r="AV3" s="39"/>
      <c r="BG3" s="39"/>
      <c r="CB3" s="39"/>
      <c r="CW3" s="39"/>
      <c r="DR3" s="39"/>
      <c r="EM3" s="39"/>
      <c r="FH3" s="39"/>
      <c r="GC3" s="39"/>
      <c r="GX3" s="39"/>
    </row>
    <row r="4" spans="1:206" x14ac:dyDescent="0.15">
      <c r="A4" s="41" t="s">
        <v>91</v>
      </c>
      <c r="B4" s="42">
        <v>10</v>
      </c>
      <c r="C4" s="42">
        <v>6</v>
      </c>
      <c r="D4" s="42">
        <v>7</v>
      </c>
      <c r="E4" s="42">
        <v>11</v>
      </c>
      <c r="F4" s="43">
        <v>6</v>
      </c>
      <c r="G4" s="644" t="s">
        <v>129</v>
      </c>
      <c r="H4" s="645"/>
      <c r="I4" s="645"/>
      <c r="J4" s="645"/>
      <c r="K4" s="645"/>
      <c r="L4" s="645"/>
      <c r="M4" s="645"/>
      <c r="N4" s="645"/>
      <c r="O4" s="645"/>
      <c r="P4" s="646"/>
      <c r="Q4" s="654" t="s">
        <v>152</v>
      </c>
      <c r="R4" s="655"/>
      <c r="S4" s="656"/>
      <c r="T4" s="49" t="s">
        <v>163</v>
      </c>
      <c r="U4" s="50" t="s">
        <v>165</v>
      </c>
      <c r="V4" s="50" t="s">
        <v>167</v>
      </c>
      <c r="W4" s="50" t="s">
        <v>176</v>
      </c>
      <c r="X4" s="50" t="s">
        <v>177</v>
      </c>
      <c r="Y4" s="50" t="s">
        <v>171</v>
      </c>
      <c r="Z4" s="50" t="s">
        <v>178</v>
      </c>
      <c r="AA4" s="51">
        <v>5</v>
      </c>
      <c r="AB4" s="657" t="s">
        <v>179</v>
      </c>
      <c r="AC4" s="658"/>
      <c r="AD4" s="658"/>
      <c r="AE4" s="658"/>
      <c r="AF4" s="658"/>
      <c r="AG4" s="658"/>
      <c r="AH4" s="658"/>
      <c r="AI4" s="658"/>
      <c r="AJ4" s="658"/>
      <c r="AK4" s="658"/>
      <c r="AL4" s="658"/>
      <c r="AM4" s="658"/>
      <c r="AN4" s="659"/>
      <c r="AO4" s="39"/>
      <c r="AP4" s="39"/>
      <c r="AQ4" s="39"/>
      <c r="AR4" s="52" t="s">
        <v>7</v>
      </c>
      <c r="AS4" s="53">
        <f>IF(クラスA="FS",CL*3,0)+IF(クラスA="TE",CL*3,0)+IF(クラスA="CR",CL+2)+IF(クラスA="AW",CL*3)+IF(クラスB="FS",CL*3,0)+IF(クラスB="TE",CL*3,0)+IF(クラスB="CR",CL+2)+IF(クラスB="AW",CL*3)-IF(AND(クラスA="FS",クラスB="FS"),CL*3,0)-IF(AND(クラスA="TE",クラスB="TE"),CL*3,0)-IF(AND(クラスA="CR",クラスB="CR"),CL+2)-IF(AND(クラスA="AW",クラスB="AW"),CL*3)</f>
        <v>3</v>
      </c>
      <c r="AT4" s="39"/>
      <c r="AU4" s="39"/>
      <c r="AV4" s="39"/>
      <c r="BG4" s="39"/>
      <c r="CB4" s="39"/>
      <c r="CW4" s="39"/>
      <c r="DR4" s="39"/>
      <c r="EM4" s="39"/>
      <c r="FH4" s="39"/>
      <c r="GC4" s="39"/>
      <c r="GX4" s="39"/>
    </row>
    <row r="5" spans="1:206" x14ac:dyDescent="0.15">
      <c r="A5" s="41" t="s">
        <v>92</v>
      </c>
      <c r="B5" s="42">
        <v>7</v>
      </c>
      <c r="C5" s="42">
        <v>9</v>
      </c>
      <c r="D5" s="42">
        <v>6</v>
      </c>
      <c r="E5" s="42">
        <v>8</v>
      </c>
      <c r="F5" s="43">
        <v>10</v>
      </c>
      <c r="G5" s="644" t="s">
        <v>130</v>
      </c>
      <c r="H5" s="645"/>
      <c r="I5" s="645"/>
      <c r="J5" s="645"/>
      <c r="K5" s="645"/>
      <c r="L5" s="645"/>
      <c r="M5" s="645"/>
      <c r="N5" s="645"/>
      <c r="O5" s="645"/>
      <c r="P5" s="646"/>
      <c r="Q5" s="654" t="s">
        <v>154</v>
      </c>
      <c r="R5" s="655"/>
      <c r="S5" s="656"/>
      <c r="T5" s="49" t="s">
        <v>163</v>
      </c>
      <c r="U5" s="50" t="s">
        <v>165</v>
      </c>
      <c r="V5" s="50" t="s">
        <v>180</v>
      </c>
      <c r="W5" s="50" t="s">
        <v>181</v>
      </c>
      <c r="X5" s="50" t="s">
        <v>183</v>
      </c>
      <c r="Y5" s="50" t="s">
        <v>171</v>
      </c>
      <c r="Z5" s="50" t="s">
        <v>182</v>
      </c>
      <c r="AA5" s="51">
        <v>0</v>
      </c>
      <c r="AB5" s="657" t="str">
        <f>"〈近〉〈遠〉以外の属性を[N+2]個指定し、20C間、その属性D-"&amp;30+CS!S10*8</f>
        <v>〈近〉〈遠〉以外の属性を[N+2]個指定し、20C間、その属性D-38</v>
      </c>
      <c r="AC5" s="658"/>
      <c r="AD5" s="658"/>
      <c r="AE5" s="658"/>
      <c r="AF5" s="658"/>
      <c r="AG5" s="658"/>
      <c r="AH5" s="658"/>
      <c r="AI5" s="658"/>
      <c r="AJ5" s="658"/>
      <c r="AK5" s="658"/>
      <c r="AL5" s="658"/>
      <c r="AM5" s="658"/>
      <c r="AN5" s="659"/>
      <c r="AO5" s="39"/>
      <c r="AP5" s="39"/>
      <c r="AQ5" s="39"/>
      <c r="AR5" s="52" t="s">
        <v>6</v>
      </c>
      <c r="AS5" s="53">
        <f>IF(クラスA="FS",CL*3,0)+IF(クラスA="FC",CL*2,0)+IF(クラスA="CR",CL+2)+IF(クラスB="FS",CL*3,0)+IF(クラスB="FC",CL*2,0)+IF(クラスB="CR",CL+2)-IF(AND(クラスA="FS",クラスB="FS"),CL*3,0)-IF(AND(クラスA="FC",クラスB="FC"),CL*2,0)-IF(AND(クラスA="CR",クラスB="CR"),CL+2)</f>
        <v>3</v>
      </c>
      <c r="AT5" s="39"/>
      <c r="AU5" s="39"/>
      <c r="AV5" s="39"/>
      <c r="BG5" s="39"/>
      <c r="CB5" s="39"/>
      <c r="CW5" s="39"/>
      <c r="DR5" s="39"/>
      <c r="EM5" s="39"/>
      <c r="FH5" s="39"/>
      <c r="GC5" s="39"/>
      <c r="GX5" s="39"/>
    </row>
    <row r="6" spans="1:206" x14ac:dyDescent="0.15">
      <c r="A6" s="41" t="s">
        <v>93</v>
      </c>
      <c r="B6" s="42">
        <v>9</v>
      </c>
      <c r="C6" s="42">
        <v>6</v>
      </c>
      <c r="D6" s="42">
        <v>13</v>
      </c>
      <c r="E6" s="42">
        <v>6</v>
      </c>
      <c r="F6" s="43">
        <v>6</v>
      </c>
      <c r="G6" s="644" t="str">
        <f>"行動順決定での敏捷に+"&amp;(CS!S10*3)&amp;" &amp; 移動ｺｽﾄ-1"</f>
        <v>行動順決定での敏捷に+3 &amp; 移動ｺｽﾄ-1</v>
      </c>
      <c r="H6" s="645"/>
      <c r="I6" s="645"/>
      <c r="J6" s="645"/>
      <c r="K6" s="645"/>
      <c r="L6" s="645"/>
      <c r="M6" s="645"/>
      <c r="N6" s="645"/>
      <c r="O6" s="645"/>
      <c r="P6" s="646"/>
      <c r="Q6" s="654" t="s">
        <v>153</v>
      </c>
      <c r="R6" s="655"/>
      <c r="S6" s="656"/>
      <c r="T6" s="49" t="s">
        <v>163</v>
      </c>
      <c r="U6" s="50" t="s">
        <v>165</v>
      </c>
      <c r="V6" s="50" t="s">
        <v>167</v>
      </c>
      <c r="W6" s="50" t="s">
        <v>165</v>
      </c>
      <c r="X6" s="50" t="s">
        <v>169</v>
      </c>
      <c r="Y6" s="50" t="s">
        <v>171</v>
      </c>
      <c r="Z6" s="50" t="s">
        <v>184</v>
      </c>
      <c r="AA6" s="51">
        <v>0</v>
      </c>
      <c r="AB6" s="657" t="s">
        <v>185</v>
      </c>
      <c r="AC6" s="658"/>
      <c r="AD6" s="658"/>
      <c r="AE6" s="658"/>
      <c r="AF6" s="658"/>
      <c r="AG6" s="658"/>
      <c r="AH6" s="658"/>
      <c r="AI6" s="658"/>
      <c r="AJ6" s="658"/>
      <c r="AK6" s="658"/>
      <c r="AL6" s="658"/>
      <c r="AM6" s="658"/>
      <c r="AN6" s="659"/>
      <c r="AO6" s="39"/>
      <c r="AP6" s="39"/>
      <c r="AQ6" s="39"/>
      <c r="AR6" s="52" t="s">
        <v>5</v>
      </c>
      <c r="AS6" s="53">
        <f>IF(クラスA="FC",CL*2,0)+IF(クラスA="TE",CL*3,0)+IF(クラスA="CR",CL+2)+IF(クラスB="FC",CL*2,0)+IF(クラスB="TE",CL*3,0)+IF(クラスB="CR",CL+2)-IF(AND(クラスA="FC",クラスB="FC"),CL*2,0)-IF(AND(クラスA="TE",クラスB="TE"),CL*3,0)-IF(AND(クラスA="CR",クラスB="CR"),CL+2)</f>
        <v>0</v>
      </c>
      <c r="AT6" s="39"/>
      <c r="AU6" s="39"/>
      <c r="AV6" s="39"/>
      <c r="BG6" s="39"/>
      <c r="CB6" s="39"/>
      <c r="CW6" s="39"/>
      <c r="DR6" s="39"/>
      <c r="EM6" s="39"/>
      <c r="FH6" s="39"/>
      <c r="GC6" s="39"/>
      <c r="GX6" s="39"/>
    </row>
    <row r="7" spans="1:206" x14ac:dyDescent="0.15">
      <c r="A7" s="41" t="s">
        <v>94</v>
      </c>
      <c r="B7" s="42">
        <v>13</v>
      </c>
      <c r="C7" s="42">
        <v>7</v>
      </c>
      <c r="D7" s="42">
        <v>5</v>
      </c>
      <c r="E7" s="42">
        <v>10</v>
      </c>
      <c r="F7" s="43">
        <v>5</v>
      </c>
      <c r="G7" s="644" t="s">
        <v>221</v>
      </c>
      <c r="H7" s="645"/>
      <c r="I7" s="645"/>
      <c r="J7" s="645"/>
      <c r="K7" s="645"/>
      <c r="L7" s="645"/>
      <c r="M7" s="645"/>
      <c r="N7" s="645"/>
      <c r="O7" s="645"/>
      <c r="P7" s="646"/>
      <c r="Q7" s="654" t="s">
        <v>155</v>
      </c>
      <c r="R7" s="655"/>
      <c r="S7" s="656"/>
      <c r="T7" s="49" t="s">
        <v>163</v>
      </c>
      <c r="U7" s="50" t="s">
        <v>165</v>
      </c>
      <c r="V7" s="50" t="s">
        <v>186</v>
      </c>
      <c r="W7" s="50" t="s">
        <v>165</v>
      </c>
      <c r="X7" s="50" t="s">
        <v>169</v>
      </c>
      <c r="Y7" s="50" t="s">
        <v>171</v>
      </c>
      <c r="Z7" s="50" t="s">
        <v>182</v>
      </c>
      <c r="AA7" s="51">
        <v>0</v>
      </c>
      <c r="AB7" s="657" t="str">
        <f>"戦闘中、与えるダメージに+[N×"&amp;(1+ROUNDUP(CS!S10/3,0))&amp;"+"&amp;CS!S10*2&amp;"]する。"</f>
        <v>戦闘中、与えるダメージに+[N×2+2]する。</v>
      </c>
      <c r="AC7" s="658"/>
      <c r="AD7" s="658"/>
      <c r="AE7" s="658"/>
      <c r="AF7" s="658"/>
      <c r="AG7" s="658"/>
      <c r="AH7" s="658"/>
      <c r="AI7" s="658"/>
      <c r="AJ7" s="658"/>
      <c r="AK7" s="658"/>
      <c r="AL7" s="658"/>
      <c r="AM7" s="658"/>
      <c r="AN7" s="659"/>
      <c r="AO7" s="39"/>
      <c r="AP7" s="39"/>
      <c r="AQ7" s="39"/>
      <c r="AR7" s="52" t="s">
        <v>4</v>
      </c>
      <c r="AS7" s="53">
        <f>IF(クラスA="FC",CL*2,0)+IF(クラスA="CR",CL+2)+IF(クラスA="AW",CL*3)+IF(クラスB="FC",CL*2,0)+IF(クラスB="CR",CL+2)+IF(クラスB="AW",CL*3)-IF(AND(クラスA="FC",クラスB="FC"),CL*2,0)-IF(AND(クラスA="CR",クラスB="CR"),CL+2)-IF(AND(クラスA="AW",クラスB="AW"),CL*3)</f>
        <v>0</v>
      </c>
      <c r="AT7" s="39"/>
      <c r="AU7" s="39"/>
      <c r="AV7" s="39"/>
      <c r="BG7" s="39"/>
      <c r="CB7" s="39"/>
      <c r="CW7" s="39"/>
      <c r="DR7" s="39"/>
      <c r="EM7" s="39"/>
      <c r="FH7" s="39"/>
      <c r="GC7" s="39"/>
      <c r="GX7" s="39"/>
    </row>
    <row r="8" spans="1:206" x14ac:dyDescent="0.15">
      <c r="A8" s="41" t="s">
        <v>95</v>
      </c>
      <c r="B8" s="42">
        <v>9</v>
      </c>
      <c r="C8" s="42">
        <v>5</v>
      </c>
      <c r="D8" s="42">
        <v>14</v>
      </c>
      <c r="E8" s="42">
        <v>5</v>
      </c>
      <c r="F8" s="43">
        <v>7</v>
      </c>
      <c r="G8" s="644" t="s">
        <v>132</v>
      </c>
      <c r="H8" s="645"/>
      <c r="I8" s="645"/>
      <c r="J8" s="645"/>
      <c r="K8" s="645"/>
      <c r="L8" s="645"/>
      <c r="M8" s="645"/>
      <c r="N8" s="645"/>
      <c r="O8" s="645"/>
      <c r="P8" s="646"/>
      <c r="Q8" s="654" t="s">
        <v>156</v>
      </c>
      <c r="R8" s="655"/>
      <c r="S8" s="656"/>
      <c r="T8" s="49" t="s">
        <v>163</v>
      </c>
      <c r="U8" s="50" t="s">
        <v>165</v>
      </c>
      <c r="V8" s="50" t="s">
        <v>167</v>
      </c>
      <c r="W8" s="50" t="s">
        <v>165</v>
      </c>
      <c r="X8" s="50" t="s">
        <v>169</v>
      </c>
      <c r="Y8" s="50" t="s">
        <v>171</v>
      </c>
      <c r="Z8" s="50" t="s">
        <v>172</v>
      </c>
      <c r="AA8" s="51">
        <v>0</v>
      </c>
      <c r="AB8" s="657" t="s">
        <v>194</v>
      </c>
      <c r="AC8" s="658"/>
      <c r="AD8" s="658"/>
      <c r="AE8" s="658"/>
      <c r="AF8" s="658"/>
      <c r="AG8" s="658"/>
      <c r="AH8" s="658"/>
      <c r="AI8" s="658"/>
      <c r="AJ8" s="658"/>
      <c r="AK8" s="658"/>
      <c r="AL8" s="658"/>
      <c r="AM8" s="658"/>
      <c r="AN8" s="659"/>
      <c r="AO8" s="39"/>
      <c r="AP8" s="39"/>
      <c r="AQ8" s="39"/>
      <c r="AR8" s="52" t="s">
        <v>3</v>
      </c>
      <c r="AS8" s="53">
        <f>IF(クラスA="FC",CL*2,0)+IF(クラスA="TE",CL*3,0)+IF(クラスA="CR",CL+2)+IF(クラスB="FC",CL*2,0)+IF(クラスB="TE",CL*3,0)+IF(クラスB="CR",CL+2)-IF(AND(クラスA="FC",クラスB="FC"),CL*2,0)-IF(AND(クラスA="TE",クラスB="TE"),CL*3,0)-IF(AND(クラスA="CR",クラスB="CR"),CL+2)</f>
        <v>0</v>
      </c>
      <c r="AT8" s="39"/>
      <c r="AU8" s="39"/>
      <c r="AV8" s="39"/>
      <c r="BG8" s="39"/>
      <c r="CB8" s="39"/>
      <c r="CW8" s="39"/>
      <c r="DR8" s="39"/>
      <c r="EM8" s="39"/>
      <c r="FH8" s="39"/>
      <c r="GC8" s="39"/>
      <c r="GX8" s="39"/>
    </row>
    <row r="9" spans="1:206" x14ac:dyDescent="0.15">
      <c r="A9" s="41" t="s">
        <v>96</v>
      </c>
      <c r="B9" s="42">
        <v>12</v>
      </c>
      <c r="C9" s="42">
        <v>5</v>
      </c>
      <c r="D9" s="42">
        <v>9</v>
      </c>
      <c r="E9" s="42">
        <v>9</v>
      </c>
      <c r="F9" s="43">
        <v>5</v>
      </c>
      <c r="G9" s="644" t="str">
        <f>"ﾀﾞﾒｰｼﾞを与えた時または10ｶｳﾝﾄ毎に、HPを"&amp;CS!S10*3+10&amp;"点回復する。"</f>
        <v>ﾀﾞﾒｰｼﾞを与えた時または10ｶｳﾝﾄ毎に、HPを13点回復する。</v>
      </c>
      <c r="H9" s="645"/>
      <c r="I9" s="645"/>
      <c r="J9" s="645"/>
      <c r="K9" s="645"/>
      <c r="L9" s="645"/>
      <c r="M9" s="645"/>
      <c r="N9" s="645"/>
      <c r="O9" s="645"/>
      <c r="P9" s="646"/>
      <c r="Q9" s="654" t="s">
        <v>157</v>
      </c>
      <c r="R9" s="655"/>
      <c r="S9" s="656"/>
      <c r="T9" s="49" t="s">
        <v>163</v>
      </c>
      <c r="U9" s="50" t="s">
        <v>165</v>
      </c>
      <c r="V9" s="50" t="s">
        <v>187</v>
      </c>
      <c r="W9" s="50" t="s">
        <v>165</v>
      </c>
      <c r="X9" s="50" t="s">
        <v>169</v>
      </c>
      <c r="Y9" s="50" t="s">
        <v>171</v>
      </c>
      <c r="Z9" s="50" t="s">
        <v>188</v>
      </c>
      <c r="AA9" s="51">
        <v>0</v>
      </c>
      <c r="AB9" s="657" t="s">
        <v>189</v>
      </c>
      <c r="AC9" s="658"/>
      <c r="AD9" s="658"/>
      <c r="AE9" s="658"/>
      <c r="AF9" s="658"/>
      <c r="AG9" s="658"/>
      <c r="AH9" s="658"/>
      <c r="AI9" s="658"/>
      <c r="AJ9" s="658"/>
      <c r="AK9" s="658"/>
      <c r="AL9" s="658"/>
      <c r="AM9" s="658"/>
      <c r="AN9" s="659"/>
      <c r="AO9" s="39"/>
      <c r="AP9" s="39"/>
      <c r="AQ9" s="39"/>
      <c r="AR9" s="52" t="s">
        <v>2</v>
      </c>
      <c r="AS9" s="53">
        <f>IF(クラスA="FC",CL*2,0)+IF(クラスA="TE",CL*3,0)+IF(クラスA="CR",CL+2)+IF(クラスB="FC",CL*2,0)+IF(クラスB="TE",CL*3,0)+IF(クラスB="CR",CL+2)-IF(AND(クラスA="FC",クラスB="FC"),CL*2,0)-IF(AND(クラスA="TE",クラスB="TE"),CL*3,0)-IF(AND(クラスA="CR",クラスB="CR"),CL+2)</f>
        <v>0</v>
      </c>
      <c r="AT9" s="39"/>
      <c r="AU9" s="39"/>
      <c r="AV9" s="39"/>
      <c r="BG9" s="39"/>
      <c r="CB9" s="39"/>
      <c r="CW9" s="39"/>
      <c r="DR9" s="39"/>
      <c r="EM9" s="39"/>
      <c r="FH9" s="39"/>
      <c r="GC9" s="39"/>
      <c r="GX9" s="39"/>
    </row>
    <row r="10" spans="1:206" x14ac:dyDescent="0.15">
      <c r="A10" s="41" t="s">
        <v>98</v>
      </c>
      <c r="B10" s="42">
        <v>5</v>
      </c>
      <c r="C10" s="42">
        <v>7</v>
      </c>
      <c r="D10" s="42">
        <v>6</v>
      </c>
      <c r="E10" s="42">
        <v>12</v>
      </c>
      <c r="F10" s="43">
        <v>10</v>
      </c>
      <c r="G10" s="644" t="s">
        <v>131</v>
      </c>
      <c r="H10" s="645"/>
      <c r="I10" s="645"/>
      <c r="J10" s="645"/>
      <c r="K10" s="645"/>
      <c r="L10" s="645"/>
      <c r="M10" s="645"/>
      <c r="N10" s="645"/>
      <c r="O10" s="645"/>
      <c r="P10" s="646"/>
      <c r="Q10" s="654" t="s">
        <v>158</v>
      </c>
      <c r="R10" s="655"/>
      <c r="S10" s="656"/>
      <c r="T10" s="49" t="s">
        <v>163</v>
      </c>
      <c r="U10" s="50" t="s">
        <v>165</v>
      </c>
      <c r="V10" s="50" t="s">
        <v>167</v>
      </c>
      <c r="W10" s="50" t="s">
        <v>165</v>
      </c>
      <c r="X10" s="50" t="s">
        <v>169</v>
      </c>
      <c r="Y10" s="50" t="s">
        <v>171</v>
      </c>
      <c r="Z10" s="50" t="s">
        <v>175</v>
      </c>
      <c r="AA10" s="51">
        <v>0</v>
      </c>
      <c r="AB10" s="657" t="s">
        <v>190</v>
      </c>
      <c r="AC10" s="658"/>
      <c r="AD10" s="658"/>
      <c r="AE10" s="658"/>
      <c r="AF10" s="658"/>
      <c r="AG10" s="658"/>
      <c r="AH10" s="658"/>
      <c r="AI10" s="658"/>
      <c r="AJ10" s="658"/>
      <c r="AK10" s="658"/>
      <c r="AL10" s="658"/>
      <c r="AM10" s="658"/>
      <c r="AN10" s="659"/>
      <c r="AO10" s="39"/>
      <c r="AP10" s="39"/>
      <c r="AQ10" s="39"/>
      <c r="AR10" s="52" t="s">
        <v>1</v>
      </c>
      <c r="AS10" s="53">
        <f>IF(クラスA="YM",CL*2,0)+IF(クラスA="CR",CL+2)+IF(クラスB="YM",CL*2,0)+IF(クラスB="CR",CL+2)-IF(AND(クラスA="YM",クラスB="YM"),CL*2,0)-IF(AND(クラスA="CR",クラスB="CR"),CL+2)</f>
        <v>0</v>
      </c>
      <c r="AT10" s="39"/>
      <c r="AU10" s="39"/>
      <c r="AV10" s="39"/>
      <c r="BG10" s="39"/>
      <c r="CB10" s="39"/>
      <c r="CW10" s="39"/>
      <c r="DR10" s="39"/>
      <c r="EM10" s="39"/>
      <c r="FH10" s="39"/>
      <c r="GC10" s="39"/>
      <c r="GX10" s="39"/>
    </row>
    <row r="11" spans="1:206" ht="14.25" thickBot="1" x14ac:dyDescent="0.2">
      <c r="A11" s="41" t="s">
        <v>99</v>
      </c>
      <c r="B11" s="42">
        <v>5</v>
      </c>
      <c r="C11" s="42">
        <v>10</v>
      </c>
      <c r="D11" s="42">
        <v>5</v>
      </c>
      <c r="E11" s="42">
        <v>10</v>
      </c>
      <c r="F11" s="43">
        <v>10</v>
      </c>
      <c r="G11" s="644" t="str">
        <f>"「種別：魔」の被ﾀﾞﾒ-"&amp;10+CS!S10*3&amp;" &amp; 準備期間を-1してコスト+1"</f>
        <v>「種別：魔」の被ﾀﾞﾒ-13 &amp; 準備期間を-1してコスト+1</v>
      </c>
      <c r="H11" s="645"/>
      <c r="I11" s="645"/>
      <c r="J11" s="645"/>
      <c r="K11" s="645"/>
      <c r="L11" s="645"/>
      <c r="M11" s="645"/>
      <c r="N11" s="645"/>
      <c r="O11" s="645"/>
      <c r="P11" s="646"/>
      <c r="Q11" s="654" t="s">
        <v>159</v>
      </c>
      <c r="R11" s="655"/>
      <c r="S11" s="656"/>
      <c r="T11" s="49" t="s">
        <v>163</v>
      </c>
      <c r="U11" s="50" t="s">
        <v>165</v>
      </c>
      <c r="V11" s="50" t="s">
        <v>167</v>
      </c>
      <c r="W11" s="50" t="s">
        <v>165</v>
      </c>
      <c r="X11" s="50" t="s">
        <v>169</v>
      </c>
      <c r="Y11" s="50" t="s">
        <v>171</v>
      </c>
      <c r="Z11" s="50" t="s">
        <v>191</v>
      </c>
      <c r="AA11" s="51">
        <v>0</v>
      </c>
      <c r="AB11" s="657" t="s">
        <v>195</v>
      </c>
      <c r="AC11" s="658"/>
      <c r="AD11" s="658"/>
      <c r="AE11" s="658"/>
      <c r="AF11" s="658"/>
      <c r="AG11" s="658"/>
      <c r="AH11" s="658"/>
      <c r="AI11" s="658"/>
      <c r="AJ11" s="658"/>
      <c r="AK11" s="658"/>
      <c r="AL11" s="658"/>
      <c r="AM11" s="658"/>
      <c r="AN11" s="659"/>
      <c r="AO11" s="39"/>
      <c r="AP11" s="39"/>
      <c r="AQ11" s="39"/>
      <c r="AR11" s="54" t="s">
        <v>0</v>
      </c>
      <c r="AS11" s="55">
        <f>IF(クラスA="YM",CL*2,0)+IF(クラスA="CR",CL+2)+IF(クラスA="AW",CL*3)+IF(クラスB="YM",CL*2,0)+IF(クラスB="CR",CL+2)+IF(クラスB="AW",CL*3)-IF(AND(クラスA="YM",クラスB="YM"),CL*2,0)-IF(AND(クラスA="CR",クラスB="CR"),CL+2)-IF(AND(クラスA="AW",クラスB="AW"),CL*3)</f>
        <v>0</v>
      </c>
      <c r="AT11" s="39"/>
      <c r="AU11" s="39"/>
      <c r="AV11" s="39"/>
      <c r="BG11" s="39"/>
      <c r="CB11" s="39"/>
      <c r="CW11" s="39"/>
      <c r="DR11" s="39"/>
      <c r="EM11" s="39"/>
      <c r="FH11" s="39"/>
      <c r="GC11" s="39"/>
      <c r="GX11" s="39"/>
    </row>
    <row r="12" spans="1:206" x14ac:dyDescent="0.15">
      <c r="A12" s="41" t="s">
        <v>97</v>
      </c>
      <c r="B12" s="42">
        <v>11</v>
      </c>
      <c r="C12" s="42">
        <v>8</v>
      </c>
      <c r="D12" s="42">
        <v>9</v>
      </c>
      <c r="E12" s="42">
        <v>7</v>
      </c>
      <c r="F12" s="43">
        <v>5</v>
      </c>
      <c r="G12" s="644" t="s">
        <v>256</v>
      </c>
      <c r="H12" s="645"/>
      <c r="I12" s="645"/>
      <c r="J12" s="645"/>
      <c r="K12" s="645"/>
      <c r="L12" s="645"/>
      <c r="M12" s="645"/>
      <c r="N12" s="645"/>
      <c r="O12" s="645"/>
      <c r="P12" s="646"/>
      <c r="Q12" s="654" t="s">
        <v>160</v>
      </c>
      <c r="R12" s="655"/>
      <c r="S12" s="656"/>
      <c r="T12" s="49" t="s">
        <v>163</v>
      </c>
      <c r="U12" s="50" t="s">
        <v>165</v>
      </c>
      <c r="V12" s="50" t="s">
        <v>180</v>
      </c>
      <c r="W12" s="50" t="s">
        <v>165</v>
      </c>
      <c r="X12" s="50" t="s">
        <v>169</v>
      </c>
      <c r="Y12" s="50" t="s">
        <v>171</v>
      </c>
      <c r="Z12" s="50" t="s">
        <v>267</v>
      </c>
      <c r="AA12" s="51">
        <v>3</v>
      </c>
      <c r="AB12" s="657" t="s">
        <v>268</v>
      </c>
      <c r="AC12" s="658"/>
      <c r="AD12" s="658"/>
      <c r="AE12" s="658"/>
      <c r="AF12" s="658"/>
      <c r="AG12" s="658"/>
      <c r="AH12" s="658"/>
      <c r="AI12" s="658"/>
      <c r="AJ12" s="658"/>
      <c r="AK12" s="658"/>
      <c r="AL12" s="658"/>
      <c r="AM12" s="658"/>
      <c r="AN12" s="659"/>
      <c r="AO12" s="39"/>
      <c r="AP12" s="39"/>
      <c r="AQ12" s="39"/>
      <c r="AR12" s="39"/>
      <c r="AS12" s="39"/>
      <c r="AT12" s="39"/>
      <c r="AU12" s="39"/>
      <c r="AV12" s="39"/>
      <c r="BG12" s="39"/>
      <c r="CB12" s="39"/>
      <c r="CW12" s="39"/>
      <c r="DR12" s="39"/>
      <c r="EM12" s="39"/>
      <c r="FH12" s="39"/>
      <c r="GC12" s="39"/>
      <c r="GX12" s="39"/>
    </row>
    <row r="13" spans="1:206" x14ac:dyDescent="0.15">
      <c r="A13" s="41" t="s">
        <v>203</v>
      </c>
      <c r="B13" s="42">
        <v>7</v>
      </c>
      <c r="C13" s="42">
        <v>8</v>
      </c>
      <c r="D13" s="42">
        <v>6</v>
      </c>
      <c r="E13" s="42">
        <v>13</v>
      </c>
      <c r="F13" s="43">
        <v>6</v>
      </c>
      <c r="G13" s="644" t="s">
        <v>204</v>
      </c>
      <c r="H13" s="645"/>
      <c r="I13" s="645"/>
      <c r="J13" s="645"/>
      <c r="K13" s="645"/>
      <c r="L13" s="645"/>
      <c r="M13" s="645"/>
      <c r="N13" s="645"/>
      <c r="O13" s="645"/>
      <c r="P13" s="646"/>
      <c r="Q13" s="654" t="s">
        <v>205</v>
      </c>
      <c r="R13" s="655"/>
      <c r="S13" s="656"/>
      <c r="T13" s="49" t="s">
        <v>163</v>
      </c>
      <c r="U13" s="50" t="s">
        <v>18</v>
      </c>
      <c r="V13" s="50" t="s">
        <v>206</v>
      </c>
      <c r="W13" s="50" t="s">
        <v>207</v>
      </c>
      <c r="X13" s="50" t="s">
        <v>208</v>
      </c>
      <c r="Y13" s="50" t="s">
        <v>209</v>
      </c>
      <c r="Z13" s="50" t="s">
        <v>212</v>
      </c>
      <c r="AA13" s="51">
        <v>1</v>
      </c>
      <c r="AB13" s="657" t="str">
        <f>"①全達成値+1 ②ﾀﾞﾒｰｼﾞ+"&amp;CS!S10+5&amp;" ③C値-1 のどれかを戦闘中適用。"</f>
        <v>①全達成値+1 ②ﾀﾞﾒｰｼﾞ+6 ③C値-1 のどれかを戦闘中適用。</v>
      </c>
      <c r="AC13" s="658"/>
      <c r="AD13" s="658"/>
      <c r="AE13" s="658"/>
      <c r="AF13" s="658"/>
      <c r="AG13" s="658"/>
      <c r="AH13" s="658"/>
      <c r="AI13" s="658"/>
      <c r="AJ13" s="658"/>
      <c r="AK13" s="658"/>
      <c r="AL13" s="658"/>
      <c r="AM13" s="658"/>
      <c r="AN13" s="659"/>
      <c r="AO13" s="39"/>
      <c r="AP13" s="39"/>
      <c r="AQ13" s="39"/>
      <c r="AR13" s="39"/>
      <c r="AS13" s="39"/>
      <c r="AT13" s="39"/>
      <c r="AU13" s="39"/>
      <c r="AV13" s="39"/>
      <c r="BG13" s="39"/>
      <c r="CB13" s="39"/>
      <c r="CW13" s="39"/>
      <c r="DR13" s="39"/>
      <c r="EM13" s="39"/>
      <c r="FH13" s="39"/>
      <c r="GC13" s="39"/>
      <c r="GX13" s="39"/>
    </row>
    <row r="14" spans="1:206" x14ac:dyDescent="0.15">
      <c r="A14" s="41" t="s">
        <v>213</v>
      </c>
      <c r="B14" s="42">
        <v>10</v>
      </c>
      <c r="C14" s="42">
        <v>4</v>
      </c>
      <c r="D14" s="42">
        <v>8</v>
      </c>
      <c r="E14" s="42">
        <v>6</v>
      </c>
      <c r="F14" s="43">
        <v>12</v>
      </c>
      <c r="G14" s="644" t="s">
        <v>214</v>
      </c>
      <c r="H14" s="645"/>
      <c r="I14" s="645"/>
      <c r="J14" s="645"/>
      <c r="K14" s="645"/>
      <c r="L14" s="645"/>
      <c r="M14" s="645"/>
      <c r="N14" s="645"/>
      <c r="O14" s="645"/>
      <c r="P14" s="646"/>
      <c r="Q14" s="654" t="s">
        <v>215</v>
      </c>
      <c r="R14" s="655"/>
      <c r="S14" s="656"/>
      <c r="T14" s="49" t="s">
        <v>163</v>
      </c>
      <c r="U14" s="50" t="s">
        <v>18</v>
      </c>
      <c r="V14" s="50" t="s">
        <v>216</v>
      </c>
      <c r="W14" s="50" t="s">
        <v>176</v>
      </c>
      <c r="X14" s="50" t="s">
        <v>217</v>
      </c>
      <c r="Y14" s="50" t="s">
        <v>171</v>
      </c>
      <c r="Z14" s="50" t="s">
        <v>175</v>
      </c>
      <c r="AA14" s="51">
        <v>3</v>
      </c>
      <c r="AB14" s="657" t="s">
        <v>218</v>
      </c>
      <c r="AC14" s="658"/>
      <c r="AD14" s="658"/>
      <c r="AE14" s="658"/>
      <c r="AF14" s="658"/>
      <c r="AG14" s="658"/>
      <c r="AH14" s="658"/>
      <c r="AI14" s="658"/>
      <c r="AJ14" s="658"/>
      <c r="AK14" s="658"/>
      <c r="AL14" s="658"/>
      <c r="AM14" s="658"/>
      <c r="AN14" s="659"/>
      <c r="AO14" s="39"/>
      <c r="AP14" s="39"/>
      <c r="AQ14" s="39"/>
      <c r="AR14" s="39"/>
      <c r="AS14" s="39"/>
      <c r="AT14" s="39"/>
      <c r="AU14" s="39"/>
      <c r="AV14" s="39"/>
      <c r="BG14" s="39"/>
      <c r="CB14" s="39"/>
      <c r="CW14" s="39"/>
      <c r="DR14" s="39"/>
      <c r="EM14" s="39"/>
      <c r="FH14" s="39"/>
      <c r="GC14" s="39"/>
      <c r="GX14" s="39"/>
    </row>
    <row r="15" spans="1:206" x14ac:dyDescent="0.15">
      <c r="A15" s="41" t="s">
        <v>223</v>
      </c>
      <c r="B15" s="42">
        <v>5</v>
      </c>
      <c r="C15" s="42">
        <v>12</v>
      </c>
      <c r="D15" s="42">
        <v>5</v>
      </c>
      <c r="E15" s="42">
        <v>13</v>
      </c>
      <c r="F15" s="43">
        <v>5</v>
      </c>
      <c r="G15" s="644" t="str">
        <f>"攻撃に「BS：花毒("&amp;CS!S10+5&amp;")」付与。 &amp; ｸﾗｽｽｷﾙのSL上限に+1"</f>
        <v>攻撃に「BS：花毒(6)」付与。 &amp; ｸﾗｽｽｷﾙのSL上限に+1</v>
      </c>
      <c r="H15" s="645"/>
      <c r="I15" s="645"/>
      <c r="J15" s="645"/>
      <c r="K15" s="645"/>
      <c r="L15" s="645"/>
      <c r="M15" s="645"/>
      <c r="N15" s="645"/>
      <c r="O15" s="645"/>
      <c r="P15" s="646"/>
      <c r="Q15" s="654" t="s">
        <v>224</v>
      </c>
      <c r="R15" s="655"/>
      <c r="S15" s="656"/>
      <c r="T15" s="49" t="s">
        <v>163</v>
      </c>
      <c r="U15" s="50" t="s">
        <v>18</v>
      </c>
      <c r="V15" s="50" t="s">
        <v>167</v>
      </c>
      <c r="W15" s="50" t="s">
        <v>18</v>
      </c>
      <c r="X15" s="50" t="s">
        <v>169</v>
      </c>
      <c r="Y15" s="50" t="s">
        <v>171</v>
      </c>
      <c r="Z15" s="50" t="s">
        <v>175</v>
      </c>
      <c r="AA15" s="51">
        <v>0</v>
      </c>
      <c r="AB15" s="657" t="str">
        <f>"C開始時使用。HP"&amp;CS!S10*15+90&amp;"回復。以後ｻﾌﾞｱｸｼｮﾝｽｷﾙでﾌﾗﾜｰC1つ獲得。"</f>
        <v>C開始時使用。HP105回復。以後ｻﾌﾞｱｸｼｮﾝｽｷﾙでﾌﾗﾜｰC1つ獲得。</v>
      </c>
      <c r="AC15" s="658"/>
      <c r="AD15" s="658"/>
      <c r="AE15" s="658"/>
      <c r="AF15" s="658"/>
      <c r="AG15" s="658"/>
      <c r="AH15" s="658"/>
      <c r="AI15" s="658"/>
      <c r="AJ15" s="658"/>
      <c r="AK15" s="658"/>
      <c r="AL15" s="658"/>
      <c r="AM15" s="658"/>
      <c r="AN15" s="659"/>
      <c r="AO15" s="39"/>
      <c r="AP15" s="39"/>
      <c r="AQ15" s="39"/>
      <c r="AR15" s="39"/>
      <c r="AS15" s="39"/>
      <c r="AT15" s="39"/>
      <c r="AU15" s="39"/>
      <c r="AV15" s="39"/>
      <c r="BG15" s="39"/>
      <c r="CB15" s="39"/>
      <c r="CW15" s="39"/>
      <c r="DR15" s="39"/>
      <c r="EM15" s="39"/>
      <c r="FH15" s="39"/>
      <c r="GC15" s="39"/>
      <c r="GX15" s="39"/>
    </row>
    <row r="16" spans="1:206" x14ac:dyDescent="0.15">
      <c r="A16" s="41" t="s">
        <v>226</v>
      </c>
      <c r="B16" s="42">
        <v>11</v>
      </c>
      <c r="C16" s="42">
        <v>5</v>
      </c>
      <c r="D16" s="42">
        <v>11</v>
      </c>
      <c r="E16" s="42">
        <v>6</v>
      </c>
      <c r="F16" s="43">
        <v>7</v>
      </c>
      <c r="G16" s="644" t="s">
        <v>227</v>
      </c>
      <c r="H16" s="645"/>
      <c r="I16" s="645"/>
      <c r="J16" s="645"/>
      <c r="K16" s="645"/>
      <c r="L16" s="645"/>
      <c r="M16" s="645"/>
      <c r="N16" s="645"/>
      <c r="O16" s="645"/>
      <c r="P16" s="646"/>
      <c r="Q16" s="654" t="s">
        <v>228</v>
      </c>
      <c r="R16" s="655"/>
      <c r="S16" s="656"/>
      <c r="T16" s="49" t="s">
        <v>229</v>
      </c>
      <c r="U16" s="50" t="s">
        <v>18</v>
      </c>
      <c r="V16" s="50" t="s">
        <v>230</v>
      </c>
      <c r="W16" s="50" t="s">
        <v>18</v>
      </c>
      <c r="X16" s="50" t="s">
        <v>231</v>
      </c>
      <c r="Y16" s="50" t="s">
        <v>171</v>
      </c>
      <c r="Z16" s="50" t="s">
        <v>232</v>
      </c>
      <c r="AA16" s="51">
        <v>0</v>
      </c>
      <c r="AB16" s="657" t="str">
        <f>"回避判定直前使用。達成値+"&amp;(3+ROUNDUP(CS!S10/3,0))&amp;"。回避成功の場合,次の命中+"&amp;(3+ROUNDUP(CS!S10/3,0))</f>
        <v>回避判定直前使用。達成値+4。回避成功の場合,次の命中+4</v>
      </c>
      <c r="AC16" s="658"/>
      <c r="AD16" s="658"/>
      <c r="AE16" s="658"/>
      <c r="AF16" s="658"/>
      <c r="AG16" s="658"/>
      <c r="AH16" s="658"/>
      <c r="AI16" s="658"/>
      <c r="AJ16" s="658"/>
      <c r="AK16" s="658"/>
      <c r="AL16" s="658"/>
      <c r="AM16" s="658"/>
      <c r="AN16" s="659"/>
      <c r="AO16" s="39"/>
      <c r="AP16" s="39"/>
      <c r="AQ16" s="39"/>
      <c r="AR16" s="39"/>
      <c r="AS16" s="39"/>
      <c r="AT16" s="39"/>
      <c r="AU16" s="39"/>
      <c r="AV16" s="39"/>
      <c r="BG16" s="39"/>
      <c r="CB16" s="39"/>
      <c r="CW16" s="39"/>
      <c r="DR16" s="39"/>
      <c r="EM16" s="39"/>
      <c r="FH16" s="39"/>
      <c r="GC16" s="39"/>
      <c r="GX16" s="39"/>
    </row>
    <row r="17" spans="1:216" x14ac:dyDescent="0.15">
      <c r="A17" s="41" t="s">
        <v>234</v>
      </c>
      <c r="B17" s="42">
        <v>7</v>
      </c>
      <c r="C17" s="42">
        <v>10</v>
      </c>
      <c r="D17" s="42">
        <v>8</v>
      </c>
      <c r="E17" s="42">
        <v>10</v>
      </c>
      <c r="F17" s="43">
        <v>5</v>
      </c>
      <c r="G17" s="644" t="s">
        <v>239</v>
      </c>
      <c r="H17" s="645"/>
      <c r="I17" s="645"/>
      <c r="J17" s="645"/>
      <c r="K17" s="645"/>
      <c r="L17" s="645"/>
      <c r="M17" s="645"/>
      <c r="N17" s="645"/>
      <c r="O17" s="645"/>
      <c r="P17" s="646"/>
      <c r="Q17" s="654" t="s">
        <v>235</v>
      </c>
      <c r="R17" s="655"/>
      <c r="S17" s="656"/>
      <c r="T17" s="49" t="s">
        <v>236</v>
      </c>
      <c r="U17" s="50" t="s">
        <v>18</v>
      </c>
      <c r="V17" s="50" t="s">
        <v>233</v>
      </c>
      <c r="W17" s="50" t="s">
        <v>18</v>
      </c>
      <c r="X17" s="50" t="s">
        <v>237</v>
      </c>
      <c r="Y17" s="50" t="s">
        <v>171</v>
      </c>
      <c r="Z17" s="50" t="s">
        <v>238</v>
      </c>
      <c r="AA17" s="51">
        <v>0</v>
      </c>
      <c r="AB17" s="657" t="s">
        <v>240</v>
      </c>
      <c r="AC17" s="658"/>
      <c r="AD17" s="658"/>
      <c r="AE17" s="658"/>
      <c r="AF17" s="658"/>
      <c r="AG17" s="658"/>
      <c r="AH17" s="658"/>
      <c r="AI17" s="658"/>
      <c r="AJ17" s="658"/>
      <c r="AK17" s="658"/>
      <c r="AL17" s="658"/>
      <c r="AM17" s="658"/>
      <c r="AN17" s="659"/>
      <c r="AO17" s="39"/>
      <c r="AP17" s="39"/>
      <c r="AQ17" s="39"/>
      <c r="AR17" s="39"/>
      <c r="AS17" s="39"/>
      <c r="AT17" s="39"/>
      <c r="AU17" s="39"/>
      <c r="AV17" s="39"/>
      <c r="BG17" s="39"/>
      <c r="CB17" s="39"/>
      <c r="CW17" s="39"/>
      <c r="DR17" s="39"/>
      <c r="EM17" s="39"/>
      <c r="FH17" s="39"/>
      <c r="GC17" s="39"/>
      <c r="GX17" s="39"/>
    </row>
    <row r="18" spans="1:216" x14ac:dyDescent="0.15">
      <c r="A18" s="41" t="s">
        <v>251</v>
      </c>
      <c r="B18" s="42">
        <v>7</v>
      </c>
      <c r="C18" s="42">
        <v>8</v>
      </c>
      <c r="D18" s="42">
        <v>12</v>
      </c>
      <c r="E18" s="42">
        <v>8</v>
      </c>
      <c r="F18" s="43">
        <v>5</v>
      </c>
      <c r="G18" s="644" t="s">
        <v>252</v>
      </c>
      <c r="H18" s="645"/>
      <c r="I18" s="645"/>
      <c r="J18" s="645"/>
      <c r="K18" s="645"/>
      <c r="L18" s="645"/>
      <c r="M18" s="645"/>
      <c r="N18" s="645"/>
      <c r="O18" s="645"/>
      <c r="P18" s="646"/>
      <c r="Q18" s="654" t="s">
        <v>253</v>
      </c>
      <c r="R18" s="655"/>
      <c r="S18" s="656"/>
      <c r="T18" s="49" t="s">
        <v>236</v>
      </c>
      <c r="U18" s="50" t="s">
        <v>18</v>
      </c>
      <c r="V18" s="50" t="s">
        <v>233</v>
      </c>
      <c r="W18" s="50" t="s">
        <v>18</v>
      </c>
      <c r="X18" s="50" t="s">
        <v>237</v>
      </c>
      <c r="Y18" s="50" t="s">
        <v>171</v>
      </c>
      <c r="Z18" s="50" t="s">
        <v>254</v>
      </c>
      <c r="AA18" s="51">
        <v>0</v>
      </c>
      <c r="AB18" s="657" t="s">
        <v>255</v>
      </c>
      <c r="AC18" s="658"/>
      <c r="AD18" s="658"/>
      <c r="AE18" s="658"/>
      <c r="AF18" s="658"/>
      <c r="AG18" s="658"/>
      <c r="AH18" s="658"/>
      <c r="AI18" s="658"/>
      <c r="AJ18" s="658"/>
      <c r="AK18" s="658"/>
      <c r="AL18" s="658"/>
      <c r="AM18" s="658"/>
      <c r="AN18" s="659"/>
      <c r="AO18" s="39"/>
      <c r="AP18" s="39"/>
      <c r="AQ18" s="39"/>
      <c r="AR18" s="39"/>
      <c r="AS18" s="39"/>
      <c r="AT18" s="39"/>
      <c r="AU18" s="39"/>
      <c r="AV18" s="39"/>
      <c r="BG18" s="39"/>
      <c r="CB18" s="39"/>
      <c r="CW18" s="39"/>
      <c r="DR18" s="39"/>
      <c r="EM18" s="39"/>
      <c r="FH18" s="39"/>
      <c r="GC18" s="39"/>
      <c r="GX18" s="39"/>
    </row>
    <row r="19" spans="1:216" x14ac:dyDescent="0.15">
      <c r="A19" s="41" t="s">
        <v>258</v>
      </c>
      <c r="B19" s="42">
        <v>5</v>
      </c>
      <c r="C19" s="42">
        <v>8</v>
      </c>
      <c r="D19" s="42">
        <v>8</v>
      </c>
      <c r="E19" s="42">
        <v>14</v>
      </c>
      <c r="F19" s="43">
        <v>5</v>
      </c>
      <c r="G19" s="644" t="str">
        <f>"「種別：魔」かつ「単体」のｽｷﾙが回避されたとき、同属性"&amp;20+CL*3&amp;"点ﾀﾞﾒｰｼﾞを与える。"</f>
        <v>「種別：魔」かつ「単体」のｽｷﾙが回避されたとき、同属性23点ﾀﾞﾒｰｼﾞを与える。</v>
      </c>
      <c r="H19" s="645"/>
      <c r="I19" s="645"/>
      <c r="J19" s="645"/>
      <c r="K19" s="645"/>
      <c r="L19" s="645"/>
      <c r="M19" s="645"/>
      <c r="N19" s="645"/>
      <c r="O19" s="645"/>
      <c r="P19" s="646"/>
      <c r="Q19" s="654" t="s">
        <v>259</v>
      </c>
      <c r="R19" s="655"/>
      <c r="S19" s="656"/>
      <c r="T19" s="49" t="s">
        <v>236</v>
      </c>
      <c r="U19" s="50" t="s">
        <v>18</v>
      </c>
      <c r="V19" s="50" t="s">
        <v>233</v>
      </c>
      <c r="W19" s="50" t="s">
        <v>18</v>
      </c>
      <c r="X19" s="50" t="s">
        <v>237</v>
      </c>
      <c r="Y19" s="50" t="s">
        <v>171</v>
      </c>
      <c r="Z19" s="50" t="s">
        <v>260</v>
      </c>
      <c r="AA19" s="51">
        <v>0</v>
      </c>
      <c r="AB19" s="657" t="str">
        <f>"①C開始時使用→HP&amp;MP[N*"&amp;CL+8&amp;"]点回復。②ﾀﾞﾒﾛ直前使用→与D+[N*"&amp;CL+10&amp;"]"</f>
        <v>①C開始時使用→HP&amp;MP[N*9]点回復。②ﾀﾞﾒﾛ直前使用→与D+[N*11]</v>
      </c>
      <c r="AC19" s="658"/>
      <c r="AD19" s="658"/>
      <c r="AE19" s="658"/>
      <c r="AF19" s="658"/>
      <c r="AG19" s="658"/>
      <c r="AH19" s="658"/>
      <c r="AI19" s="658"/>
      <c r="AJ19" s="658"/>
      <c r="AK19" s="658"/>
      <c r="AL19" s="658"/>
      <c r="AM19" s="658"/>
      <c r="AN19" s="659"/>
      <c r="AO19" s="39"/>
      <c r="AP19" s="39"/>
      <c r="AQ19" s="39"/>
      <c r="AR19" s="39"/>
      <c r="AS19" s="39"/>
      <c r="AT19" s="39"/>
      <c r="AU19" s="39"/>
      <c r="AV19" s="39"/>
      <c r="BG19" s="39"/>
      <c r="CB19" s="39"/>
      <c r="CW19" s="39"/>
      <c r="DR19" s="39"/>
      <c r="EM19" s="39"/>
      <c r="FH19" s="39"/>
      <c r="GC19" s="39"/>
      <c r="GX19" s="39"/>
    </row>
    <row r="20" spans="1:216" x14ac:dyDescent="0.15">
      <c r="A20" s="41" t="s">
        <v>276</v>
      </c>
      <c r="B20" s="42">
        <v>4</v>
      </c>
      <c r="C20" s="42">
        <v>7</v>
      </c>
      <c r="D20" s="42">
        <v>8</v>
      </c>
      <c r="E20" s="42">
        <v>7</v>
      </c>
      <c r="F20" s="43">
        <v>14</v>
      </c>
      <c r="G20" s="636" t="s">
        <v>277</v>
      </c>
      <c r="H20" s="645"/>
      <c r="I20" s="645"/>
      <c r="J20" s="645"/>
      <c r="K20" s="645"/>
      <c r="L20" s="645"/>
      <c r="M20" s="645"/>
      <c r="N20" s="645"/>
      <c r="O20" s="645"/>
      <c r="P20" s="646"/>
      <c r="Q20" s="676" t="s">
        <v>278</v>
      </c>
      <c r="R20" s="655"/>
      <c r="S20" s="656"/>
      <c r="T20" s="103" t="s">
        <v>163</v>
      </c>
      <c r="U20" s="104" t="s">
        <v>18</v>
      </c>
      <c r="V20" s="104" t="s">
        <v>167</v>
      </c>
      <c r="W20" s="104" t="s">
        <v>18</v>
      </c>
      <c r="X20" s="104" t="s">
        <v>169</v>
      </c>
      <c r="Y20" s="104" t="s">
        <v>171</v>
      </c>
      <c r="Z20" s="106" t="s">
        <v>279</v>
      </c>
      <c r="AA20" s="105">
        <v>0</v>
      </c>
      <c r="AB20" s="677" t="s">
        <v>280</v>
      </c>
      <c r="AC20" s="658"/>
      <c r="AD20" s="658"/>
      <c r="AE20" s="658"/>
      <c r="AF20" s="658"/>
      <c r="AG20" s="658"/>
      <c r="AH20" s="658"/>
      <c r="AI20" s="658"/>
      <c r="AJ20" s="658"/>
      <c r="AK20" s="658"/>
      <c r="AL20" s="658"/>
      <c r="AM20" s="658"/>
      <c r="AN20" s="659"/>
      <c r="AO20" s="39"/>
      <c r="AP20" s="39"/>
      <c r="AQ20" s="39"/>
      <c r="AR20" s="39"/>
      <c r="AS20" s="39"/>
      <c r="AT20" s="39"/>
      <c r="AU20" s="39"/>
      <c r="AV20" s="39"/>
      <c r="BG20" s="39"/>
      <c r="CB20" s="39"/>
      <c r="CW20" s="39"/>
      <c r="DR20" s="39"/>
      <c r="EM20" s="39"/>
      <c r="FH20" s="39"/>
      <c r="GC20" s="39"/>
      <c r="GX20" s="39"/>
    </row>
    <row r="21" spans="1:216" x14ac:dyDescent="0.15">
      <c r="A21" s="41" t="s">
        <v>292</v>
      </c>
      <c r="B21" s="42">
        <v>0</v>
      </c>
      <c r="C21" s="42">
        <v>12</v>
      </c>
      <c r="D21" s="42">
        <v>9</v>
      </c>
      <c r="E21" s="42">
        <v>11</v>
      </c>
      <c r="F21" s="43">
        <v>8</v>
      </c>
      <c r="G21" s="636" t="str">
        <f>"10ｶｳﾝﾄ毎に、MP"&amp;10+ROUNDUP(CL/2,0)&amp;"点減少 &amp; MP0で戦闘不能 &amp; 常時[感情の強度]+1"</f>
        <v>10ｶｳﾝﾄ毎に、MP11点減少 &amp; MP0で戦闘不能 &amp; 常時[感情の強度]+1</v>
      </c>
      <c r="H21" s="637"/>
      <c r="I21" s="637"/>
      <c r="J21" s="637"/>
      <c r="K21" s="637"/>
      <c r="L21" s="637"/>
      <c r="M21" s="637"/>
      <c r="N21" s="637"/>
      <c r="O21" s="637"/>
      <c r="P21" s="638"/>
      <c r="Q21" s="676" t="s">
        <v>293</v>
      </c>
      <c r="R21" s="681"/>
      <c r="S21" s="682"/>
      <c r="T21" s="107" t="s">
        <v>163</v>
      </c>
      <c r="U21" s="106" t="s">
        <v>18</v>
      </c>
      <c r="V21" s="106" t="s">
        <v>167</v>
      </c>
      <c r="W21" s="106" t="s">
        <v>18</v>
      </c>
      <c r="X21" s="106" t="s">
        <v>169</v>
      </c>
      <c r="Y21" s="106" t="s">
        <v>171</v>
      </c>
      <c r="Z21" s="106" t="s">
        <v>294</v>
      </c>
      <c r="AA21" s="108">
        <v>0</v>
      </c>
      <c r="AB21" s="677" t="str">
        <f>"C開始時に使用。HP&amp;MP全回復 その後、行動手番毎にMP["&amp;CL&amp;"+2D10]点回復"</f>
        <v>C開始時に使用。HP&amp;MP全回復 その後、行動手番毎にMP[1+2D10]点回復</v>
      </c>
      <c r="AC21" s="683"/>
      <c r="AD21" s="683"/>
      <c r="AE21" s="683"/>
      <c r="AF21" s="683"/>
      <c r="AG21" s="683"/>
      <c r="AH21" s="683"/>
      <c r="AI21" s="683"/>
      <c r="AJ21" s="683"/>
      <c r="AK21" s="683"/>
      <c r="AL21" s="683"/>
      <c r="AM21" s="683"/>
      <c r="AN21" s="684"/>
      <c r="AO21" s="39"/>
      <c r="AP21" s="39"/>
      <c r="AQ21" s="39"/>
      <c r="AR21" s="39"/>
      <c r="AS21" s="39"/>
      <c r="AT21" s="39"/>
      <c r="AU21" s="39"/>
      <c r="AV21" s="39"/>
      <c r="BG21" s="39"/>
      <c r="CB21" s="39"/>
      <c r="CW21" s="39"/>
      <c r="DR21" s="39"/>
      <c r="EM21" s="39"/>
      <c r="FH21" s="39"/>
      <c r="GC21" s="39"/>
      <c r="GX21" s="39"/>
    </row>
    <row r="22" spans="1:216" x14ac:dyDescent="0.15">
      <c r="A22" s="41" t="s">
        <v>295</v>
      </c>
      <c r="B22" s="42">
        <v>14</v>
      </c>
      <c r="C22" s="42">
        <v>4</v>
      </c>
      <c r="D22" s="42">
        <v>14</v>
      </c>
      <c r="E22" s="42">
        <v>4</v>
      </c>
      <c r="F22" s="43">
        <v>4</v>
      </c>
      <c r="G22" s="636" t="s">
        <v>296</v>
      </c>
      <c r="H22" s="637"/>
      <c r="I22" s="637"/>
      <c r="J22" s="637"/>
      <c r="K22" s="637"/>
      <c r="L22" s="637"/>
      <c r="M22" s="637"/>
      <c r="N22" s="637"/>
      <c r="O22" s="637"/>
      <c r="P22" s="638"/>
      <c r="Q22" s="676" t="s">
        <v>297</v>
      </c>
      <c r="R22" s="681"/>
      <c r="S22" s="682"/>
      <c r="T22" s="109" t="s">
        <v>163</v>
      </c>
      <c r="U22" s="110" t="s">
        <v>18</v>
      </c>
      <c r="V22" s="110" t="s">
        <v>167</v>
      </c>
      <c r="W22" s="110" t="s">
        <v>18</v>
      </c>
      <c r="X22" s="110" t="s">
        <v>169</v>
      </c>
      <c r="Y22" s="110" t="s">
        <v>171</v>
      </c>
      <c r="Z22" s="110" t="s">
        <v>298</v>
      </c>
      <c r="AA22" s="111">
        <v>0</v>
      </c>
      <c r="AB22" s="677" t="str">
        <f>"この戦闘中ｽｷﾙ攻撃で与えるダメージに+現カウント (上限値："&amp;CL*6+40&amp;")"</f>
        <v>この戦闘中ｽｷﾙ攻撃で与えるダメージに+現カウント (上限値：46)</v>
      </c>
      <c r="AC22" s="683"/>
      <c r="AD22" s="683"/>
      <c r="AE22" s="683"/>
      <c r="AF22" s="683"/>
      <c r="AG22" s="683"/>
      <c r="AH22" s="683"/>
      <c r="AI22" s="683"/>
      <c r="AJ22" s="683"/>
      <c r="AK22" s="683"/>
      <c r="AL22" s="683"/>
      <c r="AM22" s="683"/>
      <c r="AN22" s="684"/>
      <c r="AO22" s="39"/>
      <c r="AP22" s="39"/>
      <c r="AQ22" s="39"/>
      <c r="AR22" s="39"/>
      <c r="AS22" s="39"/>
      <c r="AT22" s="39"/>
      <c r="AU22" s="39"/>
      <c r="AV22" s="39"/>
      <c r="BG22" s="39"/>
      <c r="CB22" s="39"/>
      <c r="CW22" s="39"/>
      <c r="DR22" s="39"/>
      <c r="EM22" s="39"/>
      <c r="FH22" s="39"/>
      <c r="GC22" s="39"/>
      <c r="GX22" s="39"/>
    </row>
    <row r="23" spans="1:216" x14ac:dyDescent="0.15">
      <c r="A23" s="41" t="s">
        <v>299</v>
      </c>
      <c r="B23" s="42">
        <v>10</v>
      </c>
      <c r="C23" s="42">
        <v>10</v>
      </c>
      <c r="D23" s="42">
        <v>10</v>
      </c>
      <c r="E23" s="42">
        <v>4</v>
      </c>
      <c r="F23" s="43">
        <v>6</v>
      </c>
      <c r="G23" s="636" t="s">
        <v>300</v>
      </c>
      <c r="H23" s="637"/>
      <c r="I23" s="637"/>
      <c r="J23" s="637"/>
      <c r="K23" s="637"/>
      <c r="L23" s="637"/>
      <c r="M23" s="637"/>
      <c r="N23" s="637"/>
      <c r="O23" s="637"/>
      <c r="P23" s="638"/>
      <c r="Q23" s="676" t="s">
        <v>301</v>
      </c>
      <c r="R23" s="681"/>
      <c r="S23" s="682"/>
      <c r="T23" s="109" t="s">
        <v>163</v>
      </c>
      <c r="U23" s="110" t="s">
        <v>18</v>
      </c>
      <c r="V23" s="110" t="s">
        <v>187</v>
      </c>
      <c r="W23" s="110" t="s">
        <v>18</v>
      </c>
      <c r="X23" s="110" t="s">
        <v>169</v>
      </c>
      <c r="Y23" s="110" t="s">
        <v>171</v>
      </c>
      <c r="Z23" s="110" t="s">
        <v>212</v>
      </c>
      <c r="AA23" s="111">
        <v>0</v>
      </c>
      <c r="AB23" s="677" t="str">
        <f>"自身の受けるダメージを"&amp;CL*12+60&amp;"点軽減。ダメージ0の場合 MP"&amp;CL+5&amp;"点回復"</f>
        <v>自身の受けるダメージを72点軽減。ダメージ0の場合 MP6点回復</v>
      </c>
      <c r="AC23" s="683"/>
      <c r="AD23" s="683"/>
      <c r="AE23" s="683"/>
      <c r="AF23" s="683"/>
      <c r="AG23" s="683"/>
      <c r="AH23" s="683"/>
      <c r="AI23" s="683"/>
      <c r="AJ23" s="683"/>
      <c r="AK23" s="683"/>
      <c r="AL23" s="683"/>
      <c r="AM23" s="683"/>
      <c r="AN23" s="684"/>
      <c r="AO23" s="39"/>
      <c r="AP23" s="39"/>
      <c r="AQ23" s="39"/>
      <c r="AR23" s="39"/>
      <c r="AS23" s="39"/>
      <c r="AT23" s="39"/>
      <c r="AU23" s="39"/>
      <c r="AV23" s="39"/>
      <c r="BG23" s="39"/>
      <c r="CB23" s="39"/>
      <c r="CW23" s="39"/>
      <c r="DR23" s="39"/>
      <c r="EM23" s="39"/>
      <c r="FH23" s="39"/>
      <c r="GC23" s="39"/>
      <c r="GX23" s="39"/>
    </row>
    <row r="24" spans="1:216" x14ac:dyDescent="0.15">
      <c r="A24" s="41" t="s">
        <v>138</v>
      </c>
      <c r="B24" s="42" t="e">
        <f>ROUNDUP((VLOOKUP(キメラA,VL用!$A$2:$F$50,B26,FALSE)+VLOOKUP(キメラB,VL用!$A$2:$F$50,B26,FALSE))/2,0)</f>
        <v>#N/A</v>
      </c>
      <c r="C24" s="42" t="e">
        <f>ROUNDUP((VLOOKUP(キメラA,VL用!$A$2:$F$50,C26,FALSE)+VLOOKUP(キメラB,VL用!$A$2:$F$50,C26,FALSE))/2,0)</f>
        <v>#N/A</v>
      </c>
      <c r="D24" s="42" t="e">
        <f>ROUNDUP((VLOOKUP(キメラA,VL用!$A$2:$F$50,D26,FALSE)+VLOOKUP(キメラB,VL用!$A$2:$F$50,D26,FALSE))/2,0)</f>
        <v>#N/A</v>
      </c>
      <c r="E24" s="42" t="e">
        <f>ROUNDUP((VLOOKUP(キメラA,VL用!$A$2:$F$50,E26,FALSE)+VLOOKUP(キメラB,VL用!$A$2:$F$50,E26,FALSE))/2,0)</f>
        <v>#N/A</v>
      </c>
      <c r="F24" s="42" t="e">
        <f>ROUNDUP((VLOOKUP(キメラA,VL用!$A$2:$F$50,F26,FALSE)+VLOOKUP(キメラB,VL用!$A$2:$F$50,F26,FALSE))/2,0)</f>
        <v>#N/A</v>
      </c>
      <c r="G24" s="644" t="e">
        <f>VLOOKUP(キメラA,A1:P50,7,FALSE)</f>
        <v>#N/A</v>
      </c>
      <c r="H24" s="645"/>
      <c r="I24" s="645"/>
      <c r="J24" s="645"/>
      <c r="K24" s="645"/>
      <c r="L24" s="645"/>
      <c r="M24" s="645"/>
      <c r="N24" s="645"/>
      <c r="O24" s="645"/>
      <c r="P24" s="646"/>
      <c r="Q24" s="654" t="s">
        <v>161</v>
      </c>
      <c r="R24" s="655"/>
      <c r="S24" s="656"/>
      <c r="T24" s="49" t="s">
        <v>163</v>
      </c>
      <c r="U24" s="50" t="s">
        <v>165</v>
      </c>
      <c r="V24" s="50" t="s">
        <v>192</v>
      </c>
      <c r="W24" s="50" t="s">
        <v>18</v>
      </c>
      <c r="X24" s="50" t="s">
        <v>169</v>
      </c>
      <c r="Y24" s="50" t="s">
        <v>171</v>
      </c>
      <c r="Z24" s="50" t="s">
        <v>169</v>
      </c>
      <c r="AA24" s="51" t="s">
        <v>169</v>
      </c>
      <c r="AB24" s="657" t="str">
        <f>"感情強度合計値-1。〈炎〉～〈闇〉耐性+"&amp;5+CS!S10*2&amp;" 4MP以上のｽｷﾙ代償-1MP"</f>
        <v>感情強度合計値-1。〈炎〉～〈闇〉耐性+7 4MP以上のｽｷﾙ代償-1MP</v>
      </c>
      <c r="AC24" s="658"/>
      <c r="AD24" s="658"/>
      <c r="AE24" s="658"/>
      <c r="AF24" s="658"/>
      <c r="AG24" s="658"/>
      <c r="AH24" s="658"/>
      <c r="AI24" s="658"/>
      <c r="AJ24" s="658"/>
      <c r="AK24" s="658"/>
      <c r="AL24" s="658"/>
      <c r="AM24" s="658"/>
      <c r="AN24" s="659"/>
      <c r="AO24" s="39"/>
      <c r="AP24" s="39"/>
      <c r="AQ24" s="39"/>
      <c r="AR24" s="39"/>
      <c r="AS24" s="39"/>
      <c r="AT24" s="39"/>
      <c r="AU24" s="39"/>
      <c r="AV24" s="39"/>
      <c r="BG24" s="39"/>
      <c r="CB24" s="39"/>
      <c r="CW24" s="39"/>
      <c r="DR24" s="39"/>
      <c r="EM24" s="39"/>
      <c r="FH24" s="39"/>
      <c r="GC24" s="39"/>
      <c r="GX24" s="39"/>
    </row>
    <row r="25" spans="1:216" ht="14.25" thickBot="1" x14ac:dyDescent="0.2">
      <c r="A25" s="56" t="s">
        <v>139</v>
      </c>
      <c r="B25" s="57" t="e">
        <f>B24</f>
        <v>#N/A</v>
      </c>
      <c r="C25" s="57" t="e">
        <f>C24</f>
        <v>#N/A</v>
      </c>
      <c r="D25" s="57" t="e">
        <f>D24</f>
        <v>#N/A</v>
      </c>
      <c r="E25" s="57" t="e">
        <f>E24</f>
        <v>#N/A</v>
      </c>
      <c r="F25" s="57" t="e">
        <f>F24</f>
        <v>#N/A</v>
      </c>
      <c r="G25" s="647" t="e">
        <f>VLOOKUP(キメラA,A1:P25,7,FALSE)</f>
        <v>#N/A</v>
      </c>
      <c r="H25" s="642"/>
      <c r="I25" s="642"/>
      <c r="J25" s="642"/>
      <c r="K25" s="642"/>
      <c r="L25" s="642"/>
      <c r="M25" s="642"/>
      <c r="N25" s="642"/>
      <c r="O25" s="642"/>
      <c r="P25" s="643"/>
      <c r="Q25" s="663" t="s">
        <v>162</v>
      </c>
      <c r="R25" s="664"/>
      <c r="S25" s="665"/>
      <c r="T25" s="58" t="s">
        <v>166</v>
      </c>
      <c r="U25" s="59" t="s">
        <v>165</v>
      </c>
      <c r="V25" s="59" t="s">
        <v>193</v>
      </c>
      <c r="W25" s="59" t="s">
        <v>164</v>
      </c>
      <c r="X25" s="59" t="s">
        <v>168</v>
      </c>
      <c r="Y25" s="59" t="s">
        <v>170</v>
      </c>
      <c r="Z25" s="59" t="s">
        <v>168</v>
      </c>
      <c r="AA25" s="60" t="s">
        <v>168</v>
      </c>
      <c r="AB25" s="660" t="s">
        <v>241</v>
      </c>
      <c r="AC25" s="661"/>
      <c r="AD25" s="661"/>
      <c r="AE25" s="661"/>
      <c r="AF25" s="661"/>
      <c r="AG25" s="661"/>
      <c r="AH25" s="661"/>
      <c r="AI25" s="661"/>
      <c r="AJ25" s="661"/>
      <c r="AK25" s="661"/>
      <c r="AL25" s="661"/>
      <c r="AM25" s="661"/>
      <c r="AN25" s="662"/>
      <c r="AO25" s="39"/>
      <c r="AP25" s="39"/>
      <c r="AQ25" s="39"/>
      <c r="AR25" s="39"/>
      <c r="AS25" s="39"/>
      <c r="AT25" s="39"/>
      <c r="AU25" s="39"/>
      <c r="AV25" s="39"/>
      <c r="BG25" s="39"/>
      <c r="CB25" s="39"/>
      <c r="CW25" s="39"/>
      <c r="DR25" s="39"/>
      <c r="EM25" s="39"/>
      <c r="FH25" s="39"/>
      <c r="GC25" s="39"/>
      <c r="GX25" s="39"/>
    </row>
    <row r="26" spans="1:216" ht="14.25" thickBot="1" x14ac:dyDescent="0.2">
      <c r="A26" s="42"/>
      <c r="B26" s="42">
        <v>2</v>
      </c>
      <c r="C26" s="42">
        <v>3</v>
      </c>
      <c r="D26" s="42">
        <v>4</v>
      </c>
      <c r="E26" s="42">
        <v>5</v>
      </c>
      <c r="F26" s="42">
        <v>6</v>
      </c>
      <c r="G26" s="39">
        <v>2</v>
      </c>
      <c r="H26" s="39">
        <v>3</v>
      </c>
      <c r="I26" s="39">
        <v>4</v>
      </c>
      <c r="J26" s="39">
        <v>5</v>
      </c>
      <c r="K26" s="39">
        <v>6</v>
      </c>
      <c r="L26" s="39">
        <v>7</v>
      </c>
      <c r="M26" s="39">
        <v>8</v>
      </c>
      <c r="N26" s="39">
        <v>9</v>
      </c>
      <c r="O26" s="39">
        <v>10</v>
      </c>
      <c r="P26" s="39">
        <v>11</v>
      </c>
      <c r="Q26" s="39">
        <v>12</v>
      </c>
      <c r="R26" s="39">
        <v>13</v>
      </c>
      <c r="S26" s="39">
        <v>14</v>
      </c>
      <c r="T26" s="39">
        <v>15</v>
      </c>
      <c r="U26" s="39">
        <v>16</v>
      </c>
      <c r="V26" s="39">
        <v>17</v>
      </c>
      <c r="W26" s="39">
        <v>18</v>
      </c>
      <c r="X26" s="39">
        <v>19</v>
      </c>
      <c r="Y26" s="39">
        <v>20</v>
      </c>
      <c r="Z26" s="39">
        <v>21</v>
      </c>
      <c r="AA26" s="39"/>
      <c r="AB26" s="39">
        <v>2</v>
      </c>
      <c r="AC26" s="39">
        <v>3</v>
      </c>
      <c r="AD26" s="39">
        <v>4</v>
      </c>
      <c r="AE26" s="39">
        <v>5</v>
      </c>
      <c r="AF26" s="39">
        <v>6</v>
      </c>
      <c r="AG26" s="39">
        <v>7</v>
      </c>
      <c r="AH26" s="39">
        <v>8</v>
      </c>
      <c r="AI26" s="39">
        <v>9</v>
      </c>
      <c r="AJ26" s="39">
        <v>10</v>
      </c>
      <c r="AK26" s="39">
        <v>11</v>
      </c>
      <c r="AL26" s="39">
        <v>12</v>
      </c>
      <c r="AM26" s="39">
        <v>13</v>
      </c>
      <c r="AN26" s="39">
        <v>14</v>
      </c>
      <c r="AO26" s="39">
        <v>15</v>
      </c>
      <c r="AP26" s="39">
        <v>16</v>
      </c>
      <c r="AQ26" s="39">
        <v>17</v>
      </c>
      <c r="AR26" s="39">
        <v>18</v>
      </c>
      <c r="AS26" s="39">
        <v>19</v>
      </c>
      <c r="AT26" s="39">
        <v>20</v>
      </c>
      <c r="AU26" s="39">
        <v>21</v>
      </c>
      <c r="AV26" s="39"/>
      <c r="AW26" s="39">
        <v>2</v>
      </c>
      <c r="AX26" s="39">
        <v>3</v>
      </c>
      <c r="AY26" s="39">
        <v>4</v>
      </c>
      <c r="AZ26" s="39">
        <v>5</v>
      </c>
      <c r="BA26" s="39">
        <v>6</v>
      </c>
      <c r="BB26" s="39">
        <v>7</v>
      </c>
      <c r="BC26" s="39">
        <v>8</v>
      </c>
      <c r="BD26" s="39">
        <v>9</v>
      </c>
      <c r="BE26" s="39">
        <v>10</v>
      </c>
      <c r="BF26" s="39">
        <v>11</v>
      </c>
      <c r="BG26" s="39">
        <v>12</v>
      </c>
      <c r="BH26" s="39">
        <v>13</v>
      </c>
      <c r="BI26" s="39">
        <v>14</v>
      </c>
      <c r="BJ26" s="39">
        <v>15</v>
      </c>
      <c r="BK26" s="39">
        <v>16</v>
      </c>
      <c r="BL26" s="39">
        <v>17</v>
      </c>
      <c r="BM26" s="39">
        <v>18</v>
      </c>
      <c r="BN26" s="39">
        <v>19</v>
      </c>
      <c r="BO26" s="39">
        <v>20</v>
      </c>
      <c r="BP26" s="39">
        <v>21</v>
      </c>
      <c r="BQ26" s="39"/>
      <c r="BR26" s="39">
        <v>2</v>
      </c>
      <c r="BS26" s="39">
        <v>3</v>
      </c>
      <c r="BT26" s="39">
        <v>4</v>
      </c>
      <c r="BU26" s="39">
        <v>5</v>
      </c>
      <c r="BV26" s="39">
        <v>6</v>
      </c>
      <c r="BW26" s="39">
        <v>7</v>
      </c>
      <c r="BX26" s="39">
        <v>8</v>
      </c>
      <c r="BY26" s="39">
        <v>9</v>
      </c>
      <c r="BZ26" s="39">
        <v>10</v>
      </c>
      <c r="CA26" s="39">
        <v>11</v>
      </c>
      <c r="CB26" s="39">
        <v>12</v>
      </c>
      <c r="CC26" s="39">
        <v>13</v>
      </c>
      <c r="CD26" s="39">
        <v>14</v>
      </c>
      <c r="CE26" s="39">
        <v>15</v>
      </c>
      <c r="CF26" s="39">
        <v>16</v>
      </c>
      <c r="CG26" s="39">
        <v>17</v>
      </c>
      <c r="CH26" s="39">
        <v>18</v>
      </c>
      <c r="CI26" s="39">
        <v>19</v>
      </c>
      <c r="CJ26" s="39">
        <v>20</v>
      </c>
      <c r="CK26" s="39">
        <v>21</v>
      </c>
      <c r="CL26" s="39"/>
      <c r="CM26" s="39">
        <v>2</v>
      </c>
      <c r="CN26" s="39">
        <v>3</v>
      </c>
      <c r="CO26" s="39">
        <v>4</v>
      </c>
      <c r="CP26" s="39">
        <v>5</v>
      </c>
      <c r="CQ26" s="39">
        <v>6</v>
      </c>
      <c r="CR26" s="39">
        <v>7</v>
      </c>
      <c r="CS26" s="39">
        <v>8</v>
      </c>
      <c r="CT26" s="39">
        <v>9</v>
      </c>
      <c r="CU26" s="39">
        <v>10</v>
      </c>
      <c r="CV26" s="39">
        <v>11</v>
      </c>
      <c r="CW26" s="39">
        <v>12</v>
      </c>
      <c r="CX26" s="39">
        <v>13</v>
      </c>
      <c r="CY26" s="39">
        <v>14</v>
      </c>
      <c r="CZ26" s="39">
        <v>15</v>
      </c>
      <c r="DA26" s="39">
        <v>16</v>
      </c>
      <c r="DB26" s="39">
        <v>17</v>
      </c>
      <c r="DC26" s="39">
        <v>18</v>
      </c>
      <c r="DD26" s="39">
        <v>19</v>
      </c>
      <c r="DE26" s="39">
        <v>20</v>
      </c>
      <c r="DF26" s="39">
        <v>21</v>
      </c>
      <c r="DG26" s="39"/>
      <c r="DH26" s="39">
        <v>2</v>
      </c>
      <c r="DI26" s="39">
        <v>3</v>
      </c>
      <c r="DJ26" s="39">
        <v>4</v>
      </c>
      <c r="DK26" s="39">
        <v>5</v>
      </c>
      <c r="DL26" s="39">
        <v>6</v>
      </c>
      <c r="DM26" s="39">
        <v>7</v>
      </c>
      <c r="DN26" s="39">
        <v>8</v>
      </c>
      <c r="DO26" s="39">
        <v>9</v>
      </c>
      <c r="DP26" s="39">
        <v>10</v>
      </c>
      <c r="DQ26" s="39">
        <v>11</v>
      </c>
      <c r="DR26" s="39">
        <v>12</v>
      </c>
      <c r="DS26" s="39">
        <v>13</v>
      </c>
      <c r="DT26" s="39">
        <v>14</v>
      </c>
      <c r="DU26" s="39">
        <v>15</v>
      </c>
      <c r="DV26" s="39">
        <v>16</v>
      </c>
      <c r="DW26" s="39">
        <v>17</v>
      </c>
      <c r="DX26" s="39">
        <v>18</v>
      </c>
      <c r="DY26" s="39">
        <v>19</v>
      </c>
      <c r="DZ26" s="39">
        <v>20</v>
      </c>
      <c r="EA26" s="39">
        <v>21</v>
      </c>
      <c r="EB26" s="39"/>
      <c r="EC26" s="39">
        <v>2</v>
      </c>
      <c r="ED26" s="39">
        <v>3</v>
      </c>
      <c r="EE26" s="39">
        <v>4</v>
      </c>
      <c r="EF26" s="39">
        <v>5</v>
      </c>
      <c r="EG26" s="39">
        <v>6</v>
      </c>
      <c r="EH26" s="39">
        <v>7</v>
      </c>
      <c r="EI26" s="39">
        <v>8</v>
      </c>
      <c r="EJ26" s="39">
        <v>9</v>
      </c>
      <c r="EK26" s="39">
        <v>10</v>
      </c>
      <c r="EL26" s="39">
        <v>11</v>
      </c>
      <c r="EM26" s="39">
        <v>12</v>
      </c>
      <c r="EN26" s="39">
        <v>13</v>
      </c>
      <c r="EO26" s="39">
        <v>14</v>
      </c>
      <c r="EP26" s="39">
        <v>15</v>
      </c>
      <c r="EQ26" s="39">
        <v>16</v>
      </c>
      <c r="ER26" s="39">
        <v>17</v>
      </c>
      <c r="ES26" s="39">
        <v>18</v>
      </c>
      <c r="ET26" s="39">
        <v>19</v>
      </c>
      <c r="EU26" s="39">
        <v>20</v>
      </c>
      <c r="EV26" s="39">
        <v>21</v>
      </c>
      <c r="EW26" s="39"/>
      <c r="EX26" s="39">
        <v>2</v>
      </c>
      <c r="EY26" s="39">
        <v>3</v>
      </c>
      <c r="EZ26" s="39">
        <v>4</v>
      </c>
      <c r="FA26" s="39">
        <v>5</v>
      </c>
      <c r="FB26" s="39">
        <v>6</v>
      </c>
      <c r="FC26" s="39">
        <v>7</v>
      </c>
      <c r="FD26" s="39">
        <v>8</v>
      </c>
      <c r="FE26" s="39">
        <v>9</v>
      </c>
      <c r="FF26" s="39">
        <v>10</v>
      </c>
      <c r="FG26" s="39">
        <v>11</v>
      </c>
      <c r="FH26" s="39">
        <v>12</v>
      </c>
      <c r="FI26" s="39">
        <v>13</v>
      </c>
      <c r="FJ26" s="39">
        <v>14</v>
      </c>
      <c r="FK26" s="39">
        <v>15</v>
      </c>
      <c r="FL26" s="39">
        <v>16</v>
      </c>
      <c r="FM26" s="39">
        <v>17</v>
      </c>
      <c r="FN26" s="39">
        <v>18</v>
      </c>
      <c r="FO26" s="39">
        <v>19</v>
      </c>
      <c r="FP26" s="39">
        <v>20</v>
      </c>
      <c r="FQ26" s="39">
        <v>21</v>
      </c>
      <c r="FR26" s="39"/>
      <c r="FS26" s="39">
        <v>2</v>
      </c>
      <c r="FT26" s="39">
        <v>3</v>
      </c>
      <c r="FU26" s="39">
        <v>4</v>
      </c>
      <c r="FV26" s="39">
        <v>5</v>
      </c>
      <c r="FW26" s="39">
        <v>6</v>
      </c>
      <c r="FX26" s="39">
        <v>7</v>
      </c>
      <c r="FY26" s="39">
        <v>8</v>
      </c>
      <c r="FZ26" s="39">
        <v>9</v>
      </c>
      <c r="GA26" s="39">
        <v>10</v>
      </c>
      <c r="GB26" s="39">
        <v>11</v>
      </c>
      <c r="GC26" s="39">
        <v>12</v>
      </c>
      <c r="GD26" s="39">
        <v>13</v>
      </c>
      <c r="GE26" s="39">
        <v>14</v>
      </c>
      <c r="GF26" s="39">
        <v>15</v>
      </c>
      <c r="GG26" s="39">
        <v>16</v>
      </c>
      <c r="GH26" s="39">
        <v>17</v>
      </c>
      <c r="GI26" s="39">
        <v>18</v>
      </c>
      <c r="GJ26" s="39">
        <v>19</v>
      </c>
      <c r="GK26" s="39">
        <v>20</v>
      </c>
      <c r="GL26" s="39">
        <v>21</v>
      </c>
      <c r="GM26" s="39"/>
      <c r="GN26" s="39">
        <v>2</v>
      </c>
      <c r="GO26" s="39">
        <v>3</v>
      </c>
      <c r="GP26" s="39">
        <v>4</v>
      </c>
      <c r="GQ26" s="39">
        <v>5</v>
      </c>
      <c r="GR26" s="39">
        <v>6</v>
      </c>
      <c r="GS26" s="39">
        <v>7</v>
      </c>
      <c r="GT26" s="39">
        <v>8</v>
      </c>
      <c r="GU26" s="39">
        <v>9</v>
      </c>
      <c r="GV26" s="39">
        <v>10</v>
      </c>
      <c r="GW26" s="39">
        <v>11</v>
      </c>
      <c r="GX26" s="39">
        <v>12</v>
      </c>
      <c r="GY26" s="39">
        <v>13</v>
      </c>
      <c r="GZ26" s="39">
        <v>14</v>
      </c>
      <c r="HA26" s="39">
        <v>15</v>
      </c>
      <c r="HB26" s="39">
        <v>16</v>
      </c>
      <c r="HC26" s="39">
        <v>17</v>
      </c>
      <c r="HD26" s="39">
        <v>18</v>
      </c>
      <c r="HE26" s="39">
        <v>19</v>
      </c>
      <c r="HF26" s="39">
        <v>20</v>
      </c>
      <c r="HG26" s="39">
        <v>21</v>
      </c>
    </row>
    <row r="27" spans="1:216" ht="14.25" thickBot="1" x14ac:dyDescent="0.2">
      <c r="A27" s="42"/>
      <c r="B27" s="42">
        <v>2</v>
      </c>
      <c r="C27" s="39"/>
      <c r="D27" s="39"/>
      <c r="E27" s="39"/>
      <c r="F27" s="61" t="s">
        <v>102</v>
      </c>
      <c r="G27" s="62" t="s">
        <v>31</v>
      </c>
      <c r="H27" s="63" t="s">
        <v>30</v>
      </c>
      <c r="I27" s="63" t="s">
        <v>19</v>
      </c>
      <c r="J27" s="63" t="s">
        <v>17</v>
      </c>
      <c r="K27" s="63" t="s">
        <v>16</v>
      </c>
      <c r="L27" s="63" t="s">
        <v>15</v>
      </c>
      <c r="M27" s="63" t="s">
        <v>14</v>
      </c>
      <c r="N27" s="63" t="s">
        <v>13</v>
      </c>
      <c r="O27" s="63" t="s">
        <v>12</v>
      </c>
      <c r="P27" s="64" t="s">
        <v>11</v>
      </c>
      <c r="Q27" s="65" t="s">
        <v>100</v>
      </c>
      <c r="R27" s="63" t="s">
        <v>8</v>
      </c>
      <c r="S27" s="63" t="s">
        <v>7</v>
      </c>
      <c r="T27" s="63" t="s">
        <v>6</v>
      </c>
      <c r="U27" s="63" t="s">
        <v>5</v>
      </c>
      <c r="V27" s="63" t="s">
        <v>4</v>
      </c>
      <c r="W27" s="63" t="s">
        <v>3</v>
      </c>
      <c r="X27" s="63" t="s">
        <v>2</v>
      </c>
      <c r="Y27" s="63" t="s">
        <v>1</v>
      </c>
      <c r="Z27" s="66" t="s">
        <v>0</v>
      </c>
      <c r="AA27" s="67" t="s">
        <v>102</v>
      </c>
      <c r="AB27" s="62" t="s">
        <v>31</v>
      </c>
      <c r="AC27" s="63" t="s">
        <v>30</v>
      </c>
      <c r="AD27" s="63" t="s">
        <v>19</v>
      </c>
      <c r="AE27" s="63" t="s">
        <v>17</v>
      </c>
      <c r="AF27" s="63" t="s">
        <v>16</v>
      </c>
      <c r="AG27" s="63" t="s">
        <v>15</v>
      </c>
      <c r="AH27" s="63" t="s">
        <v>14</v>
      </c>
      <c r="AI27" s="63" t="s">
        <v>13</v>
      </c>
      <c r="AJ27" s="63" t="s">
        <v>12</v>
      </c>
      <c r="AK27" s="64" t="s">
        <v>11</v>
      </c>
      <c r="AL27" s="65" t="s">
        <v>100</v>
      </c>
      <c r="AM27" s="63" t="s">
        <v>8</v>
      </c>
      <c r="AN27" s="63" t="s">
        <v>7</v>
      </c>
      <c r="AO27" s="63" t="s">
        <v>6</v>
      </c>
      <c r="AP27" s="63" t="s">
        <v>5</v>
      </c>
      <c r="AQ27" s="63" t="s">
        <v>4</v>
      </c>
      <c r="AR27" s="63" t="s">
        <v>3</v>
      </c>
      <c r="AS27" s="63" t="s">
        <v>2</v>
      </c>
      <c r="AT27" s="63" t="s">
        <v>1</v>
      </c>
      <c r="AU27" s="66" t="s">
        <v>0</v>
      </c>
      <c r="AV27" s="67" t="s">
        <v>102</v>
      </c>
      <c r="AW27" s="62" t="s">
        <v>31</v>
      </c>
      <c r="AX27" s="63" t="s">
        <v>30</v>
      </c>
      <c r="AY27" s="63" t="s">
        <v>19</v>
      </c>
      <c r="AZ27" s="63" t="s">
        <v>17</v>
      </c>
      <c r="BA27" s="63" t="s">
        <v>16</v>
      </c>
      <c r="BB27" s="63" t="s">
        <v>15</v>
      </c>
      <c r="BC27" s="63" t="s">
        <v>14</v>
      </c>
      <c r="BD27" s="63" t="s">
        <v>13</v>
      </c>
      <c r="BE27" s="63" t="s">
        <v>12</v>
      </c>
      <c r="BF27" s="64" t="s">
        <v>11</v>
      </c>
      <c r="BG27" s="65" t="s">
        <v>100</v>
      </c>
      <c r="BH27" s="63" t="s">
        <v>8</v>
      </c>
      <c r="BI27" s="63" t="s">
        <v>7</v>
      </c>
      <c r="BJ27" s="63" t="s">
        <v>6</v>
      </c>
      <c r="BK27" s="63" t="s">
        <v>5</v>
      </c>
      <c r="BL27" s="63" t="s">
        <v>4</v>
      </c>
      <c r="BM27" s="63" t="s">
        <v>3</v>
      </c>
      <c r="BN27" s="63" t="s">
        <v>2</v>
      </c>
      <c r="BO27" s="63" t="s">
        <v>1</v>
      </c>
      <c r="BP27" s="66" t="s">
        <v>0</v>
      </c>
      <c r="BQ27" s="67" t="s">
        <v>102</v>
      </c>
      <c r="BR27" s="62" t="s">
        <v>31</v>
      </c>
      <c r="BS27" s="63" t="s">
        <v>30</v>
      </c>
      <c r="BT27" s="63" t="s">
        <v>19</v>
      </c>
      <c r="BU27" s="63" t="s">
        <v>17</v>
      </c>
      <c r="BV27" s="63" t="s">
        <v>16</v>
      </c>
      <c r="BW27" s="63" t="s">
        <v>15</v>
      </c>
      <c r="BX27" s="63" t="s">
        <v>14</v>
      </c>
      <c r="BY27" s="63" t="s">
        <v>13</v>
      </c>
      <c r="BZ27" s="63" t="s">
        <v>12</v>
      </c>
      <c r="CA27" s="64" t="s">
        <v>11</v>
      </c>
      <c r="CB27" s="65" t="s">
        <v>100</v>
      </c>
      <c r="CC27" s="63" t="s">
        <v>8</v>
      </c>
      <c r="CD27" s="63" t="s">
        <v>7</v>
      </c>
      <c r="CE27" s="63" t="s">
        <v>6</v>
      </c>
      <c r="CF27" s="63" t="s">
        <v>5</v>
      </c>
      <c r="CG27" s="63" t="s">
        <v>4</v>
      </c>
      <c r="CH27" s="63" t="s">
        <v>3</v>
      </c>
      <c r="CI27" s="63" t="s">
        <v>2</v>
      </c>
      <c r="CJ27" s="63" t="s">
        <v>1</v>
      </c>
      <c r="CK27" s="66" t="s">
        <v>0</v>
      </c>
      <c r="CL27" s="67" t="s">
        <v>102</v>
      </c>
      <c r="CM27" s="62" t="s">
        <v>31</v>
      </c>
      <c r="CN27" s="63" t="s">
        <v>30</v>
      </c>
      <c r="CO27" s="63" t="s">
        <v>19</v>
      </c>
      <c r="CP27" s="63" t="s">
        <v>17</v>
      </c>
      <c r="CQ27" s="63" t="s">
        <v>16</v>
      </c>
      <c r="CR27" s="63" t="s">
        <v>15</v>
      </c>
      <c r="CS27" s="63" t="s">
        <v>14</v>
      </c>
      <c r="CT27" s="63" t="s">
        <v>13</v>
      </c>
      <c r="CU27" s="63" t="s">
        <v>12</v>
      </c>
      <c r="CV27" s="64" t="s">
        <v>11</v>
      </c>
      <c r="CW27" s="65" t="s">
        <v>100</v>
      </c>
      <c r="CX27" s="63" t="s">
        <v>8</v>
      </c>
      <c r="CY27" s="63" t="s">
        <v>7</v>
      </c>
      <c r="CZ27" s="63" t="s">
        <v>6</v>
      </c>
      <c r="DA27" s="63" t="s">
        <v>5</v>
      </c>
      <c r="DB27" s="63" t="s">
        <v>4</v>
      </c>
      <c r="DC27" s="63" t="s">
        <v>3</v>
      </c>
      <c r="DD27" s="63" t="s">
        <v>2</v>
      </c>
      <c r="DE27" s="63" t="s">
        <v>1</v>
      </c>
      <c r="DF27" s="66" t="s">
        <v>0</v>
      </c>
      <c r="DG27" s="67" t="s">
        <v>102</v>
      </c>
      <c r="DH27" s="62" t="s">
        <v>31</v>
      </c>
      <c r="DI27" s="63" t="s">
        <v>30</v>
      </c>
      <c r="DJ27" s="63" t="s">
        <v>19</v>
      </c>
      <c r="DK27" s="63" t="s">
        <v>17</v>
      </c>
      <c r="DL27" s="63" t="s">
        <v>16</v>
      </c>
      <c r="DM27" s="63" t="s">
        <v>15</v>
      </c>
      <c r="DN27" s="63" t="s">
        <v>14</v>
      </c>
      <c r="DO27" s="63" t="s">
        <v>13</v>
      </c>
      <c r="DP27" s="63" t="s">
        <v>12</v>
      </c>
      <c r="DQ27" s="64" t="s">
        <v>11</v>
      </c>
      <c r="DR27" s="65" t="s">
        <v>100</v>
      </c>
      <c r="DS27" s="63" t="s">
        <v>8</v>
      </c>
      <c r="DT27" s="63" t="s">
        <v>7</v>
      </c>
      <c r="DU27" s="63" t="s">
        <v>6</v>
      </c>
      <c r="DV27" s="63" t="s">
        <v>5</v>
      </c>
      <c r="DW27" s="63" t="s">
        <v>4</v>
      </c>
      <c r="DX27" s="63" t="s">
        <v>3</v>
      </c>
      <c r="DY27" s="63" t="s">
        <v>2</v>
      </c>
      <c r="DZ27" s="63" t="s">
        <v>1</v>
      </c>
      <c r="EA27" s="66" t="s">
        <v>0</v>
      </c>
      <c r="EB27" s="67" t="s">
        <v>102</v>
      </c>
      <c r="EC27" s="62" t="s">
        <v>31</v>
      </c>
      <c r="ED27" s="63" t="s">
        <v>30</v>
      </c>
      <c r="EE27" s="63" t="s">
        <v>19</v>
      </c>
      <c r="EF27" s="63" t="s">
        <v>17</v>
      </c>
      <c r="EG27" s="63" t="s">
        <v>16</v>
      </c>
      <c r="EH27" s="63" t="s">
        <v>15</v>
      </c>
      <c r="EI27" s="63" t="s">
        <v>14</v>
      </c>
      <c r="EJ27" s="63" t="s">
        <v>13</v>
      </c>
      <c r="EK27" s="63" t="s">
        <v>12</v>
      </c>
      <c r="EL27" s="64" t="s">
        <v>11</v>
      </c>
      <c r="EM27" s="65" t="s">
        <v>100</v>
      </c>
      <c r="EN27" s="63" t="s">
        <v>8</v>
      </c>
      <c r="EO27" s="63" t="s">
        <v>7</v>
      </c>
      <c r="EP27" s="63" t="s">
        <v>6</v>
      </c>
      <c r="EQ27" s="63" t="s">
        <v>5</v>
      </c>
      <c r="ER27" s="63" t="s">
        <v>4</v>
      </c>
      <c r="ES27" s="63" t="s">
        <v>3</v>
      </c>
      <c r="ET27" s="63" t="s">
        <v>2</v>
      </c>
      <c r="EU27" s="63" t="s">
        <v>1</v>
      </c>
      <c r="EV27" s="66" t="s">
        <v>0</v>
      </c>
      <c r="EW27" s="67" t="s">
        <v>102</v>
      </c>
      <c r="EX27" s="62" t="s">
        <v>31</v>
      </c>
      <c r="EY27" s="63" t="s">
        <v>30</v>
      </c>
      <c r="EZ27" s="63" t="s">
        <v>19</v>
      </c>
      <c r="FA27" s="63" t="s">
        <v>17</v>
      </c>
      <c r="FB27" s="63" t="s">
        <v>16</v>
      </c>
      <c r="FC27" s="63" t="s">
        <v>15</v>
      </c>
      <c r="FD27" s="63" t="s">
        <v>14</v>
      </c>
      <c r="FE27" s="63" t="s">
        <v>13</v>
      </c>
      <c r="FF27" s="63" t="s">
        <v>12</v>
      </c>
      <c r="FG27" s="64" t="s">
        <v>11</v>
      </c>
      <c r="FH27" s="65" t="s">
        <v>100</v>
      </c>
      <c r="FI27" s="63" t="s">
        <v>8</v>
      </c>
      <c r="FJ27" s="63" t="s">
        <v>7</v>
      </c>
      <c r="FK27" s="63" t="s">
        <v>6</v>
      </c>
      <c r="FL27" s="63" t="s">
        <v>5</v>
      </c>
      <c r="FM27" s="63" t="s">
        <v>4</v>
      </c>
      <c r="FN27" s="63" t="s">
        <v>3</v>
      </c>
      <c r="FO27" s="63" t="s">
        <v>2</v>
      </c>
      <c r="FP27" s="63" t="s">
        <v>1</v>
      </c>
      <c r="FQ27" s="66" t="s">
        <v>0</v>
      </c>
      <c r="FR27" s="67" t="s">
        <v>102</v>
      </c>
      <c r="FS27" s="62" t="s">
        <v>31</v>
      </c>
      <c r="FT27" s="63" t="s">
        <v>30</v>
      </c>
      <c r="FU27" s="63" t="s">
        <v>19</v>
      </c>
      <c r="FV27" s="63" t="s">
        <v>17</v>
      </c>
      <c r="FW27" s="63" t="s">
        <v>16</v>
      </c>
      <c r="FX27" s="63" t="s">
        <v>15</v>
      </c>
      <c r="FY27" s="63" t="s">
        <v>14</v>
      </c>
      <c r="FZ27" s="63" t="s">
        <v>13</v>
      </c>
      <c r="GA27" s="63" t="s">
        <v>12</v>
      </c>
      <c r="GB27" s="64" t="s">
        <v>11</v>
      </c>
      <c r="GC27" s="65" t="s">
        <v>100</v>
      </c>
      <c r="GD27" s="63" t="s">
        <v>8</v>
      </c>
      <c r="GE27" s="63" t="s">
        <v>7</v>
      </c>
      <c r="GF27" s="63" t="s">
        <v>6</v>
      </c>
      <c r="GG27" s="63" t="s">
        <v>5</v>
      </c>
      <c r="GH27" s="63" t="s">
        <v>4</v>
      </c>
      <c r="GI27" s="63" t="s">
        <v>3</v>
      </c>
      <c r="GJ27" s="63" t="s">
        <v>2</v>
      </c>
      <c r="GK27" s="63" t="s">
        <v>1</v>
      </c>
      <c r="GL27" s="66" t="s">
        <v>0</v>
      </c>
      <c r="GM27" s="67" t="s">
        <v>102</v>
      </c>
      <c r="GN27" s="62" t="s">
        <v>31</v>
      </c>
      <c r="GO27" s="63" t="s">
        <v>30</v>
      </c>
      <c r="GP27" s="63" t="s">
        <v>19</v>
      </c>
      <c r="GQ27" s="63" t="s">
        <v>17</v>
      </c>
      <c r="GR27" s="63" t="s">
        <v>16</v>
      </c>
      <c r="GS27" s="63" t="s">
        <v>15</v>
      </c>
      <c r="GT27" s="63" t="s">
        <v>14</v>
      </c>
      <c r="GU27" s="63" t="s">
        <v>13</v>
      </c>
      <c r="GV27" s="63" t="s">
        <v>12</v>
      </c>
      <c r="GW27" s="64" t="s">
        <v>11</v>
      </c>
      <c r="GX27" s="65" t="s">
        <v>100</v>
      </c>
      <c r="GY27" s="63" t="s">
        <v>8</v>
      </c>
      <c r="GZ27" s="63" t="s">
        <v>7</v>
      </c>
      <c r="HA27" s="63" t="s">
        <v>6</v>
      </c>
      <c r="HB27" s="63" t="s">
        <v>5</v>
      </c>
      <c r="HC27" s="63" t="s">
        <v>4</v>
      </c>
      <c r="HD27" s="63" t="s">
        <v>3</v>
      </c>
      <c r="HE27" s="63" t="s">
        <v>2</v>
      </c>
      <c r="HF27" s="63" t="s">
        <v>1</v>
      </c>
      <c r="HG27" s="66" t="s">
        <v>0</v>
      </c>
      <c r="HH27" s="68"/>
    </row>
    <row r="28" spans="1:216" x14ac:dyDescent="0.15">
      <c r="A28" s="42"/>
      <c r="B28" s="42">
        <v>2</v>
      </c>
      <c r="C28" s="39"/>
      <c r="D28" s="39"/>
      <c r="E28" s="39"/>
      <c r="F28" s="69" t="s">
        <v>89</v>
      </c>
      <c r="G28" s="70">
        <v>5</v>
      </c>
      <c r="H28" s="39">
        <v>5</v>
      </c>
      <c r="I28" s="39">
        <v>3</v>
      </c>
      <c r="J28" s="39">
        <v>4</v>
      </c>
      <c r="K28" s="39">
        <v>3</v>
      </c>
      <c r="L28" s="39">
        <v>4</v>
      </c>
      <c r="M28" s="39">
        <v>10</v>
      </c>
      <c r="N28" s="39">
        <v>10</v>
      </c>
      <c r="O28" s="39">
        <v>100</v>
      </c>
      <c r="P28" s="71">
        <v>30</v>
      </c>
      <c r="Q28" s="72">
        <v>10</v>
      </c>
      <c r="R28" s="39">
        <v>10</v>
      </c>
      <c r="S28" s="39">
        <v>0</v>
      </c>
      <c r="T28" s="39">
        <v>0</v>
      </c>
      <c r="U28" s="39">
        <v>-5</v>
      </c>
      <c r="V28" s="39">
        <v>0</v>
      </c>
      <c r="W28" s="39">
        <v>5</v>
      </c>
      <c r="X28" s="39">
        <v>2</v>
      </c>
      <c r="Y28" s="39">
        <v>4</v>
      </c>
      <c r="Z28" s="73">
        <v>3</v>
      </c>
      <c r="AA28" s="74" t="s">
        <v>89</v>
      </c>
      <c r="AB28" s="70">
        <v>6</v>
      </c>
      <c r="AC28" s="39">
        <v>6</v>
      </c>
      <c r="AD28" s="39">
        <v>4</v>
      </c>
      <c r="AE28" s="39">
        <v>5</v>
      </c>
      <c r="AF28" s="39">
        <v>4</v>
      </c>
      <c r="AG28" s="39">
        <v>5</v>
      </c>
      <c r="AH28" s="39">
        <v>12</v>
      </c>
      <c r="AI28" s="39">
        <v>11</v>
      </c>
      <c r="AJ28" s="39">
        <v>122</v>
      </c>
      <c r="AK28" s="71">
        <v>32</v>
      </c>
      <c r="AL28" s="72">
        <v>13</v>
      </c>
      <c r="AM28" s="39">
        <v>12</v>
      </c>
      <c r="AN28" s="39">
        <v>-1</v>
      </c>
      <c r="AO28" s="39">
        <v>1</v>
      </c>
      <c r="AP28" s="39">
        <v>-4</v>
      </c>
      <c r="AQ28" s="39">
        <v>-2</v>
      </c>
      <c r="AR28" s="39">
        <v>8</v>
      </c>
      <c r="AS28" s="39">
        <v>4</v>
      </c>
      <c r="AT28" s="39">
        <v>6</v>
      </c>
      <c r="AU28" s="73">
        <v>5</v>
      </c>
      <c r="AV28" s="74" t="s">
        <v>89</v>
      </c>
      <c r="AW28" s="70">
        <v>7</v>
      </c>
      <c r="AX28" s="39">
        <v>7</v>
      </c>
      <c r="AY28" s="39">
        <v>5</v>
      </c>
      <c r="AZ28" s="39">
        <v>6</v>
      </c>
      <c r="BA28" s="39">
        <v>5</v>
      </c>
      <c r="BB28" s="39">
        <v>6</v>
      </c>
      <c r="BC28" s="39">
        <v>14</v>
      </c>
      <c r="BD28" s="39">
        <v>13</v>
      </c>
      <c r="BE28" s="39">
        <v>146</v>
      </c>
      <c r="BF28" s="71">
        <v>35</v>
      </c>
      <c r="BG28" s="72">
        <v>16</v>
      </c>
      <c r="BH28" s="39">
        <v>14</v>
      </c>
      <c r="BI28" s="39">
        <v>-3</v>
      </c>
      <c r="BJ28" s="39">
        <v>3</v>
      </c>
      <c r="BK28" s="39">
        <v>-3</v>
      </c>
      <c r="BL28" s="39">
        <v>-4</v>
      </c>
      <c r="BM28" s="39">
        <v>11</v>
      </c>
      <c r="BN28" s="39">
        <v>6</v>
      </c>
      <c r="BO28" s="39">
        <v>7</v>
      </c>
      <c r="BP28" s="73">
        <v>7</v>
      </c>
      <c r="BQ28" s="74" t="s">
        <v>89</v>
      </c>
      <c r="BR28" s="70">
        <v>8</v>
      </c>
      <c r="BS28" s="39">
        <v>9</v>
      </c>
      <c r="BT28" s="39">
        <v>6</v>
      </c>
      <c r="BU28" s="39">
        <v>8</v>
      </c>
      <c r="BV28" s="39">
        <v>6</v>
      </c>
      <c r="BW28" s="39">
        <v>7</v>
      </c>
      <c r="BX28" s="39">
        <v>15</v>
      </c>
      <c r="BY28" s="39">
        <v>15</v>
      </c>
      <c r="BZ28" s="39">
        <v>170</v>
      </c>
      <c r="CA28" s="71">
        <v>38</v>
      </c>
      <c r="CB28" s="72">
        <v>19</v>
      </c>
      <c r="CC28" s="39">
        <v>17</v>
      </c>
      <c r="CD28" s="39">
        <v>-5</v>
      </c>
      <c r="CE28" s="39">
        <v>4</v>
      </c>
      <c r="CF28" s="39">
        <v>0</v>
      </c>
      <c r="CG28" s="39">
        <v>-6</v>
      </c>
      <c r="CH28" s="39">
        <v>15</v>
      </c>
      <c r="CI28" s="39">
        <v>7</v>
      </c>
      <c r="CJ28" s="39">
        <v>10</v>
      </c>
      <c r="CK28" s="73">
        <v>8</v>
      </c>
      <c r="CL28" s="74" t="s">
        <v>89</v>
      </c>
      <c r="CM28" s="70">
        <v>10</v>
      </c>
      <c r="CN28" s="39">
        <v>10</v>
      </c>
      <c r="CO28" s="39">
        <v>8</v>
      </c>
      <c r="CP28" s="39">
        <v>10</v>
      </c>
      <c r="CQ28" s="39">
        <v>8</v>
      </c>
      <c r="CR28" s="39">
        <v>8</v>
      </c>
      <c r="CS28" s="39">
        <v>17</v>
      </c>
      <c r="CT28" s="39">
        <v>16</v>
      </c>
      <c r="CU28" s="39">
        <v>194</v>
      </c>
      <c r="CV28" s="71">
        <v>41</v>
      </c>
      <c r="CW28" s="72">
        <v>22</v>
      </c>
      <c r="CX28" s="39">
        <v>20</v>
      </c>
      <c r="CY28" s="39">
        <v>-6</v>
      </c>
      <c r="CZ28" s="39">
        <v>5</v>
      </c>
      <c r="DA28" s="39">
        <v>2</v>
      </c>
      <c r="DB28" s="39">
        <v>-9</v>
      </c>
      <c r="DC28" s="39">
        <v>19</v>
      </c>
      <c r="DD28" s="39">
        <v>10</v>
      </c>
      <c r="DE28" s="39">
        <v>12</v>
      </c>
      <c r="DF28" s="73">
        <v>11</v>
      </c>
      <c r="DG28" s="74" t="s">
        <v>89</v>
      </c>
      <c r="DH28" s="70">
        <v>11</v>
      </c>
      <c r="DI28" s="39">
        <v>12</v>
      </c>
      <c r="DJ28" s="39">
        <v>10</v>
      </c>
      <c r="DK28" s="39">
        <v>12</v>
      </c>
      <c r="DL28" s="39">
        <v>10</v>
      </c>
      <c r="DM28" s="39">
        <v>9</v>
      </c>
      <c r="DN28" s="39">
        <v>19</v>
      </c>
      <c r="DO28" s="39">
        <v>18</v>
      </c>
      <c r="DP28" s="39">
        <v>222</v>
      </c>
      <c r="DQ28" s="71">
        <v>44</v>
      </c>
      <c r="DR28" s="72">
        <v>25</v>
      </c>
      <c r="DS28" s="39">
        <v>23</v>
      </c>
      <c r="DT28" s="39">
        <v>-9</v>
      </c>
      <c r="DU28" s="39">
        <v>6</v>
      </c>
      <c r="DV28" s="39">
        <v>4</v>
      </c>
      <c r="DW28" s="39">
        <v>-12</v>
      </c>
      <c r="DX28" s="39">
        <v>22</v>
      </c>
      <c r="DY28" s="39">
        <v>12</v>
      </c>
      <c r="DZ28" s="39">
        <v>14</v>
      </c>
      <c r="EA28" s="73">
        <v>13</v>
      </c>
      <c r="EB28" s="74" t="s">
        <v>89</v>
      </c>
      <c r="EC28" s="70">
        <v>13</v>
      </c>
      <c r="ED28" s="39">
        <v>13</v>
      </c>
      <c r="EE28" s="39">
        <v>12</v>
      </c>
      <c r="EF28" s="39">
        <v>13</v>
      </c>
      <c r="EG28" s="39">
        <v>12</v>
      </c>
      <c r="EH28" s="39">
        <v>10</v>
      </c>
      <c r="EI28" s="39">
        <v>22</v>
      </c>
      <c r="EJ28" s="39">
        <v>21</v>
      </c>
      <c r="EK28" s="39">
        <v>250</v>
      </c>
      <c r="EL28" s="71">
        <v>47</v>
      </c>
      <c r="EM28" s="72">
        <v>28</v>
      </c>
      <c r="EN28" s="39">
        <v>26</v>
      </c>
      <c r="EO28" s="39">
        <v>-12</v>
      </c>
      <c r="EP28" s="39">
        <v>7</v>
      </c>
      <c r="EQ28" s="39">
        <v>6</v>
      </c>
      <c r="ER28" s="39">
        <v>-15</v>
      </c>
      <c r="ES28" s="39">
        <v>26</v>
      </c>
      <c r="ET28" s="39">
        <v>13</v>
      </c>
      <c r="EU28" s="39">
        <v>16</v>
      </c>
      <c r="EV28" s="73">
        <v>15</v>
      </c>
      <c r="EW28" s="74" t="s">
        <v>89</v>
      </c>
      <c r="EX28" s="70">
        <v>14</v>
      </c>
      <c r="EY28" s="39">
        <v>14</v>
      </c>
      <c r="EZ28" s="39">
        <v>13</v>
      </c>
      <c r="FA28" s="39">
        <v>15</v>
      </c>
      <c r="FB28" s="39">
        <v>13</v>
      </c>
      <c r="FC28" s="39">
        <v>12</v>
      </c>
      <c r="FD28" s="39">
        <v>25</v>
      </c>
      <c r="FE28" s="39">
        <v>23</v>
      </c>
      <c r="FF28" s="39">
        <v>274</v>
      </c>
      <c r="FG28" s="71">
        <v>50</v>
      </c>
      <c r="FH28" s="72">
        <v>32</v>
      </c>
      <c r="FI28" s="39">
        <v>28</v>
      </c>
      <c r="FJ28" s="39">
        <v>-15</v>
      </c>
      <c r="FK28" s="39">
        <v>8</v>
      </c>
      <c r="FL28" s="39">
        <v>7</v>
      </c>
      <c r="FM28" s="39">
        <v>-18</v>
      </c>
      <c r="FN28" s="39">
        <v>30</v>
      </c>
      <c r="FO28" s="39">
        <v>15</v>
      </c>
      <c r="FP28" s="39">
        <v>19</v>
      </c>
      <c r="FQ28" s="73">
        <v>17</v>
      </c>
      <c r="FR28" s="74" t="s">
        <v>89</v>
      </c>
      <c r="FS28" s="70">
        <v>16</v>
      </c>
      <c r="FT28" s="39">
        <v>16</v>
      </c>
      <c r="FU28" s="39">
        <v>14</v>
      </c>
      <c r="FV28" s="39">
        <v>17</v>
      </c>
      <c r="FW28" s="39">
        <v>14</v>
      </c>
      <c r="FX28" s="39">
        <v>14</v>
      </c>
      <c r="FY28" s="39">
        <v>28</v>
      </c>
      <c r="FZ28" s="39">
        <v>25</v>
      </c>
      <c r="GA28" s="39">
        <v>300</v>
      </c>
      <c r="GB28" s="71">
        <v>53</v>
      </c>
      <c r="GC28" s="72">
        <v>35</v>
      </c>
      <c r="GD28" s="39">
        <v>30</v>
      </c>
      <c r="GE28" s="39">
        <v>-16</v>
      </c>
      <c r="GF28" s="39">
        <v>9</v>
      </c>
      <c r="GG28" s="39">
        <v>10</v>
      </c>
      <c r="GH28" s="39">
        <v>-21</v>
      </c>
      <c r="GI28" s="39">
        <v>32</v>
      </c>
      <c r="GJ28" s="39">
        <v>18</v>
      </c>
      <c r="GK28" s="39">
        <v>22</v>
      </c>
      <c r="GL28" s="73">
        <v>20</v>
      </c>
      <c r="GM28" s="74" t="s">
        <v>89</v>
      </c>
      <c r="GN28" s="70">
        <v>18</v>
      </c>
      <c r="GO28" s="39">
        <v>18</v>
      </c>
      <c r="GP28" s="39">
        <v>15</v>
      </c>
      <c r="GQ28" s="39">
        <v>18</v>
      </c>
      <c r="GR28" s="39">
        <v>15</v>
      </c>
      <c r="GS28" s="39">
        <v>15</v>
      </c>
      <c r="GT28" s="39">
        <v>32</v>
      </c>
      <c r="GU28" s="39">
        <v>26</v>
      </c>
      <c r="GV28" s="39">
        <v>330</v>
      </c>
      <c r="GW28" s="71">
        <v>56</v>
      </c>
      <c r="GX28" s="72">
        <v>38</v>
      </c>
      <c r="GY28" s="39">
        <v>33</v>
      </c>
      <c r="GZ28" s="39">
        <v>-18</v>
      </c>
      <c r="HA28" s="39">
        <v>10</v>
      </c>
      <c r="HB28" s="39">
        <v>12</v>
      </c>
      <c r="HC28" s="39">
        <v>-24</v>
      </c>
      <c r="HD28" s="39">
        <v>35</v>
      </c>
      <c r="HE28" s="39">
        <v>22</v>
      </c>
      <c r="HF28" s="39">
        <v>25</v>
      </c>
      <c r="HG28" s="73">
        <v>22</v>
      </c>
      <c r="HH28" s="68"/>
    </row>
    <row r="29" spans="1:216" x14ac:dyDescent="0.15">
      <c r="A29" s="42"/>
      <c r="B29" s="42">
        <v>3</v>
      </c>
      <c r="C29" s="39"/>
      <c r="D29" s="39"/>
      <c r="E29" s="39"/>
      <c r="F29" s="69" t="s">
        <v>90</v>
      </c>
      <c r="G29" s="70">
        <v>3</v>
      </c>
      <c r="H29" s="39">
        <v>4</v>
      </c>
      <c r="I29" s="39">
        <v>3</v>
      </c>
      <c r="J29" s="39">
        <v>5</v>
      </c>
      <c r="K29" s="39">
        <v>3</v>
      </c>
      <c r="L29" s="39">
        <v>3</v>
      </c>
      <c r="M29" s="39">
        <v>10</v>
      </c>
      <c r="N29" s="39">
        <v>13</v>
      </c>
      <c r="O29" s="39">
        <v>88</v>
      </c>
      <c r="P29" s="71">
        <v>35</v>
      </c>
      <c r="Q29" s="72">
        <v>8</v>
      </c>
      <c r="R29" s="39">
        <v>11</v>
      </c>
      <c r="S29" s="39">
        <v>3</v>
      </c>
      <c r="T29" s="39">
        <v>3</v>
      </c>
      <c r="U29" s="39">
        <v>3</v>
      </c>
      <c r="V29" s="39">
        <v>0</v>
      </c>
      <c r="W29" s="39">
        <v>-10</v>
      </c>
      <c r="X29" s="39">
        <v>10</v>
      </c>
      <c r="Y29" s="39">
        <v>14</v>
      </c>
      <c r="Z29" s="73">
        <v>-20</v>
      </c>
      <c r="AA29" s="74" t="s">
        <v>90</v>
      </c>
      <c r="AB29" s="70">
        <v>4</v>
      </c>
      <c r="AC29" s="39">
        <v>5</v>
      </c>
      <c r="AD29" s="39">
        <v>4</v>
      </c>
      <c r="AE29" s="39">
        <v>7</v>
      </c>
      <c r="AF29" s="39">
        <v>5</v>
      </c>
      <c r="AG29" s="39">
        <v>4</v>
      </c>
      <c r="AH29" s="39">
        <v>12</v>
      </c>
      <c r="AI29" s="39">
        <v>15</v>
      </c>
      <c r="AJ29" s="39">
        <v>106</v>
      </c>
      <c r="AK29" s="71">
        <v>38</v>
      </c>
      <c r="AL29" s="72">
        <v>10</v>
      </c>
      <c r="AM29" s="39">
        <v>13</v>
      </c>
      <c r="AN29" s="39">
        <v>3</v>
      </c>
      <c r="AO29" s="39">
        <v>5</v>
      </c>
      <c r="AP29" s="39">
        <v>4</v>
      </c>
      <c r="AQ29" s="39">
        <v>2</v>
      </c>
      <c r="AR29" s="39">
        <v>-13</v>
      </c>
      <c r="AS29" s="39">
        <v>15</v>
      </c>
      <c r="AT29" s="39">
        <v>18</v>
      </c>
      <c r="AU29" s="73">
        <v>-21</v>
      </c>
      <c r="AV29" s="74" t="s">
        <v>90</v>
      </c>
      <c r="AW29" s="70">
        <v>7</v>
      </c>
      <c r="AX29" s="39">
        <v>7</v>
      </c>
      <c r="AY29" s="39">
        <v>5</v>
      </c>
      <c r="AZ29" s="39">
        <v>8</v>
      </c>
      <c r="BA29" s="39">
        <v>6</v>
      </c>
      <c r="BB29" s="39">
        <v>5</v>
      </c>
      <c r="BC29" s="39">
        <v>14</v>
      </c>
      <c r="BD29" s="39">
        <v>18</v>
      </c>
      <c r="BE29" s="39">
        <v>120</v>
      </c>
      <c r="BF29" s="71">
        <v>42</v>
      </c>
      <c r="BG29" s="72">
        <v>12</v>
      </c>
      <c r="BH29" s="39">
        <v>15</v>
      </c>
      <c r="BI29" s="39">
        <v>3</v>
      </c>
      <c r="BJ29" s="39">
        <v>6</v>
      </c>
      <c r="BK29" s="39">
        <v>4</v>
      </c>
      <c r="BL29" s="39">
        <v>2</v>
      </c>
      <c r="BM29" s="39">
        <v>-15</v>
      </c>
      <c r="BN29" s="39">
        <v>18</v>
      </c>
      <c r="BO29" s="39">
        <v>22</v>
      </c>
      <c r="BP29" s="73">
        <v>-23</v>
      </c>
      <c r="BQ29" s="74" t="s">
        <v>90</v>
      </c>
      <c r="BR29" s="70">
        <v>8</v>
      </c>
      <c r="BS29" s="39">
        <v>9</v>
      </c>
      <c r="BT29" s="39">
        <v>6</v>
      </c>
      <c r="BU29" s="39">
        <v>10</v>
      </c>
      <c r="BV29" s="39">
        <v>7</v>
      </c>
      <c r="BW29" s="39">
        <v>6</v>
      </c>
      <c r="BX29" s="39">
        <v>16</v>
      </c>
      <c r="BY29" s="39">
        <v>21</v>
      </c>
      <c r="BZ29" s="39">
        <v>146</v>
      </c>
      <c r="CA29" s="71">
        <v>45</v>
      </c>
      <c r="CB29" s="72">
        <v>14</v>
      </c>
      <c r="CC29" s="39">
        <v>18</v>
      </c>
      <c r="CD29" s="39">
        <v>4</v>
      </c>
      <c r="CE29" s="39">
        <v>9</v>
      </c>
      <c r="CF29" s="39">
        <v>5</v>
      </c>
      <c r="CG29" s="39">
        <v>3</v>
      </c>
      <c r="CH29" s="39">
        <v>-18</v>
      </c>
      <c r="CI29" s="39">
        <v>22</v>
      </c>
      <c r="CJ29" s="39">
        <v>27</v>
      </c>
      <c r="CK29" s="73">
        <v>-25</v>
      </c>
      <c r="CL29" s="74" t="s">
        <v>90</v>
      </c>
      <c r="CM29" s="70">
        <v>9</v>
      </c>
      <c r="CN29" s="39">
        <v>11</v>
      </c>
      <c r="CO29" s="39">
        <v>7</v>
      </c>
      <c r="CP29" s="39">
        <v>12</v>
      </c>
      <c r="CQ29" s="39">
        <v>8</v>
      </c>
      <c r="CR29" s="39">
        <v>7</v>
      </c>
      <c r="CS29" s="39">
        <v>18</v>
      </c>
      <c r="CT29" s="39">
        <v>24</v>
      </c>
      <c r="CU29" s="39">
        <v>170</v>
      </c>
      <c r="CV29" s="71">
        <v>48</v>
      </c>
      <c r="CW29" s="72">
        <v>17</v>
      </c>
      <c r="CX29" s="39">
        <v>21</v>
      </c>
      <c r="CY29" s="39">
        <v>4</v>
      </c>
      <c r="CZ29" s="39">
        <v>10</v>
      </c>
      <c r="DA29" s="39">
        <v>5</v>
      </c>
      <c r="DB29" s="39">
        <v>4</v>
      </c>
      <c r="DC29" s="39">
        <v>-21</v>
      </c>
      <c r="DD29" s="39">
        <v>25</v>
      </c>
      <c r="DE29" s="39">
        <v>30</v>
      </c>
      <c r="DF29" s="73">
        <v>-27</v>
      </c>
      <c r="DG29" s="74" t="s">
        <v>90</v>
      </c>
      <c r="DH29" s="70">
        <v>11</v>
      </c>
      <c r="DI29" s="39">
        <v>12</v>
      </c>
      <c r="DJ29" s="39">
        <v>9</v>
      </c>
      <c r="DK29" s="39">
        <v>13</v>
      </c>
      <c r="DL29" s="39">
        <v>9</v>
      </c>
      <c r="DM29" s="39">
        <v>9</v>
      </c>
      <c r="DN29" s="39">
        <v>20</v>
      </c>
      <c r="DO29" s="39">
        <v>26</v>
      </c>
      <c r="DP29" s="39">
        <v>198</v>
      </c>
      <c r="DQ29" s="71">
        <v>52</v>
      </c>
      <c r="DR29" s="72">
        <v>20</v>
      </c>
      <c r="DS29" s="39">
        <v>24</v>
      </c>
      <c r="DT29" s="39">
        <v>4</v>
      </c>
      <c r="DU29" s="39">
        <v>13</v>
      </c>
      <c r="DV29" s="39">
        <v>7</v>
      </c>
      <c r="DW29" s="39">
        <v>4</v>
      </c>
      <c r="DX29" s="39">
        <v>-23</v>
      </c>
      <c r="DY29" s="39">
        <v>28</v>
      </c>
      <c r="DZ29" s="39">
        <v>33</v>
      </c>
      <c r="EA29" s="73">
        <v>-29</v>
      </c>
      <c r="EB29" s="74" t="s">
        <v>90</v>
      </c>
      <c r="EC29" s="70">
        <v>13</v>
      </c>
      <c r="ED29" s="39">
        <v>13</v>
      </c>
      <c r="EE29" s="39">
        <v>10</v>
      </c>
      <c r="EF29" s="39">
        <v>15</v>
      </c>
      <c r="EG29" s="39">
        <v>11</v>
      </c>
      <c r="EH29" s="39">
        <v>10</v>
      </c>
      <c r="EI29" s="39">
        <v>22</v>
      </c>
      <c r="EJ29" s="39">
        <v>29</v>
      </c>
      <c r="EK29" s="39">
        <v>220</v>
      </c>
      <c r="EL29" s="71">
        <v>55</v>
      </c>
      <c r="EM29" s="72">
        <v>23</v>
      </c>
      <c r="EN29" s="39">
        <v>27</v>
      </c>
      <c r="EO29" s="39">
        <v>5</v>
      </c>
      <c r="EP29" s="39">
        <v>15</v>
      </c>
      <c r="EQ29" s="39">
        <v>8</v>
      </c>
      <c r="ER29" s="39">
        <v>5</v>
      </c>
      <c r="ES29" s="39">
        <v>-25</v>
      </c>
      <c r="ET29" s="39">
        <v>32</v>
      </c>
      <c r="EU29" s="39">
        <v>37</v>
      </c>
      <c r="EV29" s="73">
        <v>-31</v>
      </c>
      <c r="EW29" s="74" t="s">
        <v>90</v>
      </c>
      <c r="EX29" s="70">
        <v>14</v>
      </c>
      <c r="EY29" s="39">
        <v>15</v>
      </c>
      <c r="EZ29" s="39">
        <v>11</v>
      </c>
      <c r="FA29" s="39">
        <v>16</v>
      </c>
      <c r="FB29" s="39">
        <v>12</v>
      </c>
      <c r="FC29" s="39">
        <v>11</v>
      </c>
      <c r="FD29" s="39">
        <v>23</v>
      </c>
      <c r="FE29" s="39">
        <v>32</v>
      </c>
      <c r="FF29" s="39">
        <v>244</v>
      </c>
      <c r="FG29" s="71">
        <v>58</v>
      </c>
      <c r="FH29" s="72">
        <v>26</v>
      </c>
      <c r="FI29" s="39">
        <v>30</v>
      </c>
      <c r="FJ29" s="39">
        <v>5</v>
      </c>
      <c r="FK29" s="39">
        <v>17</v>
      </c>
      <c r="FL29" s="39">
        <v>10</v>
      </c>
      <c r="FM29" s="39">
        <v>5</v>
      </c>
      <c r="FN29" s="39">
        <v>-27</v>
      </c>
      <c r="FO29" s="39">
        <v>36</v>
      </c>
      <c r="FP29" s="39">
        <v>41</v>
      </c>
      <c r="FQ29" s="73">
        <v>-33</v>
      </c>
      <c r="FR29" s="74" t="s">
        <v>90</v>
      </c>
      <c r="FS29" s="70">
        <v>15</v>
      </c>
      <c r="FT29" s="39">
        <v>17</v>
      </c>
      <c r="FU29" s="39">
        <v>13</v>
      </c>
      <c r="FV29" s="39">
        <v>18</v>
      </c>
      <c r="FW29" s="39">
        <v>13</v>
      </c>
      <c r="FX29" s="39">
        <v>12</v>
      </c>
      <c r="FY29" s="39">
        <v>25</v>
      </c>
      <c r="FZ29" s="39">
        <v>35</v>
      </c>
      <c r="GA29" s="39">
        <v>262</v>
      </c>
      <c r="GB29" s="71">
        <v>61</v>
      </c>
      <c r="GC29" s="72">
        <v>29</v>
      </c>
      <c r="GD29" s="39">
        <v>33</v>
      </c>
      <c r="GE29" s="39">
        <v>5</v>
      </c>
      <c r="GF29" s="39">
        <v>19</v>
      </c>
      <c r="GG29" s="39">
        <v>12</v>
      </c>
      <c r="GH29" s="39">
        <v>6</v>
      </c>
      <c r="GI29" s="39">
        <v>-29</v>
      </c>
      <c r="GJ29" s="39">
        <v>39</v>
      </c>
      <c r="GK29" s="39">
        <v>45</v>
      </c>
      <c r="GL29" s="73">
        <v>-35</v>
      </c>
      <c r="GM29" s="74" t="s">
        <v>90</v>
      </c>
      <c r="GN29" s="70">
        <v>17</v>
      </c>
      <c r="GO29" s="39">
        <v>19</v>
      </c>
      <c r="GP29" s="39">
        <v>14</v>
      </c>
      <c r="GQ29" s="39">
        <v>19</v>
      </c>
      <c r="GR29" s="39">
        <v>14</v>
      </c>
      <c r="GS29" s="39">
        <v>13</v>
      </c>
      <c r="GT29" s="39">
        <v>27</v>
      </c>
      <c r="GU29" s="39">
        <v>38</v>
      </c>
      <c r="GV29" s="39">
        <v>280</v>
      </c>
      <c r="GW29" s="71">
        <v>65</v>
      </c>
      <c r="GX29" s="72">
        <v>33</v>
      </c>
      <c r="GY29" s="39">
        <v>37</v>
      </c>
      <c r="GZ29" s="39">
        <v>6</v>
      </c>
      <c r="HA29" s="39">
        <v>20</v>
      </c>
      <c r="HB29" s="39">
        <v>13</v>
      </c>
      <c r="HC29" s="39">
        <v>7</v>
      </c>
      <c r="HD29" s="39">
        <v>-33</v>
      </c>
      <c r="HE29" s="39">
        <v>43</v>
      </c>
      <c r="HF29" s="39">
        <v>50</v>
      </c>
      <c r="HG29" s="73">
        <v>-38</v>
      </c>
      <c r="HH29" s="68"/>
    </row>
    <row r="30" spans="1:216" x14ac:dyDescent="0.15">
      <c r="A30" s="42"/>
      <c r="B30" s="42">
        <v>3</v>
      </c>
      <c r="C30" s="39"/>
      <c r="D30" s="39"/>
      <c r="E30" s="39"/>
      <c r="F30" s="69" t="s">
        <v>91</v>
      </c>
      <c r="G30" s="70">
        <v>4</v>
      </c>
      <c r="H30" s="39">
        <v>3</v>
      </c>
      <c r="I30" s="39">
        <v>3</v>
      </c>
      <c r="J30" s="39">
        <v>4</v>
      </c>
      <c r="K30" s="39">
        <v>4</v>
      </c>
      <c r="L30" s="39">
        <v>1</v>
      </c>
      <c r="M30" s="39">
        <v>13</v>
      </c>
      <c r="N30" s="39">
        <v>8</v>
      </c>
      <c r="O30" s="39">
        <v>115</v>
      </c>
      <c r="P30" s="71">
        <v>28</v>
      </c>
      <c r="Q30" s="72">
        <v>10</v>
      </c>
      <c r="R30" s="39">
        <v>8</v>
      </c>
      <c r="S30" s="39">
        <v>4</v>
      </c>
      <c r="T30" s="39">
        <v>4</v>
      </c>
      <c r="U30" s="39">
        <v>1</v>
      </c>
      <c r="V30" s="39">
        <v>0</v>
      </c>
      <c r="W30" s="39">
        <v>-2</v>
      </c>
      <c r="X30" s="39">
        <v>3</v>
      </c>
      <c r="Y30" s="39">
        <v>-10</v>
      </c>
      <c r="Z30" s="73">
        <v>10</v>
      </c>
      <c r="AA30" s="74" t="s">
        <v>91</v>
      </c>
      <c r="AB30" s="70">
        <v>5</v>
      </c>
      <c r="AC30" s="39">
        <v>4</v>
      </c>
      <c r="AD30" s="39">
        <v>4</v>
      </c>
      <c r="AE30" s="39">
        <v>6</v>
      </c>
      <c r="AF30" s="39">
        <v>6</v>
      </c>
      <c r="AG30" s="39">
        <v>2</v>
      </c>
      <c r="AH30" s="39">
        <v>16</v>
      </c>
      <c r="AI30" s="39">
        <v>11</v>
      </c>
      <c r="AJ30" s="39">
        <v>145</v>
      </c>
      <c r="AK30" s="71">
        <v>32</v>
      </c>
      <c r="AL30" s="72">
        <v>13</v>
      </c>
      <c r="AM30" s="39">
        <v>11</v>
      </c>
      <c r="AN30" s="39">
        <v>6</v>
      </c>
      <c r="AO30" s="39">
        <v>6</v>
      </c>
      <c r="AP30" s="39">
        <v>2</v>
      </c>
      <c r="AQ30" s="39">
        <v>3</v>
      </c>
      <c r="AR30" s="39">
        <v>-4</v>
      </c>
      <c r="AS30" s="39">
        <v>5</v>
      </c>
      <c r="AT30" s="39">
        <v>-13</v>
      </c>
      <c r="AU30" s="73">
        <v>13</v>
      </c>
      <c r="AV30" s="74" t="s">
        <v>91</v>
      </c>
      <c r="AW30" s="70">
        <v>6</v>
      </c>
      <c r="AX30" s="39">
        <v>6</v>
      </c>
      <c r="AY30" s="39">
        <v>5</v>
      </c>
      <c r="AZ30" s="39">
        <v>7</v>
      </c>
      <c r="BA30" s="39">
        <v>7</v>
      </c>
      <c r="BB30" s="39">
        <v>3</v>
      </c>
      <c r="BC30" s="39">
        <v>18</v>
      </c>
      <c r="BD30" s="39">
        <v>13</v>
      </c>
      <c r="BE30" s="39">
        <v>169</v>
      </c>
      <c r="BF30" s="71">
        <v>35</v>
      </c>
      <c r="BG30" s="72">
        <v>16</v>
      </c>
      <c r="BH30" s="39">
        <v>14</v>
      </c>
      <c r="BI30" s="39">
        <v>8</v>
      </c>
      <c r="BJ30" s="39">
        <v>10</v>
      </c>
      <c r="BK30" s="39">
        <v>3</v>
      </c>
      <c r="BL30" s="39">
        <v>5</v>
      </c>
      <c r="BM30" s="39">
        <v>-6</v>
      </c>
      <c r="BN30" s="39">
        <v>7</v>
      </c>
      <c r="BO30" s="39">
        <v>-15</v>
      </c>
      <c r="BP30" s="73">
        <v>16</v>
      </c>
      <c r="BQ30" s="74" t="s">
        <v>91</v>
      </c>
      <c r="BR30" s="70">
        <v>8</v>
      </c>
      <c r="BS30" s="39">
        <v>8</v>
      </c>
      <c r="BT30" s="39">
        <v>6</v>
      </c>
      <c r="BU30" s="39">
        <v>8</v>
      </c>
      <c r="BV30" s="39">
        <v>8</v>
      </c>
      <c r="BW30" s="39">
        <v>3</v>
      </c>
      <c r="BX30" s="39">
        <v>20</v>
      </c>
      <c r="BY30" s="39">
        <v>15</v>
      </c>
      <c r="BZ30" s="39">
        <v>195</v>
      </c>
      <c r="CA30" s="71">
        <v>39</v>
      </c>
      <c r="CB30" s="72">
        <v>20</v>
      </c>
      <c r="CC30" s="39">
        <v>17</v>
      </c>
      <c r="CD30" s="39">
        <v>10</v>
      </c>
      <c r="CE30" s="39">
        <v>11</v>
      </c>
      <c r="CF30" s="39">
        <v>5</v>
      </c>
      <c r="CG30" s="39">
        <v>6</v>
      </c>
      <c r="CH30" s="39">
        <v>-7</v>
      </c>
      <c r="CI30" s="39">
        <v>8</v>
      </c>
      <c r="CJ30" s="39">
        <v>-18</v>
      </c>
      <c r="CK30" s="73">
        <v>18</v>
      </c>
      <c r="CL30" s="74" t="s">
        <v>91</v>
      </c>
      <c r="CM30" s="70">
        <v>9</v>
      </c>
      <c r="CN30" s="39">
        <v>10</v>
      </c>
      <c r="CO30" s="39">
        <v>7</v>
      </c>
      <c r="CP30" s="39">
        <v>9</v>
      </c>
      <c r="CQ30" s="39">
        <v>9</v>
      </c>
      <c r="CR30" s="39">
        <v>4</v>
      </c>
      <c r="CS30" s="39">
        <v>22</v>
      </c>
      <c r="CT30" s="39">
        <v>17</v>
      </c>
      <c r="CU30" s="39">
        <v>221</v>
      </c>
      <c r="CV30" s="71">
        <v>41</v>
      </c>
      <c r="CW30" s="72">
        <v>23</v>
      </c>
      <c r="CX30" s="39">
        <v>20</v>
      </c>
      <c r="CY30" s="39">
        <v>11</v>
      </c>
      <c r="CZ30" s="39">
        <v>13</v>
      </c>
      <c r="DA30" s="39">
        <v>7</v>
      </c>
      <c r="DB30" s="39">
        <v>7</v>
      </c>
      <c r="DC30" s="39">
        <v>-11</v>
      </c>
      <c r="DD30" s="39">
        <v>10</v>
      </c>
      <c r="DE30" s="39">
        <v>-21</v>
      </c>
      <c r="DF30" s="73">
        <v>21</v>
      </c>
      <c r="DG30" s="74" t="s">
        <v>91</v>
      </c>
      <c r="DH30" s="70">
        <v>11</v>
      </c>
      <c r="DI30" s="39">
        <v>12</v>
      </c>
      <c r="DJ30" s="39">
        <v>8</v>
      </c>
      <c r="DK30" s="39">
        <v>11</v>
      </c>
      <c r="DL30" s="39">
        <v>10</v>
      </c>
      <c r="DM30" s="39">
        <v>4</v>
      </c>
      <c r="DN30" s="39">
        <v>24</v>
      </c>
      <c r="DO30" s="39">
        <v>19</v>
      </c>
      <c r="DP30" s="39">
        <v>245</v>
      </c>
      <c r="DQ30" s="71">
        <v>43</v>
      </c>
      <c r="DR30" s="72">
        <v>27</v>
      </c>
      <c r="DS30" s="39">
        <v>24</v>
      </c>
      <c r="DT30" s="39">
        <v>13</v>
      </c>
      <c r="DU30" s="39">
        <v>14</v>
      </c>
      <c r="DV30" s="39">
        <v>9</v>
      </c>
      <c r="DW30" s="39">
        <v>9</v>
      </c>
      <c r="DX30" s="39">
        <v>-13</v>
      </c>
      <c r="DY30" s="39">
        <v>11</v>
      </c>
      <c r="DZ30" s="39">
        <v>-24</v>
      </c>
      <c r="EA30" s="73">
        <v>24</v>
      </c>
      <c r="EB30" s="74" t="s">
        <v>91</v>
      </c>
      <c r="EC30" s="70">
        <v>13</v>
      </c>
      <c r="ED30" s="39">
        <v>14</v>
      </c>
      <c r="EE30" s="39">
        <v>10</v>
      </c>
      <c r="EF30" s="39">
        <v>13</v>
      </c>
      <c r="EG30" s="39">
        <v>12</v>
      </c>
      <c r="EH30" s="39">
        <v>5</v>
      </c>
      <c r="EI30" s="39">
        <v>26</v>
      </c>
      <c r="EJ30" s="39">
        <v>22</v>
      </c>
      <c r="EK30" s="39">
        <v>269</v>
      </c>
      <c r="EL30" s="71">
        <v>47</v>
      </c>
      <c r="EM30" s="72">
        <v>30</v>
      </c>
      <c r="EN30" s="39">
        <v>27</v>
      </c>
      <c r="EO30" s="39">
        <v>14</v>
      </c>
      <c r="EP30" s="39">
        <v>16</v>
      </c>
      <c r="EQ30" s="39">
        <v>10</v>
      </c>
      <c r="ER30" s="39">
        <v>10</v>
      </c>
      <c r="ES30" s="39">
        <v>-15</v>
      </c>
      <c r="ET30" s="39">
        <v>13</v>
      </c>
      <c r="EU30" s="39">
        <v>-26</v>
      </c>
      <c r="EV30" s="73">
        <v>28</v>
      </c>
      <c r="EW30" s="74" t="s">
        <v>91</v>
      </c>
      <c r="EX30" s="70">
        <v>14</v>
      </c>
      <c r="EY30" s="39">
        <v>15</v>
      </c>
      <c r="EZ30" s="39">
        <v>11</v>
      </c>
      <c r="FA30" s="39">
        <v>14</v>
      </c>
      <c r="FB30" s="39">
        <v>14</v>
      </c>
      <c r="FC30" s="39">
        <v>5</v>
      </c>
      <c r="FD30" s="39">
        <v>30</v>
      </c>
      <c r="FE30" s="39">
        <v>25</v>
      </c>
      <c r="FF30" s="39">
        <v>295</v>
      </c>
      <c r="FG30" s="71">
        <v>50</v>
      </c>
      <c r="FH30" s="72">
        <v>33</v>
      </c>
      <c r="FI30" s="39">
        <v>30</v>
      </c>
      <c r="FJ30" s="39">
        <v>16</v>
      </c>
      <c r="FK30" s="39">
        <v>17</v>
      </c>
      <c r="FL30" s="39">
        <v>12</v>
      </c>
      <c r="FM30" s="39">
        <v>11</v>
      </c>
      <c r="FN30" s="39">
        <v>-18</v>
      </c>
      <c r="FO30" s="39">
        <v>14</v>
      </c>
      <c r="FP30" s="39">
        <v>-29</v>
      </c>
      <c r="FQ30" s="73">
        <v>32</v>
      </c>
      <c r="FR30" s="74" t="s">
        <v>91</v>
      </c>
      <c r="FS30" s="70">
        <v>16</v>
      </c>
      <c r="FT30" s="39">
        <v>16</v>
      </c>
      <c r="FU30" s="39">
        <v>12</v>
      </c>
      <c r="FV30" s="39">
        <v>16</v>
      </c>
      <c r="FW30" s="39">
        <v>16</v>
      </c>
      <c r="FX30" s="39">
        <v>6</v>
      </c>
      <c r="FY30" s="39">
        <v>33</v>
      </c>
      <c r="FZ30" s="39">
        <v>28</v>
      </c>
      <c r="GA30" s="39">
        <v>323</v>
      </c>
      <c r="GB30" s="71">
        <v>53</v>
      </c>
      <c r="GC30" s="72">
        <v>37</v>
      </c>
      <c r="GD30" s="39">
        <v>33</v>
      </c>
      <c r="GE30" s="39">
        <v>18</v>
      </c>
      <c r="GF30" s="39">
        <v>19</v>
      </c>
      <c r="GG30" s="39">
        <v>14</v>
      </c>
      <c r="GH30" s="39">
        <v>12</v>
      </c>
      <c r="GI30" s="39">
        <v>-21</v>
      </c>
      <c r="GJ30" s="39">
        <v>15</v>
      </c>
      <c r="GK30" s="39">
        <v>-32</v>
      </c>
      <c r="GL30" s="73">
        <v>35</v>
      </c>
      <c r="GM30" s="74" t="s">
        <v>91</v>
      </c>
      <c r="GN30" s="70">
        <v>17</v>
      </c>
      <c r="GO30" s="39">
        <v>17</v>
      </c>
      <c r="GP30" s="39">
        <v>13</v>
      </c>
      <c r="GQ30" s="39">
        <v>18</v>
      </c>
      <c r="GR30" s="39">
        <v>17</v>
      </c>
      <c r="GS30" s="39">
        <v>7</v>
      </c>
      <c r="GT30" s="39">
        <v>36</v>
      </c>
      <c r="GU30" s="39">
        <v>32</v>
      </c>
      <c r="GV30" s="39">
        <v>355</v>
      </c>
      <c r="GW30" s="71">
        <v>58</v>
      </c>
      <c r="GX30" s="72">
        <v>40</v>
      </c>
      <c r="GY30" s="39">
        <v>36</v>
      </c>
      <c r="GZ30" s="39">
        <v>20</v>
      </c>
      <c r="HA30" s="39">
        <v>22</v>
      </c>
      <c r="HB30" s="39">
        <v>15</v>
      </c>
      <c r="HC30" s="39">
        <v>14</v>
      </c>
      <c r="HD30" s="39">
        <v>-24</v>
      </c>
      <c r="HE30" s="39">
        <v>17</v>
      </c>
      <c r="HF30" s="39">
        <v>-35</v>
      </c>
      <c r="HG30" s="73">
        <v>39</v>
      </c>
      <c r="HH30" s="68"/>
    </row>
    <row r="31" spans="1:216" x14ac:dyDescent="0.15">
      <c r="A31" s="42"/>
      <c r="B31" s="42">
        <v>4</v>
      </c>
      <c r="C31" s="39"/>
      <c r="D31" s="39"/>
      <c r="E31" s="39"/>
      <c r="F31" s="69" t="s">
        <v>92</v>
      </c>
      <c r="G31" s="70">
        <v>4</v>
      </c>
      <c r="H31" s="39">
        <v>5</v>
      </c>
      <c r="I31" s="39">
        <v>3</v>
      </c>
      <c r="J31" s="39">
        <v>4</v>
      </c>
      <c r="K31" s="39">
        <v>4</v>
      </c>
      <c r="L31" s="39">
        <v>5</v>
      </c>
      <c r="M31" s="39">
        <v>9</v>
      </c>
      <c r="N31" s="39">
        <v>10</v>
      </c>
      <c r="O31" s="39">
        <v>85</v>
      </c>
      <c r="P31" s="71">
        <v>34</v>
      </c>
      <c r="Q31" s="72">
        <v>7</v>
      </c>
      <c r="R31" s="39">
        <v>8</v>
      </c>
      <c r="S31" s="39">
        <v>3</v>
      </c>
      <c r="T31" s="39">
        <v>0</v>
      </c>
      <c r="U31" s="39">
        <v>9</v>
      </c>
      <c r="V31" s="39">
        <v>-5</v>
      </c>
      <c r="W31" s="39">
        <v>10</v>
      </c>
      <c r="X31" s="39">
        <v>3</v>
      </c>
      <c r="Y31" s="39">
        <v>0</v>
      </c>
      <c r="Z31" s="73">
        <v>0</v>
      </c>
      <c r="AA31" s="74" t="s">
        <v>92</v>
      </c>
      <c r="AB31" s="70">
        <v>5</v>
      </c>
      <c r="AC31" s="39">
        <v>7</v>
      </c>
      <c r="AD31" s="39">
        <v>4</v>
      </c>
      <c r="AE31" s="39">
        <v>5</v>
      </c>
      <c r="AF31" s="39">
        <v>5</v>
      </c>
      <c r="AG31" s="39">
        <v>6</v>
      </c>
      <c r="AH31" s="39">
        <v>11</v>
      </c>
      <c r="AI31" s="39">
        <v>13</v>
      </c>
      <c r="AJ31" s="39">
        <v>103</v>
      </c>
      <c r="AK31" s="71">
        <v>37</v>
      </c>
      <c r="AL31" s="72">
        <v>10</v>
      </c>
      <c r="AM31" s="39">
        <v>11</v>
      </c>
      <c r="AN31" s="39">
        <v>5</v>
      </c>
      <c r="AO31" s="39">
        <v>1</v>
      </c>
      <c r="AP31" s="39">
        <v>13</v>
      </c>
      <c r="AQ31" s="39">
        <v>-5</v>
      </c>
      <c r="AR31" s="39">
        <v>13</v>
      </c>
      <c r="AS31" s="39">
        <v>5</v>
      </c>
      <c r="AT31" s="39">
        <v>1</v>
      </c>
      <c r="AU31" s="73">
        <v>1</v>
      </c>
      <c r="AV31" s="74" t="s">
        <v>92</v>
      </c>
      <c r="AW31" s="70">
        <v>7</v>
      </c>
      <c r="AX31" s="39">
        <v>8</v>
      </c>
      <c r="AY31" s="39">
        <v>5</v>
      </c>
      <c r="AZ31" s="39">
        <v>7</v>
      </c>
      <c r="BA31" s="39">
        <v>7</v>
      </c>
      <c r="BB31" s="39">
        <v>8</v>
      </c>
      <c r="BC31" s="39">
        <v>14</v>
      </c>
      <c r="BD31" s="39">
        <v>16</v>
      </c>
      <c r="BE31" s="39">
        <v>121</v>
      </c>
      <c r="BF31" s="71">
        <v>41</v>
      </c>
      <c r="BG31" s="72">
        <v>12</v>
      </c>
      <c r="BH31" s="39">
        <v>14</v>
      </c>
      <c r="BI31" s="39">
        <v>7</v>
      </c>
      <c r="BJ31" s="39">
        <v>1</v>
      </c>
      <c r="BK31" s="39">
        <v>15</v>
      </c>
      <c r="BL31" s="39">
        <v>-5</v>
      </c>
      <c r="BM31" s="39">
        <v>15</v>
      </c>
      <c r="BN31" s="39">
        <v>8</v>
      </c>
      <c r="BO31" s="39">
        <v>2</v>
      </c>
      <c r="BP31" s="73">
        <v>2</v>
      </c>
      <c r="BQ31" s="74" t="s">
        <v>92</v>
      </c>
      <c r="BR31" s="70">
        <v>9</v>
      </c>
      <c r="BS31" s="39">
        <v>9</v>
      </c>
      <c r="BT31" s="39">
        <v>7</v>
      </c>
      <c r="BU31" s="39">
        <v>8</v>
      </c>
      <c r="BV31" s="39">
        <v>8</v>
      </c>
      <c r="BW31" s="39">
        <v>9</v>
      </c>
      <c r="BX31" s="39">
        <v>16</v>
      </c>
      <c r="BY31" s="39">
        <v>19</v>
      </c>
      <c r="BZ31" s="39">
        <v>137</v>
      </c>
      <c r="CA31" s="71">
        <v>44</v>
      </c>
      <c r="CB31" s="72">
        <v>14</v>
      </c>
      <c r="CC31" s="39">
        <v>17</v>
      </c>
      <c r="CD31" s="39">
        <v>10</v>
      </c>
      <c r="CE31" s="39">
        <v>2</v>
      </c>
      <c r="CF31" s="39">
        <v>18</v>
      </c>
      <c r="CG31" s="39">
        <v>-5</v>
      </c>
      <c r="CH31" s="39">
        <v>18</v>
      </c>
      <c r="CI31" s="39">
        <v>10</v>
      </c>
      <c r="CJ31" s="39">
        <v>3</v>
      </c>
      <c r="CK31" s="73">
        <v>3</v>
      </c>
      <c r="CL31" s="74" t="s">
        <v>92</v>
      </c>
      <c r="CM31" s="70">
        <v>10</v>
      </c>
      <c r="CN31" s="39">
        <v>10</v>
      </c>
      <c r="CO31" s="39">
        <v>8</v>
      </c>
      <c r="CP31" s="39">
        <v>10</v>
      </c>
      <c r="CQ31" s="39">
        <v>9</v>
      </c>
      <c r="CR31" s="39">
        <v>10</v>
      </c>
      <c r="CS31" s="39">
        <v>19</v>
      </c>
      <c r="CT31" s="39">
        <v>21</v>
      </c>
      <c r="CU31" s="39">
        <v>153</v>
      </c>
      <c r="CV31" s="71">
        <v>47</v>
      </c>
      <c r="CW31" s="72">
        <v>16</v>
      </c>
      <c r="CX31" s="39">
        <v>20</v>
      </c>
      <c r="CY31" s="39">
        <v>12</v>
      </c>
      <c r="CZ31" s="39">
        <v>2</v>
      </c>
      <c r="DA31" s="39">
        <v>21</v>
      </c>
      <c r="DB31" s="39">
        <v>-5</v>
      </c>
      <c r="DC31" s="39">
        <v>20</v>
      </c>
      <c r="DD31" s="39">
        <v>11</v>
      </c>
      <c r="DE31" s="39">
        <v>4</v>
      </c>
      <c r="DF31" s="73">
        <v>4</v>
      </c>
      <c r="DG31" s="74" t="s">
        <v>92</v>
      </c>
      <c r="DH31" s="70">
        <v>11</v>
      </c>
      <c r="DI31" s="39">
        <v>12</v>
      </c>
      <c r="DJ31" s="39">
        <v>9</v>
      </c>
      <c r="DK31" s="39">
        <v>11</v>
      </c>
      <c r="DL31" s="39">
        <v>10</v>
      </c>
      <c r="DM31" s="39">
        <v>11</v>
      </c>
      <c r="DN31" s="39">
        <v>21</v>
      </c>
      <c r="DO31" s="39">
        <v>23</v>
      </c>
      <c r="DP31" s="39">
        <v>165</v>
      </c>
      <c r="DQ31" s="71">
        <v>50</v>
      </c>
      <c r="DR31" s="72">
        <v>18</v>
      </c>
      <c r="DS31" s="39">
        <v>23</v>
      </c>
      <c r="DT31" s="39">
        <v>14</v>
      </c>
      <c r="DU31" s="39">
        <v>3</v>
      </c>
      <c r="DV31" s="39">
        <v>24</v>
      </c>
      <c r="DW31" s="39">
        <v>-6</v>
      </c>
      <c r="DX31" s="39">
        <v>22</v>
      </c>
      <c r="DY31" s="39">
        <v>13</v>
      </c>
      <c r="DZ31" s="39">
        <v>6</v>
      </c>
      <c r="EA31" s="73">
        <v>5</v>
      </c>
      <c r="EB31" s="74" t="s">
        <v>92</v>
      </c>
      <c r="EC31" s="70">
        <v>12</v>
      </c>
      <c r="ED31" s="39">
        <v>14</v>
      </c>
      <c r="EE31" s="39">
        <v>10</v>
      </c>
      <c r="EF31" s="39">
        <v>13</v>
      </c>
      <c r="EG31" s="39">
        <v>11</v>
      </c>
      <c r="EH31" s="39">
        <v>12</v>
      </c>
      <c r="EI31" s="39">
        <v>23</v>
      </c>
      <c r="EJ31" s="39">
        <v>25</v>
      </c>
      <c r="EK31" s="39">
        <v>185</v>
      </c>
      <c r="EL31" s="71">
        <v>53</v>
      </c>
      <c r="EM31" s="72">
        <v>20</v>
      </c>
      <c r="EN31" s="39">
        <v>25</v>
      </c>
      <c r="EO31" s="39">
        <v>17</v>
      </c>
      <c r="EP31" s="39">
        <v>4</v>
      </c>
      <c r="EQ31" s="39">
        <v>27</v>
      </c>
      <c r="ER31" s="39">
        <v>-6</v>
      </c>
      <c r="ES31" s="39">
        <v>24</v>
      </c>
      <c r="ET31" s="39">
        <v>14</v>
      </c>
      <c r="EU31" s="39">
        <v>7</v>
      </c>
      <c r="EV31" s="73">
        <v>7</v>
      </c>
      <c r="EW31" s="74" t="s">
        <v>92</v>
      </c>
      <c r="EX31" s="70">
        <v>14</v>
      </c>
      <c r="EY31" s="39">
        <v>15</v>
      </c>
      <c r="EZ31" s="39">
        <v>11</v>
      </c>
      <c r="FA31" s="39">
        <v>14</v>
      </c>
      <c r="FB31" s="39">
        <v>13</v>
      </c>
      <c r="FC31" s="39">
        <v>14</v>
      </c>
      <c r="FD31" s="39">
        <v>25</v>
      </c>
      <c r="FE31" s="39">
        <v>28</v>
      </c>
      <c r="FF31" s="39">
        <v>203</v>
      </c>
      <c r="FG31" s="71">
        <v>56</v>
      </c>
      <c r="FH31" s="72">
        <v>22</v>
      </c>
      <c r="FI31" s="39">
        <v>28</v>
      </c>
      <c r="FJ31" s="39">
        <v>19</v>
      </c>
      <c r="FK31" s="39">
        <v>4</v>
      </c>
      <c r="FL31" s="39">
        <v>30</v>
      </c>
      <c r="FM31" s="39">
        <v>-7</v>
      </c>
      <c r="FN31" s="39">
        <v>26</v>
      </c>
      <c r="FO31" s="39">
        <v>15</v>
      </c>
      <c r="FP31" s="39">
        <v>10</v>
      </c>
      <c r="FQ31" s="73">
        <v>8</v>
      </c>
      <c r="FR31" s="74" t="s">
        <v>92</v>
      </c>
      <c r="FS31" s="70">
        <v>15</v>
      </c>
      <c r="FT31" s="39">
        <v>17</v>
      </c>
      <c r="FU31" s="39">
        <v>13</v>
      </c>
      <c r="FV31" s="39">
        <v>16</v>
      </c>
      <c r="FW31" s="39">
        <v>14</v>
      </c>
      <c r="FX31" s="39">
        <v>15</v>
      </c>
      <c r="FY31" s="39">
        <v>27</v>
      </c>
      <c r="FZ31" s="39">
        <v>31</v>
      </c>
      <c r="GA31" s="39">
        <v>223</v>
      </c>
      <c r="GB31" s="71">
        <v>59</v>
      </c>
      <c r="GC31" s="72">
        <v>24</v>
      </c>
      <c r="GD31" s="39">
        <v>31</v>
      </c>
      <c r="GE31" s="39">
        <v>22</v>
      </c>
      <c r="GF31" s="39">
        <v>5</v>
      </c>
      <c r="GG31" s="39">
        <v>33</v>
      </c>
      <c r="GH31" s="39">
        <v>-7</v>
      </c>
      <c r="GI31" s="39">
        <v>29</v>
      </c>
      <c r="GJ31" s="39">
        <v>16</v>
      </c>
      <c r="GK31" s="39">
        <v>10</v>
      </c>
      <c r="GL31" s="73">
        <v>9</v>
      </c>
      <c r="GM31" s="74" t="s">
        <v>92</v>
      </c>
      <c r="GN31" s="70">
        <v>17</v>
      </c>
      <c r="GO31" s="39">
        <v>19</v>
      </c>
      <c r="GP31" s="39">
        <v>15</v>
      </c>
      <c r="GQ31" s="39">
        <v>18</v>
      </c>
      <c r="GR31" s="39">
        <v>16</v>
      </c>
      <c r="GS31" s="39">
        <v>16</v>
      </c>
      <c r="GT31" s="39">
        <v>29</v>
      </c>
      <c r="GU31" s="39">
        <v>34</v>
      </c>
      <c r="GV31" s="39">
        <v>245</v>
      </c>
      <c r="GW31" s="71">
        <v>63</v>
      </c>
      <c r="GX31" s="72">
        <v>27</v>
      </c>
      <c r="GY31" s="39">
        <v>33</v>
      </c>
      <c r="GZ31" s="39">
        <v>24</v>
      </c>
      <c r="HA31" s="39">
        <v>6</v>
      </c>
      <c r="HB31" s="39">
        <v>36</v>
      </c>
      <c r="HC31" s="39">
        <v>-8</v>
      </c>
      <c r="HD31" s="39">
        <v>31</v>
      </c>
      <c r="HE31" s="39">
        <v>18</v>
      </c>
      <c r="HF31" s="39">
        <v>11</v>
      </c>
      <c r="HG31" s="73">
        <v>10</v>
      </c>
      <c r="HH31" s="68"/>
    </row>
    <row r="32" spans="1:216" x14ac:dyDescent="0.15">
      <c r="A32" s="42"/>
      <c r="B32" s="42">
        <v>4</v>
      </c>
      <c r="C32" s="39"/>
      <c r="D32" s="39"/>
      <c r="E32" s="39"/>
      <c r="F32" s="69" t="s">
        <v>93</v>
      </c>
      <c r="G32" s="70">
        <v>4</v>
      </c>
      <c r="H32" s="39">
        <v>4</v>
      </c>
      <c r="I32" s="39">
        <v>3</v>
      </c>
      <c r="J32" s="39">
        <v>5</v>
      </c>
      <c r="K32" s="39">
        <v>3</v>
      </c>
      <c r="L32" s="39">
        <v>6</v>
      </c>
      <c r="M32" s="39">
        <v>6</v>
      </c>
      <c r="N32" s="39">
        <v>6</v>
      </c>
      <c r="O32" s="39">
        <v>92</v>
      </c>
      <c r="P32" s="71">
        <v>26</v>
      </c>
      <c r="Q32" s="72">
        <v>10</v>
      </c>
      <c r="R32" s="39">
        <v>4</v>
      </c>
      <c r="S32" s="39">
        <v>2</v>
      </c>
      <c r="T32" s="39">
        <v>-10</v>
      </c>
      <c r="U32" s="39">
        <v>2</v>
      </c>
      <c r="V32" s="39">
        <v>-10</v>
      </c>
      <c r="W32" s="39">
        <v>10</v>
      </c>
      <c r="X32" s="39">
        <v>10</v>
      </c>
      <c r="Y32" s="39">
        <v>0</v>
      </c>
      <c r="Z32" s="73">
        <v>-5</v>
      </c>
      <c r="AA32" s="74" t="s">
        <v>93</v>
      </c>
      <c r="AB32" s="70">
        <v>5</v>
      </c>
      <c r="AC32" s="39">
        <v>6</v>
      </c>
      <c r="AD32" s="39">
        <v>4</v>
      </c>
      <c r="AE32" s="39">
        <v>7</v>
      </c>
      <c r="AF32" s="39">
        <v>4</v>
      </c>
      <c r="AG32" s="39">
        <v>8</v>
      </c>
      <c r="AH32" s="39">
        <v>8</v>
      </c>
      <c r="AI32" s="39">
        <v>9</v>
      </c>
      <c r="AJ32" s="39">
        <v>118</v>
      </c>
      <c r="AK32" s="71">
        <v>28</v>
      </c>
      <c r="AL32" s="72">
        <v>12</v>
      </c>
      <c r="AM32" s="39">
        <v>6</v>
      </c>
      <c r="AN32" s="39">
        <v>3</v>
      </c>
      <c r="AO32" s="39">
        <v>-8</v>
      </c>
      <c r="AP32" s="39">
        <v>2</v>
      </c>
      <c r="AQ32" s="39">
        <v>-12</v>
      </c>
      <c r="AR32" s="39">
        <v>13</v>
      </c>
      <c r="AS32" s="39">
        <v>16</v>
      </c>
      <c r="AT32" s="39">
        <v>1</v>
      </c>
      <c r="AU32" s="73">
        <v>-4</v>
      </c>
      <c r="AV32" s="74" t="s">
        <v>93</v>
      </c>
      <c r="AW32" s="70">
        <v>7</v>
      </c>
      <c r="AX32" s="39">
        <v>8</v>
      </c>
      <c r="AY32" s="39">
        <v>6</v>
      </c>
      <c r="AZ32" s="39">
        <v>8</v>
      </c>
      <c r="BA32" s="39">
        <v>5</v>
      </c>
      <c r="BB32" s="39">
        <v>9</v>
      </c>
      <c r="BC32" s="39">
        <v>10</v>
      </c>
      <c r="BD32" s="39">
        <v>11</v>
      </c>
      <c r="BE32" s="39">
        <v>142</v>
      </c>
      <c r="BF32" s="71">
        <v>31</v>
      </c>
      <c r="BG32" s="72">
        <v>14</v>
      </c>
      <c r="BH32" s="39">
        <v>8</v>
      </c>
      <c r="BI32" s="39">
        <v>4</v>
      </c>
      <c r="BJ32" s="39">
        <v>-7</v>
      </c>
      <c r="BK32" s="39">
        <v>3</v>
      </c>
      <c r="BL32" s="39">
        <v>-14</v>
      </c>
      <c r="BM32" s="39">
        <v>17</v>
      </c>
      <c r="BN32" s="39">
        <v>23</v>
      </c>
      <c r="BO32" s="39">
        <v>1</v>
      </c>
      <c r="BP32" s="73">
        <v>-3</v>
      </c>
      <c r="BQ32" s="74" t="s">
        <v>93</v>
      </c>
      <c r="BR32" s="70">
        <v>8</v>
      </c>
      <c r="BS32" s="39">
        <v>9</v>
      </c>
      <c r="BT32" s="39">
        <v>7</v>
      </c>
      <c r="BU32" s="39">
        <v>9</v>
      </c>
      <c r="BV32" s="39">
        <v>6</v>
      </c>
      <c r="BW32" s="39">
        <v>11</v>
      </c>
      <c r="BX32" s="39">
        <v>13</v>
      </c>
      <c r="BY32" s="39">
        <v>13</v>
      </c>
      <c r="BZ32" s="39">
        <v>160</v>
      </c>
      <c r="CA32" s="71">
        <v>35</v>
      </c>
      <c r="CB32" s="72">
        <v>16</v>
      </c>
      <c r="CC32" s="39">
        <v>10</v>
      </c>
      <c r="CD32" s="39">
        <v>5</v>
      </c>
      <c r="CE32" s="39">
        <v>-6</v>
      </c>
      <c r="CF32" s="39">
        <v>3</v>
      </c>
      <c r="CG32" s="39">
        <v>-16</v>
      </c>
      <c r="CH32" s="39">
        <v>20</v>
      </c>
      <c r="CI32" s="39">
        <v>29</v>
      </c>
      <c r="CJ32" s="39">
        <v>1</v>
      </c>
      <c r="CK32" s="73">
        <v>-2</v>
      </c>
      <c r="CL32" s="74" t="s">
        <v>93</v>
      </c>
      <c r="CM32" s="70">
        <v>10</v>
      </c>
      <c r="CN32" s="39">
        <v>10</v>
      </c>
      <c r="CO32" s="39">
        <v>9</v>
      </c>
      <c r="CP32" s="39">
        <v>10</v>
      </c>
      <c r="CQ32" s="39">
        <v>7</v>
      </c>
      <c r="CR32" s="39">
        <v>13</v>
      </c>
      <c r="CS32" s="39">
        <v>15</v>
      </c>
      <c r="CT32" s="39">
        <v>16</v>
      </c>
      <c r="CU32" s="39">
        <v>178</v>
      </c>
      <c r="CV32" s="71">
        <v>38</v>
      </c>
      <c r="CW32" s="72">
        <v>19</v>
      </c>
      <c r="CX32" s="39">
        <v>13</v>
      </c>
      <c r="CY32" s="39">
        <v>6</v>
      </c>
      <c r="CZ32" s="39">
        <v>-5</v>
      </c>
      <c r="DA32" s="39">
        <v>4</v>
      </c>
      <c r="DB32" s="39">
        <v>-17</v>
      </c>
      <c r="DC32" s="39">
        <v>24</v>
      </c>
      <c r="DD32" s="39">
        <v>35</v>
      </c>
      <c r="DE32" s="39">
        <v>2</v>
      </c>
      <c r="DF32" s="73">
        <v>-1</v>
      </c>
      <c r="DG32" s="74" t="s">
        <v>93</v>
      </c>
      <c r="DH32" s="70">
        <v>11</v>
      </c>
      <c r="DI32" s="39">
        <v>12</v>
      </c>
      <c r="DJ32" s="39">
        <v>11</v>
      </c>
      <c r="DK32" s="39">
        <v>11</v>
      </c>
      <c r="DL32" s="39">
        <v>9</v>
      </c>
      <c r="DM32" s="39">
        <v>14</v>
      </c>
      <c r="DN32" s="39">
        <v>18</v>
      </c>
      <c r="DO32" s="39">
        <v>18</v>
      </c>
      <c r="DP32" s="39">
        <v>190</v>
      </c>
      <c r="DQ32" s="71">
        <v>41</v>
      </c>
      <c r="DR32" s="72">
        <v>22</v>
      </c>
      <c r="DS32" s="39">
        <v>16</v>
      </c>
      <c r="DT32" s="39">
        <v>8</v>
      </c>
      <c r="DU32" s="39">
        <v>-5</v>
      </c>
      <c r="DV32" s="39">
        <v>4</v>
      </c>
      <c r="DW32" s="39">
        <v>-21</v>
      </c>
      <c r="DX32" s="39">
        <v>28</v>
      </c>
      <c r="DY32" s="39">
        <v>41</v>
      </c>
      <c r="DZ32" s="39">
        <v>2</v>
      </c>
      <c r="EA32" s="73">
        <v>0</v>
      </c>
      <c r="EB32" s="74" t="s">
        <v>93</v>
      </c>
      <c r="EC32" s="70">
        <v>13</v>
      </c>
      <c r="ED32" s="39">
        <v>13</v>
      </c>
      <c r="EE32" s="39">
        <v>12</v>
      </c>
      <c r="EF32" s="39">
        <v>13</v>
      </c>
      <c r="EG32" s="39">
        <v>10</v>
      </c>
      <c r="EH32" s="39">
        <v>16</v>
      </c>
      <c r="EI32" s="39">
        <v>20</v>
      </c>
      <c r="EJ32" s="39">
        <v>20</v>
      </c>
      <c r="EK32" s="39">
        <v>212</v>
      </c>
      <c r="EL32" s="71">
        <v>44</v>
      </c>
      <c r="EM32" s="72">
        <v>25</v>
      </c>
      <c r="EN32" s="39">
        <v>19</v>
      </c>
      <c r="EO32" s="39">
        <v>9</v>
      </c>
      <c r="EP32" s="39">
        <v>-5</v>
      </c>
      <c r="EQ32" s="39">
        <v>5</v>
      </c>
      <c r="ER32" s="39">
        <v>-23</v>
      </c>
      <c r="ES32" s="39">
        <v>31</v>
      </c>
      <c r="ET32" s="39">
        <v>47</v>
      </c>
      <c r="EU32" s="39">
        <v>2</v>
      </c>
      <c r="EV32" s="73">
        <v>1</v>
      </c>
      <c r="EW32" s="74" t="s">
        <v>93</v>
      </c>
      <c r="EX32" s="70">
        <v>14</v>
      </c>
      <c r="EY32" s="39">
        <v>14</v>
      </c>
      <c r="EZ32" s="39">
        <v>13</v>
      </c>
      <c r="FA32" s="39">
        <v>14</v>
      </c>
      <c r="FB32" s="39">
        <v>11</v>
      </c>
      <c r="FC32" s="39">
        <v>18</v>
      </c>
      <c r="FD32" s="39">
        <v>23</v>
      </c>
      <c r="FE32" s="39">
        <v>22</v>
      </c>
      <c r="FF32" s="39">
        <v>236</v>
      </c>
      <c r="FG32" s="71">
        <v>47</v>
      </c>
      <c r="FH32" s="72">
        <v>28</v>
      </c>
      <c r="FI32" s="39">
        <v>22</v>
      </c>
      <c r="FJ32" s="39">
        <v>10</v>
      </c>
      <c r="FK32" s="39">
        <v>-5</v>
      </c>
      <c r="FL32" s="39">
        <v>5</v>
      </c>
      <c r="FM32" s="39">
        <v>-25</v>
      </c>
      <c r="FN32" s="39">
        <v>35</v>
      </c>
      <c r="FO32" s="39">
        <v>54</v>
      </c>
      <c r="FP32" s="39">
        <v>2</v>
      </c>
      <c r="FQ32" s="73">
        <v>2</v>
      </c>
      <c r="FR32" s="74" t="s">
        <v>93</v>
      </c>
      <c r="FS32" s="70">
        <v>15</v>
      </c>
      <c r="FT32" s="39">
        <v>16</v>
      </c>
      <c r="FU32" s="39">
        <v>15</v>
      </c>
      <c r="FV32" s="39">
        <v>16</v>
      </c>
      <c r="FW32" s="39">
        <v>13</v>
      </c>
      <c r="FX32" s="39">
        <v>20</v>
      </c>
      <c r="FY32" s="39">
        <v>26</v>
      </c>
      <c r="FZ32" s="39">
        <v>24</v>
      </c>
      <c r="GA32" s="39">
        <v>262</v>
      </c>
      <c r="GB32" s="71">
        <v>50</v>
      </c>
      <c r="GC32" s="72">
        <v>31</v>
      </c>
      <c r="GD32" s="39">
        <v>24</v>
      </c>
      <c r="GE32" s="39">
        <v>11</v>
      </c>
      <c r="GF32" s="39">
        <v>-5</v>
      </c>
      <c r="GG32" s="39">
        <v>6</v>
      </c>
      <c r="GH32" s="39">
        <v>-28</v>
      </c>
      <c r="GI32" s="39">
        <v>38</v>
      </c>
      <c r="GJ32" s="39">
        <v>60</v>
      </c>
      <c r="GK32" s="39">
        <v>3</v>
      </c>
      <c r="GL32" s="73">
        <v>3</v>
      </c>
      <c r="GM32" s="74" t="s">
        <v>93</v>
      </c>
      <c r="GN32" s="70">
        <v>17</v>
      </c>
      <c r="GO32" s="39">
        <v>17</v>
      </c>
      <c r="GP32" s="39">
        <v>16</v>
      </c>
      <c r="GQ32" s="39">
        <v>18</v>
      </c>
      <c r="GR32" s="39">
        <v>15</v>
      </c>
      <c r="GS32" s="39">
        <v>22</v>
      </c>
      <c r="GT32" s="39">
        <v>29</v>
      </c>
      <c r="GU32" s="39">
        <v>27</v>
      </c>
      <c r="GV32" s="39">
        <v>288</v>
      </c>
      <c r="GW32" s="71">
        <v>53</v>
      </c>
      <c r="GX32" s="72">
        <v>34</v>
      </c>
      <c r="GY32" s="39">
        <v>26</v>
      </c>
      <c r="GZ32" s="39">
        <v>12</v>
      </c>
      <c r="HA32" s="39">
        <v>-5</v>
      </c>
      <c r="HB32" s="39">
        <v>7</v>
      </c>
      <c r="HC32" s="39">
        <v>-31</v>
      </c>
      <c r="HD32" s="39">
        <v>43</v>
      </c>
      <c r="HE32" s="39">
        <v>66</v>
      </c>
      <c r="HF32" s="39">
        <v>3</v>
      </c>
      <c r="HG32" s="73">
        <v>4</v>
      </c>
      <c r="HH32" s="68"/>
    </row>
    <row r="33" spans="1:216" x14ac:dyDescent="0.15">
      <c r="A33" s="42"/>
      <c r="B33" s="42">
        <v>5</v>
      </c>
      <c r="C33" s="39"/>
      <c r="D33" s="39"/>
      <c r="E33" s="39"/>
      <c r="F33" s="69" t="s">
        <v>101</v>
      </c>
      <c r="G33" s="70">
        <v>4</v>
      </c>
      <c r="H33" s="39">
        <v>3</v>
      </c>
      <c r="I33" s="39">
        <v>2</v>
      </c>
      <c r="J33" s="39">
        <v>4</v>
      </c>
      <c r="K33" s="39">
        <v>4</v>
      </c>
      <c r="L33" s="39">
        <v>0</v>
      </c>
      <c r="M33" s="39">
        <v>15</v>
      </c>
      <c r="N33" s="39">
        <v>13</v>
      </c>
      <c r="O33" s="39">
        <v>128</v>
      </c>
      <c r="P33" s="71">
        <v>15</v>
      </c>
      <c r="Q33" s="72">
        <v>15</v>
      </c>
      <c r="R33" s="39">
        <v>12</v>
      </c>
      <c r="S33" s="39">
        <v>17</v>
      </c>
      <c r="T33" s="39">
        <v>14</v>
      </c>
      <c r="U33" s="39">
        <v>0</v>
      </c>
      <c r="V33" s="39">
        <v>15</v>
      </c>
      <c r="W33" s="39">
        <v>12</v>
      </c>
      <c r="X33" s="39">
        <v>16</v>
      </c>
      <c r="Y33" s="39">
        <v>0</v>
      </c>
      <c r="Z33" s="73">
        <v>0</v>
      </c>
      <c r="AA33" s="74" t="s">
        <v>101</v>
      </c>
      <c r="AB33" s="70">
        <v>5</v>
      </c>
      <c r="AC33" s="39">
        <v>4</v>
      </c>
      <c r="AD33" s="39">
        <v>3</v>
      </c>
      <c r="AE33" s="39">
        <v>6</v>
      </c>
      <c r="AF33" s="39">
        <v>5</v>
      </c>
      <c r="AG33" s="39">
        <v>1</v>
      </c>
      <c r="AH33" s="39">
        <v>18</v>
      </c>
      <c r="AI33" s="39">
        <v>17</v>
      </c>
      <c r="AJ33" s="39">
        <v>162</v>
      </c>
      <c r="AK33" s="71">
        <v>18</v>
      </c>
      <c r="AL33" s="72">
        <v>18</v>
      </c>
      <c r="AM33" s="39">
        <v>14</v>
      </c>
      <c r="AN33" s="39">
        <v>23</v>
      </c>
      <c r="AO33" s="39">
        <v>21</v>
      </c>
      <c r="AP33" s="39">
        <v>0</v>
      </c>
      <c r="AQ33" s="39">
        <v>18</v>
      </c>
      <c r="AR33" s="39">
        <v>14</v>
      </c>
      <c r="AS33" s="39">
        <v>20</v>
      </c>
      <c r="AT33" s="39">
        <v>1</v>
      </c>
      <c r="AU33" s="73">
        <v>2</v>
      </c>
      <c r="AV33" s="74" t="s">
        <v>101</v>
      </c>
      <c r="AW33" s="70">
        <v>7</v>
      </c>
      <c r="AX33" s="39">
        <v>5</v>
      </c>
      <c r="AY33" s="39">
        <v>4</v>
      </c>
      <c r="AZ33" s="39">
        <v>7</v>
      </c>
      <c r="BA33" s="39">
        <v>7</v>
      </c>
      <c r="BB33" s="39">
        <v>1</v>
      </c>
      <c r="BC33" s="39">
        <v>21</v>
      </c>
      <c r="BD33" s="39">
        <v>20</v>
      </c>
      <c r="BE33" s="39">
        <v>194</v>
      </c>
      <c r="BF33" s="71">
        <v>21</v>
      </c>
      <c r="BG33" s="72">
        <v>20</v>
      </c>
      <c r="BH33" s="39">
        <v>16</v>
      </c>
      <c r="BI33" s="39">
        <v>28</v>
      </c>
      <c r="BJ33" s="42">
        <v>27</v>
      </c>
      <c r="BK33" s="42">
        <v>0</v>
      </c>
      <c r="BL33" s="42">
        <v>21</v>
      </c>
      <c r="BM33" s="42">
        <v>17</v>
      </c>
      <c r="BN33" s="39">
        <v>23</v>
      </c>
      <c r="BO33" s="39">
        <v>2</v>
      </c>
      <c r="BP33" s="73">
        <v>2</v>
      </c>
      <c r="BQ33" s="74" t="s">
        <v>101</v>
      </c>
      <c r="BR33" s="70">
        <v>9</v>
      </c>
      <c r="BS33" s="39">
        <v>7</v>
      </c>
      <c r="BT33" s="39">
        <v>5</v>
      </c>
      <c r="BU33" s="39">
        <v>8</v>
      </c>
      <c r="BV33" s="39">
        <v>8</v>
      </c>
      <c r="BW33" s="39">
        <v>2</v>
      </c>
      <c r="BX33" s="39">
        <v>23</v>
      </c>
      <c r="BY33" s="39">
        <v>22</v>
      </c>
      <c r="BZ33" s="39">
        <v>226</v>
      </c>
      <c r="CA33" s="71">
        <v>23</v>
      </c>
      <c r="CB33" s="72">
        <v>23</v>
      </c>
      <c r="CC33" s="39">
        <v>19</v>
      </c>
      <c r="CD33" s="39">
        <v>32</v>
      </c>
      <c r="CE33" s="39">
        <v>32</v>
      </c>
      <c r="CF33" s="39">
        <v>0</v>
      </c>
      <c r="CG33" s="39">
        <v>25</v>
      </c>
      <c r="CH33" s="39">
        <v>20</v>
      </c>
      <c r="CI33" s="39">
        <v>25</v>
      </c>
      <c r="CJ33" s="39">
        <v>2</v>
      </c>
      <c r="CK33" s="73">
        <v>3</v>
      </c>
      <c r="CL33" s="74" t="s">
        <v>101</v>
      </c>
      <c r="CM33" s="70">
        <v>11</v>
      </c>
      <c r="CN33" s="39">
        <v>8</v>
      </c>
      <c r="CO33" s="39">
        <v>6</v>
      </c>
      <c r="CP33" s="39">
        <v>10</v>
      </c>
      <c r="CQ33" s="39">
        <v>9</v>
      </c>
      <c r="CR33" s="39">
        <v>2</v>
      </c>
      <c r="CS33" s="39">
        <v>25</v>
      </c>
      <c r="CT33" s="39">
        <v>25</v>
      </c>
      <c r="CU33" s="39">
        <v>254</v>
      </c>
      <c r="CV33" s="71">
        <v>25</v>
      </c>
      <c r="CW33" s="72">
        <v>27</v>
      </c>
      <c r="CX33" s="39">
        <v>23</v>
      </c>
      <c r="CY33" s="39">
        <v>36</v>
      </c>
      <c r="CZ33" s="39">
        <v>37</v>
      </c>
      <c r="DA33" s="39">
        <v>0</v>
      </c>
      <c r="DB33" s="39">
        <v>29</v>
      </c>
      <c r="DC33" s="39">
        <v>25</v>
      </c>
      <c r="DD33" s="39">
        <v>28</v>
      </c>
      <c r="DE33" s="39">
        <v>3</v>
      </c>
      <c r="DF33" s="73">
        <v>4</v>
      </c>
      <c r="DG33" s="74" t="s">
        <v>101</v>
      </c>
      <c r="DH33" s="70">
        <v>12</v>
      </c>
      <c r="DI33" s="39">
        <v>10</v>
      </c>
      <c r="DJ33" s="39">
        <v>7</v>
      </c>
      <c r="DK33" s="39">
        <v>12</v>
      </c>
      <c r="DL33" s="39">
        <v>10</v>
      </c>
      <c r="DM33" s="39">
        <v>3</v>
      </c>
      <c r="DN33" s="39">
        <v>28</v>
      </c>
      <c r="DO33" s="39">
        <v>28</v>
      </c>
      <c r="DP33" s="39">
        <v>279</v>
      </c>
      <c r="DQ33" s="71">
        <v>28</v>
      </c>
      <c r="DR33" s="72">
        <v>31</v>
      </c>
      <c r="DS33" s="39">
        <v>27</v>
      </c>
      <c r="DT33" s="39">
        <v>41</v>
      </c>
      <c r="DU33" s="39">
        <v>40</v>
      </c>
      <c r="DV33" s="39">
        <v>0</v>
      </c>
      <c r="DW33" s="39">
        <v>34</v>
      </c>
      <c r="DX33" s="39">
        <v>16</v>
      </c>
      <c r="DY33" s="39">
        <v>34</v>
      </c>
      <c r="DZ33" s="39">
        <v>3</v>
      </c>
      <c r="EA33" s="73">
        <v>4</v>
      </c>
      <c r="EB33" s="74" t="s">
        <v>101</v>
      </c>
      <c r="EC33" s="70">
        <v>14</v>
      </c>
      <c r="ED33" s="39">
        <v>12</v>
      </c>
      <c r="EE33" s="39">
        <v>9</v>
      </c>
      <c r="EF33" s="39">
        <v>14</v>
      </c>
      <c r="EG33" s="39">
        <v>13</v>
      </c>
      <c r="EH33" s="39">
        <v>3</v>
      </c>
      <c r="EI33" s="39">
        <v>31</v>
      </c>
      <c r="EJ33" s="39">
        <v>30</v>
      </c>
      <c r="EK33" s="39">
        <v>303</v>
      </c>
      <c r="EL33" s="71">
        <v>31</v>
      </c>
      <c r="EM33" s="72">
        <v>35</v>
      </c>
      <c r="EN33" s="39">
        <v>31</v>
      </c>
      <c r="EO33" s="39">
        <v>46</v>
      </c>
      <c r="EP33" s="39">
        <v>43</v>
      </c>
      <c r="EQ33" s="39">
        <v>0</v>
      </c>
      <c r="ER33" s="39">
        <v>38</v>
      </c>
      <c r="ES33" s="39">
        <v>26</v>
      </c>
      <c r="ET33" s="39">
        <v>39</v>
      </c>
      <c r="EU33" s="39">
        <v>4</v>
      </c>
      <c r="EV33" s="73">
        <v>5</v>
      </c>
      <c r="EW33" s="74" t="s">
        <v>101</v>
      </c>
      <c r="EX33" s="70">
        <v>15</v>
      </c>
      <c r="EY33" s="39">
        <v>13</v>
      </c>
      <c r="EZ33" s="39">
        <v>10</v>
      </c>
      <c r="FA33" s="39">
        <v>15</v>
      </c>
      <c r="FB33" s="39">
        <v>15</v>
      </c>
      <c r="FC33" s="39">
        <v>4</v>
      </c>
      <c r="FD33" s="39">
        <v>34</v>
      </c>
      <c r="FE33" s="39">
        <v>33</v>
      </c>
      <c r="FF33" s="39">
        <v>329</v>
      </c>
      <c r="FG33" s="71">
        <v>35</v>
      </c>
      <c r="FH33" s="72">
        <v>39</v>
      </c>
      <c r="FI33" s="39">
        <v>35</v>
      </c>
      <c r="FJ33" s="39">
        <v>50</v>
      </c>
      <c r="FK33" s="39">
        <v>47</v>
      </c>
      <c r="FL33" s="39">
        <v>0</v>
      </c>
      <c r="FM33" s="39">
        <v>43</v>
      </c>
      <c r="FN33" s="39">
        <v>29</v>
      </c>
      <c r="FO33" s="39">
        <v>41</v>
      </c>
      <c r="FP33" s="39">
        <v>5</v>
      </c>
      <c r="FQ33" s="73">
        <v>5</v>
      </c>
      <c r="FR33" s="74" t="s">
        <v>101</v>
      </c>
      <c r="FS33" s="70">
        <v>17</v>
      </c>
      <c r="FT33" s="39">
        <v>15</v>
      </c>
      <c r="FU33" s="39">
        <v>11</v>
      </c>
      <c r="FV33" s="39">
        <v>17</v>
      </c>
      <c r="FW33" s="39">
        <v>16</v>
      </c>
      <c r="FX33" s="39">
        <v>4</v>
      </c>
      <c r="FY33" s="39">
        <v>37</v>
      </c>
      <c r="FZ33" s="39">
        <v>36</v>
      </c>
      <c r="GA33" s="39">
        <v>361</v>
      </c>
      <c r="GB33" s="71">
        <v>37</v>
      </c>
      <c r="GC33" s="72">
        <v>42</v>
      </c>
      <c r="GD33" s="39">
        <v>38</v>
      </c>
      <c r="GE33" s="39">
        <v>55</v>
      </c>
      <c r="GF33" s="39">
        <v>53</v>
      </c>
      <c r="GG33" s="39">
        <v>0</v>
      </c>
      <c r="GH33" s="39">
        <v>48</v>
      </c>
      <c r="GI33" s="39">
        <v>32</v>
      </c>
      <c r="GJ33" s="39">
        <v>46</v>
      </c>
      <c r="GK33" s="39">
        <v>5</v>
      </c>
      <c r="GL33" s="73">
        <v>6</v>
      </c>
      <c r="GM33" s="74" t="s">
        <v>101</v>
      </c>
      <c r="GN33" s="70">
        <v>19</v>
      </c>
      <c r="GO33" s="39">
        <v>17</v>
      </c>
      <c r="GP33" s="39">
        <v>12</v>
      </c>
      <c r="GQ33" s="39">
        <v>18</v>
      </c>
      <c r="GR33" s="39">
        <v>18</v>
      </c>
      <c r="GS33" s="39">
        <v>5</v>
      </c>
      <c r="GT33" s="39">
        <v>40</v>
      </c>
      <c r="GU33" s="39">
        <v>38</v>
      </c>
      <c r="GV33" s="39">
        <v>392</v>
      </c>
      <c r="GW33" s="71">
        <v>40</v>
      </c>
      <c r="GX33" s="72">
        <v>46</v>
      </c>
      <c r="GY33" s="39">
        <v>42</v>
      </c>
      <c r="GZ33" s="39">
        <v>59</v>
      </c>
      <c r="HA33" s="39">
        <v>56</v>
      </c>
      <c r="HB33" s="39">
        <v>0</v>
      </c>
      <c r="HC33" s="39">
        <v>52</v>
      </c>
      <c r="HD33" s="39">
        <v>55</v>
      </c>
      <c r="HE33" s="39">
        <v>50</v>
      </c>
      <c r="HF33" s="39">
        <v>6</v>
      </c>
      <c r="HG33" s="73">
        <v>7</v>
      </c>
      <c r="HH33" s="68"/>
    </row>
    <row r="34" spans="1:216" x14ac:dyDescent="0.15">
      <c r="A34" s="42"/>
      <c r="B34" s="42">
        <v>5</v>
      </c>
      <c r="C34" s="39"/>
      <c r="D34" s="39"/>
      <c r="E34" s="39"/>
      <c r="F34" s="69" t="s">
        <v>95</v>
      </c>
      <c r="G34" s="70">
        <v>4</v>
      </c>
      <c r="H34" s="39">
        <v>4</v>
      </c>
      <c r="I34" s="39">
        <v>4</v>
      </c>
      <c r="J34" s="39">
        <v>4</v>
      </c>
      <c r="K34" s="39">
        <v>3</v>
      </c>
      <c r="L34" s="39">
        <v>3</v>
      </c>
      <c r="M34" s="39">
        <v>11</v>
      </c>
      <c r="N34" s="39">
        <v>10</v>
      </c>
      <c r="O34" s="39">
        <v>104</v>
      </c>
      <c r="P34" s="71">
        <v>20</v>
      </c>
      <c r="Q34" s="72">
        <v>9</v>
      </c>
      <c r="R34" s="39">
        <v>5</v>
      </c>
      <c r="S34" s="39">
        <v>-8</v>
      </c>
      <c r="T34" s="39">
        <v>6</v>
      </c>
      <c r="U34" s="39">
        <v>1</v>
      </c>
      <c r="V34" s="39">
        <v>-4</v>
      </c>
      <c r="W34" s="39">
        <v>3</v>
      </c>
      <c r="X34" s="39">
        <v>11</v>
      </c>
      <c r="Y34" s="39">
        <v>2</v>
      </c>
      <c r="Z34" s="73">
        <v>2</v>
      </c>
      <c r="AA34" s="74" t="s">
        <v>95</v>
      </c>
      <c r="AB34" s="70">
        <v>6</v>
      </c>
      <c r="AC34" s="39">
        <v>5</v>
      </c>
      <c r="AD34" s="39">
        <v>5</v>
      </c>
      <c r="AE34" s="39">
        <v>6</v>
      </c>
      <c r="AF34" s="39">
        <v>4</v>
      </c>
      <c r="AG34" s="39">
        <v>4</v>
      </c>
      <c r="AH34" s="39">
        <v>13</v>
      </c>
      <c r="AI34" s="39">
        <v>12</v>
      </c>
      <c r="AJ34" s="39">
        <v>127</v>
      </c>
      <c r="AK34" s="71">
        <v>23</v>
      </c>
      <c r="AL34" s="72">
        <v>12</v>
      </c>
      <c r="AM34" s="39">
        <v>8</v>
      </c>
      <c r="AN34" s="39">
        <v>-10</v>
      </c>
      <c r="AO34" s="39">
        <v>8</v>
      </c>
      <c r="AP34" s="39">
        <v>2</v>
      </c>
      <c r="AQ34" s="39">
        <v>-4</v>
      </c>
      <c r="AR34" s="39">
        <v>3</v>
      </c>
      <c r="AS34" s="39">
        <v>11</v>
      </c>
      <c r="AT34" s="39">
        <v>2</v>
      </c>
      <c r="AU34" s="73">
        <v>2</v>
      </c>
      <c r="AV34" s="74" t="s">
        <v>95</v>
      </c>
      <c r="AW34" s="70">
        <v>7</v>
      </c>
      <c r="AX34" s="39">
        <v>7</v>
      </c>
      <c r="AY34" s="39">
        <v>7</v>
      </c>
      <c r="AZ34" s="39">
        <v>7</v>
      </c>
      <c r="BA34" s="39">
        <v>6</v>
      </c>
      <c r="BB34" s="39">
        <v>5</v>
      </c>
      <c r="BC34" s="39">
        <v>15</v>
      </c>
      <c r="BD34" s="39">
        <v>14</v>
      </c>
      <c r="BE34" s="39">
        <v>152</v>
      </c>
      <c r="BF34" s="71">
        <v>26</v>
      </c>
      <c r="BG34" s="72">
        <v>15</v>
      </c>
      <c r="BH34" s="39">
        <v>10</v>
      </c>
      <c r="BI34" s="39">
        <v>-13</v>
      </c>
      <c r="BJ34" s="39">
        <v>10</v>
      </c>
      <c r="BK34" s="39">
        <v>3</v>
      </c>
      <c r="BL34" s="39">
        <v>-4</v>
      </c>
      <c r="BM34" s="39">
        <v>7</v>
      </c>
      <c r="BN34" s="39">
        <v>18</v>
      </c>
      <c r="BO34" s="39">
        <v>4</v>
      </c>
      <c r="BP34" s="73">
        <v>5</v>
      </c>
      <c r="BQ34" s="74" t="s">
        <v>95</v>
      </c>
      <c r="BR34" s="70">
        <v>9</v>
      </c>
      <c r="BS34" s="39">
        <v>8</v>
      </c>
      <c r="BT34" s="39">
        <v>9</v>
      </c>
      <c r="BU34" s="39">
        <v>8</v>
      </c>
      <c r="BV34" s="39">
        <v>7</v>
      </c>
      <c r="BW34" s="39">
        <v>7</v>
      </c>
      <c r="BX34" s="39">
        <v>18</v>
      </c>
      <c r="BY34" s="39">
        <v>16</v>
      </c>
      <c r="BZ34" s="39">
        <v>175</v>
      </c>
      <c r="CA34" s="71">
        <v>28</v>
      </c>
      <c r="CB34" s="72">
        <v>17</v>
      </c>
      <c r="CC34" s="39">
        <v>12</v>
      </c>
      <c r="CD34" s="39">
        <v>-15</v>
      </c>
      <c r="CE34" s="39">
        <v>12</v>
      </c>
      <c r="CF34" s="39">
        <v>3</v>
      </c>
      <c r="CG34" s="39">
        <v>-4</v>
      </c>
      <c r="CH34" s="39">
        <v>9</v>
      </c>
      <c r="CI34" s="39">
        <v>21</v>
      </c>
      <c r="CJ34" s="39">
        <v>5</v>
      </c>
      <c r="CK34" s="73">
        <v>7</v>
      </c>
      <c r="CL34" s="74" t="s">
        <v>95</v>
      </c>
      <c r="CM34" s="70">
        <v>10</v>
      </c>
      <c r="CN34" s="39">
        <v>9</v>
      </c>
      <c r="CO34" s="39">
        <v>10</v>
      </c>
      <c r="CP34" s="39">
        <v>9</v>
      </c>
      <c r="CQ34" s="39">
        <v>8</v>
      </c>
      <c r="CR34" s="39">
        <v>10</v>
      </c>
      <c r="CS34" s="39">
        <v>20</v>
      </c>
      <c r="CT34" s="39">
        <v>19</v>
      </c>
      <c r="CU34" s="39">
        <v>202</v>
      </c>
      <c r="CV34" s="71">
        <v>31</v>
      </c>
      <c r="CW34" s="72">
        <v>20</v>
      </c>
      <c r="CX34" s="39">
        <v>14</v>
      </c>
      <c r="CY34" s="39">
        <v>-18</v>
      </c>
      <c r="CZ34" s="39">
        <v>13</v>
      </c>
      <c r="DA34" s="39">
        <v>4</v>
      </c>
      <c r="DB34" s="39">
        <v>-3</v>
      </c>
      <c r="DC34" s="39">
        <v>12</v>
      </c>
      <c r="DD34" s="39">
        <v>24</v>
      </c>
      <c r="DE34" s="39">
        <v>6</v>
      </c>
      <c r="DF34" s="73">
        <v>9</v>
      </c>
      <c r="DG34" s="74" t="s">
        <v>95</v>
      </c>
      <c r="DH34" s="70">
        <v>11</v>
      </c>
      <c r="DI34" s="39">
        <v>10</v>
      </c>
      <c r="DJ34" s="39">
        <v>12</v>
      </c>
      <c r="DK34" s="39">
        <v>11</v>
      </c>
      <c r="DL34" s="39">
        <v>9</v>
      </c>
      <c r="DM34" s="39">
        <v>12</v>
      </c>
      <c r="DN34" s="39">
        <v>23</v>
      </c>
      <c r="DO34" s="39">
        <v>21</v>
      </c>
      <c r="DP34" s="39">
        <v>229</v>
      </c>
      <c r="DQ34" s="71">
        <v>34</v>
      </c>
      <c r="DR34" s="72">
        <v>22</v>
      </c>
      <c r="DS34" s="39">
        <v>16</v>
      </c>
      <c r="DT34" s="39">
        <v>-21</v>
      </c>
      <c r="DU34" s="39">
        <v>15</v>
      </c>
      <c r="DV34" s="39">
        <v>4</v>
      </c>
      <c r="DW34" s="39">
        <v>-3</v>
      </c>
      <c r="DX34" s="39">
        <v>14</v>
      </c>
      <c r="DY34" s="39">
        <v>27</v>
      </c>
      <c r="DZ34" s="39">
        <v>7</v>
      </c>
      <c r="EA34" s="73">
        <v>11</v>
      </c>
      <c r="EB34" s="74" t="s">
        <v>95</v>
      </c>
      <c r="EC34" s="70">
        <v>13</v>
      </c>
      <c r="ED34" s="39">
        <v>12</v>
      </c>
      <c r="EE34" s="39">
        <v>13</v>
      </c>
      <c r="EF34" s="39">
        <v>12</v>
      </c>
      <c r="EG34" s="39">
        <v>10</v>
      </c>
      <c r="EH34" s="39">
        <v>13</v>
      </c>
      <c r="EI34" s="39">
        <v>26</v>
      </c>
      <c r="EJ34" s="39">
        <v>23</v>
      </c>
      <c r="EK34" s="39">
        <v>256</v>
      </c>
      <c r="EL34" s="71">
        <v>37</v>
      </c>
      <c r="EM34" s="72">
        <v>24</v>
      </c>
      <c r="EN34" s="39">
        <v>18</v>
      </c>
      <c r="EO34" s="39">
        <v>-24</v>
      </c>
      <c r="EP34" s="39">
        <v>17</v>
      </c>
      <c r="EQ34" s="39">
        <v>5</v>
      </c>
      <c r="ER34" s="39">
        <v>-3</v>
      </c>
      <c r="ES34" s="39">
        <v>16</v>
      </c>
      <c r="ET34" s="39">
        <v>32</v>
      </c>
      <c r="EU34" s="39">
        <v>8</v>
      </c>
      <c r="EV34" s="73">
        <v>12</v>
      </c>
      <c r="EW34" s="74" t="s">
        <v>95</v>
      </c>
      <c r="EX34" s="70">
        <v>14</v>
      </c>
      <c r="EY34" s="39">
        <v>13</v>
      </c>
      <c r="EZ34" s="39">
        <v>15</v>
      </c>
      <c r="FA34" s="39">
        <v>14</v>
      </c>
      <c r="FB34" s="39">
        <v>12</v>
      </c>
      <c r="FC34" s="39">
        <v>14</v>
      </c>
      <c r="FD34" s="39">
        <v>29</v>
      </c>
      <c r="FE34" s="39">
        <v>24</v>
      </c>
      <c r="FF34" s="39">
        <v>282</v>
      </c>
      <c r="FG34" s="71">
        <v>39</v>
      </c>
      <c r="FH34" s="72">
        <v>26</v>
      </c>
      <c r="FI34" s="39">
        <v>21</v>
      </c>
      <c r="FJ34" s="39">
        <v>-27</v>
      </c>
      <c r="FK34" s="39">
        <v>20</v>
      </c>
      <c r="FL34" s="39">
        <v>5</v>
      </c>
      <c r="FM34" s="39">
        <v>-2</v>
      </c>
      <c r="FN34" s="39">
        <v>18</v>
      </c>
      <c r="FO34" s="39">
        <v>36</v>
      </c>
      <c r="FP34" s="39">
        <v>9</v>
      </c>
      <c r="FQ34" s="73">
        <v>14</v>
      </c>
      <c r="FR34" s="74" t="s">
        <v>95</v>
      </c>
      <c r="FS34" s="70">
        <v>16</v>
      </c>
      <c r="FT34" s="39">
        <v>15</v>
      </c>
      <c r="FU34" s="39">
        <v>16</v>
      </c>
      <c r="FV34" s="39">
        <v>15</v>
      </c>
      <c r="FW34" s="39">
        <v>13</v>
      </c>
      <c r="FX34" s="39">
        <v>15</v>
      </c>
      <c r="FY34" s="39">
        <v>31</v>
      </c>
      <c r="FZ34" s="39">
        <v>26</v>
      </c>
      <c r="GA34" s="39">
        <v>309</v>
      </c>
      <c r="GB34" s="71">
        <v>43</v>
      </c>
      <c r="GC34" s="72">
        <v>28</v>
      </c>
      <c r="GD34" s="39">
        <v>22</v>
      </c>
      <c r="GE34" s="39">
        <v>-30</v>
      </c>
      <c r="GF34" s="39">
        <v>23</v>
      </c>
      <c r="GG34" s="39">
        <v>6</v>
      </c>
      <c r="GH34" s="39">
        <v>-2</v>
      </c>
      <c r="GI34" s="39">
        <v>20</v>
      </c>
      <c r="GJ34" s="39">
        <v>41</v>
      </c>
      <c r="GK34" s="39">
        <v>10</v>
      </c>
      <c r="GL34" s="73">
        <v>16</v>
      </c>
      <c r="GM34" s="74" t="s">
        <v>95</v>
      </c>
      <c r="GN34" s="70">
        <v>18</v>
      </c>
      <c r="GO34" s="39">
        <v>17</v>
      </c>
      <c r="GP34" s="39">
        <v>18</v>
      </c>
      <c r="GQ34" s="39">
        <v>17</v>
      </c>
      <c r="GR34" s="39">
        <v>14</v>
      </c>
      <c r="GS34" s="39">
        <v>18</v>
      </c>
      <c r="GT34" s="39">
        <v>34</v>
      </c>
      <c r="GU34" s="39">
        <v>28</v>
      </c>
      <c r="GV34" s="39">
        <v>342</v>
      </c>
      <c r="GW34" s="71">
        <v>46</v>
      </c>
      <c r="GX34" s="72">
        <v>32</v>
      </c>
      <c r="GY34" s="39">
        <v>24</v>
      </c>
      <c r="GZ34" s="39">
        <v>-33</v>
      </c>
      <c r="HA34" s="39">
        <v>27</v>
      </c>
      <c r="HB34" s="39">
        <v>6</v>
      </c>
      <c r="HC34" s="39">
        <v>-2</v>
      </c>
      <c r="HD34" s="39">
        <v>23</v>
      </c>
      <c r="HE34" s="39">
        <v>45</v>
      </c>
      <c r="HF34" s="39">
        <v>12</v>
      </c>
      <c r="HG34" s="73">
        <v>18</v>
      </c>
      <c r="HH34" s="68"/>
    </row>
    <row r="35" spans="1:216" x14ac:dyDescent="0.15">
      <c r="A35" s="42"/>
      <c r="B35" s="42">
        <v>6</v>
      </c>
      <c r="C35" s="39"/>
      <c r="D35" s="39"/>
      <c r="E35" s="39"/>
      <c r="F35" s="69" t="s">
        <v>96</v>
      </c>
      <c r="G35" s="70">
        <v>4</v>
      </c>
      <c r="H35" s="39">
        <v>3</v>
      </c>
      <c r="I35" s="39">
        <v>3</v>
      </c>
      <c r="J35" s="39">
        <v>4</v>
      </c>
      <c r="K35" s="39">
        <v>3</v>
      </c>
      <c r="L35" s="39">
        <v>5</v>
      </c>
      <c r="M35" s="39">
        <v>11</v>
      </c>
      <c r="N35" s="39">
        <v>10</v>
      </c>
      <c r="O35" s="39">
        <v>120</v>
      </c>
      <c r="P35" s="71">
        <v>25</v>
      </c>
      <c r="Q35" s="72">
        <v>13</v>
      </c>
      <c r="R35" s="39">
        <v>13</v>
      </c>
      <c r="S35" s="39">
        <v>-35</v>
      </c>
      <c r="T35" s="39">
        <v>5</v>
      </c>
      <c r="U35" s="39">
        <v>-30</v>
      </c>
      <c r="V35" s="39">
        <v>3</v>
      </c>
      <c r="W35" s="39">
        <v>4</v>
      </c>
      <c r="X35" s="39">
        <v>2</v>
      </c>
      <c r="Y35" s="39">
        <v>-35</v>
      </c>
      <c r="Z35" s="73">
        <v>26</v>
      </c>
      <c r="AA35" s="74" t="s">
        <v>96</v>
      </c>
      <c r="AB35" s="70">
        <v>6</v>
      </c>
      <c r="AC35" s="39">
        <v>4</v>
      </c>
      <c r="AD35" s="39">
        <v>4</v>
      </c>
      <c r="AE35" s="39">
        <v>5</v>
      </c>
      <c r="AF35" s="39">
        <v>5</v>
      </c>
      <c r="AG35" s="39">
        <v>7</v>
      </c>
      <c r="AH35" s="39">
        <v>13</v>
      </c>
      <c r="AI35" s="39">
        <v>12</v>
      </c>
      <c r="AJ35" s="39">
        <v>141</v>
      </c>
      <c r="AK35" s="71">
        <v>28</v>
      </c>
      <c r="AL35" s="72">
        <v>16</v>
      </c>
      <c r="AM35" s="39">
        <v>16</v>
      </c>
      <c r="AN35" s="39">
        <v>-38</v>
      </c>
      <c r="AO35" s="39">
        <v>7</v>
      </c>
      <c r="AP35" s="39">
        <v>-30</v>
      </c>
      <c r="AQ35" s="39">
        <v>5</v>
      </c>
      <c r="AR35" s="39">
        <v>6</v>
      </c>
      <c r="AS35" s="39">
        <v>4</v>
      </c>
      <c r="AT35" s="39">
        <v>-38</v>
      </c>
      <c r="AU35" s="73">
        <v>34</v>
      </c>
      <c r="AV35" s="74" t="s">
        <v>96</v>
      </c>
      <c r="AW35" s="70">
        <v>7</v>
      </c>
      <c r="AX35" s="39">
        <v>6</v>
      </c>
      <c r="AY35" s="39">
        <v>6</v>
      </c>
      <c r="AZ35" s="39">
        <v>7</v>
      </c>
      <c r="BA35" s="39">
        <v>6</v>
      </c>
      <c r="BB35" s="39">
        <v>9</v>
      </c>
      <c r="BC35" s="39">
        <v>15</v>
      </c>
      <c r="BD35" s="39">
        <v>14</v>
      </c>
      <c r="BE35" s="39">
        <v>167</v>
      </c>
      <c r="BF35" s="71">
        <v>32</v>
      </c>
      <c r="BG35" s="100">
        <v>19</v>
      </c>
      <c r="BH35" s="101">
        <v>19</v>
      </c>
      <c r="BI35" s="101">
        <v>-41</v>
      </c>
      <c r="BJ35" s="101">
        <v>10</v>
      </c>
      <c r="BK35" s="101">
        <v>-30</v>
      </c>
      <c r="BL35" s="101">
        <v>7</v>
      </c>
      <c r="BM35" s="101">
        <v>8</v>
      </c>
      <c r="BN35" s="101">
        <v>6</v>
      </c>
      <c r="BO35" s="101">
        <v>-42</v>
      </c>
      <c r="BP35" s="102">
        <v>37</v>
      </c>
      <c r="BQ35" s="74" t="s">
        <v>96</v>
      </c>
      <c r="BR35" s="70">
        <v>8</v>
      </c>
      <c r="BS35" s="39">
        <v>7</v>
      </c>
      <c r="BT35" s="39">
        <v>7</v>
      </c>
      <c r="BU35" s="39">
        <v>9</v>
      </c>
      <c r="BV35" s="39">
        <v>7</v>
      </c>
      <c r="BW35" s="39">
        <v>11</v>
      </c>
      <c r="BX35" s="39">
        <v>17</v>
      </c>
      <c r="BY35" s="39">
        <v>15</v>
      </c>
      <c r="BZ35" s="39">
        <v>194</v>
      </c>
      <c r="CA35" s="71">
        <v>35</v>
      </c>
      <c r="CB35" s="72">
        <v>22</v>
      </c>
      <c r="CC35" s="39">
        <v>22</v>
      </c>
      <c r="CD35" s="39">
        <v>-43</v>
      </c>
      <c r="CE35" s="39">
        <v>12</v>
      </c>
      <c r="CF35" s="39">
        <v>-30</v>
      </c>
      <c r="CG35" s="39">
        <v>11</v>
      </c>
      <c r="CH35" s="39">
        <v>10</v>
      </c>
      <c r="CI35" s="39">
        <v>8</v>
      </c>
      <c r="CJ35" s="39">
        <v>-45</v>
      </c>
      <c r="CK35" s="73">
        <v>41</v>
      </c>
      <c r="CL35" s="74" t="s">
        <v>96</v>
      </c>
      <c r="CM35" s="70">
        <v>10</v>
      </c>
      <c r="CN35" s="39">
        <v>9</v>
      </c>
      <c r="CO35" s="39">
        <v>8</v>
      </c>
      <c r="CP35" s="39">
        <v>10</v>
      </c>
      <c r="CQ35" s="39">
        <v>8</v>
      </c>
      <c r="CR35" s="39">
        <v>12</v>
      </c>
      <c r="CS35" s="39">
        <v>19</v>
      </c>
      <c r="CT35" s="39">
        <v>17</v>
      </c>
      <c r="CU35" s="39">
        <v>222</v>
      </c>
      <c r="CV35" s="71">
        <v>38</v>
      </c>
      <c r="CW35" s="72">
        <v>25</v>
      </c>
      <c r="CX35" s="39">
        <v>25</v>
      </c>
      <c r="CY35" s="39">
        <v>-46</v>
      </c>
      <c r="CZ35" s="39">
        <v>15</v>
      </c>
      <c r="DA35" s="39">
        <v>-30</v>
      </c>
      <c r="DB35" s="39">
        <v>13</v>
      </c>
      <c r="DC35" s="39">
        <v>12</v>
      </c>
      <c r="DD35" s="39">
        <v>10</v>
      </c>
      <c r="DE35" s="39">
        <v>-48</v>
      </c>
      <c r="DF35" s="73">
        <v>46</v>
      </c>
      <c r="DG35" s="74" t="s">
        <v>96</v>
      </c>
      <c r="DH35" s="70">
        <v>12</v>
      </c>
      <c r="DI35" s="39">
        <v>11</v>
      </c>
      <c r="DJ35" s="39">
        <v>9</v>
      </c>
      <c r="DK35" s="39">
        <v>11</v>
      </c>
      <c r="DL35" s="39">
        <v>10</v>
      </c>
      <c r="DM35" s="39">
        <v>14</v>
      </c>
      <c r="DN35" s="39">
        <v>21</v>
      </c>
      <c r="DO35" s="39">
        <v>19</v>
      </c>
      <c r="DP35" s="39">
        <v>249</v>
      </c>
      <c r="DQ35" s="71">
        <v>41</v>
      </c>
      <c r="DR35" s="72">
        <v>28</v>
      </c>
      <c r="DS35" s="39">
        <v>28</v>
      </c>
      <c r="DT35" s="39">
        <v>-49</v>
      </c>
      <c r="DU35" s="39">
        <v>16</v>
      </c>
      <c r="DV35" s="39">
        <v>-30</v>
      </c>
      <c r="DW35" s="39">
        <v>16</v>
      </c>
      <c r="DX35" s="39">
        <v>15</v>
      </c>
      <c r="DY35" s="39">
        <v>11</v>
      </c>
      <c r="DZ35" s="39">
        <v>-51</v>
      </c>
      <c r="EA35" s="73">
        <v>51</v>
      </c>
      <c r="EB35" s="74" t="s">
        <v>96</v>
      </c>
      <c r="EC35" s="70">
        <v>14</v>
      </c>
      <c r="ED35" s="39">
        <v>12</v>
      </c>
      <c r="EE35" s="39">
        <v>10</v>
      </c>
      <c r="EF35" s="39">
        <v>13</v>
      </c>
      <c r="EG35" s="39">
        <v>11</v>
      </c>
      <c r="EH35" s="39">
        <v>16</v>
      </c>
      <c r="EI35" s="39">
        <v>24</v>
      </c>
      <c r="EJ35" s="39">
        <v>22</v>
      </c>
      <c r="EK35" s="39">
        <v>276</v>
      </c>
      <c r="EL35" s="71">
        <v>44</v>
      </c>
      <c r="EM35" s="72">
        <v>31</v>
      </c>
      <c r="EN35" s="39">
        <v>31</v>
      </c>
      <c r="EO35" s="39">
        <v>-52</v>
      </c>
      <c r="EP35" s="39">
        <v>18</v>
      </c>
      <c r="EQ35" s="39">
        <v>-30</v>
      </c>
      <c r="ER35" s="39">
        <v>19</v>
      </c>
      <c r="ES35" s="39">
        <v>18</v>
      </c>
      <c r="ET35" s="39">
        <v>13</v>
      </c>
      <c r="EU35" s="39">
        <v>-53</v>
      </c>
      <c r="EV35" s="73">
        <v>55</v>
      </c>
      <c r="EW35" s="74" t="s">
        <v>96</v>
      </c>
      <c r="EX35" s="70">
        <v>15</v>
      </c>
      <c r="EY35" s="39">
        <v>14</v>
      </c>
      <c r="EZ35" s="39">
        <v>11</v>
      </c>
      <c r="FA35" s="39">
        <v>15</v>
      </c>
      <c r="FB35" s="39">
        <v>12</v>
      </c>
      <c r="FC35" s="39">
        <v>17</v>
      </c>
      <c r="FD35" s="39">
        <v>27</v>
      </c>
      <c r="FE35" s="39">
        <v>24</v>
      </c>
      <c r="FF35" s="39">
        <v>305</v>
      </c>
      <c r="FG35" s="71">
        <v>47</v>
      </c>
      <c r="FH35" s="72">
        <v>34</v>
      </c>
      <c r="FI35" s="39">
        <v>34</v>
      </c>
      <c r="FJ35" s="39">
        <v>-55</v>
      </c>
      <c r="FK35" s="39">
        <v>20</v>
      </c>
      <c r="FL35" s="39">
        <v>-30</v>
      </c>
      <c r="FM35" s="39">
        <v>21</v>
      </c>
      <c r="FN35" s="39">
        <v>20</v>
      </c>
      <c r="FO35" s="39">
        <v>15</v>
      </c>
      <c r="FP35" s="39">
        <v>-56</v>
      </c>
      <c r="FQ35" s="73">
        <v>58</v>
      </c>
      <c r="FR35" s="74" t="s">
        <v>96</v>
      </c>
      <c r="FS35" s="70">
        <v>17</v>
      </c>
      <c r="FT35" s="39">
        <v>15</v>
      </c>
      <c r="FU35" s="39">
        <v>12</v>
      </c>
      <c r="FV35" s="39">
        <v>16</v>
      </c>
      <c r="FW35" s="39">
        <v>13</v>
      </c>
      <c r="FX35" s="39">
        <v>19</v>
      </c>
      <c r="FY35" s="39">
        <v>31</v>
      </c>
      <c r="FZ35" s="39">
        <v>26</v>
      </c>
      <c r="GA35" s="39">
        <v>335</v>
      </c>
      <c r="GB35" s="71">
        <v>50</v>
      </c>
      <c r="GC35" s="72">
        <v>37</v>
      </c>
      <c r="GD35" s="39">
        <v>37</v>
      </c>
      <c r="GE35" s="39">
        <v>-58</v>
      </c>
      <c r="GF35" s="39">
        <v>22</v>
      </c>
      <c r="GG35" s="39">
        <v>-30</v>
      </c>
      <c r="GH35" s="39">
        <v>23</v>
      </c>
      <c r="GI35" s="39">
        <v>22</v>
      </c>
      <c r="GJ35" s="39">
        <v>17</v>
      </c>
      <c r="GK35" s="39">
        <v>-60</v>
      </c>
      <c r="GL35" s="73">
        <v>62</v>
      </c>
      <c r="GM35" s="74" t="s">
        <v>96</v>
      </c>
      <c r="GN35" s="70">
        <v>19</v>
      </c>
      <c r="GO35" s="39">
        <v>17</v>
      </c>
      <c r="GP35" s="39">
        <v>14</v>
      </c>
      <c r="GQ35" s="39">
        <v>18</v>
      </c>
      <c r="GR35" s="39">
        <v>14</v>
      </c>
      <c r="GS35" s="39">
        <v>21</v>
      </c>
      <c r="GT35" s="39">
        <v>34</v>
      </c>
      <c r="GU35" s="39">
        <v>28</v>
      </c>
      <c r="GV35" s="39">
        <v>360</v>
      </c>
      <c r="GW35" s="71">
        <v>53</v>
      </c>
      <c r="GX35" s="72">
        <v>40</v>
      </c>
      <c r="GY35" s="39">
        <v>40</v>
      </c>
      <c r="GZ35" s="39">
        <v>-61</v>
      </c>
      <c r="HA35" s="39">
        <v>25</v>
      </c>
      <c r="HB35" s="39">
        <v>-30</v>
      </c>
      <c r="HC35" s="39">
        <v>26</v>
      </c>
      <c r="HD35" s="39">
        <v>25</v>
      </c>
      <c r="HE35" s="39">
        <v>19</v>
      </c>
      <c r="HF35" s="39">
        <v>-63</v>
      </c>
      <c r="HG35" s="73">
        <v>66</v>
      </c>
      <c r="HH35" s="68"/>
    </row>
    <row r="36" spans="1:216" x14ac:dyDescent="0.15">
      <c r="A36" s="42"/>
      <c r="B36" s="42">
        <v>6</v>
      </c>
      <c r="C36" s="39"/>
      <c r="D36" s="39"/>
      <c r="E36" s="39"/>
      <c r="F36" s="69" t="s">
        <v>98</v>
      </c>
      <c r="G36" s="70">
        <v>5</v>
      </c>
      <c r="H36" s="39">
        <v>5</v>
      </c>
      <c r="I36" s="39">
        <v>3</v>
      </c>
      <c r="J36" s="39">
        <v>4</v>
      </c>
      <c r="K36" s="39">
        <v>3</v>
      </c>
      <c r="L36" s="39">
        <v>4</v>
      </c>
      <c r="M36" s="39">
        <v>10</v>
      </c>
      <c r="N36" s="39">
        <v>10</v>
      </c>
      <c r="O36" s="39">
        <v>100</v>
      </c>
      <c r="P36" s="71">
        <v>30</v>
      </c>
      <c r="Q36" s="72">
        <v>10</v>
      </c>
      <c r="R36" s="39">
        <v>10</v>
      </c>
      <c r="S36" s="39">
        <v>0</v>
      </c>
      <c r="T36" s="39">
        <v>0</v>
      </c>
      <c r="U36" s="39">
        <v>-5</v>
      </c>
      <c r="V36" s="39">
        <v>0</v>
      </c>
      <c r="W36" s="39">
        <v>5</v>
      </c>
      <c r="X36" s="39">
        <v>2</v>
      </c>
      <c r="Y36" s="39">
        <v>4</v>
      </c>
      <c r="Z36" s="73">
        <v>3</v>
      </c>
      <c r="AA36" s="74" t="s">
        <v>98</v>
      </c>
      <c r="AB36" s="70">
        <v>6</v>
      </c>
      <c r="AC36" s="39">
        <v>6</v>
      </c>
      <c r="AD36" s="39">
        <v>4</v>
      </c>
      <c r="AE36" s="39">
        <v>5</v>
      </c>
      <c r="AF36" s="39">
        <v>4</v>
      </c>
      <c r="AG36" s="39">
        <v>5</v>
      </c>
      <c r="AH36" s="39">
        <v>12</v>
      </c>
      <c r="AI36" s="39">
        <v>11</v>
      </c>
      <c r="AJ36" s="39">
        <v>122</v>
      </c>
      <c r="AK36" s="71">
        <v>32</v>
      </c>
      <c r="AL36" s="72">
        <v>13</v>
      </c>
      <c r="AM36" s="39">
        <v>12</v>
      </c>
      <c r="AN36" s="39">
        <v>-1</v>
      </c>
      <c r="AO36" s="39">
        <v>1</v>
      </c>
      <c r="AP36" s="39">
        <v>-4</v>
      </c>
      <c r="AQ36" s="39">
        <v>-2</v>
      </c>
      <c r="AR36" s="39">
        <v>8</v>
      </c>
      <c r="AS36" s="39">
        <v>4</v>
      </c>
      <c r="AT36" s="39">
        <v>6</v>
      </c>
      <c r="AU36" s="73">
        <v>5</v>
      </c>
      <c r="AV36" s="74" t="s">
        <v>98</v>
      </c>
      <c r="AW36" s="70">
        <v>7</v>
      </c>
      <c r="AX36" s="39">
        <v>7</v>
      </c>
      <c r="AY36" s="39">
        <v>5</v>
      </c>
      <c r="AZ36" s="39">
        <v>6</v>
      </c>
      <c r="BA36" s="39">
        <v>5</v>
      </c>
      <c r="BB36" s="39">
        <v>6</v>
      </c>
      <c r="BC36" s="39">
        <v>14</v>
      </c>
      <c r="BD36" s="39">
        <v>13</v>
      </c>
      <c r="BE36" s="39">
        <v>146</v>
      </c>
      <c r="BF36" s="71">
        <v>35</v>
      </c>
      <c r="BG36" s="72">
        <v>16</v>
      </c>
      <c r="BH36" s="39">
        <v>14</v>
      </c>
      <c r="BI36" s="39">
        <v>-3</v>
      </c>
      <c r="BJ36" s="39">
        <v>3</v>
      </c>
      <c r="BK36" s="39">
        <v>-3</v>
      </c>
      <c r="BL36" s="39">
        <v>-4</v>
      </c>
      <c r="BM36" s="39">
        <v>11</v>
      </c>
      <c r="BN36" s="39">
        <v>6</v>
      </c>
      <c r="BO36" s="39">
        <v>7</v>
      </c>
      <c r="BP36" s="73">
        <v>7</v>
      </c>
      <c r="BQ36" s="74" t="s">
        <v>98</v>
      </c>
      <c r="BR36" s="70">
        <v>8</v>
      </c>
      <c r="BS36" s="39">
        <v>9</v>
      </c>
      <c r="BT36" s="39">
        <v>6</v>
      </c>
      <c r="BU36" s="39">
        <v>8</v>
      </c>
      <c r="BV36" s="39">
        <v>6</v>
      </c>
      <c r="BW36" s="39">
        <v>7</v>
      </c>
      <c r="BX36" s="39">
        <v>15</v>
      </c>
      <c r="BY36" s="39">
        <v>15</v>
      </c>
      <c r="BZ36" s="39">
        <v>170</v>
      </c>
      <c r="CA36" s="71">
        <v>38</v>
      </c>
      <c r="CB36" s="72">
        <v>19</v>
      </c>
      <c r="CC36" s="39">
        <v>17</v>
      </c>
      <c r="CD36" s="39">
        <v>-5</v>
      </c>
      <c r="CE36" s="39">
        <v>4</v>
      </c>
      <c r="CF36" s="39">
        <v>0</v>
      </c>
      <c r="CG36" s="39">
        <v>-6</v>
      </c>
      <c r="CH36" s="39">
        <v>15</v>
      </c>
      <c r="CI36" s="39">
        <v>7</v>
      </c>
      <c r="CJ36" s="39">
        <v>10</v>
      </c>
      <c r="CK36" s="73">
        <v>8</v>
      </c>
      <c r="CL36" s="74" t="s">
        <v>98</v>
      </c>
      <c r="CM36" s="70">
        <v>10</v>
      </c>
      <c r="CN36" s="39">
        <v>10</v>
      </c>
      <c r="CO36" s="39">
        <v>8</v>
      </c>
      <c r="CP36" s="39">
        <v>10</v>
      </c>
      <c r="CQ36" s="39">
        <v>8</v>
      </c>
      <c r="CR36" s="39">
        <v>8</v>
      </c>
      <c r="CS36" s="39">
        <v>17</v>
      </c>
      <c r="CT36" s="39">
        <v>16</v>
      </c>
      <c r="CU36" s="39">
        <v>194</v>
      </c>
      <c r="CV36" s="71">
        <v>41</v>
      </c>
      <c r="CW36" s="72">
        <v>22</v>
      </c>
      <c r="CX36" s="39">
        <v>20</v>
      </c>
      <c r="CY36" s="39">
        <v>-6</v>
      </c>
      <c r="CZ36" s="39">
        <v>5</v>
      </c>
      <c r="DA36" s="39">
        <v>2</v>
      </c>
      <c r="DB36" s="39">
        <v>-9</v>
      </c>
      <c r="DC36" s="39">
        <v>19</v>
      </c>
      <c r="DD36" s="39">
        <v>10</v>
      </c>
      <c r="DE36" s="39">
        <v>12</v>
      </c>
      <c r="DF36" s="73">
        <v>11</v>
      </c>
      <c r="DG36" s="74" t="s">
        <v>98</v>
      </c>
      <c r="DH36" s="70">
        <v>11</v>
      </c>
      <c r="DI36" s="39">
        <v>12</v>
      </c>
      <c r="DJ36" s="39">
        <v>10</v>
      </c>
      <c r="DK36" s="39">
        <v>12</v>
      </c>
      <c r="DL36" s="39">
        <v>10</v>
      </c>
      <c r="DM36" s="39">
        <v>9</v>
      </c>
      <c r="DN36" s="39">
        <v>19</v>
      </c>
      <c r="DO36" s="39">
        <v>18</v>
      </c>
      <c r="DP36" s="39">
        <v>222</v>
      </c>
      <c r="DQ36" s="71">
        <v>44</v>
      </c>
      <c r="DR36" s="72">
        <v>25</v>
      </c>
      <c r="DS36" s="39">
        <v>23</v>
      </c>
      <c r="DT36" s="39">
        <v>-9</v>
      </c>
      <c r="DU36" s="39">
        <v>6</v>
      </c>
      <c r="DV36" s="39">
        <v>4</v>
      </c>
      <c r="DW36" s="39">
        <v>-12</v>
      </c>
      <c r="DX36" s="39">
        <v>22</v>
      </c>
      <c r="DY36" s="39">
        <v>12</v>
      </c>
      <c r="DZ36" s="39">
        <v>14</v>
      </c>
      <c r="EA36" s="73">
        <v>13</v>
      </c>
      <c r="EB36" s="74" t="s">
        <v>98</v>
      </c>
      <c r="EC36" s="70">
        <v>13</v>
      </c>
      <c r="ED36" s="39">
        <v>13</v>
      </c>
      <c r="EE36" s="39">
        <v>12</v>
      </c>
      <c r="EF36" s="39">
        <v>13</v>
      </c>
      <c r="EG36" s="39">
        <v>12</v>
      </c>
      <c r="EH36" s="39">
        <v>10</v>
      </c>
      <c r="EI36" s="39">
        <v>22</v>
      </c>
      <c r="EJ36" s="39">
        <v>21</v>
      </c>
      <c r="EK36" s="39">
        <v>250</v>
      </c>
      <c r="EL36" s="71">
        <v>47</v>
      </c>
      <c r="EM36" s="72">
        <v>28</v>
      </c>
      <c r="EN36" s="39">
        <v>26</v>
      </c>
      <c r="EO36" s="39">
        <v>-12</v>
      </c>
      <c r="EP36" s="39">
        <v>7</v>
      </c>
      <c r="EQ36" s="39">
        <v>6</v>
      </c>
      <c r="ER36" s="39">
        <v>-15</v>
      </c>
      <c r="ES36" s="39">
        <v>26</v>
      </c>
      <c r="ET36" s="39">
        <v>13</v>
      </c>
      <c r="EU36" s="39">
        <v>16</v>
      </c>
      <c r="EV36" s="73">
        <v>15</v>
      </c>
      <c r="EW36" s="74" t="s">
        <v>98</v>
      </c>
      <c r="EX36" s="70">
        <v>14</v>
      </c>
      <c r="EY36" s="39">
        <v>14</v>
      </c>
      <c r="EZ36" s="39">
        <v>13</v>
      </c>
      <c r="FA36" s="39">
        <v>15</v>
      </c>
      <c r="FB36" s="39">
        <v>13</v>
      </c>
      <c r="FC36" s="39">
        <v>12</v>
      </c>
      <c r="FD36" s="39">
        <v>25</v>
      </c>
      <c r="FE36" s="39">
        <v>23</v>
      </c>
      <c r="FF36" s="39">
        <v>274</v>
      </c>
      <c r="FG36" s="71">
        <v>50</v>
      </c>
      <c r="FH36" s="72">
        <v>32</v>
      </c>
      <c r="FI36" s="39">
        <v>28</v>
      </c>
      <c r="FJ36" s="39">
        <v>-15</v>
      </c>
      <c r="FK36" s="39">
        <v>8</v>
      </c>
      <c r="FL36" s="39">
        <v>7</v>
      </c>
      <c r="FM36" s="39">
        <v>-18</v>
      </c>
      <c r="FN36" s="39">
        <v>30</v>
      </c>
      <c r="FO36" s="39">
        <v>15</v>
      </c>
      <c r="FP36" s="39">
        <v>19</v>
      </c>
      <c r="FQ36" s="73">
        <v>17</v>
      </c>
      <c r="FR36" s="74" t="s">
        <v>98</v>
      </c>
      <c r="FS36" s="70">
        <v>16</v>
      </c>
      <c r="FT36" s="39">
        <v>16</v>
      </c>
      <c r="FU36" s="39">
        <v>14</v>
      </c>
      <c r="FV36" s="39">
        <v>17</v>
      </c>
      <c r="FW36" s="39">
        <v>14</v>
      </c>
      <c r="FX36" s="39">
        <v>14</v>
      </c>
      <c r="FY36" s="39">
        <v>28</v>
      </c>
      <c r="FZ36" s="39">
        <v>25</v>
      </c>
      <c r="GA36" s="39">
        <v>300</v>
      </c>
      <c r="GB36" s="71">
        <v>53</v>
      </c>
      <c r="GC36" s="72">
        <v>35</v>
      </c>
      <c r="GD36" s="39">
        <v>30</v>
      </c>
      <c r="GE36" s="39">
        <v>-16</v>
      </c>
      <c r="GF36" s="39">
        <v>9</v>
      </c>
      <c r="GG36" s="39">
        <v>10</v>
      </c>
      <c r="GH36" s="39">
        <v>-21</v>
      </c>
      <c r="GI36" s="39">
        <v>32</v>
      </c>
      <c r="GJ36" s="39">
        <v>18</v>
      </c>
      <c r="GK36" s="39">
        <v>22</v>
      </c>
      <c r="GL36" s="73">
        <v>20</v>
      </c>
      <c r="GM36" s="74" t="s">
        <v>98</v>
      </c>
      <c r="GN36" s="70">
        <v>18</v>
      </c>
      <c r="GO36" s="39">
        <v>18</v>
      </c>
      <c r="GP36" s="39">
        <v>15</v>
      </c>
      <c r="GQ36" s="39">
        <v>18</v>
      </c>
      <c r="GR36" s="39">
        <v>15</v>
      </c>
      <c r="GS36" s="39">
        <v>15</v>
      </c>
      <c r="GT36" s="39">
        <v>32</v>
      </c>
      <c r="GU36" s="39">
        <v>26</v>
      </c>
      <c r="GV36" s="39">
        <v>330</v>
      </c>
      <c r="GW36" s="71">
        <v>56</v>
      </c>
      <c r="GX36" s="72">
        <v>38</v>
      </c>
      <c r="GY36" s="39">
        <v>33</v>
      </c>
      <c r="GZ36" s="39">
        <v>-18</v>
      </c>
      <c r="HA36" s="39">
        <v>10</v>
      </c>
      <c r="HB36" s="39">
        <v>12</v>
      </c>
      <c r="HC36" s="39">
        <v>-24</v>
      </c>
      <c r="HD36" s="39">
        <v>35</v>
      </c>
      <c r="HE36" s="39">
        <v>22</v>
      </c>
      <c r="HF36" s="39">
        <v>25</v>
      </c>
      <c r="HG36" s="73">
        <v>22</v>
      </c>
      <c r="HH36" s="68"/>
    </row>
    <row r="37" spans="1:216" x14ac:dyDescent="0.15">
      <c r="A37" s="42"/>
      <c r="B37" s="42">
        <v>7</v>
      </c>
      <c r="C37" s="39"/>
      <c r="D37" s="39"/>
      <c r="E37" s="39"/>
      <c r="F37" s="69" t="s">
        <v>99</v>
      </c>
      <c r="G37" s="70">
        <v>4</v>
      </c>
      <c r="H37" s="39">
        <v>3</v>
      </c>
      <c r="I37" s="39">
        <v>3</v>
      </c>
      <c r="J37" s="39">
        <v>5</v>
      </c>
      <c r="K37" s="39">
        <v>4</v>
      </c>
      <c r="L37" s="39">
        <v>4</v>
      </c>
      <c r="M37" s="39">
        <v>7</v>
      </c>
      <c r="N37" s="39">
        <v>18</v>
      </c>
      <c r="O37" s="39">
        <v>50</v>
      </c>
      <c r="P37" s="71">
        <v>44</v>
      </c>
      <c r="Q37" s="72">
        <v>3</v>
      </c>
      <c r="R37" s="39">
        <v>2</v>
      </c>
      <c r="S37" s="39">
        <v>20</v>
      </c>
      <c r="T37" s="39">
        <v>20</v>
      </c>
      <c r="U37" s="39">
        <v>20</v>
      </c>
      <c r="V37" s="39">
        <v>20</v>
      </c>
      <c r="W37" s="39">
        <v>10</v>
      </c>
      <c r="X37" s="39">
        <v>5</v>
      </c>
      <c r="Y37" s="39">
        <v>6</v>
      </c>
      <c r="Z37" s="73">
        <v>6</v>
      </c>
      <c r="AA37" s="74" t="s">
        <v>99</v>
      </c>
      <c r="AB37" s="70">
        <v>5</v>
      </c>
      <c r="AC37" s="39">
        <v>4</v>
      </c>
      <c r="AD37" s="39">
        <v>4</v>
      </c>
      <c r="AE37" s="39">
        <v>6</v>
      </c>
      <c r="AF37" s="39">
        <v>6</v>
      </c>
      <c r="AG37" s="39">
        <v>5</v>
      </c>
      <c r="AH37" s="39">
        <v>11</v>
      </c>
      <c r="AI37" s="39">
        <v>22</v>
      </c>
      <c r="AJ37" s="39">
        <v>66</v>
      </c>
      <c r="AK37" s="71">
        <v>49</v>
      </c>
      <c r="AL37" s="72">
        <v>5</v>
      </c>
      <c r="AM37" s="39">
        <v>4</v>
      </c>
      <c r="AN37" s="39">
        <v>23</v>
      </c>
      <c r="AO37" s="39">
        <v>23</v>
      </c>
      <c r="AP37" s="39">
        <v>23</v>
      </c>
      <c r="AQ37" s="39">
        <v>23</v>
      </c>
      <c r="AR37" s="39">
        <v>12</v>
      </c>
      <c r="AS37" s="39">
        <v>5</v>
      </c>
      <c r="AT37" s="39">
        <v>6</v>
      </c>
      <c r="AU37" s="73">
        <v>6</v>
      </c>
      <c r="AV37" s="74" t="s">
        <v>99</v>
      </c>
      <c r="AW37" s="70">
        <v>6</v>
      </c>
      <c r="AX37" s="39">
        <v>5</v>
      </c>
      <c r="AY37" s="39">
        <v>6</v>
      </c>
      <c r="AZ37" s="39">
        <v>8</v>
      </c>
      <c r="BA37" s="39">
        <v>8</v>
      </c>
      <c r="BB37" s="39">
        <v>7</v>
      </c>
      <c r="BC37" s="39">
        <v>13</v>
      </c>
      <c r="BD37" s="39">
        <v>25</v>
      </c>
      <c r="BE37" s="39">
        <v>78</v>
      </c>
      <c r="BF37" s="71">
        <v>53</v>
      </c>
      <c r="BG37" s="72">
        <v>7</v>
      </c>
      <c r="BH37" s="39">
        <v>6</v>
      </c>
      <c r="BI37" s="39">
        <v>26</v>
      </c>
      <c r="BJ37" s="39">
        <v>25</v>
      </c>
      <c r="BK37" s="39">
        <v>30</v>
      </c>
      <c r="BL37" s="39">
        <v>31</v>
      </c>
      <c r="BM37" s="39">
        <v>15</v>
      </c>
      <c r="BN37" s="39">
        <v>5</v>
      </c>
      <c r="BO37" s="39">
        <v>7</v>
      </c>
      <c r="BP37" s="73">
        <v>7</v>
      </c>
      <c r="BQ37" s="74" t="s">
        <v>99</v>
      </c>
      <c r="BR37" s="70">
        <v>8</v>
      </c>
      <c r="BS37" s="39">
        <v>6</v>
      </c>
      <c r="BT37" s="39">
        <v>7</v>
      </c>
      <c r="BU37" s="39">
        <v>10</v>
      </c>
      <c r="BV37" s="39">
        <v>10</v>
      </c>
      <c r="BW37" s="39">
        <v>8</v>
      </c>
      <c r="BX37" s="39">
        <v>15</v>
      </c>
      <c r="BY37" s="39">
        <v>28</v>
      </c>
      <c r="BZ37" s="39">
        <v>92</v>
      </c>
      <c r="CA37" s="71">
        <v>58</v>
      </c>
      <c r="CB37" s="72">
        <v>8</v>
      </c>
      <c r="CC37" s="39">
        <v>7</v>
      </c>
      <c r="CD37" s="39">
        <v>29</v>
      </c>
      <c r="CE37" s="39">
        <v>28</v>
      </c>
      <c r="CF37" s="39">
        <v>34</v>
      </c>
      <c r="CG37" s="39">
        <v>35</v>
      </c>
      <c r="CH37" s="39">
        <v>18</v>
      </c>
      <c r="CI37" s="39">
        <v>5</v>
      </c>
      <c r="CJ37" s="39">
        <v>7</v>
      </c>
      <c r="CK37" s="73">
        <v>7</v>
      </c>
      <c r="CL37" s="74" t="s">
        <v>99</v>
      </c>
      <c r="CM37" s="70">
        <v>9</v>
      </c>
      <c r="CN37" s="39">
        <v>7</v>
      </c>
      <c r="CO37" s="39">
        <v>8</v>
      </c>
      <c r="CP37" s="39">
        <v>12</v>
      </c>
      <c r="CQ37" s="39">
        <v>11</v>
      </c>
      <c r="CR37" s="39">
        <v>9</v>
      </c>
      <c r="CS37" s="39">
        <v>18</v>
      </c>
      <c r="CT37" s="39">
        <v>32</v>
      </c>
      <c r="CU37" s="39">
        <v>106</v>
      </c>
      <c r="CV37" s="71">
        <v>63</v>
      </c>
      <c r="CW37" s="72">
        <v>10</v>
      </c>
      <c r="CX37" s="39">
        <v>8</v>
      </c>
      <c r="CY37" s="39">
        <v>31</v>
      </c>
      <c r="CZ37" s="39">
        <v>30</v>
      </c>
      <c r="DA37" s="39">
        <v>36</v>
      </c>
      <c r="DB37" s="39">
        <v>38</v>
      </c>
      <c r="DC37" s="39">
        <v>21</v>
      </c>
      <c r="DD37" s="39">
        <v>5</v>
      </c>
      <c r="DE37" s="39">
        <v>8</v>
      </c>
      <c r="DF37" s="73">
        <v>8</v>
      </c>
      <c r="DG37" s="74" t="s">
        <v>99</v>
      </c>
      <c r="DH37" s="70">
        <v>10</v>
      </c>
      <c r="DI37" s="39">
        <v>8</v>
      </c>
      <c r="DJ37" s="39">
        <v>9</v>
      </c>
      <c r="DK37" s="39">
        <v>14</v>
      </c>
      <c r="DL37" s="39">
        <v>13</v>
      </c>
      <c r="DM37" s="39">
        <v>10</v>
      </c>
      <c r="DN37" s="39">
        <v>21</v>
      </c>
      <c r="DO37" s="39">
        <v>36</v>
      </c>
      <c r="DP37" s="39">
        <v>116</v>
      </c>
      <c r="DQ37" s="71">
        <v>67</v>
      </c>
      <c r="DR37" s="72">
        <v>11</v>
      </c>
      <c r="DS37" s="39">
        <v>10</v>
      </c>
      <c r="DT37" s="39">
        <v>34</v>
      </c>
      <c r="DU37" s="39">
        <v>33</v>
      </c>
      <c r="DV37" s="39">
        <v>38</v>
      </c>
      <c r="DW37" s="39">
        <v>41</v>
      </c>
      <c r="DX37" s="39">
        <v>25</v>
      </c>
      <c r="DY37" s="39">
        <v>5</v>
      </c>
      <c r="DZ37" s="39">
        <v>8</v>
      </c>
      <c r="EA37" s="73">
        <v>8</v>
      </c>
      <c r="EB37" s="74" t="s">
        <v>99</v>
      </c>
      <c r="EC37" s="70">
        <v>12</v>
      </c>
      <c r="ED37" s="39">
        <v>9</v>
      </c>
      <c r="EE37" s="39">
        <v>10</v>
      </c>
      <c r="EF37" s="39">
        <v>16</v>
      </c>
      <c r="EG37" s="39">
        <v>14</v>
      </c>
      <c r="EH37" s="39">
        <v>11</v>
      </c>
      <c r="EI37" s="39">
        <v>25</v>
      </c>
      <c r="EJ37" s="39">
        <v>41</v>
      </c>
      <c r="EK37" s="39">
        <v>130</v>
      </c>
      <c r="EL37" s="71">
        <v>72</v>
      </c>
      <c r="EM37" s="72">
        <v>13</v>
      </c>
      <c r="EN37" s="39">
        <v>11</v>
      </c>
      <c r="EO37" s="39">
        <v>37</v>
      </c>
      <c r="EP37" s="39">
        <v>35</v>
      </c>
      <c r="EQ37" s="39">
        <v>40</v>
      </c>
      <c r="ER37" s="39">
        <v>45</v>
      </c>
      <c r="ES37" s="39">
        <v>28</v>
      </c>
      <c r="ET37" s="39">
        <v>5</v>
      </c>
      <c r="EU37" s="39">
        <v>12</v>
      </c>
      <c r="EV37" s="73">
        <v>12</v>
      </c>
      <c r="EW37" s="74" t="s">
        <v>99</v>
      </c>
      <c r="EX37" s="70">
        <v>13</v>
      </c>
      <c r="EY37" s="39">
        <v>10</v>
      </c>
      <c r="EZ37" s="39">
        <v>12</v>
      </c>
      <c r="FA37" s="39">
        <v>18</v>
      </c>
      <c r="FB37" s="39">
        <v>16</v>
      </c>
      <c r="FC37" s="39">
        <v>13</v>
      </c>
      <c r="FD37" s="39">
        <v>29</v>
      </c>
      <c r="FE37" s="39">
        <v>45</v>
      </c>
      <c r="FF37" s="39">
        <v>146</v>
      </c>
      <c r="FG37" s="71">
        <v>75</v>
      </c>
      <c r="FH37" s="72">
        <v>15</v>
      </c>
      <c r="FI37" s="39">
        <v>12</v>
      </c>
      <c r="FJ37" s="39">
        <v>40</v>
      </c>
      <c r="FK37" s="39">
        <v>38</v>
      </c>
      <c r="FL37" s="39">
        <v>42</v>
      </c>
      <c r="FM37" s="39">
        <v>48</v>
      </c>
      <c r="FN37" s="39">
        <v>30</v>
      </c>
      <c r="FO37" s="39">
        <v>5</v>
      </c>
      <c r="FP37" s="39">
        <v>12</v>
      </c>
      <c r="FQ37" s="73">
        <v>12</v>
      </c>
      <c r="FR37" s="74" t="s">
        <v>99</v>
      </c>
      <c r="FS37" s="70">
        <v>14</v>
      </c>
      <c r="FT37" s="39">
        <v>11</v>
      </c>
      <c r="FU37" s="39">
        <v>13</v>
      </c>
      <c r="FV37" s="39">
        <v>20</v>
      </c>
      <c r="FW37" s="39">
        <v>18</v>
      </c>
      <c r="FX37" s="39">
        <v>14</v>
      </c>
      <c r="FY37" s="39">
        <v>31</v>
      </c>
      <c r="FZ37" s="39">
        <v>49</v>
      </c>
      <c r="GA37" s="39">
        <v>162</v>
      </c>
      <c r="GB37" s="71">
        <v>79</v>
      </c>
      <c r="GC37" s="72">
        <v>17</v>
      </c>
      <c r="GD37" s="39">
        <v>14</v>
      </c>
      <c r="GE37" s="39">
        <v>43</v>
      </c>
      <c r="GF37" s="39">
        <v>40</v>
      </c>
      <c r="GG37" s="39">
        <v>45</v>
      </c>
      <c r="GH37" s="39">
        <v>50</v>
      </c>
      <c r="GI37" s="39">
        <v>33</v>
      </c>
      <c r="GJ37" s="39">
        <v>5</v>
      </c>
      <c r="GK37" s="39">
        <v>10</v>
      </c>
      <c r="GL37" s="73">
        <v>10</v>
      </c>
      <c r="GM37" s="74" t="s">
        <v>99</v>
      </c>
      <c r="GN37" s="70">
        <v>16</v>
      </c>
      <c r="GO37" s="39">
        <v>12</v>
      </c>
      <c r="GP37" s="39">
        <v>14</v>
      </c>
      <c r="GQ37" s="39">
        <v>21</v>
      </c>
      <c r="GR37" s="39">
        <v>19</v>
      </c>
      <c r="GS37" s="39">
        <v>16</v>
      </c>
      <c r="GT37" s="39">
        <v>35</v>
      </c>
      <c r="GU37" s="39">
        <v>53</v>
      </c>
      <c r="GV37" s="39">
        <v>180</v>
      </c>
      <c r="GW37" s="71">
        <v>83</v>
      </c>
      <c r="GX37" s="72">
        <v>19</v>
      </c>
      <c r="GY37" s="39">
        <v>16</v>
      </c>
      <c r="GZ37" s="39">
        <v>46</v>
      </c>
      <c r="HA37" s="39">
        <v>42</v>
      </c>
      <c r="HB37" s="39">
        <v>49</v>
      </c>
      <c r="HC37" s="39">
        <v>53</v>
      </c>
      <c r="HD37" s="39">
        <v>36</v>
      </c>
      <c r="HE37" s="39">
        <v>5</v>
      </c>
      <c r="HF37" s="39">
        <v>10</v>
      </c>
      <c r="HG37" s="73">
        <v>10</v>
      </c>
      <c r="HH37" s="68"/>
    </row>
    <row r="38" spans="1:216" x14ac:dyDescent="0.15">
      <c r="A38" s="42"/>
      <c r="B38" s="42">
        <v>7</v>
      </c>
      <c r="C38" s="39"/>
      <c r="D38" s="39"/>
      <c r="E38" s="39"/>
      <c r="F38" s="69" t="s">
        <v>97</v>
      </c>
      <c r="G38" s="70">
        <v>5</v>
      </c>
      <c r="H38" s="39">
        <v>2</v>
      </c>
      <c r="I38" s="39">
        <v>3</v>
      </c>
      <c r="J38" s="39">
        <v>5</v>
      </c>
      <c r="K38" s="39">
        <v>3</v>
      </c>
      <c r="L38" s="39">
        <v>3</v>
      </c>
      <c r="M38" s="39">
        <v>6</v>
      </c>
      <c r="N38" s="39">
        <v>6</v>
      </c>
      <c r="O38" s="39">
        <v>90</v>
      </c>
      <c r="P38" s="71">
        <v>28</v>
      </c>
      <c r="Q38" s="72">
        <v>9</v>
      </c>
      <c r="R38" s="39">
        <v>9</v>
      </c>
      <c r="S38" s="39">
        <v>8</v>
      </c>
      <c r="T38" s="39">
        <v>0</v>
      </c>
      <c r="U38" s="39">
        <v>4</v>
      </c>
      <c r="V38" s="39">
        <v>8</v>
      </c>
      <c r="W38" s="39">
        <v>-5</v>
      </c>
      <c r="X38" s="39">
        <v>0</v>
      </c>
      <c r="Y38" s="39">
        <v>-20</v>
      </c>
      <c r="Z38" s="73">
        <v>20</v>
      </c>
      <c r="AA38" s="74" t="s">
        <v>97</v>
      </c>
      <c r="AB38" s="70">
        <v>6</v>
      </c>
      <c r="AC38" s="39">
        <v>3</v>
      </c>
      <c r="AD38" s="39">
        <v>4</v>
      </c>
      <c r="AE38" s="39">
        <v>7</v>
      </c>
      <c r="AF38" s="39">
        <v>5</v>
      </c>
      <c r="AG38" s="39">
        <v>5</v>
      </c>
      <c r="AH38" s="39">
        <v>8</v>
      </c>
      <c r="AI38" s="39">
        <v>8</v>
      </c>
      <c r="AJ38" s="39">
        <v>109</v>
      </c>
      <c r="AK38" s="71">
        <v>30</v>
      </c>
      <c r="AL38" s="72">
        <v>11</v>
      </c>
      <c r="AM38" s="39">
        <v>11</v>
      </c>
      <c r="AN38" s="39">
        <v>11</v>
      </c>
      <c r="AO38" s="39">
        <v>0</v>
      </c>
      <c r="AP38" s="39">
        <v>5</v>
      </c>
      <c r="AQ38" s="39">
        <v>10</v>
      </c>
      <c r="AR38" s="39">
        <v>-5</v>
      </c>
      <c r="AS38" s="39">
        <v>0</v>
      </c>
      <c r="AT38" s="39">
        <v>-20</v>
      </c>
      <c r="AU38" s="73">
        <v>24</v>
      </c>
      <c r="AV38" s="74" t="s">
        <v>97</v>
      </c>
      <c r="AW38" s="70">
        <v>8</v>
      </c>
      <c r="AX38" s="39">
        <v>4</v>
      </c>
      <c r="AY38" s="39">
        <v>6</v>
      </c>
      <c r="AZ38" s="39">
        <v>8</v>
      </c>
      <c r="BA38" s="39">
        <v>6</v>
      </c>
      <c r="BB38" s="39">
        <v>6</v>
      </c>
      <c r="BC38" s="39">
        <v>11</v>
      </c>
      <c r="BD38" s="39">
        <v>11</v>
      </c>
      <c r="BE38" s="39">
        <v>127</v>
      </c>
      <c r="BF38" s="71">
        <v>33</v>
      </c>
      <c r="BG38" s="72">
        <v>15</v>
      </c>
      <c r="BH38" s="39">
        <v>14</v>
      </c>
      <c r="BI38" s="39">
        <v>13</v>
      </c>
      <c r="BJ38" s="39">
        <v>0</v>
      </c>
      <c r="BK38" s="39">
        <v>6</v>
      </c>
      <c r="BL38" s="39">
        <v>13</v>
      </c>
      <c r="BM38" s="39">
        <v>-5</v>
      </c>
      <c r="BN38" s="39">
        <v>0</v>
      </c>
      <c r="BO38" s="39">
        <v>-20</v>
      </c>
      <c r="BP38" s="73">
        <v>27</v>
      </c>
      <c r="BQ38" s="74" t="s">
        <v>97</v>
      </c>
      <c r="BR38" s="70">
        <v>9</v>
      </c>
      <c r="BS38" s="39">
        <v>5</v>
      </c>
      <c r="BT38" s="39">
        <v>7</v>
      </c>
      <c r="BU38" s="39">
        <v>9</v>
      </c>
      <c r="BV38" s="39">
        <v>7</v>
      </c>
      <c r="BW38" s="39">
        <v>7</v>
      </c>
      <c r="BX38" s="39">
        <v>13</v>
      </c>
      <c r="BY38" s="39">
        <v>13</v>
      </c>
      <c r="BZ38" s="39">
        <v>146</v>
      </c>
      <c r="CA38" s="71">
        <v>36</v>
      </c>
      <c r="CB38" s="72">
        <v>19</v>
      </c>
      <c r="CC38" s="39">
        <v>17</v>
      </c>
      <c r="CD38" s="39">
        <v>16</v>
      </c>
      <c r="CE38" s="39">
        <v>0</v>
      </c>
      <c r="CF38" s="39">
        <v>8</v>
      </c>
      <c r="CG38" s="39">
        <v>15</v>
      </c>
      <c r="CH38" s="39">
        <v>-5</v>
      </c>
      <c r="CI38" s="39">
        <v>0</v>
      </c>
      <c r="CJ38" s="39">
        <v>-20</v>
      </c>
      <c r="CK38" s="73">
        <v>31</v>
      </c>
      <c r="CL38" s="74" t="s">
        <v>97</v>
      </c>
      <c r="CM38" s="70">
        <v>11</v>
      </c>
      <c r="CN38" s="39">
        <v>6</v>
      </c>
      <c r="CO38" s="39">
        <v>9</v>
      </c>
      <c r="CP38" s="39">
        <v>11</v>
      </c>
      <c r="CQ38" s="39">
        <v>9</v>
      </c>
      <c r="CR38" s="39">
        <v>8</v>
      </c>
      <c r="CS38" s="39">
        <v>16</v>
      </c>
      <c r="CT38" s="39">
        <v>16</v>
      </c>
      <c r="CU38" s="39">
        <v>169</v>
      </c>
      <c r="CV38" s="71">
        <v>39</v>
      </c>
      <c r="CW38" s="72">
        <v>21</v>
      </c>
      <c r="CX38" s="39">
        <v>19</v>
      </c>
      <c r="CY38" s="39">
        <v>19</v>
      </c>
      <c r="CZ38" s="39">
        <v>0</v>
      </c>
      <c r="DA38" s="39">
        <v>10</v>
      </c>
      <c r="DB38" s="39">
        <v>18</v>
      </c>
      <c r="DC38" s="39">
        <v>-5</v>
      </c>
      <c r="DD38" s="39">
        <v>0</v>
      </c>
      <c r="DE38" s="39">
        <v>-20</v>
      </c>
      <c r="DF38" s="73">
        <v>35</v>
      </c>
      <c r="DG38" s="74" t="s">
        <v>97</v>
      </c>
      <c r="DH38" s="70">
        <v>13</v>
      </c>
      <c r="DI38" s="39">
        <v>7</v>
      </c>
      <c r="DJ38" s="39">
        <v>10</v>
      </c>
      <c r="DK38" s="39">
        <v>13</v>
      </c>
      <c r="DL38" s="39">
        <v>11</v>
      </c>
      <c r="DM38" s="39">
        <v>9</v>
      </c>
      <c r="DN38" s="39">
        <v>19</v>
      </c>
      <c r="DO38" s="39">
        <v>19</v>
      </c>
      <c r="DP38" s="39">
        <v>192</v>
      </c>
      <c r="DQ38" s="71">
        <v>41</v>
      </c>
      <c r="DR38" s="72">
        <v>23</v>
      </c>
      <c r="DS38" s="39">
        <v>22</v>
      </c>
      <c r="DT38" s="39">
        <v>22</v>
      </c>
      <c r="DU38" s="39">
        <v>0</v>
      </c>
      <c r="DV38" s="39">
        <v>12</v>
      </c>
      <c r="DW38" s="39">
        <v>21</v>
      </c>
      <c r="DX38" s="39">
        <v>-5</v>
      </c>
      <c r="DY38" s="39">
        <v>0</v>
      </c>
      <c r="DZ38" s="39">
        <v>-20</v>
      </c>
      <c r="EA38" s="73">
        <v>39</v>
      </c>
      <c r="EB38" s="74" t="s">
        <v>97</v>
      </c>
      <c r="EC38" s="70">
        <v>14</v>
      </c>
      <c r="ED38" s="39">
        <v>8</v>
      </c>
      <c r="EE38" s="39">
        <v>11</v>
      </c>
      <c r="EF38" s="39">
        <v>15</v>
      </c>
      <c r="EG38" s="39">
        <v>12</v>
      </c>
      <c r="EH38" s="39">
        <v>10</v>
      </c>
      <c r="EI38" s="39">
        <v>21</v>
      </c>
      <c r="EJ38" s="39">
        <v>21</v>
      </c>
      <c r="EK38" s="39">
        <v>212</v>
      </c>
      <c r="EL38" s="71">
        <v>44</v>
      </c>
      <c r="EM38" s="72">
        <v>25</v>
      </c>
      <c r="EN38" s="39">
        <v>25</v>
      </c>
      <c r="EO38" s="39">
        <v>25</v>
      </c>
      <c r="EP38" s="39">
        <v>0</v>
      </c>
      <c r="EQ38" s="39">
        <v>13</v>
      </c>
      <c r="ER38" s="39">
        <v>24</v>
      </c>
      <c r="ES38" s="39">
        <v>-5</v>
      </c>
      <c r="ET38" s="39">
        <v>0</v>
      </c>
      <c r="EU38" s="39">
        <v>-20</v>
      </c>
      <c r="EV38" s="73">
        <v>44</v>
      </c>
      <c r="EW38" s="74" t="s">
        <v>97</v>
      </c>
      <c r="EX38" s="70">
        <v>15</v>
      </c>
      <c r="EY38" s="39">
        <v>9</v>
      </c>
      <c r="EZ38" s="39">
        <v>13</v>
      </c>
      <c r="FA38" s="39">
        <v>16</v>
      </c>
      <c r="FB38" s="39">
        <v>13</v>
      </c>
      <c r="FC38" s="39">
        <v>11</v>
      </c>
      <c r="FD38" s="39">
        <v>24</v>
      </c>
      <c r="FE38" s="39">
        <v>24</v>
      </c>
      <c r="FF38" s="39">
        <v>237</v>
      </c>
      <c r="FG38" s="71">
        <v>47</v>
      </c>
      <c r="FH38" s="72">
        <v>28</v>
      </c>
      <c r="FI38" s="39">
        <v>28</v>
      </c>
      <c r="FJ38" s="39">
        <v>28</v>
      </c>
      <c r="FK38" s="39">
        <v>0</v>
      </c>
      <c r="FL38" s="39">
        <v>14</v>
      </c>
      <c r="FM38" s="39">
        <v>27</v>
      </c>
      <c r="FN38" s="39">
        <v>-5</v>
      </c>
      <c r="FO38" s="39">
        <v>0</v>
      </c>
      <c r="FP38" s="39">
        <v>-20</v>
      </c>
      <c r="FQ38" s="73">
        <v>47</v>
      </c>
      <c r="FR38" s="74" t="s">
        <v>97</v>
      </c>
      <c r="FS38" s="70">
        <v>17</v>
      </c>
      <c r="FT38" s="39">
        <v>10</v>
      </c>
      <c r="FU38" s="39">
        <v>14</v>
      </c>
      <c r="FV38" s="39">
        <v>18</v>
      </c>
      <c r="FW38" s="39">
        <v>15</v>
      </c>
      <c r="FX38" s="39">
        <v>13</v>
      </c>
      <c r="FY38" s="39">
        <v>26</v>
      </c>
      <c r="FZ38" s="39">
        <v>26</v>
      </c>
      <c r="GA38" s="39">
        <v>260</v>
      </c>
      <c r="GB38" s="71">
        <v>50</v>
      </c>
      <c r="GC38" s="72">
        <v>30</v>
      </c>
      <c r="GD38" s="39">
        <v>31</v>
      </c>
      <c r="GE38" s="39">
        <v>31</v>
      </c>
      <c r="GF38" s="39">
        <v>0</v>
      </c>
      <c r="GG38" s="39">
        <v>15</v>
      </c>
      <c r="GH38" s="39">
        <v>29</v>
      </c>
      <c r="GI38" s="39">
        <v>-5</v>
      </c>
      <c r="GJ38" s="39">
        <v>0</v>
      </c>
      <c r="GK38" s="39">
        <v>-20</v>
      </c>
      <c r="GL38" s="73">
        <v>50</v>
      </c>
      <c r="GM38" s="74" t="s">
        <v>97</v>
      </c>
      <c r="GN38" s="70">
        <v>19</v>
      </c>
      <c r="GO38" s="39">
        <v>11</v>
      </c>
      <c r="GP38" s="39">
        <v>16</v>
      </c>
      <c r="GQ38" s="39">
        <v>19</v>
      </c>
      <c r="GR38" s="39">
        <v>17</v>
      </c>
      <c r="GS38" s="39">
        <v>14</v>
      </c>
      <c r="GT38" s="39">
        <v>29</v>
      </c>
      <c r="GU38" s="39">
        <v>29</v>
      </c>
      <c r="GV38" s="39">
        <v>282</v>
      </c>
      <c r="GW38" s="71">
        <v>52</v>
      </c>
      <c r="GX38" s="72">
        <v>32</v>
      </c>
      <c r="GY38" s="39">
        <v>34</v>
      </c>
      <c r="GZ38" s="39">
        <v>34</v>
      </c>
      <c r="HA38" s="39">
        <v>0</v>
      </c>
      <c r="HB38" s="39">
        <v>17</v>
      </c>
      <c r="HC38" s="39">
        <v>31</v>
      </c>
      <c r="HD38" s="39">
        <v>-5</v>
      </c>
      <c r="HE38" s="39">
        <v>0</v>
      </c>
      <c r="HF38" s="39">
        <v>-20</v>
      </c>
      <c r="HG38" s="73">
        <v>54</v>
      </c>
      <c r="HH38" s="68"/>
    </row>
    <row r="39" spans="1:216" x14ac:dyDescent="0.15">
      <c r="A39" s="42"/>
      <c r="B39" s="42">
        <v>8</v>
      </c>
      <c r="C39" s="39"/>
      <c r="D39" s="39"/>
      <c r="E39" s="39"/>
      <c r="F39" s="69" t="s">
        <v>203</v>
      </c>
      <c r="G39" s="70">
        <v>4</v>
      </c>
      <c r="H39" s="39">
        <v>4</v>
      </c>
      <c r="I39" s="39">
        <v>3</v>
      </c>
      <c r="J39" s="39">
        <v>4</v>
      </c>
      <c r="K39" s="39">
        <v>5</v>
      </c>
      <c r="L39" s="39">
        <v>2</v>
      </c>
      <c r="M39" s="39">
        <v>7</v>
      </c>
      <c r="N39" s="39">
        <v>8</v>
      </c>
      <c r="O39" s="39">
        <v>108</v>
      </c>
      <c r="P39" s="71">
        <v>28</v>
      </c>
      <c r="Q39" s="72">
        <v>8</v>
      </c>
      <c r="R39" s="39">
        <v>8</v>
      </c>
      <c r="S39" s="39">
        <v>1</v>
      </c>
      <c r="T39" s="39">
        <v>2</v>
      </c>
      <c r="U39" s="39">
        <v>3</v>
      </c>
      <c r="V39" s="39">
        <v>3</v>
      </c>
      <c r="W39" s="39">
        <v>2</v>
      </c>
      <c r="X39" s="39">
        <v>2</v>
      </c>
      <c r="Y39" s="39">
        <v>0</v>
      </c>
      <c r="Z39" s="73">
        <v>0</v>
      </c>
      <c r="AA39" s="74" t="s">
        <v>203</v>
      </c>
      <c r="AB39" s="70">
        <v>6</v>
      </c>
      <c r="AC39" s="39">
        <v>5</v>
      </c>
      <c r="AD39" s="39">
        <v>4</v>
      </c>
      <c r="AE39" s="39">
        <v>6</v>
      </c>
      <c r="AF39" s="39">
        <v>6</v>
      </c>
      <c r="AG39" s="39">
        <v>3</v>
      </c>
      <c r="AH39" s="39">
        <v>10</v>
      </c>
      <c r="AI39" s="39">
        <v>11</v>
      </c>
      <c r="AJ39" s="39">
        <v>131</v>
      </c>
      <c r="AK39" s="71">
        <v>30</v>
      </c>
      <c r="AL39" s="72">
        <v>10</v>
      </c>
      <c r="AM39" s="39">
        <v>10</v>
      </c>
      <c r="AN39" s="39">
        <v>3</v>
      </c>
      <c r="AO39" s="39">
        <v>4</v>
      </c>
      <c r="AP39" s="39">
        <v>4</v>
      </c>
      <c r="AQ39" s="39">
        <v>5</v>
      </c>
      <c r="AR39" s="39">
        <v>4</v>
      </c>
      <c r="AS39" s="39">
        <v>5</v>
      </c>
      <c r="AT39" s="39">
        <v>0</v>
      </c>
      <c r="AU39" s="73">
        <v>0</v>
      </c>
      <c r="AV39" s="74" t="s">
        <v>203</v>
      </c>
      <c r="AW39" s="70">
        <v>7</v>
      </c>
      <c r="AX39" s="39">
        <v>7</v>
      </c>
      <c r="AY39" s="39">
        <v>5</v>
      </c>
      <c r="AZ39" s="39">
        <v>7</v>
      </c>
      <c r="BA39" s="39">
        <v>8</v>
      </c>
      <c r="BB39" s="39">
        <v>5</v>
      </c>
      <c r="BC39" s="39">
        <v>13</v>
      </c>
      <c r="BD39" s="39">
        <v>14</v>
      </c>
      <c r="BE39" s="39">
        <v>153</v>
      </c>
      <c r="BF39" s="71">
        <v>33</v>
      </c>
      <c r="BG39" s="72">
        <v>12</v>
      </c>
      <c r="BH39" s="39">
        <v>11</v>
      </c>
      <c r="BI39" s="39">
        <v>5</v>
      </c>
      <c r="BJ39" s="39">
        <v>7</v>
      </c>
      <c r="BK39" s="39">
        <v>6</v>
      </c>
      <c r="BL39" s="39">
        <v>7</v>
      </c>
      <c r="BM39" s="39">
        <v>6</v>
      </c>
      <c r="BN39" s="39">
        <v>8</v>
      </c>
      <c r="BO39" s="39">
        <v>0</v>
      </c>
      <c r="BP39" s="73">
        <v>0</v>
      </c>
      <c r="BQ39" s="74" t="s">
        <v>203</v>
      </c>
      <c r="BR39" s="70">
        <v>9</v>
      </c>
      <c r="BS39" s="39">
        <v>8</v>
      </c>
      <c r="BT39" s="39">
        <v>6</v>
      </c>
      <c r="BU39" s="39">
        <v>8</v>
      </c>
      <c r="BV39" s="39">
        <v>9</v>
      </c>
      <c r="BW39" s="39">
        <v>7</v>
      </c>
      <c r="BX39" s="39">
        <v>15</v>
      </c>
      <c r="BY39" s="39">
        <v>17</v>
      </c>
      <c r="BZ39" s="39">
        <v>175</v>
      </c>
      <c r="CA39" s="71">
        <v>35</v>
      </c>
      <c r="CB39" s="72">
        <v>14</v>
      </c>
      <c r="CC39" s="39">
        <v>12</v>
      </c>
      <c r="CD39" s="39">
        <v>7</v>
      </c>
      <c r="CE39" s="39">
        <v>10</v>
      </c>
      <c r="CF39" s="39">
        <v>8</v>
      </c>
      <c r="CG39" s="39">
        <v>8</v>
      </c>
      <c r="CH39" s="39">
        <v>8</v>
      </c>
      <c r="CI39" s="39">
        <v>12</v>
      </c>
      <c r="CJ39" s="39">
        <v>0</v>
      </c>
      <c r="CK39" s="73">
        <v>0</v>
      </c>
      <c r="CL39" s="74" t="s">
        <v>203</v>
      </c>
      <c r="CM39" s="70">
        <v>9</v>
      </c>
      <c r="CN39" s="39">
        <v>9</v>
      </c>
      <c r="CO39" s="39">
        <v>8</v>
      </c>
      <c r="CP39" s="39">
        <v>10</v>
      </c>
      <c r="CQ39" s="39">
        <v>10</v>
      </c>
      <c r="CR39" s="39">
        <v>8</v>
      </c>
      <c r="CS39" s="39">
        <v>18</v>
      </c>
      <c r="CT39" s="39">
        <v>20</v>
      </c>
      <c r="CU39" s="39">
        <v>196</v>
      </c>
      <c r="CV39" s="71">
        <v>38</v>
      </c>
      <c r="CW39" s="72">
        <v>17</v>
      </c>
      <c r="CX39" s="39">
        <v>14</v>
      </c>
      <c r="CY39" s="39">
        <v>10</v>
      </c>
      <c r="CZ39" s="39">
        <v>12</v>
      </c>
      <c r="DA39" s="39">
        <v>10</v>
      </c>
      <c r="DB39" s="39">
        <v>12</v>
      </c>
      <c r="DC39" s="39">
        <v>10</v>
      </c>
      <c r="DD39" s="39">
        <v>15</v>
      </c>
      <c r="DE39" s="39">
        <v>0</v>
      </c>
      <c r="DF39" s="73">
        <v>0</v>
      </c>
      <c r="DG39" s="74" t="s">
        <v>203</v>
      </c>
      <c r="DH39" s="70">
        <v>11</v>
      </c>
      <c r="DI39" s="39">
        <v>11</v>
      </c>
      <c r="DJ39" s="39">
        <v>9</v>
      </c>
      <c r="DK39" s="39">
        <v>12</v>
      </c>
      <c r="DL39" s="39">
        <v>12</v>
      </c>
      <c r="DM39" s="39">
        <v>9</v>
      </c>
      <c r="DN39" s="39">
        <v>20</v>
      </c>
      <c r="DO39" s="39">
        <v>22</v>
      </c>
      <c r="DP39" s="39">
        <v>218</v>
      </c>
      <c r="DQ39" s="71">
        <v>41</v>
      </c>
      <c r="DR39" s="72">
        <v>19</v>
      </c>
      <c r="DS39" s="39">
        <v>16</v>
      </c>
      <c r="DT39" s="39">
        <v>12</v>
      </c>
      <c r="DU39" s="39">
        <v>14</v>
      </c>
      <c r="DV39" s="39">
        <v>12</v>
      </c>
      <c r="DW39" s="39">
        <v>13</v>
      </c>
      <c r="DX39" s="39">
        <v>12</v>
      </c>
      <c r="DY39" s="39">
        <v>19</v>
      </c>
      <c r="DZ39" s="39">
        <v>0</v>
      </c>
      <c r="EA39" s="73">
        <v>0</v>
      </c>
      <c r="EB39" s="74" t="s">
        <v>203</v>
      </c>
      <c r="EC39" s="70">
        <v>13</v>
      </c>
      <c r="ED39" s="39">
        <v>12</v>
      </c>
      <c r="EE39" s="39">
        <v>11</v>
      </c>
      <c r="EF39" s="39">
        <v>14</v>
      </c>
      <c r="EG39" s="39">
        <v>13</v>
      </c>
      <c r="EH39" s="39">
        <v>10</v>
      </c>
      <c r="EI39" s="39">
        <v>23</v>
      </c>
      <c r="EJ39" s="39">
        <v>25</v>
      </c>
      <c r="EK39" s="39">
        <v>242</v>
      </c>
      <c r="EL39" s="71">
        <v>44</v>
      </c>
      <c r="EM39" s="72">
        <v>21</v>
      </c>
      <c r="EN39" s="39">
        <v>18</v>
      </c>
      <c r="EO39" s="39">
        <v>13</v>
      </c>
      <c r="EP39" s="39">
        <v>16</v>
      </c>
      <c r="EQ39" s="39">
        <v>14</v>
      </c>
      <c r="ER39" s="39">
        <v>15</v>
      </c>
      <c r="ES39" s="39">
        <v>14</v>
      </c>
      <c r="ET39" s="39">
        <v>21</v>
      </c>
      <c r="EU39" s="39">
        <v>0</v>
      </c>
      <c r="EV39" s="73">
        <v>0</v>
      </c>
      <c r="EW39" s="74" t="s">
        <v>203</v>
      </c>
      <c r="EX39" s="70">
        <v>15</v>
      </c>
      <c r="EY39" s="39">
        <v>14</v>
      </c>
      <c r="EZ39" s="39">
        <v>12</v>
      </c>
      <c r="FA39" s="39">
        <v>15</v>
      </c>
      <c r="FB39" s="39">
        <v>15</v>
      </c>
      <c r="FC39" s="39">
        <v>12</v>
      </c>
      <c r="FD39" s="39">
        <v>25</v>
      </c>
      <c r="FE39" s="39">
        <v>28</v>
      </c>
      <c r="FF39" s="39">
        <v>271</v>
      </c>
      <c r="FG39" s="71">
        <v>47</v>
      </c>
      <c r="FH39" s="72">
        <v>23</v>
      </c>
      <c r="FI39" s="39">
        <v>21</v>
      </c>
      <c r="FJ39" s="39">
        <v>15</v>
      </c>
      <c r="FK39" s="39">
        <v>18</v>
      </c>
      <c r="FL39" s="39">
        <v>16</v>
      </c>
      <c r="FM39" s="39">
        <v>18</v>
      </c>
      <c r="FN39" s="39">
        <v>16</v>
      </c>
      <c r="FO39" s="39">
        <v>25</v>
      </c>
      <c r="FP39" s="39">
        <v>0</v>
      </c>
      <c r="FQ39" s="73">
        <v>0</v>
      </c>
      <c r="FR39" s="74" t="s">
        <v>203</v>
      </c>
      <c r="FS39" s="70">
        <v>16</v>
      </c>
      <c r="FT39" s="39">
        <v>16</v>
      </c>
      <c r="FU39" s="39">
        <v>14</v>
      </c>
      <c r="FV39" s="39">
        <v>17</v>
      </c>
      <c r="FW39" s="39">
        <v>16</v>
      </c>
      <c r="FX39" s="39">
        <v>13</v>
      </c>
      <c r="FY39" s="39">
        <v>27</v>
      </c>
      <c r="FZ39" s="39">
        <v>31</v>
      </c>
      <c r="GA39" s="39">
        <v>292</v>
      </c>
      <c r="GB39" s="71">
        <v>50</v>
      </c>
      <c r="GC39" s="72">
        <v>24</v>
      </c>
      <c r="GD39" s="39">
        <v>23</v>
      </c>
      <c r="GE39" s="39">
        <v>18</v>
      </c>
      <c r="GF39" s="39">
        <v>20</v>
      </c>
      <c r="GG39" s="39">
        <v>18</v>
      </c>
      <c r="GH39" s="39">
        <v>20</v>
      </c>
      <c r="GI39" s="39">
        <v>19</v>
      </c>
      <c r="GJ39" s="39">
        <v>29</v>
      </c>
      <c r="GK39" s="39">
        <v>0</v>
      </c>
      <c r="GL39" s="73">
        <v>0</v>
      </c>
      <c r="GM39" s="74" t="s">
        <v>203</v>
      </c>
      <c r="GN39" s="70">
        <v>17</v>
      </c>
      <c r="GO39" s="39">
        <v>17</v>
      </c>
      <c r="GP39" s="39">
        <v>15</v>
      </c>
      <c r="GQ39" s="39">
        <v>18</v>
      </c>
      <c r="GR39" s="39">
        <v>18</v>
      </c>
      <c r="GS39" s="39">
        <v>15</v>
      </c>
      <c r="GT39" s="39">
        <v>30</v>
      </c>
      <c r="GU39" s="39">
        <v>34</v>
      </c>
      <c r="GV39" s="39">
        <v>314</v>
      </c>
      <c r="GW39" s="71">
        <v>53</v>
      </c>
      <c r="GX39" s="72">
        <v>26</v>
      </c>
      <c r="GY39" s="39">
        <v>25</v>
      </c>
      <c r="GZ39" s="39">
        <v>20</v>
      </c>
      <c r="HA39" s="39">
        <v>22</v>
      </c>
      <c r="HB39" s="39">
        <v>19</v>
      </c>
      <c r="HC39" s="39">
        <v>21</v>
      </c>
      <c r="HD39" s="39">
        <v>22</v>
      </c>
      <c r="HE39" s="39">
        <v>33</v>
      </c>
      <c r="HF39" s="39">
        <v>0</v>
      </c>
      <c r="HG39" s="73">
        <v>0</v>
      </c>
      <c r="HH39" s="68"/>
    </row>
    <row r="40" spans="1:216" x14ac:dyDescent="0.15">
      <c r="A40" s="42"/>
      <c r="B40" s="42">
        <v>8</v>
      </c>
      <c r="C40" s="39"/>
      <c r="D40" s="39"/>
      <c r="E40" s="39"/>
      <c r="F40" s="69" t="s">
        <v>213</v>
      </c>
      <c r="G40" s="70">
        <v>4</v>
      </c>
      <c r="H40" s="39">
        <v>4</v>
      </c>
      <c r="I40" s="39">
        <v>3</v>
      </c>
      <c r="J40" s="39">
        <v>4</v>
      </c>
      <c r="K40" s="39">
        <v>6</v>
      </c>
      <c r="L40" s="39">
        <v>3</v>
      </c>
      <c r="M40" s="39">
        <v>12</v>
      </c>
      <c r="N40" s="39">
        <v>10</v>
      </c>
      <c r="O40" s="39">
        <v>112</v>
      </c>
      <c r="P40" s="71">
        <v>27</v>
      </c>
      <c r="Q40" s="72">
        <v>7</v>
      </c>
      <c r="R40" s="39">
        <v>7</v>
      </c>
      <c r="S40" s="39">
        <v>0</v>
      </c>
      <c r="T40" s="39">
        <v>0</v>
      </c>
      <c r="U40" s="39">
        <v>1</v>
      </c>
      <c r="V40" s="39">
        <v>1</v>
      </c>
      <c r="W40" s="39">
        <v>2</v>
      </c>
      <c r="X40" s="39">
        <v>-3</v>
      </c>
      <c r="Y40" s="39">
        <v>-5</v>
      </c>
      <c r="Z40" s="73">
        <v>-5</v>
      </c>
      <c r="AA40" s="69" t="s">
        <v>213</v>
      </c>
      <c r="AB40" s="70">
        <v>6</v>
      </c>
      <c r="AC40" s="39">
        <v>5</v>
      </c>
      <c r="AD40" s="39">
        <v>4</v>
      </c>
      <c r="AE40" s="39">
        <v>6</v>
      </c>
      <c r="AF40" s="39">
        <v>8</v>
      </c>
      <c r="AG40" s="39">
        <v>4</v>
      </c>
      <c r="AH40" s="39">
        <v>14</v>
      </c>
      <c r="AI40" s="39">
        <v>12</v>
      </c>
      <c r="AJ40" s="39">
        <v>138</v>
      </c>
      <c r="AK40" s="71">
        <v>29</v>
      </c>
      <c r="AL40" s="72">
        <v>12</v>
      </c>
      <c r="AM40" s="39">
        <v>11</v>
      </c>
      <c r="AN40" s="39">
        <v>0</v>
      </c>
      <c r="AO40" s="39">
        <v>0</v>
      </c>
      <c r="AP40" s="39">
        <v>1</v>
      </c>
      <c r="AQ40" s="39">
        <v>1</v>
      </c>
      <c r="AR40" s="39">
        <v>2</v>
      </c>
      <c r="AS40" s="39">
        <v>-3</v>
      </c>
      <c r="AT40" s="39">
        <v>-5</v>
      </c>
      <c r="AU40" s="73">
        <v>-5</v>
      </c>
      <c r="AV40" s="69" t="s">
        <v>213</v>
      </c>
      <c r="AW40" s="70">
        <v>7</v>
      </c>
      <c r="AX40" s="39">
        <v>6</v>
      </c>
      <c r="AY40" s="39">
        <v>5</v>
      </c>
      <c r="AZ40" s="39">
        <v>7</v>
      </c>
      <c r="BA40" s="39">
        <v>10</v>
      </c>
      <c r="BB40" s="39">
        <v>5</v>
      </c>
      <c r="BC40" s="39">
        <v>16</v>
      </c>
      <c r="BD40" s="39">
        <v>14</v>
      </c>
      <c r="BE40" s="39">
        <v>161</v>
      </c>
      <c r="BF40" s="71">
        <v>32</v>
      </c>
      <c r="BG40" s="72">
        <v>17</v>
      </c>
      <c r="BH40" s="39">
        <v>15</v>
      </c>
      <c r="BI40" s="39">
        <v>0</v>
      </c>
      <c r="BJ40" s="39">
        <v>0</v>
      </c>
      <c r="BK40" s="39">
        <v>1</v>
      </c>
      <c r="BL40" s="39">
        <v>1</v>
      </c>
      <c r="BM40" s="39">
        <v>2</v>
      </c>
      <c r="BN40" s="39">
        <v>-3</v>
      </c>
      <c r="BO40" s="39">
        <v>-5</v>
      </c>
      <c r="BP40" s="73">
        <v>-5</v>
      </c>
      <c r="BQ40" s="69" t="s">
        <v>213</v>
      </c>
      <c r="BR40" s="70">
        <v>8</v>
      </c>
      <c r="BS40" s="39">
        <v>7</v>
      </c>
      <c r="BT40" s="39">
        <v>6</v>
      </c>
      <c r="BU40" s="39">
        <v>9</v>
      </c>
      <c r="BV40" s="39">
        <v>11</v>
      </c>
      <c r="BW40" s="39">
        <v>6</v>
      </c>
      <c r="BX40" s="39">
        <v>19</v>
      </c>
      <c r="BY40" s="39">
        <v>16</v>
      </c>
      <c r="BZ40" s="39">
        <v>189</v>
      </c>
      <c r="CA40" s="71">
        <v>34</v>
      </c>
      <c r="CB40" s="72">
        <v>21</v>
      </c>
      <c r="CC40" s="39">
        <v>20</v>
      </c>
      <c r="CD40" s="39">
        <v>0</v>
      </c>
      <c r="CE40" s="39">
        <v>0</v>
      </c>
      <c r="CF40" s="39">
        <v>1</v>
      </c>
      <c r="CG40" s="39">
        <v>1</v>
      </c>
      <c r="CH40" s="39">
        <v>2</v>
      </c>
      <c r="CI40" s="39">
        <v>-3</v>
      </c>
      <c r="CJ40" s="39">
        <v>-5</v>
      </c>
      <c r="CK40" s="73">
        <v>-5</v>
      </c>
      <c r="CL40" s="69" t="s">
        <v>213</v>
      </c>
      <c r="CM40" s="70">
        <v>10</v>
      </c>
      <c r="CN40" s="39">
        <v>9</v>
      </c>
      <c r="CO40" s="39">
        <v>7</v>
      </c>
      <c r="CP40" s="39">
        <v>10</v>
      </c>
      <c r="CQ40" s="39">
        <v>13</v>
      </c>
      <c r="CR40" s="39">
        <v>7</v>
      </c>
      <c r="CS40" s="39">
        <v>21</v>
      </c>
      <c r="CT40" s="39">
        <v>19</v>
      </c>
      <c r="CU40" s="39">
        <v>220</v>
      </c>
      <c r="CV40" s="71">
        <v>36</v>
      </c>
      <c r="CW40" s="72">
        <v>26</v>
      </c>
      <c r="CX40" s="39">
        <v>24</v>
      </c>
      <c r="CY40" s="39">
        <v>0</v>
      </c>
      <c r="CZ40" s="39">
        <v>0</v>
      </c>
      <c r="DA40" s="39">
        <v>1</v>
      </c>
      <c r="DB40" s="39">
        <v>1</v>
      </c>
      <c r="DC40" s="39">
        <v>2</v>
      </c>
      <c r="DD40" s="39">
        <v>-3</v>
      </c>
      <c r="DE40" s="39">
        <v>-5</v>
      </c>
      <c r="DF40" s="73">
        <v>-5</v>
      </c>
      <c r="DG40" s="69" t="s">
        <v>213</v>
      </c>
      <c r="DH40" s="70">
        <v>11</v>
      </c>
      <c r="DI40" s="39">
        <v>10</v>
      </c>
      <c r="DJ40" s="39">
        <v>8</v>
      </c>
      <c r="DK40" s="39">
        <v>12</v>
      </c>
      <c r="DL40" s="39">
        <v>14</v>
      </c>
      <c r="DM40" s="39">
        <v>9</v>
      </c>
      <c r="DN40" s="39">
        <v>23</v>
      </c>
      <c r="DO40" s="39">
        <v>21</v>
      </c>
      <c r="DP40" s="39">
        <v>247</v>
      </c>
      <c r="DQ40" s="71">
        <v>38</v>
      </c>
      <c r="DR40" s="72">
        <v>30</v>
      </c>
      <c r="DS40" s="39">
        <v>28</v>
      </c>
      <c r="DT40" s="39">
        <v>0</v>
      </c>
      <c r="DU40" s="39">
        <v>0</v>
      </c>
      <c r="DV40" s="39">
        <v>1</v>
      </c>
      <c r="DW40" s="39">
        <v>1</v>
      </c>
      <c r="DX40" s="39">
        <v>2</v>
      </c>
      <c r="DY40" s="39">
        <v>-6</v>
      </c>
      <c r="DZ40" s="39">
        <v>-5</v>
      </c>
      <c r="EA40" s="73">
        <v>-5</v>
      </c>
      <c r="EB40" s="69" t="s">
        <v>213</v>
      </c>
      <c r="EC40" s="70">
        <v>13</v>
      </c>
      <c r="ED40" s="39">
        <v>12</v>
      </c>
      <c r="EE40" s="39">
        <v>9</v>
      </c>
      <c r="EF40" s="39">
        <v>14</v>
      </c>
      <c r="EG40" s="39">
        <v>16</v>
      </c>
      <c r="EH40" s="39">
        <v>10</v>
      </c>
      <c r="EI40" s="39">
        <v>25</v>
      </c>
      <c r="EJ40" s="39">
        <v>22</v>
      </c>
      <c r="EK40" s="39">
        <v>271</v>
      </c>
      <c r="EL40" s="71">
        <v>41</v>
      </c>
      <c r="EM40" s="72">
        <v>34</v>
      </c>
      <c r="EN40" s="39">
        <v>31</v>
      </c>
      <c r="EO40" s="39">
        <v>0</v>
      </c>
      <c r="EP40" s="39">
        <v>0</v>
      </c>
      <c r="EQ40" s="39">
        <v>1</v>
      </c>
      <c r="ER40" s="39">
        <v>1</v>
      </c>
      <c r="ES40" s="39">
        <v>2</v>
      </c>
      <c r="ET40" s="39">
        <v>-6</v>
      </c>
      <c r="EU40" s="39">
        <v>-5</v>
      </c>
      <c r="EV40" s="73">
        <v>-5</v>
      </c>
      <c r="EW40" s="69" t="s">
        <v>213</v>
      </c>
      <c r="EX40" s="70">
        <v>14</v>
      </c>
      <c r="EY40" s="39">
        <v>13</v>
      </c>
      <c r="EZ40" s="39">
        <v>10</v>
      </c>
      <c r="FA40" s="39">
        <v>16</v>
      </c>
      <c r="FB40" s="39">
        <v>17</v>
      </c>
      <c r="FC40" s="39">
        <v>11</v>
      </c>
      <c r="FD40" s="39">
        <v>28</v>
      </c>
      <c r="FE40" s="39">
        <v>24</v>
      </c>
      <c r="FF40" s="39">
        <v>295</v>
      </c>
      <c r="FG40" s="71">
        <v>43</v>
      </c>
      <c r="FH40" s="72">
        <v>38</v>
      </c>
      <c r="FI40" s="39">
        <v>36</v>
      </c>
      <c r="FJ40" s="39">
        <v>0</v>
      </c>
      <c r="FK40" s="39">
        <v>0</v>
      </c>
      <c r="FL40" s="39">
        <v>1</v>
      </c>
      <c r="FM40" s="39">
        <v>1</v>
      </c>
      <c r="FN40" s="39">
        <v>2</v>
      </c>
      <c r="FO40" s="39">
        <v>-6</v>
      </c>
      <c r="FP40" s="39">
        <v>-5</v>
      </c>
      <c r="FQ40" s="73">
        <v>-5</v>
      </c>
      <c r="FR40" s="69" t="s">
        <v>213</v>
      </c>
      <c r="FS40" s="70">
        <v>16</v>
      </c>
      <c r="FT40" s="39">
        <v>15</v>
      </c>
      <c r="FU40" s="39">
        <v>12</v>
      </c>
      <c r="FV40" s="39">
        <v>17</v>
      </c>
      <c r="FW40" s="39">
        <v>19</v>
      </c>
      <c r="FX40" s="39">
        <v>12</v>
      </c>
      <c r="FY40" s="39">
        <v>30</v>
      </c>
      <c r="FZ40" s="39">
        <v>26</v>
      </c>
      <c r="GA40" s="39">
        <v>324</v>
      </c>
      <c r="GB40" s="71">
        <v>45</v>
      </c>
      <c r="GC40" s="72">
        <v>42</v>
      </c>
      <c r="GD40" s="39">
        <v>40</v>
      </c>
      <c r="GE40" s="39">
        <v>0</v>
      </c>
      <c r="GF40" s="39">
        <v>0</v>
      </c>
      <c r="GG40" s="39">
        <v>1</v>
      </c>
      <c r="GH40" s="39">
        <v>1</v>
      </c>
      <c r="GI40" s="39">
        <v>2</v>
      </c>
      <c r="GJ40" s="39">
        <v>-6</v>
      </c>
      <c r="GK40" s="39">
        <v>-5</v>
      </c>
      <c r="GL40" s="73">
        <v>-5</v>
      </c>
      <c r="GM40" s="69" t="s">
        <v>213</v>
      </c>
      <c r="GN40" s="70">
        <v>18</v>
      </c>
      <c r="GO40" s="39">
        <v>16</v>
      </c>
      <c r="GP40" s="39">
        <v>13</v>
      </c>
      <c r="GQ40" s="39">
        <v>18</v>
      </c>
      <c r="GR40" s="39">
        <v>20</v>
      </c>
      <c r="GS40" s="39">
        <v>13</v>
      </c>
      <c r="GT40" s="39">
        <v>32</v>
      </c>
      <c r="GU40" s="39">
        <v>28</v>
      </c>
      <c r="GV40" s="39">
        <v>355</v>
      </c>
      <c r="GW40" s="71">
        <v>48</v>
      </c>
      <c r="GX40" s="72">
        <v>47</v>
      </c>
      <c r="GY40" s="39">
        <v>45</v>
      </c>
      <c r="GZ40" s="39">
        <v>0</v>
      </c>
      <c r="HA40" s="39">
        <v>0</v>
      </c>
      <c r="HB40" s="39">
        <v>1</v>
      </c>
      <c r="HC40" s="39">
        <v>1</v>
      </c>
      <c r="HD40" s="39">
        <v>2</v>
      </c>
      <c r="HE40" s="39">
        <v>-7</v>
      </c>
      <c r="HF40" s="39">
        <v>-5</v>
      </c>
      <c r="HG40" s="73">
        <v>-5</v>
      </c>
      <c r="HH40" s="68"/>
    </row>
    <row r="41" spans="1:216" x14ac:dyDescent="0.15">
      <c r="A41" s="42"/>
      <c r="B41" s="42">
        <v>9</v>
      </c>
      <c r="C41" s="39"/>
      <c r="D41" s="39"/>
      <c r="E41" s="39"/>
      <c r="F41" s="69" t="s">
        <v>223</v>
      </c>
      <c r="G41" s="70">
        <v>4</v>
      </c>
      <c r="H41" s="39">
        <v>4</v>
      </c>
      <c r="I41" s="39">
        <v>4</v>
      </c>
      <c r="J41" s="39">
        <v>4</v>
      </c>
      <c r="K41" s="39">
        <v>4</v>
      </c>
      <c r="L41" s="39">
        <v>5</v>
      </c>
      <c r="M41" s="39">
        <v>8</v>
      </c>
      <c r="N41" s="39">
        <v>8</v>
      </c>
      <c r="O41" s="39">
        <v>75</v>
      </c>
      <c r="P41" s="71">
        <v>35</v>
      </c>
      <c r="Q41" s="72">
        <v>3</v>
      </c>
      <c r="R41" s="39">
        <v>15</v>
      </c>
      <c r="S41" s="39">
        <v>-28</v>
      </c>
      <c r="T41" s="39">
        <v>-3</v>
      </c>
      <c r="U41" s="39">
        <v>10</v>
      </c>
      <c r="V41" s="39">
        <v>0</v>
      </c>
      <c r="W41" s="39">
        <v>5</v>
      </c>
      <c r="X41" s="39">
        <v>10</v>
      </c>
      <c r="Y41" s="39">
        <v>25</v>
      </c>
      <c r="Z41" s="73">
        <v>-10</v>
      </c>
      <c r="AA41" s="69" t="s">
        <v>223</v>
      </c>
      <c r="AB41" s="70">
        <v>6</v>
      </c>
      <c r="AC41" s="39">
        <v>5</v>
      </c>
      <c r="AD41" s="39">
        <v>5</v>
      </c>
      <c r="AE41" s="39">
        <v>5</v>
      </c>
      <c r="AF41" s="39">
        <v>6</v>
      </c>
      <c r="AG41" s="39">
        <v>6</v>
      </c>
      <c r="AH41" s="39">
        <v>10</v>
      </c>
      <c r="AI41" s="39">
        <v>11</v>
      </c>
      <c r="AJ41" s="39">
        <v>89</v>
      </c>
      <c r="AK41" s="71">
        <v>38</v>
      </c>
      <c r="AL41" s="72">
        <v>5</v>
      </c>
      <c r="AM41" s="39">
        <v>19</v>
      </c>
      <c r="AN41" s="39">
        <v>-32</v>
      </c>
      <c r="AO41" s="39">
        <v>-3</v>
      </c>
      <c r="AP41" s="39">
        <v>14</v>
      </c>
      <c r="AQ41" s="39">
        <v>0</v>
      </c>
      <c r="AR41" s="39">
        <v>5</v>
      </c>
      <c r="AS41" s="39">
        <v>13</v>
      </c>
      <c r="AT41" s="39">
        <v>28</v>
      </c>
      <c r="AU41" s="73">
        <v>-12</v>
      </c>
      <c r="AV41" s="69" t="s">
        <v>223</v>
      </c>
      <c r="AW41" s="70">
        <v>7</v>
      </c>
      <c r="AX41" s="39">
        <v>6</v>
      </c>
      <c r="AY41" s="39">
        <v>7</v>
      </c>
      <c r="AZ41" s="39">
        <v>7</v>
      </c>
      <c r="BA41" s="39">
        <v>7</v>
      </c>
      <c r="BB41" s="39">
        <v>7</v>
      </c>
      <c r="BC41" s="39">
        <v>12</v>
      </c>
      <c r="BD41" s="39">
        <v>13</v>
      </c>
      <c r="BE41" s="39">
        <v>103</v>
      </c>
      <c r="BF41" s="71">
        <v>42</v>
      </c>
      <c r="BG41" s="72">
        <v>7</v>
      </c>
      <c r="BH41" s="39">
        <v>24</v>
      </c>
      <c r="BI41" s="39">
        <v>-35</v>
      </c>
      <c r="BJ41" s="39">
        <v>-4</v>
      </c>
      <c r="BK41" s="39">
        <v>16</v>
      </c>
      <c r="BL41" s="39">
        <v>0</v>
      </c>
      <c r="BM41" s="39">
        <v>5</v>
      </c>
      <c r="BN41" s="39">
        <v>16</v>
      </c>
      <c r="BO41" s="39">
        <v>31</v>
      </c>
      <c r="BP41" s="73">
        <v>-14</v>
      </c>
      <c r="BQ41" s="69" t="s">
        <v>223</v>
      </c>
      <c r="BR41" s="70">
        <v>8</v>
      </c>
      <c r="BS41" s="39">
        <v>8</v>
      </c>
      <c r="BT41" s="39">
        <v>8</v>
      </c>
      <c r="BU41" s="39">
        <v>8</v>
      </c>
      <c r="BV41" s="39">
        <v>9</v>
      </c>
      <c r="BW41" s="39">
        <v>8</v>
      </c>
      <c r="BX41" s="39">
        <v>14</v>
      </c>
      <c r="BY41" s="39">
        <v>15</v>
      </c>
      <c r="BZ41" s="39">
        <v>118</v>
      </c>
      <c r="CA41" s="71">
        <v>46</v>
      </c>
      <c r="CB41" s="72">
        <v>9</v>
      </c>
      <c r="CC41" s="39">
        <v>28</v>
      </c>
      <c r="CD41" s="39">
        <v>-37</v>
      </c>
      <c r="CE41" s="39">
        <v>-5</v>
      </c>
      <c r="CF41" s="39">
        <v>19</v>
      </c>
      <c r="CG41" s="39">
        <v>0</v>
      </c>
      <c r="CH41" s="39">
        <v>5</v>
      </c>
      <c r="CI41" s="39">
        <v>19</v>
      </c>
      <c r="CJ41" s="39">
        <v>35</v>
      </c>
      <c r="CK41" s="73">
        <v>-16</v>
      </c>
      <c r="CL41" s="69" t="s">
        <v>223</v>
      </c>
      <c r="CM41" s="70">
        <v>9</v>
      </c>
      <c r="CN41" s="39">
        <v>9</v>
      </c>
      <c r="CO41" s="39">
        <v>10</v>
      </c>
      <c r="CP41" s="39">
        <v>10</v>
      </c>
      <c r="CQ41" s="39">
        <v>10</v>
      </c>
      <c r="CR41" s="39">
        <v>10</v>
      </c>
      <c r="CS41" s="39">
        <v>16</v>
      </c>
      <c r="CT41" s="39">
        <v>18</v>
      </c>
      <c r="CU41" s="39">
        <v>135</v>
      </c>
      <c r="CV41" s="71">
        <v>50</v>
      </c>
      <c r="CW41" s="72">
        <v>12</v>
      </c>
      <c r="CX41" s="39">
        <v>32</v>
      </c>
      <c r="CY41" s="39">
        <v>-40</v>
      </c>
      <c r="CZ41" s="39">
        <v>-6</v>
      </c>
      <c r="DA41" s="39">
        <v>22</v>
      </c>
      <c r="DB41" s="39">
        <v>0</v>
      </c>
      <c r="DC41" s="39">
        <v>5</v>
      </c>
      <c r="DD41" s="39">
        <v>21</v>
      </c>
      <c r="DE41" s="39">
        <v>38</v>
      </c>
      <c r="DF41" s="73">
        <v>-18</v>
      </c>
      <c r="DG41" s="69" t="s">
        <v>223</v>
      </c>
      <c r="DH41" s="70">
        <v>11</v>
      </c>
      <c r="DI41" s="39">
        <v>11</v>
      </c>
      <c r="DJ41" s="39">
        <v>12</v>
      </c>
      <c r="DK41" s="39">
        <v>10</v>
      </c>
      <c r="DL41" s="39">
        <v>12</v>
      </c>
      <c r="DM41" s="39">
        <v>11</v>
      </c>
      <c r="DN41" s="39">
        <v>18</v>
      </c>
      <c r="DO41" s="39">
        <v>20</v>
      </c>
      <c r="DP41" s="39">
        <v>151</v>
      </c>
      <c r="DQ41" s="71">
        <v>53</v>
      </c>
      <c r="DR41" s="72">
        <v>15</v>
      </c>
      <c r="DS41" s="39">
        <v>38</v>
      </c>
      <c r="DT41" s="39">
        <v>-43</v>
      </c>
      <c r="DU41" s="39">
        <v>-6</v>
      </c>
      <c r="DV41" s="39">
        <v>25</v>
      </c>
      <c r="DW41" s="39">
        <v>0</v>
      </c>
      <c r="DX41" s="39">
        <v>8</v>
      </c>
      <c r="DY41" s="39">
        <v>24</v>
      </c>
      <c r="DZ41" s="39">
        <v>43</v>
      </c>
      <c r="EA41" s="73">
        <v>-20</v>
      </c>
      <c r="EB41" s="69" t="s">
        <v>223</v>
      </c>
      <c r="EC41" s="70">
        <v>12</v>
      </c>
      <c r="ED41" s="39">
        <v>12</v>
      </c>
      <c r="EE41" s="39">
        <v>13</v>
      </c>
      <c r="EF41" s="39">
        <v>12</v>
      </c>
      <c r="EG41" s="39">
        <v>13</v>
      </c>
      <c r="EH41" s="39">
        <v>13</v>
      </c>
      <c r="EI41" s="39">
        <v>20</v>
      </c>
      <c r="EJ41" s="39">
        <v>22</v>
      </c>
      <c r="EK41" s="39">
        <v>165</v>
      </c>
      <c r="EL41" s="71">
        <v>56</v>
      </c>
      <c r="EM41" s="72">
        <v>17</v>
      </c>
      <c r="EN41" s="39">
        <v>42</v>
      </c>
      <c r="EO41" s="39">
        <v>-46</v>
      </c>
      <c r="EP41" s="39">
        <v>-7</v>
      </c>
      <c r="EQ41" s="39">
        <v>27</v>
      </c>
      <c r="ER41" s="39">
        <v>0</v>
      </c>
      <c r="ES41" s="39">
        <v>8</v>
      </c>
      <c r="ET41" s="39">
        <v>28</v>
      </c>
      <c r="EU41" s="39">
        <v>46</v>
      </c>
      <c r="EV41" s="73">
        <v>-23</v>
      </c>
      <c r="EW41" s="69" t="s">
        <v>223</v>
      </c>
      <c r="EX41" s="70">
        <v>13</v>
      </c>
      <c r="EY41" s="39">
        <v>14</v>
      </c>
      <c r="EZ41" s="39">
        <v>14</v>
      </c>
      <c r="FA41" s="39">
        <v>13</v>
      </c>
      <c r="FB41" s="39">
        <v>15</v>
      </c>
      <c r="FC41" s="39">
        <v>14</v>
      </c>
      <c r="FD41" s="39">
        <v>23</v>
      </c>
      <c r="FE41" s="39">
        <v>24</v>
      </c>
      <c r="FF41" s="39">
        <v>178</v>
      </c>
      <c r="FG41" s="71">
        <v>58</v>
      </c>
      <c r="FH41" s="72">
        <v>19</v>
      </c>
      <c r="FI41" s="39">
        <v>47</v>
      </c>
      <c r="FJ41" s="39">
        <v>-49</v>
      </c>
      <c r="FK41" s="39">
        <v>-8</v>
      </c>
      <c r="FL41" s="39">
        <v>31</v>
      </c>
      <c r="FM41" s="39">
        <v>0</v>
      </c>
      <c r="FN41" s="39">
        <v>8</v>
      </c>
      <c r="FO41" s="39">
        <v>30</v>
      </c>
      <c r="FP41" s="39">
        <v>51</v>
      </c>
      <c r="FQ41" s="73">
        <v>-25</v>
      </c>
      <c r="FR41" s="69" t="s">
        <v>223</v>
      </c>
      <c r="FS41" s="70">
        <v>14</v>
      </c>
      <c r="FT41" s="39">
        <v>15</v>
      </c>
      <c r="FU41" s="39">
        <v>16</v>
      </c>
      <c r="FV41" s="39">
        <v>14</v>
      </c>
      <c r="FW41" s="39">
        <v>17</v>
      </c>
      <c r="FX41" s="39">
        <v>15</v>
      </c>
      <c r="FY41" s="39">
        <v>25</v>
      </c>
      <c r="FZ41" s="39">
        <v>26</v>
      </c>
      <c r="GA41" s="39">
        <v>192</v>
      </c>
      <c r="GB41" s="71">
        <v>61</v>
      </c>
      <c r="GC41" s="72">
        <v>21</v>
      </c>
      <c r="GD41" s="39">
        <v>50</v>
      </c>
      <c r="GE41" s="39">
        <v>-53</v>
      </c>
      <c r="GF41" s="39">
        <v>-9</v>
      </c>
      <c r="GG41" s="39">
        <v>34</v>
      </c>
      <c r="GH41" s="39">
        <v>0</v>
      </c>
      <c r="GI41" s="39">
        <v>8</v>
      </c>
      <c r="GJ41" s="39">
        <v>34</v>
      </c>
      <c r="GK41" s="39">
        <v>53</v>
      </c>
      <c r="GL41" s="73">
        <v>-28</v>
      </c>
      <c r="GM41" s="69" t="s">
        <v>223</v>
      </c>
      <c r="GN41" s="70">
        <v>16</v>
      </c>
      <c r="GO41" s="39">
        <v>16</v>
      </c>
      <c r="GP41" s="39">
        <v>18</v>
      </c>
      <c r="GQ41" s="39">
        <v>16</v>
      </c>
      <c r="GR41" s="39">
        <v>18</v>
      </c>
      <c r="GS41" s="39">
        <v>16</v>
      </c>
      <c r="GT41" s="39">
        <v>27</v>
      </c>
      <c r="GU41" s="39">
        <v>28</v>
      </c>
      <c r="GV41" s="39">
        <v>205</v>
      </c>
      <c r="GW41" s="71">
        <v>65</v>
      </c>
      <c r="GX41" s="72">
        <v>23</v>
      </c>
      <c r="GY41" s="39">
        <v>54</v>
      </c>
      <c r="GZ41" s="39">
        <v>-55</v>
      </c>
      <c r="HA41" s="39">
        <v>-10</v>
      </c>
      <c r="HB41" s="39">
        <v>37</v>
      </c>
      <c r="HC41" s="39">
        <v>0</v>
      </c>
      <c r="HD41" s="39">
        <v>8</v>
      </c>
      <c r="HE41" s="39">
        <v>38</v>
      </c>
      <c r="HF41" s="39">
        <v>57</v>
      </c>
      <c r="HG41" s="73">
        <v>-30</v>
      </c>
    </row>
    <row r="42" spans="1:216" x14ac:dyDescent="0.15">
      <c r="A42" s="42"/>
      <c r="B42" s="42">
        <v>9</v>
      </c>
      <c r="C42" s="39"/>
      <c r="D42" s="39"/>
      <c r="E42" s="39"/>
      <c r="F42" s="69" t="s">
        <v>226</v>
      </c>
      <c r="G42" s="70">
        <v>5</v>
      </c>
      <c r="H42" s="39">
        <v>4</v>
      </c>
      <c r="I42" s="39">
        <v>5</v>
      </c>
      <c r="J42" s="39">
        <v>3</v>
      </c>
      <c r="K42" s="39">
        <v>2</v>
      </c>
      <c r="L42" s="39">
        <v>3</v>
      </c>
      <c r="M42" s="39">
        <v>11</v>
      </c>
      <c r="N42" s="39">
        <v>7</v>
      </c>
      <c r="O42" s="39">
        <v>105</v>
      </c>
      <c r="P42" s="71">
        <v>23</v>
      </c>
      <c r="Q42" s="72">
        <v>14</v>
      </c>
      <c r="R42" s="39">
        <v>14</v>
      </c>
      <c r="S42" s="39">
        <v>-10</v>
      </c>
      <c r="T42" s="39">
        <v>2</v>
      </c>
      <c r="U42" s="39">
        <v>5</v>
      </c>
      <c r="V42" s="39">
        <v>-3</v>
      </c>
      <c r="W42" s="39">
        <v>-10</v>
      </c>
      <c r="X42" s="39">
        <v>-11</v>
      </c>
      <c r="Y42" s="39">
        <v>6</v>
      </c>
      <c r="Z42" s="73">
        <v>6</v>
      </c>
      <c r="AA42" s="69" t="s">
        <v>226</v>
      </c>
      <c r="AB42" s="70">
        <v>7</v>
      </c>
      <c r="AC42" s="39">
        <v>5</v>
      </c>
      <c r="AD42" s="39">
        <v>7</v>
      </c>
      <c r="AE42" s="39">
        <v>5</v>
      </c>
      <c r="AF42" s="39">
        <v>3</v>
      </c>
      <c r="AG42" s="39">
        <v>4</v>
      </c>
      <c r="AH42" s="39">
        <v>13</v>
      </c>
      <c r="AI42" s="39">
        <v>9</v>
      </c>
      <c r="AJ42" s="39">
        <v>128</v>
      </c>
      <c r="AK42" s="71">
        <v>25</v>
      </c>
      <c r="AL42" s="72">
        <v>18</v>
      </c>
      <c r="AM42" s="39">
        <v>17</v>
      </c>
      <c r="AN42" s="39">
        <v>-12</v>
      </c>
      <c r="AO42" s="39">
        <v>3</v>
      </c>
      <c r="AP42" s="39">
        <v>5</v>
      </c>
      <c r="AQ42" s="39">
        <v>-6</v>
      </c>
      <c r="AR42" s="39">
        <v>-13</v>
      </c>
      <c r="AS42" s="39">
        <v>-14</v>
      </c>
      <c r="AT42" s="39">
        <v>8</v>
      </c>
      <c r="AU42" s="73">
        <v>9</v>
      </c>
      <c r="AV42" s="69" t="s">
        <v>226</v>
      </c>
      <c r="AW42" s="70">
        <v>8</v>
      </c>
      <c r="AX42" s="39">
        <v>7</v>
      </c>
      <c r="AY42" s="39">
        <v>8</v>
      </c>
      <c r="AZ42" s="39">
        <v>6</v>
      </c>
      <c r="BA42" s="39">
        <v>5</v>
      </c>
      <c r="BB42" s="39">
        <v>5</v>
      </c>
      <c r="BC42" s="39">
        <v>15</v>
      </c>
      <c r="BD42" s="39">
        <v>11</v>
      </c>
      <c r="BE42" s="39">
        <v>156</v>
      </c>
      <c r="BF42" s="71">
        <v>27</v>
      </c>
      <c r="BG42" s="72">
        <v>21</v>
      </c>
      <c r="BH42" s="39">
        <v>20</v>
      </c>
      <c r="BI42" s="39">
        <v>-13</v>
      </c>
      <c r="BJ42" s="39">
        <v>5</v>
      </c>
      <c r="BK42" s="39">
        <v>5</v>
      </c>
      <c r="BL42" s="39">
        <v>-10</v>
      </c>
      <c r="BM42" s="39">
        <v>-16</v>
      </c>
      <c r="BN42" s="39">
        <v>-17</v>
      </c>
      <c r="BO42" s="39">
        <v>11</v>
      </c>
      <c r="BP42" s="73">
        <v>11</v>
      </c>
      <c r="BQ42" s="69" t="s">
        <v>226</v>
      </c>
      <c r="BR42" s="70">
        <v>9</v>
      </c>
      <c r="BS42" s="39">
        <v>8</v>
      </c>
      <c r="BT42" s="39">
        <v>10</v>
      </c>
      <c r="BU42" s="39">
        <v>8</v>
      </c>
      <c r="BV42" s="39">
        <v>6</v>
      </c>
      <c r="BW42" s="39">
        <v>6</v>
      </c>
      <c r="BX42" s="39">
        <v>17</v>
      </c>
      <c r="BY42" s="39">
        <v>12</v>
      </c>
      <c r="BZ42" s="39">
        <v>183</v>
      </c>
      <c r="CA42" s="71">
        <v>30</v>
      </c>
      <c r="CB42" s="72">
        <v>25</v>
      </c>
      <c r="CC42" s="39">
        <v>26</v>
      </c>
      <c r="CD42" s="39">
        <v>-15</v>
      </c>
      <c r="CE42" s="39">
        <v>7</v>
      </c>
      <c r="CF42" s="39">
        <v>5</v>
      </c>
      <c r="CG42" s="39">
        <v>-12</v>
      </c>
      <c r="CH42" s="39">
        <v>-20</v>
      </c>
      <c r="CI42" s="39">
        <v>-19</v>
      </c>
      <c r="CJ42" s="39">
        <v>13</v>
      </c>
      <c r="CK42" s="73">
        <v>14</v>
      </c>
      <c r="CL42" s="69" t="s">
        <v>226</v>
      </c>
      <c r="CM42" s="70">
        <v>10</v>
      </c>
      <c r="CN42" s="39">
        <v>9</v>
      </c>
      <c r="CO42" s="39">
        <v>12</v>
      </c>
      <c r="CP42" s="39">
        <v>9</v>
      </c>
      <c r="CQ42" s="39">
        <v>7</v>
      </c>
      <c r="CR42" s="39">
        <v>7</v>
      </c>
      <c r="CS42" s="39">
        <v>19</v>
      </c>
      <c r="CT42" s="39">
        <v>13</v>
      </c>
      <c r="CU42" s="39">
        <v>208</v>
      </c>
      <c r="CV42" s="71">
        <v>32</v>
      </c>
      <c r="CW42" s="72">
        <v>29</v>
      </c>
      <c r="CX42" s="39">
        <v>29</v>
      </c>
      <c r="CY42" s="39">
        <v>-17</v>
      </c>
      <c r="CZ42" s="39">
        <v>10</v>
      </c>
      <c r="DA42" s="39">
        <v>5</v>
      </c>
      <c r="DB42" s="39">
        <v>-15</v>
      </c>
      <c r="DC42" s="39">
        <v>-23</v>
      </c>
      <c r="DD42" s="39">
        <v>-21</v>
      </c>
      <c r="DE42" s="39">
        <v>16</v>
      </c>
      <c r="DF42" s="73">
        <v>17</v>
      </c>
      <c r="DG42" s="69" t="s">
        <v>226</v>
      </c>
      <c r="DH42" s="70">
        <v>11</v>
      </c>
      <c r="DI42" s="39">
        <v>11</v>
      </c>
      <c r="DJ42" s="39">
        <v>13</v>
      </c>
      <c r="DK42" s="39">
        <v>10</v>
      </c>
      <c r="DL42" s="39">
        <v>8</v>
      </c>
      <c r="DM42" s="39">
        <v>8</v>
      </c>
      <c r="DN42" s="39">
        <v>21</v>
      </c>
      <c r="DO42" s="39">
        <v>15</v>
      </c>
      <c r="DP42" s="39">
        <v>233</v>
      </c>
      <c r="DQ42" s="71">
        <v>34</v>
      </c>
      <c r="DR42" s="72">
        <v>33</v>
      </c>
      <c r="DS42" s="39">
        <v>32</v>
      </c>
      <c r="DT42" s="39">
        <v>-19</v>
      </c>
      <c r="DU42" s="39">
        <v>12</v>
      </c>
      <c r="DV42" s="39">
        <v>5</v>
      </c>
      <c r="DW42" s="39">
        <v>-18</v>
      </c>
      <c r="DX42" s="39">
        <v>-26</v>
      </c>
      <c r="DY42" s="39">
        <v>-23</v>
      </c>
      <c r="DZ42" s="39">
        <v>19</v>
      </c>
      <c r="EA42" s="73">
        <v>21</v>
      </c>
      <c r="EB42" s="69" t="s">
        <v>226</v>
      </c>
      <c r="EC42" s="70">
        <v>13</v>
      </c>
      <c r="ED42" s="39">
        <v>13</v>
      </c>
      <c r="EE42" s="39">
        <v>14</v>
      </c>
      <c r="EF42" s="39">
        <v>11</v>
      </c>
      <c r="EG42" s="39">
        <v>10</v>
      </c>
      <c r="EH42" s="39">
        <v>9</v>
      </c>
      <c r="EI42" s="39">
        <v>23</v>
      </c>
      <c r="EJ42" s="39">
        <v>17</v>
      </c>
      <c r="EK42" s="39">
        <v>256</v>
      </c>
      <c r="EL42" s="71">
        <v>37</v>
      </c>
      <c r="EM42" s="72">
        <v>36</v>
      </c>
      <c r="EN42" s="39">
        <v>35</v>
      </c>
      <c r="EO42" s="39">
        <v>-21</v>
      </c>
      <c r="EP42" s="39">
        <v>14</v>
      </c>
      <c r="EQ42" s="39">
        <v>5</v>
      </c>
      <c r="ER42" s="39">
        <v>-20</v>
      </c>
      <c r="ES42" s="39">
        <v>-30</v>
      </c>
      <c r="ET42" s="39">
        <v>-25</v>
      </c>
      <c r="EU42" s="39">
        <v>21</v>
      </c>
      <c r="EV42" s="73">
        <v>24</v>
      </c>
      <c r="EW42" s="69" t="s">
        <v>226</v>
      </c>
      <c r="EX42" s="70">
        <v>14</v>
      </c>
      <c r="EY42" s="39">
        <v>15</v>
      </c>
      <c r="EZ42" s="39">
        <v>16</v>
      </c>
      <c r="FA42" s="39">
        <v>13</v>
      </c>
      <c r="FB42" s="39">
        <v>11</v>
      </c>
      <c r="FC42" s="39">
        <v>10</v>
      </c>
      <c r="FD42" s="39">
        <v>26</v>
      </c>
      <c r="FE42" s="39">
        <v>18</v>
      </c>
      <c r="FF42" s="39">
        <v>283</v>
      </c>
      <c r="FG42" s="71">
        <v>40</v>
      </c>
      <c r="FH42" s="72">
        <v>40</v>
      </c>
      <c r="FI42" s="39">
        <v>37</v>
      </c>
      <c r="FJ42" s="39">
        <v>-23</v>
      </c>
      <c r="FK42" s="39">
        <v>17</v>
      </c>
      <c r="FL42" s="39">
        <v>5</v>
      </c>
      <c r="FM42" s="39">
        <v>-23</v>
      </c>
      <c r="FN42" s="39">
        <v>-33</v>
      </c>
      <c r="FO42" s="39">
        <v>-28</v>
      </c>
      <c r="FP42" s="39">
        <v>24</v>
      </c>
      <c r="FQ42" s="73">
        <v>26</v>
      </c>
      <c r="FR42" s="69" t="s">
        <v>226</v>
      </c>
      <c r="FS42" s="70">
        <v>16</v>
      </c>
      <c r="FT42" s="39">
        <v>16</v>
      </c>
      <c r="FU42" s="39">
        <v>17</v>
      </c>
      <c r="FV42" s="39">
        <v>14</v>
      </c>
      <c r="FW42" s="39">
        <v>13</v>
      </c>
      <c r="FX42" s="39">
        <v>11</v>
      </c>
      <c r="FY42" s="39">
        <v>28</v>
      </c>
      <c r="FZ42" s="39">
        <v>19</v>
      </c>
      <c r="GA42" s="39">
        <v>310</v>
      </c>
      <c r="GB42" s="71">
        <v>42</v>
      </c>
      <c r="GC42" s="72">
        <v>43</v>
      </c>
      <c r="GD42" s="39">
        <v>40</v>
      </c>
      <c r="GE42" s="39">
        <v>-24</v>
      </c>
      <c r="GF42" s="39">
        <v>19</v>
      </c>
      <c r="GG42" s="39">
        <v>5</v>
      </c>
      <c r="GH42" s="39">
        <v>-25</v>
      </c>
      <c r="GI42" s="39">
        <v>-36</v>
      </c>
      <c r="GJ42" s="39">
        <v>-31</v>
      </c>
      <c r="GK42" s="39">
        <v>27</v>
      </c>
      <c r="GL42" s="73">
        <v>28</v>
      </c>
      <c r="GM42" s="69" t="s">
        <v>226</v>
      </c>
      <c r="GN42" s="70">
        <v>18</v>
      </c>
      <c r="GO42" s="39">
        <v>18</v>
      </c>
      <c r="GP42" s="39">
        <v>19</v>
      </c>
      <c r="GQ42" s="39">
        <v>15</v>
      </c>
      <c r="GR42" s="39">
        <v>14</v>
      </c>
      <c r="GS42" s="39">
        <v>12</v>
      </c>
      <c r="GT42" s="39">
        <v>30</v>
      </c>
      <c r="GU42" s="39">
        <v>21</v>
      </c>
      <c r="GV42" s="39">
        <v>334</v>
      </c>
      <c r="GW42" s="71">
        <v>45</v>
      </c>
      <c r="GX42" s="72">
        <v>46</v>
      </c>
      <c r="GY42" s="39">
        <v>42</v>
      </c>
      <c r="GZ42" s="39">
        <v>-26</v>
      </c>
      <c r="HA42" s="39">
        <v>22</v>
      </c>
      <c r="HB42" s="39">
        <v>5</v>
      </c>
      <c r="HC42" s="39">
        <v>-28</v>
      </c>
      <c r="HD42" s="39">
        <v>-42</v>
      </c>
      <c r="HE42" s="39">
        <v>-34</v>
      </c>
      <c r="HF42" s="39">
        <v>30</v>
      </c>
      <c r="HG42" s="73">
        <v>32</v>
      </c>
    </row>
    <row r="43" spans="1:216" x14ac:dyDescent="0.15">
      <c r="A43" s="42"/>
      <c r="B43" s="42">
        <v>10</v>
      </c>
      <c r="C43" s="39"/>
      <c r="D43" s="39"/>
      <c r="E43" s="39"/>
      <c r="F43" s="69" t="s">
        <v>234</v>
      </c>
      <c r="G43" s="70">
        <v>5</v>
      </c>
      <c r="H43" s="39">
        <v>3</v>
      </c>
      <c r="I43" s="39">
        <v>3</v>
      </c>
      <c r="J43" s="39">
        <v>4</v>
      </c>
      <c r="K43" s="39">
        <v>5</v>
      </c>
      <c r="L43" s="39">
        <v>5</v>
      </c>
      <c r="M43" s="39">
        <v>11</v>
      </c>
      <c r="N43" s="39">
        <v>9</v>
      </c>
      <c r="O43" s="39">
        <v>93</v>
      </c>
      <c r="P43" s="71">
        <v>32</v>
      </c>
      <c r="Q43" s="72">
        <v>5</v>
      </c>
      <c r="R43" s="39">
        <v>4</v>
      </c>
      <c r="S43" s="39">
        <v>5</v>
      </c>
      <c r="T43" s="39">
        <v>0</v>
      </c>
      <c r="U43" s="39">
        <v>-6</v>
      </c>
      <c r="V43" s="39">
        <v>5</v>
      </c>
      <c r="W43" s="39">
        <v>3</v>
      </c>
      <c r="X43" s="39">
        <v>-5</v>
      </c>
      <c r="Y43" s="39">
        <v>5</v>
      </c>
      <c r="Z43" s="73">
        <v>-8</v>
      </c>
      <c r="AA43" s="69" t="s">
        <v>234</v>
      </c>
      <c r="AB43" s="70">
        <v>6</v>
      </c>
      <c r="AC43" s="39">
        <v>4</v>
      </c>
      <c r="AD43" s="39">
        <v>4</v>
      </c>
      <c r="AE43" s="39">
        <v>6</v>
      </c>
      <c r="AF43" s="39">
        <v>6</v>
      </c>
      <c r="AG43" s="39">
        <v>7</v>
      </c>
      <c r="AH43" s="39">
        <v>13</v>
      </c>
      <c r="AI43" s="39">
        <v>11</v>
      </c>
      <c r="AJ43" s="39">
        <v>115</v>
      </c>
      <c r="AK43" s="71">
        <v>35</v>
      </c>
      <c r="AL43" s="72">
        <v>7</v>
      </c>
      <c r="AM43" s="39">
        <v>6</v>
      </c>
      <c r="AN43" s="39">
        <v>8</v>
      </c>
      <c r="AO43" s="39">
        <v>0</v>
      </c>
      <c r="AP43" s="39">
        <v>-12</v>
      </c>
      <c r="AQ43" s="39">
        <v>8</v>
      </c>
      <c r="AR43" s="39">
        <v>3</v>
      </c>
      <c r="AS43" s="39">
        <v>-5</v>
      </c>
      <c r="AT43" s="39">
        <v>8</v>
      </c>
      <c r="AU43" s="73">
        <v>-14</v>
      </c>
      <c r="AV43" s="69" t="s">
        <v>234</v>
      </c>
      <c r="AW43" s="70">
        <v>7</v>
      </c>
      <c r="AX43" s="39">
        <v>5</v>
      </c>
      <c r="AY43" s="39">
        <v>6</v>
      </c>
      <c r="AZ43" s="39">
        <v>7</v>
      </c>
      <c r="BA43" s="39">
        <v>7</v>
      </c>
      <c r="BB43" s="39">
        <v>8</v>
      </c>
      <c r="BC43" s="39">
        <v>15</v>
      </c>
      <c r="BD43" s="39">
        <v>13</v>
      </c>
      <c r="BE43" s="39">
        <v>138</v>
      </c>
      <c r="BF43" s="71">
        <v>38</v>
      </c>
      <c r="BG43" s="72">
        <v>8</v>
      </c>
      <c r="BH43" s="39">
        <v>8</v>
      </c>
      <c r="BI43" s="39">
        <v>11</v>
      </c>
      <c r="BJ43" s="39">
        <v>0</v>
      </c>
      <c r="BK43" s="39">
        <v>-18</v>
      </c>
      <c r="BL43" s="39">
        <v>11</v>
      </c>
      <c r="BM43" s="39">
        <v>3</v>
      </c>
      <c r="BN43" s="39">
        <v>-5</v>
      </c>
      <c r="BO43" s="39">
        <v>11</v>
      </c>
      <c r="BP43" s="73">
        <v>-18</v>
      </c>
      <c r="BQ43" s="69" t="s">
        <v>234</v>
      </c>
      <c r="BR43" s="70">
        <v>9</v>
      </c>
      <c r="BS43" s="39">
        <v>7</v>
      </c>
      <c r="BT43" s="39">
        <v>7</v>
      </c>
      <c r="BU43" s="39">
        <v>8</v>
      </c>
      <c r="BV43" s="39">
        <v>9</v>
      </c>
      <c r="BW43" s="39">
        <v>10</v>
      </c>
      <c r="BX43" s="39">
        <v>18</v>
      </c>
      <c r="BY43" s="39">
        <v>14</v>
      </c>
      <c r="BZ43" s="39">
        <v>161</v>
      </c>
      <c r="CA43" s="71">
        <v>41</v>
      </c>
      <c r="CB43" s="72">
        <v>10</v>
      </c>
      <c r="CC43" s="39">
        <v>10</v>
      </c>
      <c r="CD43" s="39">
        <v>13</v>
      </c>
      <c r="CE43" s="39">
        <v>0</v>
      </c>
      <c r="CF43" s="39">
        <v>-23</v>
      </c>
      <c r="CG43" s="39">
        <v>13</v>
      </c>
      <c r="CH43" s="39">
        <v>4</v>
      </c>
      <c r="CI43" s="39">
        <v>-5</v>
      </c>
      <c r="CJ43" s="39">
        <v>13</v>
      </c>
      <c r="CK43" s="73">
        <v>-21</v>
      </c>
      <c r="CL43" s="69" t="s">
        <v>234</v>
      </c>
      <c r="CM43" s="70">
        <v>10</v>
      </c>
      <c r="CN43" s="39">
        <v>8</v>
      </c>
      <c r="CO43" s="39">
        <v>8</v>
      </c>
      <c r="CP43" s="39">
        <v>10</v>
      </c>
      <c r="CQ43" s="39">
        <v>10</v>
      </c>
      <c r="CR43" s="39">
        <v>12</v>
      </c>
      <c r="CS43" s="39">
        <v>21</v>
      </c>
      <c r="CT43" s="39">
        <v>16</v>
      </c>
      <c r="CU43" s="39">
        <v>183</v>
      </c>
      <c r="CV43" s="71">
        <v>45</v>
      </c>
      <c r="CW43" s="72">
        <v>12</v>
      </c>
      <c r="CX43" s="39">
        <v>11</v>
      </c>
      <c r="CY43" s="39">
        <v>16</v>
      </c>
      <c r="CZ43" s="39">
        <v>0</v>
      </c>
      <c r="DA43" s="39">
        <v>-29</v>
      </c>
      <c r="DB43" s="39">
        <v>16</v>
      </c>
      <c r="DC43" s="39">
        <v>4</v>
      </c>
      <c r="DD43" s="39">
        <v>-5</v>
      </c>
      <c r="DE43" s="39">
        <v>16</v>
      </c>
      <c r="DF43" s="73">
        <v>-26</v>
      </c>
      <c r="DG43" s="69" t="s">
        <v>234</v>
      </c>
      <c r="DH43" s="70">
        <v>12</v>
      </c>
      <c r="DI43" s="39">
        <v>9</v>
      </c>
      <c r="DJ43" s="39">
        <v>10</v>
      </c>
      <c r="DK43" s="39">
        <v>11</v>
      </c>
      <c r="DL43" s="39">
        <v>12</v>
      </c>
      <c r="DM43" s="39">
        <v>14</v>
      </c>
      <c r="DN43" s="39">
        <v>24</v>
      </c>
      <c r="DO43" s="39">
        <v>18</v>
      </c>
      <c r="DP43" s="39">
        <v>206</v>
      </c>
      <c r="DQ43" s="71">
        <v>48</v>
      </c>
      <c r="DR43" s="72">
        <v>13</v>
      </c>
      <c r="DS43" s="39">
        <v>12</v>
      </c>
      <c r="DT43" s="39">
        <v>20</v>
      </c>
      <c r="DU43" s="39">
        <v>0</v>
      </c>
      <c r="DV43" s="39">
        <v>-34</v>
      </c>
      <c r="DW43" s="39">
        <v>20</v>
      </c>
      <c r="DX43" s="39">
        <v>4</v>
      </c>
      <c r="DY43" s="39">
        <v>-5</v>
      </c>
      <c r="DZ43" s="39">
        <v>20</v>
      </c>
      <c r="EA43" s="73">
        <v>-32</v>
      </c>
      <c r="EB43" s="69" t="s">
        <v>234</v>
      </c>
      <c r="EC43" s="70">
        <v>13</v>
      </c>
      <c r="ED43" s="39">
        <v>10</v>
      </c>
      <c r="EE43" s="39">
        <v>11</v>
      </c>
      <c r="EF43" s="39">
        <v>13</v>
      </c>
      <c r="EG43" s="39">
        <v>14</v>
      </c>
      <c r="EH43" s="39">
        <v>15</v>
      </c>
      <c r="EI43" s="39">
        <v>26</v>
      </c>
      <c r="EJ43" s="39">
        <v>21</v>
      </c>
      <c r="EK43" s="39">
        <v>229</v>
      </c>
      <c r="EL43" s="71">
        <v>51</v>
      </c>
      <c r="EM43" s="72">
        <v>15</v>
      </c>
      <c r="EN43" s="39">
        <v>14</v>
      </c>
      <c r="EO43" s="39">
        <v>23</v>
      </c>
      <c r="EP43" s="39">
        <v>0</v>
      </c>
      <c r="EQ43" s="39">
        <v>-38</v>
      </c>
      <c r="ER43" s="39">
        <v>23</v>
      </c>
      <c r="ES43" s="39">
        <v>5</v>
      </c>
      <c r="ET43" s="39">
        <v>-5</v>
      </c>
      <c r="EU43" s="39">
        <v>23</v>
      </c>
      <c r="EV43" s="73">
        <v>-37</v>
      </c>
      <c r="EW43" s="69" t="s">
        <v>234</v>
      </c>
      <c r="EX43" s="70">
        <v>15</v>
      </c>
      <c r="EY43" s="39">
        <v>11</v>
      </c>
      <c r="EZ43" s="39">
        <v>12</v>
      </c>
      <c r="FA43" s="39">
        <v>15</v>
      </c>
      <c r="FB43" s="39">
        <v>15</v>
      </c>
      <c r="FC43" s="39">
        <v>16</v>
      </c>
      <c r="FD43" s="39">
        <v>28</v>
      </c>
      <c r="FE43" s="39">
        <v>23</v>
      </c>
      <c r="FF43" s="39">
        <v>253</v>
      </c>
      <c r="FG43" s="71">
        <v>54</v>
      </c>
      <c r="FH43" s="72">
        <v>17</v>
      </c>
      <c r="FI43" s="39">
        <v>15</v>
      </c>
      <c r="FJ43" s="39">
        <v>25</v>
      </c>
      <c r="FK43" s="39">
        <v>0</v>
      </c>
      <c r="FL43" s="39">
        <v>-43</v>
      </c>
      <c r="FM43" s="39">
        <v>25</v>
      </c>
      <c r="FN43" s="39">
        <v>5</v>
      </c>
      <c r="FO43" s="39">
        <v>-5</v>
      </c>
      <c r="FP43" s="39">
        <v>25</v>
      </c>
      <c r="FQ43" s="73">
        <v>-42</v>
      </c>
      <c r="FR43" s="69" t="s">
        <v>234</v>
      </c>
      <c r="FS43" s="70">
        <v>17</v>
      </c>
      <c r="FT43" s="39">
        <v>13</v>
      </c>
      <c r="FU43" s="39">
        <v>14</v>
      </c>
      <c r="FV43" s="39">
        <v>16</v>
      </c>
      <c r="FW43" s="39">
        <v>17</v>
      </c>
      <c r="FX43" s="39">
        <v>18</v>
      </c>
      <c r="FY43" s="39">
        <v>31</v>
      </c>
      <c r="FZ43" s="39">
        <v>25</v>
      </c>
      <c r="GA43" s="39">
        <v>271</v>
      </c>
      <c r="GB43" s="71">
        <v>57</v>
      </c>
      <c r="GC43" s="72">
        <v>18</v>
      </c>
      <c r="GD43" s="39">
        <v>17</v>
      </c>
      <c r="GE43" s="39">
        <v>28</v>
      </c>
      <c r="GF43" s="39">
        <v>0</v>
      </c>
      <c r="GG43" s="39">
        <v>-48</v>
      </c>
      <c r="GH43" s="39">
        <v>28</v>
      </c>
      <c r="GI43" s="39">
        <v>5</v>
      </c>
      <c r="GJ43" s="39">
        <v>-5</v>
      </c>
      <c r="GK43" s="39">
        <v>28</v>
      </c>
      <c r="GL43" s="73">
        <v>-48</v>
      </c>
      <c r="GM43" s="69" t="s">
        <v>234</v>
      </c>
      <c r="GN43" s="70">
        <v>19</v>
      </c>
      <c r="GO43" s="39">
        <v>14</v>
      </c>
      <c r="GP43" s="39">
        <v>15</v>
      </c>
      <c r="GQ43" s="39">
        <v>18</v>
      </c>
      <c r="GR43" s="39">
        <v>19</v>
      </c>
      <c r="GS43" s="39">
        <v>20</v>
      </c>
      <c r="GT43" s="39">
        <v>33</v>
      </c>
      <c r="GU43" s="39">
        <v>28</v>
      </c>
      <c r="GV43" s="39">
        <v>292</v>
      </c>
      <c r="GW43" s="71">
        <v>61</v>
      </c>
      <c r="GX43" s="72">
        <v>20</v>
      </c>
      <c r="GY43" s="39">
        <v>18</v>
      </c>
      <c r="GZ43" s="39">
        <v>31</v>
      </c>
      <c r="HA43" s="39">
        <v>0</v>
      </c>
      <c r="HB43" s="39">
        <v>-54</v>
      </c>
      <c r="HC43" s="39">
        <v>31</v>
      </c>
      <c r="HD43" s="39">
        <v>6</v>
      </c>
      <c r="HE43" s="39">
        <v>-5</v>
      </c>
      <c r="HF43" s="39">
        <v>31</v>
      </c>
      <c r="HG43" s="73">
        <v>-53</v>
      </c>
    </row>
    <row r="44" spans="1:216" x14ac:dyDescent="0.15">
      <c r="A44" s="39"/>
      <c r="B44" s="42">
        <v>10</v>
      </c>
      <c r="C44" s="39"/>
      <c r="D44" s="39"/>
      <c r="E44" s="39"/>
      <c r="F44" s="69" t="s">
        <v>251</v>
      </c>
      <c r="G44" s="70">
        <v>5</v>
      </c>
      <c r="H44" s="39">
        <v>3</v>
      </c>
      <c r="I44" s="39">
        <v>4</v>
      </c>
      <c r="J44" s="39">
        <v>4</v>
      </c>
      <c r="K44" s="39">
        <v>3</v>
      </c>
      <c r="L44" s="39">
        <v>4</v>
      </c>
      <c r="M44" s="39">
        <v>8</v>
      </c>
      <c r="N44" s="39">
        <v>7</v>
      </c>
      <c r="O44" s="39">
        <v>85</v>
      </c>
      <c r="P44" s="71">
        <v>24</v>
      </c>
      <c r="Q44" s="72">
        <v>6</v>
      </c>
      <c r="R44" s="39">
        <v>6</v>
      </c>
      <c r="S44" s="39">
        <v>20</v>
      </c>
      <c r="T44" s="39">
        <v>20</v>
      </c>
      <c r="U44" s="39">
        <v>25</v>
      </c>
      <c r="V44" s="39">
        <v>-25</v>
      </c>
      <c r="W44" s="39">
        <v>5</v>
      </c>
      <c r="X44" s="39">
        <v>5</v>
      </c>
      <c r="Y44" s="39">
        <v>3</v>
      </c>
      <c r="Z44" s="73">
        <v>3</v>
      </c>
      <c r="AA44" s="69" t="s">
        <v>251</v>
      </c>
      <c r="AB44" s="70">
        <v>6</v>
      </c>
      <c r="AC44" s="39">
        <v>4</v>
      </c>
      <c r="AD44" s="39">
        <v>5</v>
      </c>
      <c r="AE44" s="39">
        <v>6</v>
      </c>
      <c r="AF44" s="39">
        <v>5</v>
      </c>
      <c r="AG44" s="39">
        <v>6</v>
      </c>
      <c r="AH44" s="39">
        <v>10</v>
      </c>
      <c r="AI44" s="39">
        <v>9</v>
      </c>
      <c r="AJ44" s="39">
        <v>101</v>
      </c>
      <c r="AK44" s="71">
        <v>27</v>
      </c>
      <c r="AL44" s="72">
        <v>8</v>
      </c>
      <c r="AM44" s="39">
        <v>8</v>
      </c>
      <c r="AN44" s="39">
        <v>20</v>
      </c>
      <c r="AO44" s="39">
        <v>23</v>
      </c>
      <c r="AP44" s="39">
        <v>28</v>
      </c>
      <c r="AQ44" s="39">
        <v>-28</v>
      </c>
      <c r="AR44" s="39">
        <v>5</v>
      </c>
      <c r="AS44" s="39">
        <v>5</v>
      </c>
      <c r="AT44" s="39">
        <v>3</v>
      </c>
      <c r="AU44" s="73">
        <v>3</v>
      </c>
      <c r="AV44" s="69" t="s">
        <v>251</v>
      </c>
      <c r="AW44" s="70">
        <v>8</v>
      </c>
      <c r="AX44" s="39">
        <v>5</v>
      </c>
      <c r="AY44" s="39">
        <v>6</v>
      </c>
      <c r="AZ44" s="39">
        <v>7</v>
      </c>
      <c r="BA44" s="39">
        <v>6</v>
      </c>
      <c r="BB44" s="39">
        <v>7</v>
      </c>
      <c r="BC44" s="39">
        <v>13</v>
      </c>
      <c r="BD44" s="39">
        <v>11</v>
      </c>
      <c r="BE44" s="39">
        <v>114</v>
      </c>
      <c r="BF44" s="71">
        <v>29</v>
      </c>
      <c r="BG44" s="72">
        <v>9</v>
      </c>
      <c r="BH44" s="39">
        <v>10</v>
      </c>
      <c r="BI44" s="39">
        <v>20</v>
      </c>
      <c r="BJ44" s="39">
        <v>25</v>
      </c>
      <c r="BK44" s="39">
        <v>31</v>
      </c>
      <c r="BL44" s="39">
        <v>-31</v>
      </c>
      <c r="BM44" s="39">
        <v>5</v>
      </c>
      <c r="BN44" s="39">
        <v>5</v>
      </c>
      <c r="BO44" s="39">
        <v>3</v>
      </c>
      <c r="BP44" s="73">
        <v>3</v>
      </c>
      <c r="BQ44" s="69" t="s">
        <v>251</v>
      </c>
      <c r="BR44" s="70">
        <v>9</v>
      </c>
      <c r="BS44" s="39">
        <v>7</v>
      </c>
      <c r="BT44" s="39">
        <v>8</v>
      </c>
      <c r="BU44" s="39">
        <v>8</v>
      </c>
      <c r="BV44" s="39">
        <v>7</v>
      </c>
      <c r="BW44" s="39">
        <v>9</v>
      </c>
      <c r="BX44" s="39">
        <v>15</v>
      </c>
      <c r="BY44" s="39">
        <v>13</v>
      </c>
      <c r="BZ44" s="39">
        <v>138</v>
      </c>
      <c r="CA44" s="71">
        <v>32</v>
      </c>
      <c r="CB44" s="72">
        <v>11</v>
      </c>
      <c r="CC44" s="39">
        <v>12</v>
      </c>
      <c r="CD44" s="39">
        <v>20</v>
      </c>
      <c r="CE44" s="39">
        <v>28</v>
      </c>
      <c r="CF44" s="39">
        <v>34</v>
      </c>
      <c r="CG44" s="39">
        <v>-33</v>
      </c>
      <c r="CH44" s="39">
        <v>5</v>
      </c>
      <c r="CI44" s="39">
        <v>5</v>
      </c>
      <c r="CJ44" s="39">
        <v>3</v>
      </c>
      <c r="CK44" s="73">
        <v>3</v>
      </c>
      <c r="CL44" s="69" t="s">
        <v>251</v>
      </c>
      <c r="CM44" s="70">
        <v>11</v>
      </c>
      <c r="CN44" s="39">
        <v>8</v>
      </c>
      <c r="CO44" s="39">
        <v>9</v>
      </c>
      <c r="CP44" s="39">
        <v>9</v>
      </c>
      <c r="CQ44" s="39">
        <v>9</v>
      </c>
      <c r="CR44" s="39">
        <v>11</v>
      </c>
      <c r="CS44" s="39">
        <v>18</v>
      </c>
      <c r="CT44" s="39">
        <v>15</v>
      </c>
      <c r="CU44" s="39">
        <v>160</v>
      </c>
      <c r="CV44" s="71">
        <v>35</v>
      </c>
      <c r="CW44" s="72">
        <v>13</v>
      </c>
      <c r="CX44" s="39">
        <v>13</v>
      </c>
      <c r="CY44" s="39">
        <v>20</v>
      </c>
      <c r="CZ44" s="39">
        <v>31</v>
      </c>
      <c r="DA44" s="39">
        <v>37</v>
      </c>
      <c r="DB44" s="39">
        <v>-36</v>
      </c>
      <c r="DC44" s="39">
        <v>5</v>
      </c>
      <c r="DD44" s="39">
        <v>5</v>
      </c>
      <c r="DE44" s="39">
        <v>3</v>
      </c>
      <c r="DF44" s="73">
        <v>3</v>
      </c>
      <c r="DG44" s="69" t="s">
        <v>251</v>
      </c>
      <c r="DH44" s="70">
        <v>13</v>
      </c>
      <c r="DI44" s="39">
        <v>10</v>
      </c>
      <c r="DJ44" s="39">
        <v>10</v>
      </c>
      <c r="DK44" s="39">
        <v>11</v>
      </c>
      <c r="DL44" s="39">
        <v>11</v>
      </c>
      <c r="DM44" s="39">
        <v>13</v>
      </c>
      <c r="DN44" s="39">
        <v>21</v>
      </c>
      <c r="DO44" s="39">
        <v>18</v>
      </c>
      <c r="DP44" s="39">
        <v>187</v>
      </c>
      <c r="DQ44" s="71">
        <v>39</v>
      </c>
      <c r="DR44" s="72">
        <v>15</v>
      </c>
      <c r="DS44" s="39">
        <v>15</v>
      </c>
      <c r="DT44" s="39">
        <v>20</v>
      </c>
      <c r="DU44" s="39">
        <v>34</v>
      </c>
      <c r="DV44" s="39">
        <v>40</v>
      </c>
      <c r="DW44" s="39">
        <v>-40</v>
      </c>
      <c r="DX44" s="39">
        <v>5</v>
      </c>
      <c r="DY44" s="39">
        <v>5</v>
      </c>
      <c r="DZ44" s="39">
        <v>3</v>
      </c>
      <c r="EA44" s="73">
        <v>3</v>
      </c>
      <c r="EB44" s="69" t="s">
        <v>251</v>
      </c>
      <c r="EC44" s="70">
        <v>14</v>
      </c>
      <c r="ED44" s="39">
        <v>11</v>
      </c>
      <c r="EE44" s="39">
        <v>11</v>
      </c>
      <c r="EF44" s="39">
        <v>13</v>
      </c>
      <c r="EG44" s="39">
        <v>12</v>
      </c>
      <c r="EH44" s="39">
        <v>15</v>
      </c>
      <c r="EI44" s="39">
        <v>23</v>
      </c>
      <c r="EJ44" s="39">
        <v>20</v>
      </c>
      <c r="EK44" s="39">
        <v>208</v>
      </c>
      <c r="EL44" s="71">
        <v>41</v>
      </c>
      <c r="EM44" s="72">
        <v>17</v>
      </c>
      <c r="EN44" s="39">
        <v>17</v>
      </c>
      <c r="EO44" s="39">
        <v>20</v>
      </c>
      <c r="EP44" s="39">
        <v>36</v>
      </c>
      <c r="EQ44" s="39">
        <v>43</v>
      </c>
      <c r="ER44" s="39">
        <v>-43</v>
      </c>
      <c r="ES44" s="39">
        <v>5</v>
      </c>
      <c r="ET44" s="39">
        <v>5</v>
      </c>
      <c r="EU44" s="39">
        <v>3</v>
      </c>
      <c r="EV44" s="73">
        <v>3</v>
      </c>
      <c r="EW44" s="69" t="s">
        <v>251</v>
      </c>
      <c r="EX44" s="70">
        <v>16</v>
      </c>
      <c r="EY44" s="39">
        <v>12</v>
      </c>
      <c r="EZ44" s="39">
        <v>12</v>
      </c>
      <c r="FA44" s="39">
        <v>14</v>
      </c>
      <c r="FB44" s="39">
        <v>14</v>
      </c>
      <c r="FC44" s="39">
        <v>16</v>
      </c>
      <c r="FD44" s="39">
        <v>25</v>
      </c>
      <c r="FE44" s="39">
        <v>23</v>
      </c>
      <c r="FF44" s="39">
        <v>231</v>
      </c>
      <c r="FG44" s="71">
        <v>44</v>
      </c>
      <c r="FH44" s="72">
        <v>19</v>
      </c>
      <c r="FI44" s="39">
        <v>18</v>
      </c>
      <c r="FJ44" s="39">
        <v>20</v>
      </c>
      <c r="FK44" s="39">
        <v>39</v>
      </c>
      <c r="FL44" s="39">
        <v>46</v>
      </c>
      <c r="FM44" s="39">
        <v>-46</v>
      </c>
      <c r="FN44" s="39">
        <v>5</v>
      </c>
      <c r="FO44" s="39">
        <v>5</v>
      </c>
      <c r="FP44" s="39">
        <v>3</v>
      </c>
      <c r="FQ44" s="73">
        <v>3</v>
      </c>
      <c r="FR44" s="69" t="s">
        <v>251</v>
      </c>
      <c r="FS44" s="70">
        <v>18</v>
      </c>
      <c r="FT44" s="39">
        <v>13</v>
      </c>
      <c r="FU44" s="39">
        <v>13</v>
      </c>
      <c r="FV44" s="39">
        <v>16</v>
      </c>
      <c r="FW44" s="39">
        <v>15</v>
      </c>
      <c r="FX44" s="39">
        <v>17</v>
      </c>
      <c r="FY44" s="39">
        <v>27</v>
      </c>
      <c r="FZ44" s="39">
        <v>25</v>
      </c>
      <c r="GA44" s="39">
        <v>249</v>
      </c>
      <c r="GB44" s="71">
        <v>46</v>
      </c>
      <c r="GC44" s="72">
        <v>22</v>
      </c>
      <c r="GD44" s="39">
        <v>21</v>
      </c>
      <c r="GE44" s="39">
        <v>20</v>
      </c>
      <c r="GF44" s="39">
        <v>41</v>
      </c>
      <c r="GG44" s="39">
        <v>49</v>
      </c>
      <c r="GH44" s="39">
        <v>-50</v>
      </c>
      <c r="GI44" s="39">
        <v>5</v>
      </c>
      <c r="GJ44" s="39">
        <v>5</v>
      </c>
      <c r="GK44" s="39">
        <v>3</v>
      </c>
      <c r="GL44" s="73">
        <v>3</v>
      </c>
      <c r="GM44" s="69" t="s">
        <v>251</v>
      </c>
      <c r="GN44" s="70">
        <v>19</v>
      </c>
      <c r="GO44" s="39">
        <v>15</v>
      </c>
      <c r="GP44" s="39">
        <v>15</v>
      </c>
      <c r="GQ44" s="39">
        <v>18</v>
      </c>
      <c r="GR44" s="39">
        <v>17</v>
      </c>
      <c r="GS44" s="39">
        <v>19</v>
      </c>
      <c r="GT44" s="39">
        <v>30</v>
      </c>
      <c r="GU44" s="39">
        <v>28</v>
      </c>
      <c r="GV44" s="39">
        <v>262</v>
      </c>
      <c r="GW44" s="71">
        <v>50</v>
      </c>
      <c r="GX44" s="72">
        <v>24</v>
      </c>
      <c r="GY44" s="39">
        <v>23</v>
      </c>
      <c r="GZ44" s="39">
        <v>20</v>
      </c>
      <c r="HA44" s="39">
        <v>44</v>
      </c>
      <c r="HB44" s="39">
        <v>53</v>
      </c>
      <c r="HC44" s="39">
        <v>-55</v>
      </c>
      <c r="HD44" s="39">
        <v>5</v>
      </c>
      <c r="HE44" s="39">
        <v>5</v>
      </c>
      <c r="HF44" s="39">
        <v>3</v>
      </c>
      <c r="HG44" s="73">
        <v>3</v>
      </c>
    </row>
    <row r="45" spans="1:216" x14ac:dyDescent="0.15">
      <c r="A45" s="39"/>
      <c r="B45" s="42">
        <v>11</v>
      </c>
      <c r="C45" s="39"/>
      <c r="D45" s="39"/>
      <c r="E45" s="39"/>
      <c r="F45" s="69" t="s">
        <v>258</v>
      </c>
      <c r="G45" s="70">
        <v>3</v>
      </c>
      <c r="H45" s="39">
        <v>2</v>
      </c>
      <c r="I45" s="39">
        <v>3</v>
      </c>
      <c r="J45" s="39">
        <v>5</v>
      </c>
      <c r="K45" s="39">
        <v>4</v>
      </c>
      <c r="L45" s="39">
        <v>3</v>
      </c>
      <c r="M45" s="39">
        <v>6</v>
      </c>
      <c r="N45" s="39">
        <v>14</v>
      </c>
      <c r="O45" s="39">
        <v>83</v>
      </c>
      <c r="P45" s="71">
        <v>39</v>
      </c>
      <c r="Q45" s="72">
        <v>-3</v>
      </c>
      <c r="R45" s="39">
        <v>3</v>
      </c>
      <c r="S45" s="39">
        <v>2</v>
      </c>
      <c r="T45" s="39">
        <v>2</v>
      </c>
      <c r="U45" s="39">
        <v>2</v>
      </c>
      <c r="V45" s="39">
        <v>2</v>
      </c>
      <c r="W45" s="39">
        <v>2</v>
      </c>
      <c r="X45" s="39">
        <v>2</v>
      </c>
      <c r="Y45" s="39">
        <v>10</v>
      </c>
      <c r="Z45" s="73">
        <v>10</v>
      </c>
      <c r="AA45" s="69" t="s">
        <v>258</v>
      </c>
      <c r="AB45" s="70">
        <v>5</v>
      </c>
      <c r="AC45" s="39">
        <v>3</v>
      </c>
      <c r="AD45" s="39">
        <v>5</v>
      </c>
      <c r="AE45" s="39">
        <v>7</v>
      </c>
      <c r="AF45" s="39">
        <v>5</v>
      </c>
      <c r="AG45" s="39">
        <v>4</v>
      </c>
      <c r="AH45" s="39">
        <v>8</v>
      </c>
      <c r="AI45" s="39">
        <v>17</v>
      </c>
      <c r="AJ45" s="39">
        <v>101</v>
      </c>
      <c r="AK45" s="71">
        <v>42</v>
      </c>
      <c r="AL45" s="72">
        <v>-5</v>
      </c>
      <c r="AM45" s="39">
        <v>5</v>
      </c>
      <c r="AN45" s="39">
        <v>4</v>
      </c>
      <c r="AO45" s="39">
        <v>4</v>
      </c>
      <c r="AP45" s="39">
        <v>4</v>
      </c>
      <c r="AQ45" s="39">
        <v>4</v>
      </c>
      <c r="AR45" s="39">
        <v>4</v>
      </c>
      <c r="AS45" s="39">
        <v>4</v>
      </c>
      <c r="AT45" s="39">
        <v>14</v>
      </c>
      <c r="AU45" s="73">
        <v>14</v>
      </c>
      <c r="AV45" s="69" t="s">
        <v>258</v>
      </c>
      <c r="AW45" s="70">
        <v>6</v>
      </c>
      <c r="AX45" s="39">
        <v>5</v>
      </c>
      <c r="AY45" s="39">
        <v>6</v>
      </c>
      <c r="AZ45" s="39">
        <v>8</v>
      </c>
      <c r="BA45" s="39">
        <v>7</v>
      </c>
      <c r="BB45" s="39">
        <v>5</v>
      </c>
      <c r="BC45" s="39">
        <v>10</v>
      </c>
      <c r="BD45" s="39">
        <v>20</v>
      </c>
      <c r="BE45" s="39">
        <v>116</v>
      </c>
      <c r="BF45" s="71">
        <v>46</v>
      </c>
      <c r="BG45" s="72">
        <v>-7</v>
      </c>
      <c r="BH45" s="39">
        <v>7</v>
      </c>
      <c r="BI45" s="39">
        <v>5</v>
      </c>
      <c r="BJ45" s="39">
        <v>5</v>
      </c>
      <c r="BK45" s="39">
        <v>5</v>
      </c>
      <c r="BL45" s="39">
        <v>5</v>
      </c>
      <c r="BM45" s="39">
        <v>5</v>
      </c>
      <c r="BN45" s="39">
        <v>5</v>
      </c>
      <c r="BO45" s="39">
        <v>18</v>
      </c>
      <c r="BP45" s="73">
        <v>18</v>
      </c>
      <c r="BQ45" s="69" t="s">
        <v>258</v>
      </c>
      <c r="BR45" s="70">
        <v>7</v>
      </c>
      <c r="BS45" s="39">
        <v>6</v>
      </c>
      <c r="BT45" s="39">
        <v>7</v>
      </c>
      <c r="BU45" s="39">
        <v>10</v>
      </c>
      <c r="BV45" s="39">
        <v>9</v>
      </c>
      <c r="BW45" s="39">
        <v>7</v>
      </c>
      <c r="BX45" s="39">
        <v>12</v>
      </c>
      <c r="BY45" s="39">
        <v>22</v>
      </c>
      <c r="BZ45" s="39">
        <v>131</v>
      </c>
      <c r="CA45" s="71">
        <v>50</v>
      </c>
      <c r="CB45" s="72">
        <v>-10</v>
      </c>
      <c r="CC45" s="39">
        <v>10</v>
      </c>
      <c r="CD45" s="39">
        <v>6</v>
      </c>
      <c r="CE45" s="39">
        <v>6</v>
      </c>
      <c r="CF45" s="39">
        <v>6</v>
      </c>
      <c r="CG45" s="39">
        <v>6</v>
      </c>
      <c r="CH45" s="39">
        <v>6</v>
      </c>
      <c r="CI45" s="39">
        <v>6</v>
      </c>
      <c r="CJ45" s="39">
        <v>22</v>
      </c>
      <c r="CK45" s="73">
        <v>22</v>
      </c>
      <c r="CL45" s="69" t="s">
        <v>258</v>
      </c>
      <c r="CM45" s="70">
        <v>8</v>
      </c>
      <c r="CN45" s="39">
        <v>7</v>
      </c>
      <c r="CO45" s="39">
        <v>9</v>
      </c>
      <c r="CP45" s="39">
        <v>12</v>
      </c>
      <c r="CQ45" s="39">
        <v>10</v>
      </c>
      <c r="CR45" s="39">
        <v>8</v>
      </c>
      <c r="CS45" s="39">
        <v>15</v>
      </c>
      <c r="CT45" s="39">
        <v>25</v>
      </c>
      <c r="CU45" s="39">
        <v>146</v>
      </c>
      <c r="CV45" s="71">
        <v>55</v>
      </c>
      <c r="CW45" s="72">
        <v>-13</v>
      </c>
      <c r="CX45" s="39">
        <v>12</v>
      </c>
      <c r="CY45" s="39">
        <v>7</v>
      </c>
      <c r="CZ45" s="39">
        <v>7</v>
      </c>
      <c r="DA45" s="39">
        <v>7</v>
      </c>
      <c r="DB45" s="39">
        <v>7</v>
      </c>
      <c r="DC45" s="39">
        <v>7</v>
      </c>
      <c r="DD45" s="39">
        <v>7</v>
      </c>
      <c r="DE45" s="39">
        <v>25</v>
      </c>
      <c r="DF45" s="73">
        <v>25</v>
      </c>
      <c r="DG45" s="69" t="s">
        <v>258</v>
      </c>
      <c r="DH45" s="70">
        <v>10</v>
      </c>
      <c r="DI45" s="39">
        <v>8</v>
      </c>
      <c r="DJ45" s="39">
        <v>11</v>
      </c>
      <c r="DK45" s="39">
        <v>13</v>
      </c>
      <c r="DL45" s="39">
        <v>12</v>
      </c>
      <c r="DM45" s="39">
        <v>9</v>
      </c>
      <c r="DN45" s="39">
        <v>17</v>
      </c>
      <c r="DO45" s="39">
        <v>28</v>
      </c>
      <c r="DP45" s="39">
        <v>158</v>
      </c>
      <c r="DQ45" s="71">
        <v>59</v>
      </c>
      <c r="DR45" s="72">
        <v>-15</v>
      </c>
      <c r="DS45" s="39">
        <v>15</v>
      </c>
      <c r="DT45" s="39">
        <v>8</v>
      </c>
      <c r="DU45" s="39">
        <v>8</v>
      </c>
      <c r="DV45" s="39">
        <v>8</v>
      </c>
      <c r="DW45" s="39">
        <v>8</v>
      </c>
      <c r="DX45" s="39">
        <v>8</v>
      </c>
      <c r="DY45" s="39">
        <v>8</v>
      </c>
      <c r="DZ45" s="39">
        <v>29</v>
      </c>
      <c r="EA45" s="73">
        <v>29</v>
      </c>
      <c r="EB45" s="69" t="s">
        <v>258</v>
      </c>
      <c r="EC45" s="70">
        <v>12</v>
      </c>
      <c r="ED45" s="39">
        <v>10</v>
      </c>
      <c r="EE45" s="39">
        <v>12</v>
      </c>
      <c r="EF45" s="39">
        <v>15</v>
      </c>
      <c r="EG45" s="39">
        <v>13</v>
      </c>
      <c r="EH45" s="39">
        <v>10</v>
      </c>
      <c r="EI45" s="39">
        <v>20</v>
      </c>
      <c r="EJ45" s="39">
        <v>32</v>
      </c>
      <c r="EK45" s="39">
        <v>177</v>
      </c>
      <c r="EL45" s="71">
        <v>64</v>
      </c>
      <c r="EM45" s="72">
        <v>-18</v>
      </c>
      <c r="EN45" s="39">
        <v>17</v>
      </c>
      <c r="EO45" s="39">
        <v>10</v>
      </c>
      <c r="EP45" s="39">
        <v>10</v>
      </c>
      <c r="EQ45" s="39">
        <v>10</v>
      </c>
      <c r="ER45" s="39">
        <v>10</v>
      </c>
      <c r="ES45" s="39">
        <v>10</v>
      </c>
      <c r="ET45" s="39">
        <v>10</v>
      </c>
      <c r="EU45" s="39">
        <v>33</v>
      </c>
      <c r="EV45" s="73">
        <v>33</v>
      </c>
      <c r="EW45" s="69" t="s">
        <v>258</v>
      </c>
      <c r="EX45" s="70">
        <v>14</v>
      </c>
      <c r="EY45" s="39">
        <v>11</v>
      </c>
      <c r="EZ45" s="39">
        <v>13</v>
      </c>
      <c r="FA45" s="39">
        <v>17</v>
      </c>
      <c r="FB45" s="39">
        <v>15</v>
      </c>
      <c r="FC45" s="39">
        <v>11</v>
      </c>
      <c r="FD45" s="39">
        <v>23</v>
      </c>
      <c r="FE45" s="39">
        <v>35</v>
      </c>
      <c r="FF45" s="39">
        <v>194</v>
      </c>
      <c r="FG45" s="71">
        <v>69</v>
      </c>
      <c r="FH45" s="72">
        <v>-20</v>
      </c>
      <c r="FI45" s="39">
        <v>20</v>
      </c>
      <c r="FJ45" s="39">
        <v>12</v>
      </c>
      <c r="FK45" s="39">
        <v>12</v>
      </c>
      <c r="FL45" s="39">
        <v>12</v>
      </c>
      <c r="FM45" s="39">
        <v>12</v>
      </c>
      <c r="FN45" s="39">
        <v>12</v>
      </c>
      <c r="FO45" s="39">
        <v>12</v>
      </c>
      <c r="FP45" s="39">
        <v>37</v>
      </c>
      <c r="FQ45" s="73">
        <v>37</v>
      </c>
      <c r="FR45" s="69" t="s">
        <v>258</v>
      </c>
      <c r="FS45" s="70">
        <v>15</v>
      </c>
      <c r="FT45" s="39">
        <v>12</v>
      </c>
      <c r="FU45" s="39">
        <v>14</v>
      </c>
      <c r="FV45" s="39">
        <v>19</v>
      </c>
      <c r="FW45" s="39">
        <v>17</v>
      </c>
      <c r="FX45" s="39">
        <v>13</v>
      </c>
      <c r="FY45" s="39">
        <v>25</v>
      </c>
      <c r="FZ45" s="39">
        <v>39</v>
      </c>
      <c r="GA45" s="39">
        <v>213</v>
      </c>
      <c r="GB45" s="71">
        <v>73</v>
      </c>
      <c r="GC45" s="72">
        <v>-23</v>
      </c>
      <c r="GD45" s="39">
        <v>23</v>
      </c>
      <c r="GE45" s="39">
        <v>13</v>
      </c>
      <c r="GF45" s="39">
        <v>13</v>
      </c>
      <c r="GG45" s="39">
        <v>13</v>
      </c>
      <c r="GH45" s="39">
        <v>13</v>
      </c>
      <c r="GI45" s="39">
        <v>13</v>
      </c>
      <c r="GJ45" s="39">
        <v>13</v>
      </c>
      <c r="GK45" s="39">
        <v>40</v>
      </c>
      <c r="GL45" s="73">
        <v>40</v>
      </c>
      <c r="GM45" s="69" t="s">
        <v>258</v>
      </c>
      <c r="GN45" s="70">
        <v>16</v>
      </c>
      <c r="GO45" s="39">
        <v>13</v>
      </c>
      <c r="GP45" s="39">
        <v>15</v>
      </c>
      <c r="GQ45" s="39">
        <v>21</v>
      </c>
      <c r="GR45" s="39">
        <v>18</v>
      </c>
      <c r="GS45" s="39">
        <v>14</v>
      </c>
      <c r="GT45" s="39">
        <v>28</v>
      </c>
      <c r="GU45" s="39">
        <v>43</v>
      </c>
      <c r="GV45" s="39">
        <v>234</v>
      </c>
      <c r="GW45" s="71">
        <v>77</v>
      </c>
      <c r="GX45" s="72">
        <v>-25</v>
      </c>
      <c r="GY45" s="39">
        <v>26</v>
      </c>
      <c r="GZ45" s="39">
        <v>15</v>
      </c>
      <c r="HA45" s="39">
        <v>15</v>
      </c>
      <c r="HB45" s="39">
        <v>15</v>
      </c>
      <c r="HC45" s="39">
        <v>15</v>
      </c>
      <c r="HD45" s="39">
        <v>15</v>
      </c>
      <c r="HE45" s="39">
        <v>15</v>
      </c>
      <c r="HF45" s="39">
        <v>43</v>
      </c>
      <c r="HG45" s="73">
        <v>43</v>
      </c>
    </row>
    <row r="46" spans="1:216" x14ac:dyDescent="0.15">
      <c r="A46" s="39"/>
      <c r="B46" s="42">
        <v>12</v>
      </c>
      <c r="C46" s="39"/>
      <c r="D46" s="39"/>
      <c r="E46" s="39"/>
      <c r="F46" s="69" t="s">
        <v>276</v>
      </c>
      <c r="G46" s="70">
        <v>4</v>
      </c>
      <c r="H46" s="39">
        <v>4</v>
      </c>
      <c r="I46" s="39">
        <v>4</v>
      </c>
      <c r="J46" s="39">
        <v>4</v>
      </c>
      <c r="K46" s="39">
        <v>3</v>
      </c>
      <c r="L46" s="39">
        <v>3</v>
      </c>
      <c r="M46" s="39">
        <v>8</v>
      </c>
      <c r="N46" s="39">
        <v>8</v>
      </c>
      <c r="O46" s="39">
        <v>98</v>
      </c>
      <c r="P46" s="71">
        <v>28</v>
      </c>
      <c r="Q46" s="72">
        <v>4</v>
      </c>
      <c r="R46" s="39">
        <v>4</v>
      </c>
      <c r="S46" s="39">
        <v>11</v>
      </c>
      <c r="T46" s="39">
        <v>5</v>
      </c>
      <c r="U46" s="39">
        <v>8</v>
      </c>
      <c r="V46" s="39">
        <v>2</v>
      </c>
      <c r="W46" s="39">
        <v>2</v>
      </c>
      <c r="X46" s="39">
        <v>-5</v>
      </c>
      <c r="Y46" s="39">
        <v>8</v>
      </c>
      <c r="Z46" s="73">
        <v>2</v>
      </c>
      <c r="AA46" s="69" t="s">
        <v>276</v>
      </c>
      <c r="AB46" s="70">
        <v>6</v>
      </c>
      <c r="AC46" s="39">
        <v>5</v>
      </c>
      <c r="AD46" s="39">
        <v>6</v>
      </c>
      <c r="AE46" s="39">
        <v>5</v>
      </c>
      <c r="AF46" s="39">
        <v>5</v>
      </c>
      <c r="AG46" s="39">
        <v>5</v>
      </c>
      <c r="AH46" s="39">
        <v>11</v>
      </c>
      <c r="AI46" s="39">
        <v>11</v>
      </c>
      <c r="AJ46" s="39">
        <v>119</v>
      </c>
      <c r="AK46" s="71">
        <v>30</v>
      </c>
      <c r="AL46" s="72">
        <v>6</v>
      </c>
      <c r="AM46" s="39">
        <v>6</v>
      </c>
      <c r="AN46" s="39">
        <v>16</v>
      </c>
      <c r="AO46" s="39">
        <v>8</v>
      </c>
      <c r="AP46" s="39">
        <v>13</v>
      </c>
      <c r="AQ46" s="39">
        <v>2</v>
      </c>
      <c r="AR46" s="39">
        <v>5</v>
      </c>
      <c r="AS46" s="39">
        <v>-9</v>
      </c>
      <c r="AT46" s="39">
        <v>11</v>
      </c>
      <c r="AU46" s="73">
        <v>3</v>
      </c>
      <c r="AV46" s="69" t="s">
        <v>276</v>
      </c>
      <c r="AW46" s="70">
        <v>7</v>
      </c>
      <c r="AX46" s="39">
        <v>7</v>
      </c>
      <c r="AY46" s="39">
        <v>7</v>
      </c>
      <c r="AZ46" s="39">
        <v>7</v>
      </c>
      <c r="BA46" s="39">
        <v>6</v>
      </c>
      <c r="BB46" s="39">
        <v>6</v>
      </c>
      <c r="BC46" s="39">
        <v>12</v>
      </c>
      <c r="BD46" s="39">
        <v>13</v>
      </c>
      <c r="BE46" s="39">
        <v>142</v>
      </c>
      <c r="BF46" s="71">
        <v>33</v>
      </c>
      <c r="BG46" s="72">
        <v>7</v>
      </c>
      <c r="BH46" s="39">
        <v>7</v>
      </c>
      <c r="BI46" s="39">
        <v>21</v>
      </c>
      <c r="BJ46" s="39">
        <v>11</v>
      </c>
      <c r="BK46" s="39">
        <v>15</v>
      </c>
      <c r="BL46" s="39">
        <v>2</v>
      </c>
      <c r="BM46" s="39">
        <v>7</v>
      </c>
      <c r="BN46" s="39">
        <v>-13</v>
      </c>
      <c r="BO46" s="39">
        <v>14</v>
      </c>
      <c r="BP46" s="73">
        <v>4</v>
      </c>
      <c r="BQ46" s="69" t="s">
        <v>276</v>
      </c>
      <c r="BR46" s="70">
        <v>8</v>
      </c>
      <c r="BS46" s="39">
        <v>8</v>
      </c>
      <c r="BT46" s="39">
        <v>9</v>
      </c>
      <c r="BU46" s="39">
        <v>9</v>
      </c>
      <c r="BV46" s="39">
        <v>7</v>
      </c>
      <c r="BW46" s="39">
        <v>8</v>
      </c>
      <c r="BX46" s="39">
        <v>14</v>
      </c>
      <c r="BY46" s="39">
        <v>15</v>
      </c>
      <c r="BZ46" s="39">
        <v>161</v>
      </c>
      <c r="CA46" s="71">
        <v>36</v>
      </c>
      <c r="CB46" s="72">
        <v>9</v>
      </c>
      <c r="CC46" s="39">
        <v>9</v>
      </c>
      <c r="CD46" s="39">
        <v>28</v>
      </c>
      <c r="CE46" s="39">
        <v>14</v>
      </c>
      <c r="CF46" s="39">
        <v>18</v>
      </c>
      <c r="CG46" s="39">
        <v>3</v>
      </c>
      <c r="CH46" s="39">
        <v>9</v>
      </c>
      <c r="CI46" s="39">
        <v>-16</v>
      </c>
      <c r="CJ46" s="39">
        <v>16</v>
      </c>
      <c r="CK46" s="73">
        <v>5</v>
      </c>
      <c r="CL46" s="69" t="s">
        <v>276</v>
      </c>
      <c r="CM46" s="70">
        <v>10</v>
      </c>
      <c r="CN46" s="39">
        <v>9</v>
      </c>
      <c r="CO46" s="39">
        <v>11</v>
      </c>
      <c r="CP46" s="39">
        <v>10</v>
      </c>
      <c r="CQ46" s="39">
        <v>8</v>
      </c>
      <c r="CR46" s="39">
        <v>10</v>
      </c>
      <c r="CS46" s="39">
        <v>16</v>
      </c>
      <c r="CT46" s="39">
        <v>18</v>
      </c>
      <c r="CU46" s="39">
        <v>185</v>
      </c>
      <c r="CV46" s="71">
        <v>39</v>
      </c>
      <c r="CW46" s="72">
        <v>11</v>
      </c>
      <c r="CX46" s="39">
        <v>11</v>
      </c>
      <c r="CY46" s="39">
        <v>32</v>
      </c>
      <c r="CZ46" s="39">
        <v>18</v>
      </c>
      <c r="DA46" s="39">
        <v>20</v>
      </c>
      <c r="DB46" s="39">
        <v>3</v>
      </c>
      <c r="DC46" s="39">
        <v>13</v>
      </c>
      <c r="DD46" s="39">
        <v>-21</v>
      </c>
      <c r="DE46" s="39">
        <v>18</v>
      </c>
      <c r="DF46" s="73">
        <v>6</v>
      </c>
      <c r="DG46" s="69" t="s">
        <v>276</v>
      </c>
      <c r="DH46" s="70">
        <v>11</v>
      </c>
      <c r="DI46" s="39">
        <v>11</v>
      </c>
      <c r="DJ46" s="39">
        <v>13</v>
      </c>
      <c r="DK46" s="39">
        <v>12</v>
      </c>
      <c r="DL46" s="39">
        <v>10</v>
      </c>
      <c r="DM46" s="39">
        <v>11</v>
      </c>
      <c r="DN46" s="39">
        <v>19</v>
      </c>
      <c r="DO46" s="39">
        <v>20</v>
      </c>
      <c r="DP46" s="39">
        <v>212</v>
      </c>
      <c r="DQ46" s="71">
        <v>42</v>
      </c>
      <c r="DR46" s="72">
        <v>12</v>
      </c>
      <c r="DS46" s="39">
        <v>12</v>
      </c>
      <c r="DT46" s="39">
        <v>36</v>
      </c>
      <c r="DU46" s="39">
        <v>21</v>
      </c>
      <c r="DV46" s="39">
        <v>23</v>
      </c>
      <c r="DW46" s="39">
        <v>3</v>
      </c>
      <c r="DX46" s="39">
        <v>15</v>
      </c>
      <c r="DY46" s="39">
        <v>-26</v>
      </c>
      <c r="DZ46" s="39">
        <v>21</v>
      </c>
      <c r="EA46" s="73">
        <v>7</v>
      </c>
      <c r="EB46" s="69" t="s">
        <v>276</v>
      </c>
      <c r="EC46" s="70">
        <v>12</v>
      </c>
      <c r="ED46" s="39">
        <v>12</v>
      </c>
      <c r="EE46" s="39">
        <v>14</v>
      </c>
      <c r="EF46" s="39">
        <v>13</v>
      </c>
      <c r="EG46" s="39">
        <v>12</v>
      </c>
      <c r="EH46" s="39">
        <v>12</v>
      </c>
      <c r="EI46" s="39">
        <v>21</v>
      </c>
      <c r="EJ46" s="39">
        <v>22</v>
      </c>
      <c r="EK46" s="39">
        <v>238</v>
      </c>
      <c r="EL46" s="71">
        <v>45</v>
      </c>
      <c r="EM46" s="72">
        <v>13</v>
      </c>
      <c r="EN46" s="39">
        <v>13</v>
      </c>
      <c r="EO46" s="39">
        <v>39</v>
      </c>
      <c r="EP46" s="39">
        <v>25</v>
      </c>
      <c r="EQ46" s="39">
        <v>25</v>
      </c>
      <c r="ER46" s="39">
        <v>4</v>
      </c>
      <c r="ES46" s="39">
        <v>17</v>
      </c>
      <c r="ET46" s="39">
        <v>-31</v>
      </c>
      <c r="EU46" s="39">
        <v>23</v>
      </c>
      <c r="EV46" s="73">
        <v>8</v>
      </c>
      <c r="EW46" s="69" t="s">
        <v>276</v>
      </c>
      <c r="EX46" s="70">
        <v>14</v>
      </c>
      <c r="EY46" s="39">
        <v>14</v>
      </c>
      <c r="EZ46" s="39">
        <v>16</v>
      </c>
      <c r="FA46" s="39">
        <v>14</v>
      </c>
      <c r="FB46" s="39">
        <v>13</v>
      </c>
      <c r="FC46" s="39">
        <v>13</v>
      </c>
      <c r="FD46" s="39">
        <v>23</v>
      </c>
      <c r="FE46" s="39">
        <v>24</v>
      </c>
      <c r="FF46" s="39">
        <v>260</v>
      </c>
      <c r="FG46" s="71">
        <v>48</v>
      </c>
      <c r="FH46" s="72">
        <v>15</v>
      </c>
      <c r="FI46" s="39">
        <v>15</v>
      </c>
      <c r="FJ46" s="39">
        <v>43</v>
      </c>
      <c r="FK46" s="39">
        <v>28</v>
      </c>
      <c r="FL46" s="39">
        <v>29</v>
      </c>
      <c r="FM46" s="39">
        <v>4</v>
      </c>
      <c r="FN46" s="39">
        <v>21</v>
      </c>
      <c r="FO46" s="39">
        <v>-35</v>
      </c>
      <c r="FP46" s="39">
        <v>26</v>
      </c>
      <c r="FQ46" s="73">
        <v>9</v>
      </c>
      <c r="FR46" s="69" t="s">
        <v>276</v>
      </c>
      <c r="FS46" s="70">
        <v>16</v>
      </c>
      <c r="FT46" s="39">
        <v>15</v>
      </c>
      <c r="FU46" s="39">
        <v>17</v>
      </c>
      <c r="FV46" s="39">
        <v>16</v>
      </c>
      <c r="FW46" s="39">
        <v>14</v>
      </c>
      <c r="FX46" s="39">
        <v>15</v>
      </c>
      <c r="FY46" s="39">
        <v>25</v>
      </c>
      <c r="FZ46" s="39">
        <v>26</v>
      </c>
      <c r="GA46" s="39">
        <v>285</v>
      </c>
      <c r="GB46" s="71">
        <v>51</v>
      </c>
      <c r="GC46" s="72">
        <v>17</v>
      </c>
      <c r="GD46" s="39">
        <v>17</v>
      </c>
      <c r="GE46" s="39">
        <v>48</v>
      </c>
      <c r="GF46" s="39">
        <v>31</v>
      </c>
      <c r="GG46" s="39">
        <v>31</v>
      </c>
      <c r="GH46" s="39">
        <v>5</v>
      </c>
      <c r="GI46" s="39">
        <v>24</v>
      </c>
      <c r="GJ46" s="39">
        <v>-38</v>
      </c>
      <c r="GK46" s="39">
        <v>28</v>
      </c>
      <c r="GL46" s="73">
        <v>10</v>
      </c>
      <c r="GM46" s="69" t="s">
        <v>276</v>
      </c>
      <c r="GN46" s="70">
        <v>17</v>
      </c>
      <c r="GO46" s="39">
        <v>17</v>
      </c>
      <c r="GP46" s="39">
        <v>19</v>
      </c>
      <c r="GQ46" s="39">
        <v>17</v>
      </c>
      <c r="GR46" s="39">
        <v>15</v>
      </c>
      <c r="GS46" s="39">
        <v>16</v>
      </c>
      <c r="GT46" s="39">
        <v>27</v>
      </c>
      <c r="GU46" s="39">
        <v>28</v>
      </c>
      <c r="GV46" s="39">
        <v>314</v>
      </c>
      <c r="GW46" s="71">
        <v>54</v>
      </c>
      <c r="GX46" s="72">
        <v>18</v>
      </c>
      <c r="GY46" s="39">
        <v>18</v>
      </c>
      <c r="GZ46" s="39">
        <v>52</v>
      </c>
      <c r="HA46" s="39">
        <v>33</v>
      </c>
      <c r="HB46" s="39">
        <v>35</v>
      </c>
      <c r="HC46" s="39">
        <v>5</v>
      </c>
      <c r="HD46" s="39">
        <v>26</v>
      </c>
      <c r="HE46" s="39">
        <v>-42</v>
      </c>
      <c r="HF46" s="39">
        <v>31</v>
      </c>
      <c r="HG46" s="73">
        <v>11</v>
      </c>
    </row>
    <row r="47" spans="1:216" x14ac:dyDescent="0.15">
      <c r="A47" s="39"/>
      <c r="B47" s="42">
        <v>13</v>
      </c>
      <c r="C47" s="39"/>
      <c r="D47" s="39"/>
      <c r="E47" s="39"/>
      <c r="F47" s="69" t="s">
        <v>292</v>
      </c>
      <c r="G47" s="70">
        <v>4</v>
      </c>
      <c r="H47" s="39">
        <v>4</v>
      </c>
      <c r="I47" s="39">
        <v>5</v>
      </c>
      <c r="J47" s="39">
        <v>4</v>
      </c>
      <c r="K47" s="39">
        <v>5</v>
      </c>
      <c r="L47" s="39">
        <v>6</v>
      </c>
      <c r="M47" s="39">
        <v>6</v>
      </c>
      <c r="N47" s="39">
        <v>12</v>
      </c>
      <c r="O47" s="39">
        <v>102</v>
      </c>
      <c r="P47" s="71">
        <v>30</v>
      </c>
      <c r="Q47" s="72">
        <v>28</v>
      </c>
      <c r="R47" s="39">
        <v>27</v>
      </c>
      <c r="S47" s="39">
        <v>0</v>
      </c>
      <c r="T47" s="39">
        <v>3</v>
      </c>
      <c r="U47" s="39">
        <v>4</v>
      </c>
      <c r="V47" s="39">
        <v>17</v>
      </c>
      <c r="W47" s="39">
        <v>3</v>
      </c>
      <c r="X47" s="39">
        <v>4</v>
      </c>
      <c r="Y47" s="39">
        <v>-30</v>
      </c>
      <c r="Z47" s="73">
        <v>14</v>
      </c>
      <c r="AA47" s="69" t="s">
        <v>292</v>
      </c>
      <c r="AB47" s="70">
        <v>5</v>
      </c>
      <c r="AC47" s="39">
        <v>5</v>
      </c>
      <c r="AD47" s="39">
        <v>7</v>
      </c>
      <c r="AE47" s="39">
        <v>5</v>
      </c>
      <c r="AF47" s="39">
        <v>6</v>
      </c>
      <c r="AG47" s="39">
        <v>8</v>
      </c>
      <c r="AH47" s="39">
        <v>8</v>
      </c>
      <c r="AI47" s="39">
        <v>14</v>
      </c>
      <c r="AJ47" s="39">
        <v>128</v>
      </c>
      <c r="AK47" s="71">
        <v>33</v>
      </c>
      <c r="AL47" s="72">
        <v>31</v>
      </c>
      <c r="AM47" s="39">
        <v>30</v>
      </c>
      <c r="AN47" s="39">
        <v>0</v>
      </c>
      <c r="AO47" s="39">
        <v>5</v>
      </c>
      <c r="AP47" s="39">
        <v>7</v>
      </c>
      <c r="AQ47" s="39">
        <v>23</v>
      </c>
      <c r="AR47" s="39">
        <v>5</v>
      </c>
      <c r="AS47" s="39">
        <v>7</v>
      </c>
      <c r="AT47" s="39">
        <v>-33</v>
      </c>
      <c r="AU47" s="73">
        <v>18</v>
      </c>
      <c r="AV47" s="69" t="s">
        <v>292</v>
      </c>
      <c r="AW47" s="70">
        <v>6</v>
      </c>
      <c r="AX47" s="39">
        <v>6</v>
      </c>
      <c r="AY47" s="39">
        <v>8</v>
      </c>
      <c r="AZ47" s="39">
        <v>6</v>
      </c>
      <c r="BA47" s="39">
        <v>8</v>
      </c>
      <c r="BB47" s="39">
        <v>9</v>
      </c>
      <c r="BC47" s="39">
        <v>11</v>
      </c>
      <c r="BD47" s="39">
        <v>16</v>
      </c>
      <c r="BE47" s="39">
        <v>157</v>
      </c>
      <c r="BF47" s="71">
        <v>36</v>
      </c>
      <c r="BG47" s="72">
        <v>34</v>
      </c>
      <c r="BH47" s="39">
        <v>33</v>
      </c>
      <c r="BI47" s="39">
        <v>0</v>
      </c>
      <c r="BJ47" s="39">
        <v>7</v>
      </c>
      <c r="BK47" s="39">
        <v>10</v>
      </c>
      <c r="BL47" s="39">
        <v>26</v>
      </c>
      <c r="BM47" s="39">
        <v>7</v>
      </c>
      <c r="BN47" s="39">
        <v>9</v>
      </c>
      <c r="BO47" s="39">
        <v>-37</v>
      </c>
      <c r="BP47" s="73">
        <v>22</v>
      </c>
      <c r="BQ47" s="69" t="s">
        <v>292</v>
      </c>
      <c r="BR47" s="70">
        <v>8</v>
      </c>
      <c r="BS47" s="39">
        <v>8</v>
      </c>
      <c r="BT47" s="39">
        <v>9</v>
      </c>
      <c r="BU47" s="39">
        <v>8</v>
      </c>
      <c r="BV47" s="39">
        <v>10</v>
      </c>
      <c r="BW47" s="39">
        <v>11</v>
      </c>
      <c r="BX47" s="39">
        <v>13</v>
      </c>
      <c r="BY47" s="39">
        <v>19</v>
      </c>
      <c r="BZ47" s="39">
        <v>174</v>
      </c>
      <c r="CA47" s="71">
        <v>38</v>
      </c>
      <c r="CB47" s="72">
        <v>37</v>
      </c>
      <c r="CC47" s="39">
        <v>36</v>
      </c>
      <c r="CD47" s="39">
        <v>1</v>
      </c>
      <c r="CE47" s="39">
        <v>10</v>
      </c>
      <c r="CF47" s="39">
        <v>12</v>
      </c>
      <c r="CG47" s="39">
        <v>31</v>
      </c>
      <c r="CH47" s="39">
        <v>8</v>
      </c>
      <c r="CI47" s="39">
        <v>11</v>
      </c>
      <c r="CJ47" s="39">
        <v>-40</v>
      </c>
      <c r="CK47" s="73">
        <v>25</v>
      </c>
      <c r="CL47" s="69" t="s">
        <v>292</v>
      </c>
      <c r="CM47" s="70">
        <v>10</v>
      </c>
      <c r="CN47" s="39">
        <v>10</v>
      </c>
      <c r="CO47" s="39">
        <v>11</v>
      </c>
      <c r="CP47" s="39">
        <v>9</v>
      </c>
      <c r="CQ47" s="39">
        <v>11</v>
      </c>
      <c r="CR47" s="39">
        <v>13</v>
      </c>
      <c r="CS47" s="39">
        <v>14</v>
      </c>
      <c r="CT47" s="39">
        <v>22</v>
      </c>
      <c r="CU47" s="39">
        <v>203</v>
      </c>
      <c r="CV47" s="71">
        <v>40</v>
      </c>
      <c r="CW47" s="72">
        <v>40</v>
      </c>
      <c r="CX47" s="39">
        <v>40</v>
      </c>
      <c r="CY47" s="39">
        <v>2</v>
      </c>
      <c r="CZ47" s="39">
        <v>12</v>
      </c>
      <c r="DA47" s="39">
        <v>14</v>
      </c>
      <c r="DB47" s="39">
        <v>34</v>
      </c>
      <c r="DC47" s="39">
        <v>10</v>
      </c>
      <c r="DD47" s="39">
        <v>13</v>
      </c>
      <c r="DE47" s="39">
        <v>-42</v>
      </c>
      <c r="DF47" s="73">
        <v>29</v>
      </c>
      <c r="DG47" s="69" t="s">
        <v>292</v>
      </c>
      <c r="DH47" s="70">
        <v>11</v>
      </c>
      <c r="DI47" s="39">
        <v>12</v>
      </c>
      <c r="DJ47" s="39">
        <v>13</v>
      </c>
      <c r="DK47" s="39">
        <v>11</v>
      </c>
      <c r="DL47" s="39">
        <v>13</v>
      </c>
      <c r="DM47" s="39">
        <v>14</v>
      </c>
      <c r="DN47" s="39">
        <v>16</v>
      </c>
      <c r="DO47" s="39">
        <v>24</v>
      </c>
      <c r="DP47" s="39">
        <v>227</v>
      </c>
      <c r="DQ47" s="71">
        <v>43</v>
      </c>
      <c r="DR47" s="72">
        <v>43</v>
      </c>
      <c r="DS47" s="39">
        <v>43</v>
      </c>
      <c r="DT47" s="39">
        <v>3</v>
      </c>
      <c r="DU47" s="39">
        <v>13</v>
      </c>
      <c r="DV47" s="39">
        <v>17</v>
      </c>
      <c r="DW47" s="39">
        <v>37</v>
      </c>
      <c r="DX47" s="39">
        <v>12</v>
      </c>
      <c r="DY47" s="39">
        <v>15</v>
      </c>
      <c r="DZ47" s="39">
        <v>-45</v>
      </c>
      <c r="EA47" s="73">
        <v>33</v>
      </c>
      <c r="EB47" s="69" t="s">
        <v>292</v>
      </c>
      <c r="EC47" s="70">
        <v>12</v>
      </c>
      <c r="ED47" s="39">
        <v>13</v>
      </c>
      <c r="EE47" s="39">
        <v>14</v>
      </c>
      <c r="EF47" s="39">
        <v>13</v>
      </c>
      <c r="EG47" s="39">
        <v>14</v>
      </c>
      <c r="EH47" s="39">
        <v>16</v>
      </c>
      <c r="EI47" s="39">
        <v>19</v>
      </c>
      <c r="EJ47" s="39">
        <v>27</v>
      </c>
      <c r="EK47" s="39">
        <v>252</v>
      </c>
      <c r="EL47" s="71">
        <v>45</v>
      </c>
      <c r="EM47" s="72">
        <v>46</v>
      </c>
      <c r="EN47" s="39">
        <v>45</v>
      </c>
      <c r="EO47" s="39">
        <v>4</v>
      </c>
      <c r="EP47" s="39">
        <v>15</v>
      </c>
      <c r="EQ47" s="39">
        <v>20</v>
      </c>
      <c r="ER47" s="39">
        <v>40</v>
      </c>
      <c r="ES47" s="39">
        <v>13</v>
      </c>
      <c r="ET47" s="39">
        <v>18</v>
      </c>
      <c r="EU47" s="39">
        <v>-48</v>
      </c>
      <c r="EV47" s="73">
        <v>35</v>
      </c>
      <c r="EW47" s="69" t="s">
        <v>292</v>
      </c>
      <c r="EX47" s="70">
        <v>14</v>
      </c>
      <c r="EY47" s="39">
        <v>14</v>
      </c>
      <c r="EZ47" s="39">
        <v>15</v>
      </c>
      <c r="FA47" s="39">
        <v>15</v>
      </c>
      <c r="FB47" s="39">
        <v>16</v>
      </c>
      <c r="FC47" s="39">
        <v>17</v>
      </c>
      <c r="FD47" s="39">
        <v>22</v>
      </c>
      <c r="FE47" s="39">
        <v>30</v>
      </c>
      <c r="FF47" s="39">
        <v>279</v>
      </c>
      <c r="FG47" s="71">
        <v>47</v>
      </c>
      <c r="FH47" s="72">
        <v>49</v>
      </c>
      <c r="FI47" s="39">
        <v>48</v>
      </c>
      <c r="FJ47" s="39">
        <v>5</v>
      </c>
      <c r="FK47" s="39">
        <v>16</v>
      </c>
      <c r="FL47" s="39">
        <v>23</v>
      </c>
      <c r="FM47" s="39">
        <v>43</v>
      </c>
      <c r="FN47" s="39">
        <v>15</v>
      </c>
      <c r="FO47" s="39">
        <v>20</v>
      </c>
      <c r="FP47" s="39">
        <v>-51</v>
      </c>
      <c r="FQ47" s="73">
        <v>40</v>
      </c>
      <c r="FR47" s="69" t="s">
        <v>292</v>
      </c>
      <c r="FS47" s="70">
        <v>16</v>
      </c>
      <c r="FT47" s="39">
        <v>15</v>
      </c>
      <c r="FU47" s="39">
        <v>17</v>
      </c>
      <c r="FV47" s="39">
        <v>16</v>
      </c>
      <c r="FW47" s="39">
        <v>18</v>
      </c>
      <c r="FX47" s="39">
        <v>19</v>
      </c>
      <c r="FY47" s="39">
        <v>25</v>
      </c>
      <c r="FZ47" s="39">
        <v>32</v>
      </c>
      <c r="GA47" s="39">
        <v>313</v>
      </c>
      <c r="GB47" s="71">
        <v>49</v>
      </c>
      <c r="GC47" s="72">
        <v>52</v>
      </c>
      <c r="GD47" s="39">
        <v>51</v>
      </c>
      <c r="GE47" s="39">
        <v>5</v>
      </c>
      <c r="GF47" s="39">
        <v>18</v>
      </c>
      <c r="GG47" s="39">
        <v>25</v>
      </c>
      <c r="GH47" s="39">
        <v>45</v>
      </c>
      <c r="GI47" s="39">
        <v>16</v>
      </c>
      <c r="GJ47" s="39">
        <v>22</v>
      </c>
      <c r="GK47" s="39">
        <v>-55</v>
      </c>
      <c r="GL47" s="73">
        <v>43</v>
      </c>
      <c r="GM47" s="69" t="s">
        <v>292</v>
      </c>
      <c r="GN47" s="70">
        <v>17</v>
      </c>
      <c r="GO47" s="39">
        <v>17</v>
      </c>
      <c r="GP47" s="39">
        <v>19</v>
      </c>
      <c r="GQ47" s="39">
        <v>18</v>
      </c>
      <c r="GR47" s="39">
        <v>19</v>
      </c>
      <c r="GS47" s="39">
        <v>21</v>
      </c>
      <c r="GT47" s="39">
        <v>28</v>
      </c>
      <c r="GU47" s="39">
        <v>34</v>
      </c>
      <c r="GV47" s="39">
        <v>338</v>
      </c>
      <c r="GW47" s="71">
        <v>52</v>
      </c>
      <c r="GX47" s="72">
        <v>55</v>
      </c>
      <c r="GY47" s="39">
        <v>54</v>
      </c>
      <c r="GZ47" s="39">
        <v>5</v>
      </c>
      <c r="HA47" s="39">
        <v>19</v>
      </c>
      <c r="HB47" s="39">
        <v>28</v>
      </c>
      <c r="HC47" s="39">
        <v>48</v>
      </c>
      <c r="HD47" s="39">
        <v>18</v>
      </c>
      <c r="HE47" s="39">
        <v>24</v>
      </c>
      <c r="HF47" s="39">
        <v>-59</v>
      </c>
      <c r="HG47" s="73">
        <v>45</v>
      </c>
    </row>
    <row r="48" spans="1:216" x14ac:dyDescent="0.15">
      <c r="A48" s="39"/>
      <c r="B48" s="42">
        <v>14</v>
      </c>
      <c r="C48" s="39"/>
      <c r="D48" s="39"/>
      <c r="E48" s="39"/>
      <c r="F48" s="69" t="s">
        <v>295</v>
      </c>
      <c r="G48" s="70">
        <v>5</v>
      </c>
      <c r="H48" s="39">
        <v>4</v>
      </c>
      <c r="I48" s="39">
        <v>3</v>
      </c>
      <c r="J48" s="39">
        <v>5</v>
      </c>
      <c r="K48" s="39">
        <v>3</v>
      </c>
      <c r="L48" s="39">
        <v>2</v>
      </c>
      <c r="M48" s="39">
        <v>18</v>
      </c>
      <c r="N48" s="39">
        <v>17</v>
      </c>
      <c r="O48" s="39">
        <v>104</v>
      </c>
      <c r="P48" s="71">
        <v>20</v>
      </c>
      <c r="Q48" s="72">
        <v>27</v>
      </c>
      <c r="R48" s="39">
        <v>26</v>
      </c>
      <c r="S48" s="39">
        <v>5</v>
      </c>
      <c r="T48" s="39">
        <v>5</v>
      </c>
      <c r="U48" s="39">
        <v>2</v>
      </c>
      <c r="V48" s="39">
        <v>6</v>
      </c>
      <c r="W48" s="39">
        <v>2</v>
      </c>
      <c r="X48" s="39">
        <v>3</v>
      </c>
      <c r="Y48" s="39">
        <v>-3</v>
      </c>
      <c r="Z48" s="73">
        <v>-3</v>
      </c>
      <c r="AA48" s="69" t="s">
        <v>295</v>
      </c>
      <c r="AB48" s="70">
        <v>6</v>
      </c>
      <c r="AC48" s="39">
        <v>6</v>
      </c>
      <c r="AD48" s="39">
        <v>4</v>
      </c>
      <c r="AE48" s="39">
        <v>7</v>
      </c>
      <c r="AF48" s="39">
        <v>4</v>
      </c>
      <c r="AG48" s="39">
        <v>3</v>
      </c>
      <c r="AH48" s="39">
        <v>21</v>
      </c>
      <c r="AI48" s="39">
        <v>21</v>
      </c>
      <c r="AJ48" s="39">
        <v>125</v>
      </c>
      <c r="AK48" s="71">
        <v>22</v>
      </c>
      <c r="AL48" s="72">
        <v>34</v>
      </c>
      <c r="AM48" s="39">
        <v>33</v>
      </c>
      <c r="AN48" s="39">
        <v>8</v>
      </c>
      <c r="AO48" s="39">
        <v>8</v>
      </c>
      <c r="AP48" s="39">
        <v>5</v>
      </c>
      <c r="AQ48" s="39">
        <v>11</v>
      </c>
      <c r="AR48" s="39">
        <v>4</v>
      </c>
      <c r="AS48" s="39">
        <v>5</v>
      </c>
      <c r="AT48" s="39">
        <v>-5</v>
      </c>
      <c r="AU48" s="73">
        <v>-6</v>
      </c>
      <c r="AV48" s="69" t="s">
        <v>295</v>
      </c>
      <c r="AW48" s="70">
        <v>8</v>
      </c>
      <c r="AX48" s="39">
        <v>7</v>
      </c>
      <c r="AY48" s="39">
        <v>5</v>
      </c>
      <c r="AZ48" s="39">
        <v>8</v>
      </c>
      <c r="BA48" s="39">
        <v>5</v>
      </c>
      <c r="BB48" s="39">
        <v>4</v>
      </c>
      <c r="BC48" s="39">
        <v>25</v>
      </c>
      <c r="BD48" s="39">
        <v>25</v>
      </c>
      <c r="BE48" s="39">
        <v>147</v>
      </c>
      <c r="BF48" s="71">
        <v>25</v>
      </c>
      <c r="BG48" s="72">
        <v>41</v>
      </c>
      <c r="BH48" s="101">
        <v>40</v>
      </c>
      <c r="BI48" s="101">
        <v>11</v>
      </c>
      <c r="BJ48" s="101">
        <v>11</v>
      </c>
      <c r="BK48" s="101">
        <v>8</v>
      </c>
      <c r="BL48" s="101">
        <v>13</v>
      </c>
      <c r="BM48" s="101">
        <v>6</v>
      </c>
      <c r="BN48" s="101">
        <v>8</v>
      </c>
      <c r="BO48" s="101">
        <v>-9</v>
      </c>
      <c r="BP48" s="73">
        <v>-8</v>
      </c>
      <c r="BQ48" s="69" t="s">
        <v>295</v>
      </c>
      <c r="BR48" s="70">
        <v>10</v>
      </c>
      <c r="BS48" s="39">
        <v>9</v>
      </c>
      <c r="BT48" s="39">
        <v>6</v>
      </c>
      <c r="BU48" s="39">
        <v>9</v>
      </c>
      <c r="BV48" s="39">
        <v>6</v>
      </c>
      <c r="BW48" s="39">
        <v>5</v>
      </c>
      <c r="BX48" s="39">
        <v>30</v>
      </c>
      <c r="BY48" s="39">
        <v>29</v>
      </c>
      <c r="BZ48" s="39">
        <v>171</v>
      </c>
      <c r="CA48" s="71">
        <v>27</v>
      </c>
      <c r="CB48" s="72">
        <v>46</v>
      </c>
      <c r="CC48" s="39">
        <v>45</v>
      </c>
      <c r="CD48" s="39">
        <v>14</v>
      </c>
      <c r="CE48" s="39">
        <v>14</v>
      </c>
      <c r="CF48" s="39">
        <v>10</v>
      </c>
      <c r="CG48" s="39">
        <v>18</v>
      </c>
      <c r="CH48" s="39">
        <v>9</v>
      </c>
      <c r="CI48" s="39">
        <v>10</v>
      </c>
      <c r="CJ48" s="39">
        <v>-12</v>
      </c>
      <c r="CK48" s="73">
        <v>-11</v>
      </c>
      <c r="CL48" s="69" t="s">
        <v>295</v>
      </c>
      <c r="CM48" s="70">
        <v>11</v>
      </c>
      <c r="CN48" s="39">
        <v>10</v>
      </c>
      <c r="CO48" s="39">
        <v>7</v>
      </c>
      <c r="CP48" s="39">
        <v>11</v>
      </c>
      <c r="CQ48" s="39">
        <v>7</v>
      </c>
      <c r="CR48" s="39">
        <v>6</v>
      </c>
      <c r="CS48" s="39">
        <v>35</v>
      </c>
      <c r="CT48" s="39">
        <v>33</v>
      </c>
      <c r="CU48" s="39">
        <v>194</v>
      </c>
      <c r="CV48" s="71">
        <v>30</v>
      </c>
      <c r="CW48" s="72">
        <v>53</v>
      </c>
      <c r="CX48" s="39">
        <v>51</v>
      </c>
      <c r="CY48" s="39">
        <v>17</v>
      </c>
      <c r="CZ48" s="39">
        <v>17</v>
      </c>
      <c r="DA48" s="39">
        <v>13</v>
      </c>
      <c r="DB48" s="39">
        <v>22</v>
      </c>
      <c r="DC48" s="39">
        <v>11</v>
      </c>
      <c r="DD48" s="39">
        <v>12</v>
      </c>
      <c r="DE48" s="39">
        <v>-14</v>
      </c>
      <c r="DF48" s="73">
        <v>-14</v>
      </c>
      <c r="DG48" s="69" t="s">
        <v>295</v>
      </c>
      <c r="DH48" s="70">
        <v>13</v>
      </c>
      <c r="DI48" s="39">
        <v>12</v>
      </c>
      <c r="DJ48" s="39">
        <v>9</v>
      </c>
      <c r="DK48" s="39">
        <v>13</v>
      </c>
      <c r="DL48" s="39">
        <v>8</v>
      </c>
      <c r="DM48" s="39">
        <v>7</v>
      </c>
      <c r="DN48" s="39">
        <v>39</v>
      </c>
      <c r="DO48" s="39">
        <v>36</v>
      </c>
      <c r="DP48" s="39">
        <v>216</v>
      </c>
      <c r="DQ48" s="71">
        <v>34</v>
      </c>
      <c r="DR48" s="72">
        <v>58</v>
      </c>
      <c r="DS48" s="39">
        <v>57</v>
      </c>
      <c r="DT48" s="39">
        <v>20</v>
      </c>
      <c r="DU48" s="39">
        <v>20</v>
      </c>
      <c r="DV48" s="39">
        <v>15</v>
      </c>
      <c r="DW48" s="39">
        <v>25</v>
      </c>
      <c r="DX48" s="39">
        <v>13</v>
      </c>
      <c r="DY48" s="39">
        <v>14</v>
      </c>
      <c r="DZ48" s="39">
        <v>-16</v>
      </c>
      <c r="EA48" s="73">
        <v>-17</v>
      </c>
      <c r="EB48" s="69" t="s">
        <v>295</v>
      </c>
      <c r="EC48" s="70">
        <v>15</v>
      </c>
      <c r="ED48" s="39">
        <v>14</v>
      </c>
      <c r="EE48" s="39">
        <v>10</v>
      </c>
      <c r="EF48" s="39">
        <v>15</v>
      </c>
      <c r="EG48" s="39">
        <v>9</v>
      </c>
      <c r="EH48" s="39">
        <v>8</v>
      </c>
      <c r="EI48" s="39">
        <v>44</v>
      </c>
      <c r="EJ48" s="39">
        <v>40</v>
      </c>
      <c r="EK48" s="39">
        <v>242</v>
      </c>
      <c r="EL48" s="71">
        <v>38</v>
      </c>
      <c r="EM48" s="72">
        <v>63</v>
      </c>
      <c r="EN48" s="39">
        <v>61</v>
      </c>
      <c r="EO48" s="39">
        <v>24</v>
      </c>
      <c r="EP48" s="39">
        <v>24</v>
      </c>
      <c r="EQ48" s="39">
        <v>18</v>
      </c>
      <c r="ER48" s="39">
        <v>29</v>
      </c>
      <c r="ES48" s="39">
        <v>15</v>
      </c>
      <c r="ET48" s="39">
        <v>16</v>
      </c>
      <c r="EU48" s="39">
        <v>-18</v>
      </c>
      <c r="EV48" s="73">
        <v>-19</v>
      </c>
      <c r="EW48" s="69" t="s">
        <v>295</v>
      </c>
      <c r="EX48" s="70">
        <v>17</v>
      </c>
      <c r="EY48" s="39">
        <v>16</v>
      </c>
      <c r="EZ48" s="39">
        <v>11</v>
      </c>
      <c r="FA48" s="39">
        <v>17</v>
      </c>
      <c r="FB48" s="39">
        <v>10</v>
      </c>
      <c r="FC48" s="39">
        <v>8</v>
      </c>
      <c r="FD48" s="39">
        <v>47</v>
      </c>
      <c r="FE48" s="39">
        <v>42</v>
      </c>
      <c r="FF48" s="39">
        <v>269</v>
      </c>
      <c r="FG48" s="71">
        <v>42</v>
      </c>
      <c r="FH48" s="72">
        <v>68</v>
      </c>
      <c r="FI48" s="39">
        <v>65</v>
      </c>
      <c r="FJ48" s="39">
        <v>27</v>
      </c>
      <c r="FK48" s="39">
        <v>27</v>
      </c>
      <c r="FL48" s="39">
        <v>21</v>
      </c>
      <c r="FM48" s="39">
        <v>33</v>
      </c>
      <c r="FN48" s="39">
        <v>18</v>
      </c>
      <c r="FO48" s="39">
        <v>19</v>
      </c>
      <c r="FP48" s="39">
        <v>-20</v>
      </c>
      <c r="FQ48" s="73">
        <v>-21</v>
      </c>
      <c r="FR48" s="69" t="s">
        <v>295</v>
      </c>
      <c r="FS48" s="70">
        <v>19</v>
      </c>
      <c r="FT48" s="39">
        <v>18</v>
      </c>
      <c r="FU48" s="39">
        <v>12</v>
      </c>
      <c r="FV48" s="39">
        <v>19</v>
      </c>
      <c r="FW48" s="39">
        <v>12</v>
      </c>
      <c r="FX48" s="39">
        <v>9</v>
      </c>
      <c r="FY48" s="39">
        <v>51</v>
      </c>
      <c r="FZ48" s="39">
        <v>46</v>
      </c>
      <c r="GA48" s="39">
        <v>294</v>
      </c>
      <c r="GB48" s="71">
        <v>46</v>
      </c>
      <c r="GC48" s="72">
        <v>74</v>
      </c>
      <c r="GD48" s="39">
        <v>70</v>
      </c>
      <c r="GE48" s="39">
        <v>30</v>
      </c>
      <c r="GF48" s="39">
        <v>30</v>
      </c>
      <c r="GG48" s="39">
        <v>23</v>
      </c>
      <c r="GH48" s="39">
        <v>37</v>
      </c>
      <c r="GI48" s="39">
        <v>20</v>
      </c>
      <c r="GJ48" s="39">
        <v>21</v>
      </c>
      <c r="GK48" s="39">
        <v>-22</v>
      </c>
      <c r="GL48" s="73">
        <v>-23</v>
      </c>
      <c r="GM48" s="69" t="s">
        <v>295</v>
      </c>
      <c r="GN48" s="70">
        <v>21</v>
      </c>
      <c r="GO48" s="39">
        <v>20</v>
      </c>
      <c r="GP48" s="39">
        <v>13</v>
      </c>
      <c r="GQ48" s="39">
        <v>21</v>
      </c>
      <c r="GR48" s="39">
        <v>13</v>
      </c>
      <c r="GS48" s="39">
        <v>10</v>
      </c>
      <c r="GT48" s="39">
        <v>54</v>
      </c>
      <c r="GU48" s="39">
        <v>49</v>
      </c>
      <c r="GV48" s="39">
        <v>320</v>
      </c>
      <c r="GW48" s="71">
        <v>50</v>
      </c>
      <c r="GX48" s="72">
        <v>80</v>
      </c>
      <c r="GY48" s="39">
        <v>75</v>
      </c>
      <c r="GZ48" s="39">
        <v>33</v>
      </c>
      <c r="HA48" s="39">
        <v>33</v>
      </c>
      <c r="HB48" s="39">
        <v>26</v>
      </c>
      <c r="HC48" s="39">
        <v>40</v>
      </c>
      <c r="HD48" s="39">
        <v>22</v>
      </c>
      <c r="HE48" s="39">
        <v>23</v>
      </c>
      <c r="HF48" s="39">
        <v>-25</v>
      </c>
      <c r="HG48" s="73">
        <v>-25</v>
      </c>
    </row>
    <row r="49" spans="1:215" x14ac:dyDescent="0.15">
      <c r="A49" s="39"/>
      <c r="B49" s="42">
        <v>15</v>
      </c>
      <c r="C49" s="39"/>
      <c r="D49" s="39"/>
      <c r="E49" s="39"/>
      <c r="F49" s="69" t="s">
        <v>299</v>
      </c>
      <c r="G49" s="70">
        <v>4</v>
      </c>
      <c r="H49" s="39">
        <v>5</v>
      </c>
      <c r="I49" s="39">
        <v>3</v>
      </c>
      <c r="J49" s="39">
        <v>3</v>
      </c>
      <c r="K49" s="39">
        <v>2</v>
      </c>
      <c r="L49" s="39">
        <v>4</v>
      </c>
      <c r="M49" s="39">
        <v>10</v>
      </c>
      <c r="N49" s="39">
        <v>13</v>
      </c>
      <c r="O49" s="39">
        <v>117</v>
      </c>
      <c r="P49" s="71">
        <v>21</v>
      </c>
      <c r="Q49" s="72">
        <v>17</v>
      </c>
      <c r="R49" s="39">
        <v>17</v>
      </c>
      <c r="S49" s="39">
        <v>38</v>
      </c>
      <c r="T49" s="39">
        <v>6</v>
      </c>
      <c r="U49" s="39">
        <v>8</v>
      </c>
      <c r="V49" s="39">
        <v>3</v>
      </c>
      <c r="W49" s="39">
        <v>-10</v>
      </c>
      <c r="X49" s="39">
        <v>3</v>
      </c>
      <c r="Y49" s="39">
        <v>3</v>
      </c>
      <c r="Z49" s="73">
        <v>6</v>
      </c>
      <c r="AA49" s="69" t="s">
        <v>299</v>
      </c>
      <c r="AB49" s="70">
        <v>6</v>
      </c>
      <c r="AC49" s="39">
        <v>6</v>
      </c>
      <c r="AD49" s="39">
        <v>5</v>
      </c>
      <c r="AE49" s="39">
        <v>4</v>
      </c>
      <c r="AF49" s="39">
        <v>3</v>
      </c>
      <c r="AG49" s="39">
        <v>5</v>
      </c>
      <c r="AH49" s="39">
        <v>12</v>
      </c>
      <c r="AI49" s="39">
        <v>15</v>
      </c>
      <c r="AJ49" s="39">
        <v>139</v>
      </c>
      <c r="AK49" s="71">
        <v>24</v>
      </c>
      <c r="AL49" s="72">
        <v>20</v>
      </c>
      <c r="AM49" s="39">
        <v>19</v>
      </c>
      <c r="AN49" s="39">
        <v>42</v>
      </c>
      <c r="AO49" s="39">
        <v>9</v>
      </c>
      <c r="AP49" s="39">
        <v>10</v>
      </c>
      <c r="AQ49" s="39">
        <v>0</v>
      </c>
      <c r="AR49" s="39">
        <v>-12</v>
      </c>
      <c r="AS49" s="39">
        <v>4</v>
      </c>
      <c r="AT49" s="39">
        <v>4</v>
      </c>
      <c r="AU49" s="73">
        <v>8</v>
      </c>
      <c r="AV49" s="69" t="s">
        <v>299</v>
      </c>
      <c r="AW49" s="70">
        <v>7</v>
      </c>
      <c r="AX49" s="39">
        <v>8</v>
      </c>
      <c r="AY49" s="39">
        <v>6</v>
      </c>
      <c r="AZ49" s="39">
        <v>6</v>
      </c>
      <c r="BA49" s="39">
        <v>5</v>
      </c>
      <c r="BB49" s="39">
        <v>6</v>
      </c>
      <c r="BC49" s="39">
        <v>13</v>
      </c>
      <c r="BD49" s="39">
        <v>18</v>
      </c>
      <c r="BE49" s="39">
        <v>161</v>
      </c>
      <c r="BF49" s="71">
        <v>27</v>
      </c>
      <c r="BG49" s="72">
        <v>22</v>
      </c>
      <c r="BH49" s="101">
        <v>21</v>
      </c>
      <c r="BI49" s="101">
        <v>45</v>
      </c>
      <c r="BJ49" s="101">
        <v>11</v>
      </c>
      <c r="BK49" s="101">
        <v>11</v>
      </c>
      <c r="BL49" s="101">
        <v>0</v>
      </c>
      <c r="BM49" s="101">
        <v>-13</v>
      </c>
      <c r="BN49" s="101">
        <v>6</v>
      </c>
      <c r="BO49" s="101">
        <v>5</v>
      </c>
      <c r="BP49" s="73">
        <v>10</v>
      </c>
      <c r="BQ49" s="69" t="s">
        <v>299</v>
      </c>
      <c r="BR49" s="70">
        <v>8</v>
      </c>
      <c r="BS49" s="39">
        <v>9</v>
      </c>
      <c r="BT49" s="39">
        <v>7</v>
      </c>
      <c r="BU49" s="39">
        <v>8</v>
      </c>
      <c r="BV49" s="39">
        <v>7</v>
      </c>
      <c r="BW49" s="39">
        <v>7</v>
      </c>
      <c r="BX49" s="39">
        <v>16</v>
      </c>
      <c r="BY49" s="39">
        <v>22</v>
      </c>
      <c r="BZ49" s="39">
        <v>184</v>
      </c>
      <c r="CA49" s="71">
        <v>30</v>
      </c>
      <c r="CB49" s="72">
        <v>24</v>
      </c>
      <c r="CC49" s="39">
        <v>23</v>
      </c>
      <c r="CD49" s="39">
        <v>48</v>
      </c>
      <c r="CE49" s="39">
        <v>13</v>
      </c>
      <c r="CF49" s="39">
        <v>13</v>
      </c>
      <c r="CG49" s="39">
        <v>0</v>
      </c>
      <c r="CH49" s="39">
        <v>-15</v>
      </c>
      <c r="CI49" s="39">
        <v>7</v>
      </c>
      <c r="CJ49" s="39">
        <v>6</v>
      </c>
      <c r="CK49" s="73">
        <v>12</v>
      </c>
      <c r="CL49" s="69" t="s">
        <v>299</v>
      </c>
      <c r="CM49" s="70">
        <v>10</v>
      </c>
      <c r="CN49" s="39">
        <v>10</v>
      </c>
      <c r="CO49" s="39">
        <v>9</v>
      </c>
      <c r="CP49" s="39">
        <v>9</v>
      </c>
      <c r="CQ49" s="39">
        <v>8</v>
      </c>
      <c r="CR49" s="39">
        <v>8</v>
      </c>
      <c r="CS49" s="39">
        <v>19</v>
      </c>
      <c r="CT49" s="39">
        <v>25</v>
      </c>
      <c r="CU49" s="39">
        <v>210</v>
      </c>
      <c r="CV49" s="71">
        <v>34</v>
      </c>
      <c r="CW49" s="72">
        <v>27</v>
      </c>
      <c r="CX49" s="39">
        <v>25</v>
      </c>
      <c r="CY49" s="39">
        <v>51</v>
      </c>
      <c r="CZ49" s="39">
        <v>14</v>
      </c>
      <c r="DA49" s="39">
        <v>14</v>
      </c>
      <c r="DB49" s="39">
        <v>0</v>
      </c>
      <c r="DC49" s="39">
        <v>-16</v>
      </c>
      <c r="DD49" s="39">
        <v>9</v>
      </c>
      <c r="DE49" s="39">
        <v>7</v>
      </c>
      <c r="DF49" s="73">
        <v>14</v>
      </c>
      <c r="DG49" s="69" t="s">
        <v>299</v>
      </c>
      <c r="DH49" s="70">
        <v>12</v>
      </c>
      <c r="DI49" s="39">
        <v>12</v>
      </c>
      <c r="DJ49" s="39">
        <v>10</v>
      </c>
      <c r="DK49" s="39">
        <v>11</v>
      </c>
      <c r="DL49" s="39">
        <v>9</v>
      </c>
      <c r="DM49" s="39">
        <v>9</v>
      </c>
      <c r="DN49" s="39">
        <v>23</v>
      </c>
      <c r="DO49" s="39">
        <v>29</v>
      </c>
      <c r="DP49" s="39">
        <v>233</v>
      </c>
      <c r="DQ49" s="71">
        <v>37</v>
      </c>
      <c r="DR49" s="72">
        <v>31</v>
      </c>
      <c r="DS49" s="39">
        <v>27</v>
      </c>
      <c r="DT49" s="39">
        <v>55</v>
      </c>
      <c r="DU49" s="39">
        <v>17</v>
      </c>
      <c r="DV49" s="39">
        <v>15</v>
      </c>
      <c r="DW49" s="39">
        <v>0</v>
      </c>
      <c r="DX49" s="39">
        <v>-17</v>
      </c>
      <c r="DY49" s="39">
        <v>10</v>
      </c>
      <c r="DZ49" s="39">
        <v>8</v>
      </c>
      <c r="EA49" s="73">
        <v>16</v>
      </c>
      <c r="EB49" s="69" t="s">
        <v>299</v>
      </c>
      <c r="EC49" s="70">
        <v>13</v>
      </c>
      <c r="ED49" s="39">
        <v>13</v>
      </c>
      <c r="EE49" s="39">
        <v>11</v>
      </c>
      <c r="EF49" s="39">
        <v>12</v>
      </c>
      <c r="EG49" s="39">
        <v>11</v>
      </c>
      <c r="EH49" s="39">
        <v>10</v>
      </c>
      <c r="EI49" s="39">
        <v>26</v>
      </c>
      <c r="EJ49" s="39">
        <v>33</v>
      </c>
      <c r="EK49" s="39">
        <v>257</v>
      </c>
      <c r="EL49" s="71">
        <v>41</v>
      </c>
      <c r="EM49" s="72">
        <v>35</v>
      </c>
      <c r="EN49" s="39">
        <v>29</v>
      </c>
      <c r="EO49" s="39">
        <v>58</v>
      </c>
      <c r="EP49" s="39">
        <v>20</v>
      </c>
      <c r="EQ49" s="39">
        <v>16</v>
      </c>
      <c r="ER49" s="39">
        <v>0</v>
      </c>
      <c r="ES49" s="39">
        <v>-19</v>
      </c>
      <c r="ET49" s="39">
        <v>11</v>
      </c>
      <c r="EU49" s="39">
        <v>9</v>
      </c>
      <c r="EV49" s="73">
        <v>18</v>
      </c>
      <c r="EW49" s="69" t="s">
        <v>299</v>
      </c>
      <c r="EX49" s="70">
        <v>14</v>
      </c>
      <c r="EY49" s="39">
        <v>15</v>
      </c>
      <c r="EZ49" s="39">
        <v>13</v>
      </c>
      <c r="FA49" s="39">
        <v>13</v>
      </c>
      <c r="FB49" s="39">
        <v>12</v>
      </c>
      <c r="FC49" s="39">
        <v>11</v>
      </c>
      <c r="FD49" s="39">
        <v>30</v>
      </c>
      <c r="FE49" s="39">
        <v>35</v>
      </c>
      <c r="FF49" s="39">
        <v>282</v>
      </c>
      <c r="FG49" s="71">
        <v>45</v>
      </c>
      <c r="FH49" s="72">
        <v>38</v>
      </c>
      <c r="FI49" s="39">
        <v>32</v>
      </c>
      <c r="FJ49" s="39">
        <v>61</v>
      </c>
      <c r="FK49" s="39">
        <v>23</v>
      </c>
      <c r="FL49" s="39">
        <v>17</v>
      </c>
      <c r="FM49" s="39">
        <v>0</v>
      </c>
      <c r="FN49" s="39">
        <v>-20</v>
      </c>
      <c r="FO49" s="39">
        <v>13</v>
      </c>
      <c r="FP49" s="39">
        <v>10</v>
      </c>
      <c r="FQ49" s="73">
        <v>20</v>
      </c>
      <c r="FR49" s="69" t="s">
        <v>299</v>
      </c>
      <c r="FS49" s="70">
        <v>15</v>
      </c>
      <c r="FT49" s="39">
        <v>16</v>
      </c>
      <c r="FU49" s="39">
        <v>14</v>
      </c>
      <c r="FV49" s="39">
        <v>15</v>
      </c>
      <c r="FW49" s="39">
        <v>13</v>
      </c>
      <c r="FX49" s="39">
        <v>12</v>
      </c>
      <c r="FY49" s="39">
        <v>33</v>
      </c>
      <c r="FZ49" s="39">
        <v>38</v>
      </c>
      <c r="GA49" s="39">
        <v>315</v>
      </c>
      <c r="GB49" s="71">
        <v>48</v>
      </c>
      <c r="GC49" s="72">
        <v>40</v>
      </c>
      <c r="GD49" s="39">
        <v>35</v>
      </c>
      <c r="GE49" s="39">
        <v>63</v>
      </c>
      <c r="GF49" s="39">
        <v>25</v>
      </c>
      <c r="GG49" s="39">
        <v>19</v>
      </c>
      <c r="GH49" s="39">
        <v>0</v>
      </c>
      <c r="GI49" s="39">
        <v>-21</v>
      </c>
      <c r="GJ49" s="39">
        <v>14</v>
      </c>
      <c r="GK49" s="39">
        <v>11</v>
      </c>
      <c r="GL49" s="73">
        <v>22</v>
      </c>
      <c r="GM49" s="69" t="s">
        <v>299</v>
      </c>
      <c r="GN49" s="70">
        <v>17</v>
      </c>
      <c r="GO49" s="39">
        <v>17</v>
      </c>
      <c r="GP49" s="39">
        <v>15</v>
      </c>
      <c r="GQ49" s="39">
        <v>17</v>
      </c>
      <c r="GR49" s="39">
        <v>14</v>
      </c>
      <c r="GS49" s="39">
        <v>13</v>
      </c>
      <c r="GT49" s="39">
        <v>35</v>
      </c>
      <c r="GU49" s="39">
        <v>40</v>
      </c>
      <c r="GV49" s="39">
        <v>346</v>
      </c>
      <c r="GW49" s="71">
        <v>52</v>
      </c>
      <c r="GX49" s="72">
        <v>42</v>
      </c>
      <c r="GY49" s="39">
        <v>39</v>
      </c>
      <c r="GZ49" s="39">
        <v>66</v>
      </c>
      <c r="HA49" s="39">
        <v>27</v>
      </c>
      <c r="HB49" s="39">
        <v>20</v>
      </c>
      <c r="HC49" s="39">
        <v>0</v>
      </c>
      <c r="HD49" s="39">
        <v>-23</v>
      </c>
      <c r="HE49" s="39">
        <v>15</v>
      </c>
      <c r="HF49" s="39">
        <v>12</v>
      </c>
      <c r="HG49" s="73">
        <v>23</v>
      </c>
    </row>
    <row r="50" spans="1:215" x14ac:dyDescent="0.15">
      <c r="A50" s="39"/>
      <c r="B50" s="42">
        <v>16</v>
      </c>
      <c r="C50" s="39"/>
      <c r="D50" s="39"/>
      <c r="E50" s="39"/>
      <c r="F50" s="69" t="s">
        <v>138</v>
      </c>
      <c r="G50" s="70" t="e">
        <f>MAX(VLOOKUP(キメラA,F27:Z70,G26,FALSE),VLOOKUP(キメラB,F27:Z70,G26,FALSE))</f>
        <v>#N/A</v>
      </c>
      <c r="H50" s="39" t="e">
        <f>MAX(VLOOKUP(キメラA,F27:Z70,H26,FALSE),VLOOKUP(キメラB,F27:Z70,H26,FALSE))</f>
        <v>#N/A</v>
      </c>
      <c r="I50" s="39" t="e">
        <f>MAX(VLOOKUP(キメラA,F27:Z70,I26,FALSE),VLOOKUP(キメラB,F27:Z70,I26,FALSE))</f>
        <v>#N/A</v>
      </c>
      <c r="J50" s="39" t="e">
        <f>MAX(VLOOKUP(キメラA,F27:Z70,J26,FALSE),VLOOKUP(キメラB,F27:Z70,J26,FALSE))</f>
        <v>#N/A</v>
      </c>
      <c r="K50" s="39" t="e">
        <f>MAX(VLOOKUP(キメラA,F27:Z70,K26,FALSE),VLOOKUP(キメラB,F27:Z70,K26,FALSE))</f>
        <v>#N/A</v>
      </c>
      <c r="L50" s="39" t="e">
        <f>ROUNDDOWN(VLOOKUP(キメラA,F27:Z70,L26,FALSE)/2+VLOOKUP(キメラB,F27:Z70,L26,FALSE)/2,0)</f>
        <v>#N/A</v>
      </c>
      <c r="M50" s="39" t="e">
        <f>MIN(VLOOKUP(キメラA,F27:Z70,M26,FALSE),VLOOKUP(キメラB,F27:Z70,M26,FALSE))</f>
        <v>#N/A</v>
      </c>
      <c r="N50" s="39" t="e">
        <f>MIN(VLOOKUP(キメラA,F27:Z70,N26,FALSE),VLOOKUP(キメラB,F27:Z70,N26,FALSE))</f>
        <v>#N/A</v>
      </c>
      <c r="O50" s="39" t="e">
        <f>ROUNDDOWN(VLOOKUP(キメラA,F27:Z70,O26,FALSE)/2+VLOOKUP(キメラB,F27:Z70,O26,FALSE)/2,0)</f>
        <v>#N/A</v>
      </c>
      <c r="P50" s="39" t="e">
        <f>ROUNDDOWN(VLOOKUP(キメラA,F27:Z70,P26,FALSE)/2+VLOOKUP(キメラB,F27:Z70,P26,FALSE)/2,0)</f>
        <v>#N/A</v>
      </c>
      <c r="Q50" s="72" t="e">
        <f>MIN(VLOOKUP(キメラA,F27:Z70,Q26,FALSE),VLOOKUP(キメラB,F27:Z70,Q26,FALSE))</f>
        <v>#N/A</v>
      </c>
      <c r="R50" s="39" t="e">
        <f>MIN(VLOOKUP(キメラA,F27:Z70,R26,FALSE),VLOOKUP(キメラB,F27:Z70,R26,FALSE))</f>
        <v>#N/A</v>
      </c>
      <c r="S50" s="39" t="e">
        <f>MIN(VLOOKUP(キメラA,F27:Z70,S26,FALSE),VLOOKUP(キメラB,F27:Z70,S26,FALSE))</f>
        <v>#N/A</v>
      </c>
      <c r="T50" s="39" t="e">
        <f>MIN(VLOOKUP(キメラA,F27:Z70,T26,FALSE),VLOOKUP(キメラB,F27:Z70,T26,FALSE))</f>
        <v>#N/A</v>
      </c>
      <c r="U50" s="39" t="e">
        <f>MIN(VLOOKUP(キメラA,F27:Z70,U26,FALSE),VLOOKUP(キメラB,F27:Z70,U26,FALSE))</f>
        <v>#N/A</v>
      </c>
      <c r="V50" s="39" t="e">
        <f>MIN(VLOOKUP(キメラA,F27:Z70,V26,FALSE),VLOOKUP(キメラB,F27:Z70,V26,FALSE))</f>
        <v>#N/A</v>
      </c>
      <c r="W50" s="39" t="e">
        <f>MIN(VLOOKUP(キメラA,F27:Z70,W26,FALSE),VLOOKUP(キメラB,F27:Z70,W26,FALSE))</f>
        <v>#N/A</v>
      </c>
      <c r="X50" s="39" t="e">
        <f>MIN(VLOOKUP(キメラA,F27:Z70,X26,FALSE),VLOOKUP(キメラB,F27:Z70,X26,FALSE))</f>
        <v>#N/A</v>
      </c>
      <c r="Y50" s="39" t="e">
        <f>MIN(VLOOKUP(キメラA,F27:Z70,Y26,FALSE),VLOOKUP(キメラB,F27:Z70,Y26,FALSE))</f>
        <v>#N/A</v>
      </c>
      <c r="Z50" s="73" t="e">
        <f>MIN(VLOOKUP(キメラA,F27:Z70,Z26,FALSE),VLOOKUP(キメラB,F27:Z70,Z26,FALSE))</f>
        <v>#N/A</v>
      </c>
      <c r="AA50" s="74" t="s">
        <v>138</v>
      </c>
      <c r="AB50" s="70" t="e">
        <f>MAX(VLOOKUP(キメラA,AA27:AU70,AB26,FALSE),VLOOKUP(キメラB,AA27:AU70,AB26,FALSE))</f>
        <v>#N/A</v>
      </c>
      <c r="AC50" s="39" t="e">
        <f>MAX(VLOOKUP(キメラA,AA27:AU70,AC26,FALSE),VLOOKUP(キメラB,AA27:AU70,AC26,FALSE))</f>
        <v>#N/A</v>
      </c>
      <c r="AD50" s="39" t="e">
        <f>MAX(VLOOKUP(キメラA,AA27:AU70,AD26,FALSE),VLOOKUP(キメラB,AA27:AU70,AD26,FALSE))</f>
        <v>#N/A</v>
      </c>
      <c r="AE50" s="39" t="e">
        <f>MAX(VLOOKUP(キメラA,AA27:AU70,AE26,FALSE),VLOOKUP(キメラB,AA27:AU70,AE26,FALSE))</f>
        <v>#N/A</v>
      </c>
      <c r="AF50" s="39" t="e">
        <f>MAX(VLOOKUP(キメラA,AA27:AU70,AF26,FALSE),VLOOKUP(キメラB,AA27:AU70,AF26,FALSE))</f>
        <v>#N/A</v>
      </c>
      <c r="AG50" s="39" t="e">
        <f>ROUNDDOWN(VLOOKUP(キメラA,AA27:AU70,AG26,FALSE)/2+VLOOKUP(キメラB,AA27:AU70,AG26,FALSE)/2,0)</f>
        <v>#N/A</v>
      </c>
      <c r="AH50" s="39" t="e">
        <f>MIN(VLOOKUP(キメラA,AA27:AU70,AH26,FALSE),VLOOKUP(キメラB,AA27:AU70,AH26,FALSE))</f>
        <v>#N/A</v>
      </c>
      <c r="AI50" s="39" t="e">
        <f>MIN(VLOOKUP(キメラA,AA27:AU70,AI26,FALSE),VLOOKUP(キメラB,AA27:AU70,AI26,FALSE))</f>
        <v>#N/A</v>
      </c>
      <c r="AJ50" s="39" t="e">
        <f>ROUNDDOWN(VLOOKUP(キメラA,AA27:AU70,AJ26,FALSE)/2+VLOOKUP(キメラB,AA27:AU70,AJ26,FALSE)/2,0)</f>
        <v>#N/A</v>
      </c>
      <c r="AK50" s="39" t="e">
        <f>ROUNDDOWN(VLOOKUP(キメラA,AA27:AU70,AK26,FALSE)/2+VLOOKUP(キメラB,AA27:AU70,AK26,FALSE)/2,0)</f>
        <v>#N/A</v>
      </c>
      <c r="AL50" s="72" t="e">
        <f>MIN(VLOOKUP(キメラA,AA27:AU70,AL26,FALSE),VLOOKUP(キメラB,AA27:AU70,AL26,FALSE))</f>
        <v>#N/A</v>
      </c>
      <c r="AM50" s="39" t="e">
        <f>MIN(VLOOKUP(キメラA,AA27:AU70,AM26,FALSE),VLOOKUP(キメラB,AA27:AU70,AM26,FALSE))</f>
        <v>#N/A</v>
      </c>
      <c r="AN50" s="39" t="e">
        <f>MIN(VLOOKUP(キメラA,AA27:AU70,AN26,FALSE),VLOOKUP(キメラB,AA27:AU70,AN26,FALSE))</f>
        <v>#N/A</v>
      </c>
      <c r="AO50" s="39" t="e">
        <f>MIN(VLOOKUP(キメラA,AA27:AU70,AO26,FALSE),VLOOKUP(キメラB,AA27:AU70,AO26,FALSE))</f>
        <v>#N/A</v>
      </c>
      <c r="AP50" s="39" t="e">
        <f>MIN(VLOOKUP(キメラA,AA27:AU70,AP26,FALSE),VLOOKUP(キメラB,AA27:AU70,AP26,FALSE))</f>
        <v>#N/A</v>
      </c>
      <c r="AQ50" s="39" t="e">
        <f>MIN(VLOOKUP(キメラA,AA27:AU70,AQ26,FALSE),VLOOKUP(キメラB,AA27:AU70,AQ26,FALSE))</f>
        <v>#N/A</v>
      </c>
      <c r="AR50" s="39" t="e">
        <f>MIN(VLOOKUP(キメラA,AA27:AU70,AR26,FALSE),VLOOKUP(キメラB,AA27:AU70,AR26,FALSE))</f>
        <v>#N/A</v>
      </c>
      <c r="AS50" s="39" t="e">
        <f>MIN(VLOOKUP(キメラA,AA27:AU70,AS26,FALSE),VLOOKUP(キメラB,AA27:AU70,AS26,FALSE))</f>
        <v>#N/A</v>
      </c>
      <c r="AT50" s="39" t="e">
        <f>MIN(VLOOKUP(キメラA,AA27:AU70,AT26,FALSE),VLOOKUP(キメラB,AA27:AU70,AT26,FALSE))</f>
        <v>#N/A</v>
      </c>
      <c r="AU50" s="73" t="e">
        <f>MIN(VLOOKUP(キメラA,AA27:AU70,AU26,FALSE),VLOOKUP(キメラB,AA27:AU70,AU26,FALSE))</f>
        <v>#N/A</v>
      </c>
      <c r="AV50" s="69" t="s">
        <v>138</v>
      </c>
      <c r="AW50" s="70" t="e">
        <f>MAX(VLOOKUP(キメラA,AV27:BP70,AW26,FALSE),VLOOKUP(キメラB,AV27:BP70,AW26,FALSE))</f>
        <v>#N/A</v>
      </c>
      <c r="AX50" s="39" t="e">
        <f>MAX(VLOOKUP(キメラA,AV27:BP70,AX26,FALSE),VLOOKUP(キメラB,AV27:BP70,AX26,FALSE))</f>
        <v>#N/A</v>
      </c>
      <c r="AY50" s="39" t="e">
        <f>MAX(VLOOKUP(キメラA,AV27:BP70,AY26,FALSE),VLOOKUP(キメラB,AV27:BP70,AY26,FALSE))</f>
        <v>#N/A</v>
      </c>
      <c r="AZ50" s="39" t="e">
        <f>MAX(VLOOKUP(キメラA,AV27:BP70,AZ26,FALSE),VLOOKUP(キメラB,AV27:BP70,AZ26,FALSE))</f>
        <v>#N/A</v>
      </c>
      <c r="BA50" s="39" t="e">
        <f>MAX(VLOOKUP(キメラA,AV27:BP70,BA26,FALSE),VLOOKUP(キメラB,AV27:BP70,BA26,FALSE))</f>
        <v>#N/A</v>
      </c>
      <c r="BB50" s="39" t="e">
        <f>ROUNDDOWN(VLOOKUP(キメラA,AV27:BP70,BB26,FALSE)/2+VLOOKUP(キメラB,AV27:BP70,BB26,FALSE)/2,0)</f>
        <v>#N/A</v>
      </c>
      <c r="BC50" s="39" t="e">
        <f>MIN(VLOOKUP(キメラA,AV27:BP70,BC26,FALSE),VLOOKUP(キメラB,AV27:BP70,BC26,FALSE))</f>
        <v>#N/A</v>
      </c>
      <c r="BD50" s="39" t="e">
        <f>MIN(VLOOKUP(キメラA,AV27:BP70,BD26,FALSE),VLOOKUP(キメラB,AV27:BP70,BD26,FALSE))</f>
        <v>#N/A</v>
      </c>
      <c r="BE50" s="39" t="e">
        <f>ROUNDDOWN(VLOOKUP(キメラA,AV27:BP70,BE26,FALSE)/2+VLOOKUP(キメラB,AV27:BP70,BE26,FALSE)/2,0)</f>
        <v>#N/A</v>
      </c>
      <c r="BF50" s="39" t="e">
        <f>ROUNDDOWN(VLOOKUP(キメラA,AV27:BP70,BF26,FALSE)/2+VLOOKUP(キメラB,AV27:BP70,BF26,FALSE)/2,0)</f>
        <v>#N/A</v>
      </c>
      <c r="BG50" s="72" t="e">
        <f>MIN(VLOOKUP(キメラA,AV27:BP70,BG26,FALSE),VLOOKUP(キメラB,AV27:BP70,BG26,FALSE))</f>
        <v>#N/A</v>
      </c>
      <c r="BH50" s="39" t="e">
        <f>MIN(VLOOKUP(キメラA,AV27:BP70,BH26,FALSE),VLOOKUP(キメラB,AV27:BP70,BH26,FALSE))</f>
        <v>#N/A</v>
      </c>
      <c r="BI50" s="39" t="e">
        <f>MIN(VLOOKUP(キメラA,AV27:BP70,BI26,FALSE),VLOOKUP(キメラB,AV27:BP70,BI26,FALSE))</f>
        <v>#N/A</v>
      </c>
      <c r="BJ50" s="39" t="e">
        <f>MIN(VLOOKUP(キメラA,AV27:BP70,BJ26,FALSE),VLOOKUP(キメラB,AV27:BP70,BJ26,FALSE))</f>
        <v>#N/A</v>
      </c>
      <c r="BK50" s="39" t="e">
        <f>MIN(VLOOKUP(キメラA,AV27:BP70,BK26,FALSE),VLOOKUP(キメラB,AV27:BP70,BK26,FALSE))</f>
        <v>#N/A</v>
      </c>
      <c r="BL50" s="39" t="e">
        <f>MIN(VLOOKUP(キメラA,AV27:BP70,BL26,FALSE),VLOOKUP(キメラB,AV27:BP70,BL26,FALSE))</f>
        <v>#N/A</v>
      </c>
      <c r="BM50" s="39" t="e">
        <f>MIN(VLOOKUP(キメラA,AV27:BP70,BM26,FALSE),VLOOKUP(キメラB,AV27:BP70,BM26,FALSE))</f>
        <v>#N/A</v>
      </c>
      <c r="BN50" s="39" t="e">
        <f>MIN(VLOOKUP(キメラA,AV27:BP70,BN26,FALSE),VLOOKUP(キメラB,AV27:BP70,BN26,FALSE))</f>
        <v>#N/A</v>
      </c>
      <c r="BO50" s="39" t="e">
        <f>MIN(VLOOKUP(キメラA,AV27:BP70,BO26,FALSE),VLOOKUP(キメラB,AV27:BP70,BO26,FALSE))</f>
        <v>#N/A</v>
      </c>
      <c r="BP50" s="73" t="e">
        <f>MIN(VLOOKUP(キメラA,AV27:BP70,BP26,FALSE),VLOOKUP(キメラB,AV27:BP70,BP26,FALSE))</f>
        <v>#N/A</v>
      </c>
      <c r="BQ50" s="69" t="s">
        <v>138</v>
      </c>
      <c r="BR50" s="70" t="e">
        <f>MAX(VLOOKUP(キメラA,BQ27:CK70,BR26,FALSE),VLOOKUP(キメラB,BQ27:CK70,BR26,FALSE))</f>
        <v>#N/A</v>
      </c>
      <c r="BS50" s="39" t="e">
        <f>MAX(VLOOKUP(キメラA,BQ27:CK70,BS26,FALSE),VLOOKUP(キメラB,BQ27:CK70,BS26,FALSE))</f>
        <v>#N/A</v>
      </c>
      <c r="BT50" s="39" t="e">
        <f>MAX(VLOOKUP(キメラA,BQ27:CK70,BT26,FALSE),VLOOKUP(キメラB,BQ27:CK70,BT26,FALSE))</f>
        <v>#N/A</v>
      </c>
      <c r="BU50" s="39" t="e">
        <f>MAX(VLOOKUP(キメラA,BQ27:CK70,BU26,FALSE),VLOOKUP(キメラB,BQ27:CK70,BU26,FALSE))</f>
        <v>#N/A</v>
      </c>
      <c r="BV50" s="39" t="e">
        <f>MAX(VLOOKUP(キメラA,BQ27:CK70,BV26,FALSE),VLOOKUP(キメラB,BQ27:CK70,BV26,FALSE))</f>
        <v>#N/A</v>
      </c>
      <c r="BW50" s="39" t="e">
        <f>ROUNDDOWN(VLOOKUP(キメラA,BQ27:CK70,BW26,FALSE)/2+VLOOKUP(キメラB,BQ27:CK70,BW26,FALSE)/2,0)</f>
        <v>#N/A</v>
      </c>
      <c r="BX50" s="39" t="e">
        <f>MIN(VLOOKUP(キメラA,BQ27:CK70,BX26,FALSE),VLOOKUP(キメラB,BQ27:CK70,BX26,FALSE))</f>
        <v>#N/A</v>
      </c>
      <c r="BY50" s="39" t="e">
        <f>MIN(VLOOKUP(キメラA,BQ27:CK70,BY26,FALSE),VLOOKUP(キメラB,BQ27:CK70,BY26,FALSE))</f>
        <v>#N/A</v>
      </c>
      <c r="BZ50" s="39" t="e">
        <f>ROUNDDOWN(VLOOKUP(キメラA,BQ27:CK70,BZ26,FALSE)/2+VLOOKUP(キメラB,BQ27:CK70,BZ26,FALSE)/2,0)</f>
        <v>#N/A</v>
      </c>
      <c r="CA50" s="39" t="e">
        <f>ROUNDDOWN(VLOOKUP(キメラA,BQ27:CK70,CA26,FALSE)/2+VLOOKUP(キメラB,BQ27:CK70,CA26,FALSE)/2,0)</f>
        <v>#N/A</v>
      </c>
      <c r="CB50" s="72" t="e">
        <f>MIN(VLOOKUP(キメラA,BQ27:CK70,CB26,FALSE),VLOOKUP(キメラB,BQ27:CK70,CB26,FALSE))</f>
        <v>#N/A</v>
      </c>
      <c r="CC50" s="39" t="e">
        <f>MIN(VLOOKUP(キメラA,BQ27:CK70,CC26,FALSE),VLOOKUP(キメラB,BQ27:CK70,CC26,FALSE))</f>
        <v>#N/A</v>
      </c>
      <c r="CD50" s="39" t="e">
        <f>MIN(VLOOKUP(キメラA,BQ27:CK70,CD26,FALSE),VLOOKUP(キメラB,BQ27:CK70,CD26,FALSE))</f>
        <v>#N/A</v>
      </c>
      <c r="CE50" s="39" t="e">
        <f>MIN(VLOOKUP(キメラA,BQ27:CK70,CE26,FALSE),VLOOKUP(キメラB,BQ27:CK70,CE26,FALSE))</f>
        <v>#N/A</v>
      </c>
      <c r="CF50" s="39" t="e">
        <f>MIN(VLOOKUP(キメラA,BQ27:CK70,CF26,FALSE),VLOOKUP(キメラB,BQ27:CK70,CF26,FALSE))</f>
        <v>#N/A</v>
      </c>
      <c r="CG50" s="39" t="e">
        <f>MIN(VLOOKUP(キメラA,BQ27:CK70,CG26,FALSE),VLOOKUP(キメラB,BQ27:CK70,CG26,FALSE))</f>
        <v>#N/A</v>
      </c>
      <c r="CH50" s="39" t="e">
        <f>MIN(VLOOKUP(キメラA,BQ27:CK70,CH26,FALSE),VLOOKUP(キメラB,BQ27:CK70,CH26,FALSE))</f>
        <v>#N/A</v>
      </c>
      <c r="CI50" s="39" t="e">
        <f>MIN(VLOOKUP(キメラA,BQ27:CK70,CI26,FALSE),VLOOKUP(キメラB,BQ27:CK70,CI26,FALSE))</f>
        <v>#N/A</v>
      </c>
      <c r="CJ50" s="39" t="e">
        <f>MIN(VLOOKUP(キメラA,BQ27:CK70,CJ26,FALSE),VLOOKUP(キメラB,BQ27:CK70,CJ26,FALSE))</f>
        <v>#N/A</v>
      </c>
      <c r="CK50" s="73" t="e">
        <f>MIN(VLOOKUP(キメラA,BQ27:CK70,CK26,FALSE),VLOOKUP(キメラB,BQ27:CK70,CK26,FALSE))</f>
        <v>#N/A</v>
      </c>
      <c r="CL50" s="69" t="s">
        <v>138</v>
      </c>
      <c r="CM50" s="70" t="e">
        <f>MAX(VLOOKUP(キメラA,CL27:DF70,CM26,FALSE),VLOOKUP(キメラB,CL27:DF70,CM26,FALSE))</f>
        <v>#N/A</v>
      </c>
      <c r="CN50" s="39" t="e">
        <f>MAX(VLOOKUP(キメラA,CL27:DF70,CN26,FALSE),VLOOKUP(キメラB,CL27:DF70,CN26,FALSE))</f>
        <v>#N/A</v>
      </c>
      <c r="CO50" s="39" t="e">
        <f>MAX(VLOOKUP(キメラA,CL27:DF70,CO26,FALSE),VLOOKUP(キメラB,CL27:DF70,CO26,FALSE))</f>
        <v>#N/A</v>
      </c>
      <c r="CP50" s="39" t="e">
        <f>MAX(VLOOKUP(キメラA,CL27:DF70,CP26,FALSE),VLOOKUP(キメラB,CL27:DF70,CP26,FALSE))</f>
        <v>#N/A</v>
      </c>
      <c r="CQ50" s="39" t="e">
        <f>MAX(VLOOKUP(キメラA,CL27:DF70,CQ26,FALSE),VLOOKUP(キメラB,CL27:DF70,CQ26,FALSE))</f>
        <v>#N/A</v>
      </c>
      <c r="CR50" s="39" t="e">
        <f>ROUNDDOWN(VLOOKUP(キメラA,CL27:DF70,CR26,FALSE)/2+VLOOKUP(キメラB,CL27:DF70,CR26,FALSE)/2,0)</f>
        <v>#N/A</v>
      </c>
      <c r="CS50" s="39" t="e">
        <f>MIN(VLOOKUP(キメラA,CL27:DF70,CS26,FALSE),VLOOKUP(キメラB,CL27:DF70,CS26,FALSE))</f>
        <v>#N/A</v>
      </c>
      <c r="CT50" s="39" t="e">
        <f>MIN(VLOOKUP(キメラA,CL27:DF70,CT26,FALSE),VLOOKUP(キメラB,CL27:DF70,CT26,FALSE))</f>
        <v>#N/A</v>
      </c>
      <c r="CU50" s="39" t="e">
        <f>ROUNDDOWN(VLOOKUP(キメラA,CL27:DF70,CU26,FALSE)/2+VLOOKUP(キメラB,CL27:DF70,CU26,FALSE)/2,0)</f>
        <v>#N/A</v>
      </c>
      <c r="CV50" s="39" t="e">
        <f>ROUNDDOWN(VLOOKUP(キメラA,CL27:DF70,CV26,FALSE)/2+VLOOKUP(キメラB,CL27:DF70,CV26,FALSE)/2,0)</f>
        <v>#N/A</v>
      </c>
      <c r="CW50" s="72" t="e">
        <f>MIN(VLOOKUP(キメラA,CL27:DF70,CW26,FALSE),VLOOKUP(キメラB,CL27:DF70,CW26,FALSE))</f>
        <v>#N/A</v>
      </c>
      <c r="CX50" s="39" t="e">
        <f>MIN(VLOOKUP(キメラA,CL27:DF70,CX26,FALSE),VLOOKUP(キメラB,CL27:DF70,CX26,FALSE))</f>
        <v>#N/A</v>
      </c>
      <c r="CY50" s="39" t="e">
        <f>MIN(VLOOKUP(キメラA,CL27:DF70,CY26,FALSE),VLOOKUP(キメラB,CL27:DF70,CY26,FALSE))</f>
        <v>#N/A</v>
      </c>
      <c r="CZ50" s="39" t="e">
        <f>MIN(VLOOKUP(キメラA,CL27:DF70,CZ26,FALSE),VLOOKUP(キメラB,CL27:DF70,CZ26,FALSE))</f>
        <v>#N/A</v>
      </c>
      <c r="DA50" s="39" t="e">
        <f>MIN(VLOOKUP(キメラA,CL27:DF70,DA26,FALSE),VLOOKUP(キメラB,CL27:DF70,DA26,FALSE))</f>
        <v>#N/A</v>
      </c>
      <c r="DB50" s="39" t="e">
        <f>MIN(VLOOKUP(キメラA,CL27:DF70,DB26,FALSE),VLOOKUP(キメラB,CL27:DF70,DB26,FALSE))</f>
        <v>#N/A</v>
      </c>
      <c r="DC50" s="39" t="e">
        <f>MIN(VLOOKUP(キメラA,CL27:DF70,DC26,FALSE),VLOOKUP(キメラB,CL27:DF70,DC26,FALSE))</f>
        <v>#N/A</v>
      </c>
      <c r="DD50" s="39" t="e">
        <f>MIN(VLOOKUP(キメラA,CL27:DF70,DD26,FALSE),VLOOKUP(キメラB,CL27:DF70,DD26,FALSE))</f>
        <v>#N/A</v>
      </c>
      <c r="DE50" s="39" t="e">
        <f>MIN(VLOOKUP(キメラA,CL27:DF70,DE26,FALSE),VLOOKUP(キメラB,CL27:DF70,DE26,FALSE))</f>
        <v>#N/A</v>
      </c>
      <c r="DF50" s="73" t="e">
        <f>MIN(VLOOKUP(キメラA,CL27:DF70,DF26,FALSE),VLOOKUP(キメラB,CL27:DF70,DF26,FALSE))</f>
        <v>#N/A</v>
      </c>
      <c r="DG50" s="69" t="s">
        <v>225</v>
      </c>
      <c r="DH50" s="70" t="e">
        <f>MAX(VLOOKUP(キメラA,DG27:EA70,DH26,FALSE),VLOOKUP(キメラB,DG27:EA70,DH26,FALSE))</f>
        <v>#N/A</v>
      </c>
      <c r="DI50" s="39" t="e">
        <f>MAX(VLOOKUP(キメラA,DG27:EA70,DI26,FALSE),VLOOKUP(キメラB,DG27:EA70,DI26,FALSE))</f>
        <v>#N/A</v>
      </c>
      <c r="DJ50" s="39" t="e">
        <f>MAX(VLOOKUP(キメラA,DG27:EA70,DJ26,FALSE),VLOOKUP(キメラB,DG27:EA70,DJ26,FALSE))</f>
        <v>#N/A</v>
      </c>
      <c r="DK50" s="39" t="e">
        <f>MAX(VLOOKUP(キメラA,DG27:EA70,DK26,FALSE),VLOOKUP(キメラB,DG27:EA70,DK26,FALSE))</f>
        <v>#N/A</v>
      </c>
      <c r="DL50" s="39" t="e">
        <f>MAX(VLOOKUP(キメラA,DG27:EA70,DL26,FALSE),VLOOKUP(キメラB,DG27:EA70,DL26,FALSE))</f>
        <v>#N/A</v>
      </c>
      <c r="DM50" s="39" t="e">
        <f>ROUNDDOWN(VLOOKUP(キメラA,DG27:EA70,DM26,FALSE)/2+VLOOKUP(キメラB,DG27:EA70,DM26,FALSE)/2,0)</f>
        <v>#N/A</v>
      </c>
      <c r="DN50" s="39" t="e">
        <f>ROUNDDOWN(VLOOKUP(キメラA,DG27:EA70,DN26,FALSE)/2+VLOOKUP(キメラB,DG27:EA70,DN26,FALSE)/2,0)</f>
        <v>#N/A</v>
      </c>
      <c r="DO50" s="39" t="e">
        <f>ROUNDDOWN(VLOOKUP(キメラA,DG27:EA70,DO26,FALSE)/2+VLOOKUP(キメラB,DG27:EA70,DO26,FALSE)/2,0)</f>
        <v>#N/A</v>
      </c>
      <c r="DP50" s="39" t="e">
        <f>ROUNDDOWN(VLOOKUP(キメラA,DG27:EA70,DP26,FALSE)/2+VLOOKUP(キメラB,DG27:EA70,DP26,FALSE)/2,0)</f>
        <v>#N/A</v>
      </c>
      <c r="DQ50" s="39" t="e">
        <f>ROUNDDOWN(VLOOKUP(キメラA,DG27:EA70,DQ26,FALSE)/2+VLOOKUP(キメラB,DG27:EA70,DQ26,FALSE)/2,0)</f>
        <v>#N/A</v>
      </c>
      <c r="DR50" s="72" t="e">
        <f>MIN(VLOOKUP(キメラA,DG27:EA70,DR26,FALSE),VLOOKUP(キメラB,DG27:EA70,DR26,FALSE))</f>
        <v>#N/A</v>
      </c>
      <c r="DS50" s="39" t="e">
        <f>MIN(VLOOKUP(キメラA,DG27:EA70,DS26,FALSE),VLOOKUP(キメラB,DG27:EA70,DS26,FALSE))</f>
        <v>#N/A</v>
      </c>
      <c r="DT50" s="39" t="e">
        <f>MIN(VLOOKUP(キメラA,DG27:EA70,DT26,FALSE),VLOOKUP(キメラB,DG27:EA70,DT26,FALSE))</f>
        <v>#N/A</v>
      </c>
      <c r="DU50" s="39" t="e">
        <f>MIN(VLOOKUP(キメラA,DG27:EA70,DU26,FALSE),VLOOKUP(キメラB,DG27:EA70,DU26,FALSE))</f>
        <v>#N/A</v>
      </c>
      <c r="DV50" s="39" t="e">
        <f>MIN(VLOOKUP(キメラA,DG27:EA70,DV26,FALSE),VLOOKUP(キメラB,DG27:EA70,DV26,FALSE))</f>
        <v>#N/A</v>
      </c>
      <c r="DW50" s="39" t="e">
        <f>MIN(VLOOKUP(キメラA,DG27:EA70,DW26,FALSE),VLOOKUP(キメラB,DG27:EA70,DW26,FALSE))</f>
        <v>#N/A</v>
      </c>
      <c r="DX50" s="39" t="e">
        <f>MIN(VLOOKUP(キメラA,DG27:EA70,DX26,FALSE),VLOOKUP(キメラB,DG27:EA70,DX26,FALSE))</f>
        <v>#N/A</v>
      </c>
      <c r="DY50" s="39" t="e">
        <f>MIN(VLOOKUP(キメラA,DG27:EA70,DY26,FALSE),VLOOKUP(キメラB,DG27:EA70,DY26,FALSE))</f>
        <v>#N/A</v>
      </c>
      <c r="DZ50" s="39" t="e">
        <f>MIN(VLOOKUP(キメラA,DG27:EA70,DZ26,FALSE),VLOOKUP(キメラB,DG27:EA70,DZ26,FALSE))</f>
        <v>#N/A</v>
      </c>
      <c r="EA50" s="73" t="e">
        <f>MIN(VLOOKUP(キメラA,DG27:EA70,EA26,FALSE),VLOOKUP(キメラB,DG27:EA70,EA26,FALSE))</f>
        <v>#N/A</v>
      </c>
      <c r="EB50" s="69" t="s">
        <v>138</v>
      </c>
      <c r="EC50" s="70" t="e">
        <f>MAX(VLOOKUP(キメラA,EB27:EV70,EC26,FALSE),VLOOKUP(キメラB,EB27:EV70,EC26,FALSE))</f>
        <v>#N/A</v>
      </c>
      <c r="ED50" s="39" t="e">
        <f>MAX(VLOOKUP(キメラA,EB27:EV70,ED26,FALSE),VLOOKUP(キメラB,EB27:EV70,ED26,FALSE))</f>
        <v>#N/A</v>
      </c>
      <c r="EE50" s="39" t="e">
        <f>MAX(VLOOKUP(キメラA,EB27:EV70,EE26,FALSE),VLOOKUP(キメラB,EB27:EV70,EE26,FALSE))</f>
        <v>#N/A</v>
      </c>
      <c r="EF50" s="39" t="e">
        <f>MAX(VLOOKUP(キメラA,EB27:EV70,EF26,FALSE),VLOOKUP(キメラB,EB27:EV70,EF26,FALSE))</f>
        <v>#N/A</v>
      </c>
      <c r="EG50" s="39" t="e">
        <f>MAX(VLOOKUP(キメラA,EB27:EV70,EG26,FALSE),VLOOKUP(キメラB,EB27:EV70,EG26,FALSE))</f>
        <v>#N/A</v>
      </c>
      <c r="EH50" s="39" t="e">
        <f>ROUNDDOWN(VLOOKUP(キメラA,EB27:EV70,EH26,FALSE)/2+VLOOKUP(キメラB,EB27:EV70,EH26,FALSE)/2,0)</f>
        <v>#N/A</v>
      </c>
      <c r="EI50" s="39" t="e">
        <f>ROUNDDOWN(VLOOKUP(キメラA,EB27:EV70,EI26,FALSE)/2+VLOOKUP(キメラB,EB27:EV70,EI26,FALSE)/2,0)</f>
        <v>#N/A</v>
      </c>
      <c r="EJ50" s="39" t="e">
        <f>ROUNDDOWN(VLOOKUP(キメラA,EB27:EV70,EJ26,FALSE)/2+VLOOKUP(キメラB,EB27:EV70,EJ26,FALSE)/2,0)</f>
        <v>#N/A</v>
      </c>
      <c r="EK50" s="39" t="e">
        <f>ROUNDDOWN(VLOOKUP(キメラA,EB27:EV70,EK26,FALSE)/2+VLOOKUP(キメラB,EB27:EV70,EK26,FALSE)/2,0)</f>
        <v>#N/A</v>
      </c>
      <c r="EL50" s="39" t="e">
        <f>ROUNDDOWN(VLOOKUP(キメラA,EB27:EV70,EL26,FALSE)/2+VLOOKUP(キメラB,EB27:EV70,EL26,FALSE)/2,0)</f>
        <v>#N/A</v>
      </c>
      <c r="EM50" s="72" t="e">
        <f>MIN(VLOOKUP(キメラA,EB27:EV70,EM26,FALSE),VLOOKUP(キメラB,EB27:EV70,EM26,FALSE))</f>
        <v>#N/A</v>
      </c>
      <c r="EN50" s="39" t="e">
        <f>MIN(VLOOKUP(キメラA,EB27:EV70,EN26,FALSE),VLOOKUP(キメラB,EB27:EV70,EN26,FALSE))</f>
        <v>#N/A</v>
      </c>
      <c r="EO50" s="39" t="e">
        <f>MIN(VLOOKUP(キメラA,EB27:EV70,EO26,FALSE),VLOOKUP(キメラB,EB27:EV70,EO26,FALSE))</f>
        <v>#N/A</v>
      </c>
      <c r="EP50" s="39" t="e">
        <f>MIN(VLOOKUP(キメラA,EB27:EV70,EP26,FALSE),VLOOKUP(キメラB,EB27:EV70,EP26,FALSE))</f>
        <v>#N/A</v>
      </c>
      <c r="EQ50" s="39" t="e">
        <f>MIN(VLOOKUP(キメラA,EB27:EV70,EQ26,FALSE),VLOOKUP(キメラB,EB27:EV70,EQ26,FALSE))</f>
        <v>#N/A</v>
      </c>
      <c r="ER50" s="39" t="e">
        <f>MIN(VLOOKUP(キメラA,EB27:EV70,ER26,FALSE),VLOOKUP(キメラB,EB27:EV70,ER26,FALSE))</f>
        <v>#N/A</v>
      </c>
      <c r="ES50" s="39" t="e">
        <f>MIN(VLOOKUP(キメラA,EB27:EV70,ES26,FALSE),VLOOKUP(キメラB,EB27:EV70,ES26,FALSE))</f>
        <v>#N/A</v>
      </c>
      <c r="ET50" s="39" t="e">
        <f>MIN(VLOOKUP(キメラA,EB27:EV70,ET26,FALSE),VLOOKUP(キメラB,EB27:EV70,ET26,FALSE))</f>
        <v>#N/A</v>
      </c>
      <c r="EU50" s="39" t="e">
        <f>MIN(VLOOKUP(キメラA,EB27:EV70,EU26,FALSE),VLOOKUP(キメラB,EB27:EV70,EU26,FALSE))</f>
        <v>#N/A</v>
      </c>
      <c r="EV50" s="73" t="e">
        <f>MIN(VLOOKUP(キメラA,EB27:EV70,EV26,FALSE),VLOOKUP(キメラB,EB27:EV70,EV26,FALSE))</f>
        <v>#N/A</v>
      </c>
      <c r="EW50" s="69" t="s">
        <v>138</v>
      </c>
      <c r="EX50" s="70" t="e">
        <f>MAX(VLOOKUP(キメラA,EW27:FQ70,EX26,FALSE),VLOOKUP(キメラB,EW27:FQ70,EX26,FALSE))</f>
        <v>#N/A</v>
      </c>
      <c r="EY50" s="39" t="e">
        <f>MAX(VLOOKUP(キメラA,EW27:FQ70,EY26,FALSE),VLOOKUP(キメラB,EW27:FQ70,EY26,FALSE))</f>
        <v>#N/A</v>
      </c>
      <c r="EZ50" s="39" t="e">
        <f>MAX(VLOOKUP(キメラA,EW27:FQ70,EZ26,FALSE),VLOOKUP(キメラB,EW27:FQ70,EZ26,FALSE))</f>
        <v>#N/A</v>
      </c>
      <c r="FA50" s="39" t="e">
        <f>MAX(VLOOKUP(キメラA,EW27:FQ70,FA26,FALSE),VLOOKUP(キメラB,EW27:FQ70,FA26,FALSE))</f>
        <v>#N/A</v>
      </c>
      <c r="FB50" s="39" t="e">
        <f>MAX(VLOOKUP(キメラA,EW27:FQ70,FB26,FALSE),VLOOKUP(キメラB,EW27:FQ70,FB26,FALSE))</f>
        <v>#N/A</v>
      </c>
      <c r="FC50" s="39" t="e">
        <f>ROUNDDOWN(VLOOKUP(キメラA,EW27:FQ70,FC26,FALSE)/2+VLOOKUP(キメラB,EW27:FQ70,FC26,FALSE)/2,0)</f>
        <v>#N/A</v>
      </c>
      <c r="FD50" s="39" t="e">
        <f>ROUNDDOWN(VLOOKUP(キメラA,EW27:FQ70,FD26,FALSE)/2+VLOOKUP(キメラB,EW27:FQ70,FD26,FALSE)/2,0)</f>
        <v>#N/A</v>
      </c>
      <c r="FE50" s="39" t="e">
        <f>ROUNDDOWN(VLOOKUP(キメラA,EW27:FQ70,FE26,FALSE)/2+VLOOKUP(キメラB,EW27:FQ70,FE26,FALSE)/2,0)</f>
        <v>#N/A</v>
      </c>
      <c r="FF50" s="39" t="e">
        <f>ROUNDDOWN(VLOOKUP(キメラA,EW27:FQ70,FF26,FALSE)/2+VLOOKUP(キメラB,EW27:FQ70,FF26,FALSE)/2,0)</f>
        <v>#N/A</v>
      </c>
      <c r="FG50" s="39" t="e">
        <f>ROUNDDOWN(VLOOKUP(キメラA,EW27:FQ70,FG26,FALSE)/2+VLOOKUP(キメラB,EW27:FQ70,FG26,FALSE)/2,0)</f>
        <v>#N/A</v>
      </c>
      <c r="FH50" s="72" t="e">
        <f>MIN(VLOOKUP(キメラA,EW27:FQ70,FH26,FALSE),VLOOKUP(キメラB,EW27:FQ70,FH26,FALSE))</f>
        <v>#N/A</v>
      </c>
      <c r="FI50" s="39" t="e">
        <f>MIN(VLOOKUP(キメラA,EW27:FQ70,FI26,FALSE),VLOOKUP(キメラB,EW27:FQ70,FI26,FALSE))</f>
        <v>#N/A</v>
      </c>
      <c r="FJ50" s="39" t="e">
        <f>MIN(VLOOKUP(キメラA,EW27:FQ70,FJ26,FALSE),VLOOKUP(キメラB,EW27:FQ70,FJ26,FALSE))</f>
        <v>#N/A</v>
      </c>
      <c r="FK50" s="39" t="e">
        <f>MIN(VLOOKUP(キメラA,EW27:FQ70,FK26,FALSE),VLOOKUP(キメラB,EW27:FQ70,FK26,FALSE))</f>
        <v>#N/A</v>
      </c>
      <c r="FL50" s="39" t="e">
        <f>MIN(VLOOKUP(キメラA,EW27:FQ70,FL26,FALSE),VLOOKUP(キメラB,EW27:FQ70,FL26,FALSE))</f>
        <v>#N/A</v>
      </c>
      <c r="FM50" s="39" t="e">
        <f>MIN(VLOOKUP(キメラA,EW27:FQ70,FM26,FALSE),VLOOKUP(キメラB,EW27:FQ70,FM26,FALSE))</f>
        <v>#N/A</v>
      </c>
      <c r="FN50" s="39" t="e">
        <f>MIN(VLOOKUP(キメラA,EW27:FQ70,FN26,FALSE),VLOOKUP(キメラB,EW27:FQ70,FN26,FALSE))</f>
        <v>#N/A</v>
      </c>
      <c r="FO50" s="39" t="e">
        <f>MIN(VLOOKUP(キメラA,EW27:FQ70,FO26,FALSE),VLOOKUP(キメラB,EW27:FQ70,FO26,FALSE))</f>
        <v>#N/A</v>
      </c>
      <c r="FP50" s="39" t="e">
        <f>MIN(VLOOKUP(キメラA,EW27:FQ70,FP26,FALSE),VLOOKUP(キメラB,EW27:FQ70,FP26,FALSE))</f>
        <v>#N/A</v>
      </c>
      <c r="FQ50" s="73" t="e">
        <f>MIN(VLOOKUP(キメラA,EW27:FQ70,FQ26,FALSE),VLOOKUP(キメラB,EW27:FQ70,FQ26,FALSE))</f>
        <v>#N/A</v>
      </c>
      <c r="FR50" s="69" t="s">
        <v>138</v>
      </c>
      <c r="FS50" s="70" t="e">
        <f>MAX(VLOOKUP(キメラA,FR27:GL70,FS26,FALSE),VLOOKUP(キメラB,FR27:GL70,FS26,FALSE))</f>
        <v>#N/A</v>
      </c>
      <c r="FT50" s="39" t="e">
        <f>MAX(VLOOKUP(キメラA,FR27:GL70,FT26,FALSE),VLOOKUP(キメラB,FR27:GL70,FT26,FALSE))</f>
        <v>#N/A</v>
      </c>
      <c r="FU50" s="39" t="e">
        <f>MAX(VLOOKUP(キメラA,FR27:GL70,FU26,FALSE),VLOOKUP(キメラB,FR27:GL70,FU26,FALSE))</f>
        <v>#N/A</v>
      </c>
      <c r="FV50" s="39" t="e">
        <f>MAX(VLOOKUP(キメラA,FR27:GL70,FV26,FALSE),VLOOKUP(キメラB,FR27:GL70,FV26,FALSE))</f>
        <v>#N/A</v>
      </c>
      <c r="FW50" s="39" t="e">
        <f>MAX(VLOOKUP(キメラA,FR27:GL70,FW26,FALSE),VLOOKUP(キメラB,FR27:GL70,FW26,FALSE))</f>
        <v>#N/A</v>
      </c>
      <c r="FX50" s="39" t="e">
        <f>ROUNDDOWN(VLOOKUP(キメラA,FR27:GL70,FX26,FALSE)/2+VLOOKUP(キメラB,FR27:GL70,FX26,FALSE)/2,0)</f>
        <v>#N/A</v>
      </c>
      <c r="FY50" s="39" t="e">
        <f>ROUNDDOWN(VLOOKUP(キメラA,FR27:GL70,FY26,FALSE)/2+VLOOKUP(キメラB,FR27:GL70,FY26,FALSE)/2,0)</f>
        <v>#N/A</v>
      </c>
      <c r="FZ50" s="39" t="e">
        <f>ROUNDDOWN(VLOOKUP(キメラA,FR27:GL70,FZ26,FALSE)/2+VLOOKUP(キメラB,FR27:GL70,FZ26,FALSE)/2,0)</f>
        <v>#N/A</v>
      </c>
      <c r="GA50" s="39" t="e">
        <f>ROUNDDOWN(VLOOKUP(キメラA,FR27:GL70,GA26,FALSE)/2+VLOOKUP(キメラB,FR27:GL70,GA26,FALSE)/2,0)</f>
        <v>#N/A</v>
      </c>
      <c r="GB50" s="39" t="e">
        <f>ROUNDDOWN(VLOOKUP(キメラA,FR27:GL70,GB26,FALSE)/2+VLOOKUP(キメラB,FR27:GL70,GB26,FALSE)/2,0)</f>
        <v>#N/A</v>
      </c>
      <c r="GC50" s="72" t="e">
        <f>MIN(VLOOKUP(キメラA,FR27:GL70,GC26,FALSE),VLOOKUP(キメラB,FR27:GL70,GC26,FALSE))</f>
        <v>#N/A</v>
      </c>
      <c r="GD50" s="39" t="e">
        <f>MIN(VLOOKUP(キメラA,FR27:GL70,GD26,FALSE),VLOOKUP(キメラB,FR27:GL70,GD26,FALSE))</f>
        <v>#N/A</v>
      </c>
      <c r="GE50" s="39" t="e">
        <f>MIN(VLOOKUP(キメラA,FR27:GL70,GE26,FALSE),VLOOKUP(キメラB,FR27:GL70,GE26,FALSE))</f>
        <v>#N/A</v>
      </c>
      <c r="GF50" s="39" t="e">
        <f>MIN(VLOOKUP(キメラA,FR27:GL70,GF26,FALSE),VLOOKUP(キメラB,FR27:GL70,GF26,FALSE))</f>
        <v>#N/A</v>
      </c>
      <c r="GG50" s="39" t="e">
        <f>MIN(VLOOKUP(キメラA,FR27:GL70,GG26,FALSE),VLOOKUP(キメラB,FR27:GL70,GG26,FALSE))</f>
        <v>#N/A</v>
      </c>
      <c r="GH50" s="39" t="e">
        <f>MIN(VLOOKUP(キメラA,FR27:GL70,GH26,FALSE),VLOOKUP(キメラB,FR27:GL70,GH26,FALSE))</f>
        <v>#N/A</v>
      </c>
      <c r="GI50" s="39" t="e">
        <f>MIN(VLOOKUP(キメラA,FR27:GL70,GI26,FALSE),VLOOKUP(キメラB,FR27:GL70,GI26,FALSE))</f>
        <v>#N/A</v>
      </c>
      <c r="GJ50" s="39" t="e">
        <f>MIN(VLOOKUP(キメラA,FR27:GL70,GJ26,FALSE),VLOOKUP(キメラB,FR27:GL70,GJ26,FALSE))</f>
        <v>#N/A</v>
      </c>
      <c r="GK50" s="39" t="e">
        <f>MIN(VLOOKUP(キメラA,FR27:GL70,GK26,FALSE),VLOOKUP(キメラB,FR27:GL70,GK26,FALSE))</f>
        <v>#N/A</v>
      </c>
      <c r="GL50" s="73" t="e">
        <f>MIN(VLOOKUP(キメラA,FR27:GL70,GL26,FALSE),VLOOKUP(キメラB,FR27:GL70,GL26,FALSE))</f>
        <v>#N/A</v>
      </c>
      <c r="GM50" s="69" t="s">
        <v>138</v>
      </c>
      <c r="GN50" s="70" t="e">
        <f>MAX(VLOOKUP(キメラA,GM27:HG70,GN26,FALSE),VLOOKUP(キメラB,GM27:HG70,GN26,FALSE))</f>
        <v>#N/A</v>
      </c>
      <c r="GO50" s="39" t="e">
        <f>MAX(VLOOKUP(キメラA,GM27:HG70,GO26,FALSE),VLOOKUP(キメラB,GM27:HG70,GO26,FALSE))</f>
        <v>#N/A</v>
      </c>
      <c r="GP50" s="39" t="e">
        <f>MAX(VLOOKUP(キメラA,GM27:HG70,GP26,FALSE),VLOOKUP(キメラB,GM27:HG70,GP26,FALSE))</f>
        <v>#N/A</v>
      </c>
      <c r="GQ50" s="39" t="e">
        <f>MAX(VLOOKUP(キメラA,GM27:HG70,GQ26,FALSE),VLOOKUP(キメラB,GM27:HG70,GQ26,FALSE))</f>
        <v>#N/A</v>
      </c>
      <c r="GR50" s="39" t="e">
        <f>MAX(VLOOKUP(キメラA,GM27:HG70,GR26,FALSE),VLOOKUP(キメラB,GM27:HG70,GR26,FALSE))</f>
        <v>#N/A</v>
      </c>
      <c r="GS50" s="39" t="e">
        <f>ROUNDDOWN(VLOOKUP(キメラA,GM27:HG70,GS26,FALSE)/2+VLOOKUP(キメラB,GM27:HG70,GS26,FALSE)/2,0)</f>
        <v>#N/A</v>
      </c>
      <c r="GT50" s="39" t="e">
        <f>ROUNDDOWN(VLOOKUP(キメラA,GM27:HG70,GT26,FALSE)/2+VLOOKUP(キメラB,GM27:HG70,GT26,FALSE)/2,0)</f>
        <v>#N/A</v>
      </c>
      <c r="GU50" s="39" t="e">
        <f>ROUNDDOWN(VLOOKUP(キメラA,GM27:HG70,GU26,FALSE)/2+VLOOKUP(キメラB,GM27:HG70,GU26,FALSE)/2,0)</f>
        <v>#N/A</v>
      </c>
      <c r="GV50" s="39" t="e">
        <f>ROUNDDOWN(VLOOKUP(キメラA,GM27:HG70,GV26,FALSE)/2+VLOOKUP(キメラB,GM27:HG70,GV26,FALSE)/2,0)</f>
        <v>#N/A</v>
      </c>
      <c r="GW50" s="39" t="e">
        <f>ROUNDDOWN(VLOOKUP(キメラA,GM27:HG70,GW26,FALSE)/2+VLOOKUP(キメラB,GM27:HG70,GW26,FALSE)/2,0)</f>
        <v>#N/A</v>
      </c>
      <c r="GX50" s="72" t="e">
        <f>MIN(VLOOKUP(キメラA,GM27:HG70,GX26,FALSE),VLOOKUP(キメラB,GM27:HG70,GX26,FALSE))</f>
        <v>#N/A</v>
      </c>
      <c r="GY50" s="39" t="e">
        <f>MIN(VLOOKUP(キメラA,GM27:HG70,GY26,FALSE),VLOOKUP(キメラB,GM27:HG70,GY26,FALSE))</f>
        <v>#N/A</v>
      </c>
      <c r="GZ50" s="39" t="e">
        <f>MIN(VLOOKUP(キメラA,GM27:HG70,GZ26,FALSE),VLOOKUP(キメラB,GM27:HG70,GZ26,FALSE))</f>
        <v>#N/A</v>
      </c>
      <c r="HA50" s="39" t="e">
        <f>MIN(VLOOKUP(キメラA,GM27:HG70,HA26,FALSE),VLOOKUP(キメラB,GM27:HG70,HA26,FALSE))</f>
        <v>#N/A</v>
      </c>
      <c r="HB50" s="39" t="e">
        <f>MIN(VLOOKUP(キメラA,GM27:HG70,HB26,FALSE),VLOOKUP(キメラB,GM27:HG70,HB26,FALSE))</f>
        <v>#N/A</v>
      </c>
      <c r="HC50" s="39" t="e">
        <f>MIN(VLOOKUP(キメラA,GM27:HG70,HC26,FALSE),VLOOKUP(キメラB,GM27:HG70,HC26,FALSE))</f>
        <v>#N/A</v>
      </c>
      <c r="HD50" s="39" t="e">
        <f>MIN(VLOOKUP(キメラA,GM27:HG70,HD26,FALSE),VLOOKUP(キメラB,GM27:HG70,HD26,FALSE))</f>
        <v>#N/A</v>
      </c>
      <c r="HE50" s="39" t="e">
        <f>MIN(VLOOKUP(キメラA,GM27:HG70,HE26,FALSE),VLOOKUP(キメラB,GM27:HG70,HE26,FALSE))</f>
        <v>#N/A</v>
      </c>
      <c r="HF50" s="39" t="e">
        <f>MIN(VLOOKUP(キメラA,GM27:HG70,HF26,FALSE),VLOOKUP(キメラB,GM27:HG70,HF26,FALSE))</f>
        <v>#N/A</v>
      </c>
      <c r="HG50" s="73" t="e">
        <f>MIN(VLOOKUP(キメラA,GM27:HG70,HG26,FALSE),VLOOKUP(キメラB,GM27:HG70,HG26,FALSE))</f>
        <v>#N/A</v>
      </c>
    </row>
    <row r="51" spans="1:215" ht="14.25" thickBot="1" x14ac:dyDescent="0.2">
      <c r="A51" s="39"/>
      <c r="B51" s="42">
        <v>17</v>
      </c>
      <c r="C51" s="39"/>
      <c r="D51" s="39"/>
      <c r="E51" s="39"/>
      <c r="F51" s="69" t="s">
        <v>139</v>
      </c>
      <c r="G51" s="75" t="e">
        <f>G50</f>
        <v>#N/A</v>
      </c>
      <c r="H51" s="76" t="e">
        <f t="shared" ref="H51:Z51" si="0">H50</f>
        <v>#N/A</v>
      </c>
      <c r="I51" s="76" t="e">
        <f t="shared" si="0"/>
        <v>#N/A</v>
      </c>
      <c r="J51" s="76" t="e">
        <f t="shared" si="0"/>
        <v>#N/A</v>
      </c>
      <c r="K51" s="76" t="e">
        <f t="shared" si="0"/>
        <v>#N/A</v>
      </c>
      <c r="L51" s="76" t="e">
        <f t="shared" si="0"/>
        <v>#N/A</v>
      </c>
      <c r="M51" s="76" t="e">
        <f t="shared" si="0"/>
        <v>#N/A</v>
      </c>
      <c r="N51" s="76" t="e">
        <f t="shared" si="0"/>
        <v>#N/A</v>
      </c>
      <c r="O51" s="76" t="e">
        <f t="shared" si="0"/>
        <v>#N/A</v>
      </c>
      <c r="P51" s="77" t="e">
        <f t="shared" si="0"/>
        <v>#N/A</v>
      </c>
      <c r="Q51" s="76" t="e">
        <f t="shared" si="0"/>
        <v>#N/A</v>
      </c>
      <c r="R51" s="76" t="e">
        <f t="shared" si="0"/>
        <v>#N/A</v>
      </c>
      <c r="S51" s="76" t="e">
        <f t="shared" si="0"/>
        <v>#N/A</v>
      </c>
      <c r="T51" s="76" t="e">
        <f t="shared" si="0"/>
        <v>#N/A</v>
      </c>
      <c r="U51" s="76" t="e">
        <f t="shared" si="0"/>
        <v>#N/A</v>
      </c>
      <c r="V51" s="76" t="e">
        <f t="shared" si="0"/>
        <v>#N/A</v>
      </c>
      <c r="W51" s="76" t="e">
        <f t="shared" si="0"/>
        <v>#N/A</v>
      </c>
      <c r="X51" s="76" t="e">
        <f t="shared" si="0"/>
        <v>#N/A</v>
      </c>
      <c r="Y51" s="76" t="e">
        <f t="shared" si="0"/>
        <v>#N/A</v>
      </c>
      <c r="Z51" s="78" t="e">
        <f t="shared" si="0"/>
        <v>#N/A</v>
      </c>
      <c r="AA51" s="74" t="s">
        <v>139</v>
      </c>
      <c r="AB51" s="75" t="e">
        <f>AB50</f>
        <v>#N/A</v>
      </c>
      <c r="AC51" s="76" t="e">
        <f t="shared" ref="AC51:AU51" si="1">AC50</f>
        <v>#N/A</v>
      </c>
      <c r="AD51" s="76" t="e">
        <f t="shared" si="1"/>
        <v>#N/A</v>
      </c>
      <c r="AE51" s="76" t="e">
        <f t="shared" si="1"/>
        <v>#N/A</v>
      </c>
      <c r="AF51" s="76" t="e">
        <f t="shared" si="1"/>
        <v>#N/A</v>
      </c>
      <c r="AG51" s="76" t="e">
        <f t="shared" si="1"/>
        <v>#N/A</v>
      </c>
      <c r="AH51" s="76" t="e">
        <f t="shared" si="1"/>
        <v>#N/A</v>
      </c>
      <c r="AI51" s="76" t="e">
        <f t="shared" si="1"/>
        <v>#N/A</v>
      </c>
      <c r="AJ51" s="76" t="e">
        <f t="shared" si="1"/>
        <v>#N/A</v>
      </c>
      <c r="AK51" s="77" t="e">
        <f t="shared" si="1"/>
        <v>#N/A</v>
      </c>
      <c r="AL51" s="76" t="e">
        <f t="shared" si="1"/>
        <v>#N/A</v>
      </c>
      <c r="AM51" s="76" t="e">
        <f t="shared" si="1"/>
        <v>#N/A</v>
      </c>
      <c r="AN51" s="76" t="e">
        <f t="shared" si="1"/>
        <v>#N/A</v>
      </c>
      <c r="AO51" s="76" t="e">
        <f t="shared" si="1"/>
        <v>#N/A</v>
      </c>
      <c r="AP51" s="76" t="e">
        <f t="shared" si="1"/>
        <v>#N/A</v>
      </c>
      <c r="AQ51" s="76" t="e">
        <f t="shared" si="1"/>
        <v>#N/A</v>
      </c>
      <c r="AR51" s="76" t="e">
        <f t="shared" si="1"/>
        <v>#N/A</v>
      </c>
      <c r="AS51" s="76" t="e">
        <f t="shared" si="1"/>
        <v>#N/A</v>
      </c>
      <c r="AT51" s="76" t="e">
        <f t="shared" si="1"/>
        <v>#N/A</v>
      </c>
      <c r="AU51" s="78" t="e">
        <f t="shared" si="1"/>
        <v>#N/A</v>
      </c>
      <c r="AV51" s="69" t="s">
        <v>139</v>
      </c>
      <c r="AW51" s="75" t="e">
        <f>AW50</f>
        <v>#N/A</v>
      </c>
      <c r="AX51" s="76" t="e">
        <f t="shared" ref="AX51:BP51" si="2">AX50</f>
        <v>#N/A</v>
      </c>
      <c r="AY51" s="76" t="e">
        <f t="shared" si="2"/>
        <v>#N/A</v>
      </c>
      <c r="AZ51" s="76" t="e">
        <f t="shared" si="2"/>
        <v>#N/A</v>
      </c>
      <c r="BA51" s="76" t="e">
        <f t="shared" si="2"/>
        <v>#N/A</v>
      </c>
      <c r="BB51" s="76" t="e">
        <f t="shared" si="2"/>
        <v>#N/A</v>
      </c>
      <c r="BC51" s="76" t="e">
        <f t="shared" si="2"/>
        <v>#N/A</v>
      </c>
      <c r="BD51" s="76" t="e">
        <f t="shared" si="2"/>
        <v>#N/A</v>
      </c>
      <c r="BE51" s="76" t="e">
        <f t="shared" si="2"/>
        <v>#N/A</v>
      </c>
      <c r="BF51" s="77" t="e">
        <f t="shared" si="2"/>
        <v>#N/A</v>
      </c>
      <c r="BG51" s="76" t="e">
        <f t="shared" si="2"/>
        <v>#N/A</v>
      </c>
      <c r="BH51" s="76" t="e">
        <f t="shared" si="2"/>
        <v>#N/A</v>
      </c>
      <c r="BI51" s="76" t="e">
        <f t="shared" si="2"/>
        <v>#N/A</v>
      </c>
      <c r="BJ51" s="76" t="e">
        <f t="shared" si="2"/>
        <v>#N/A</v>
      </c>
      <c r="BK51" s="76" t="e">
        <f t="shared" si="2"/>
        <v>#N/A</v>
      </c>
      <c r="BL51" s="76" t="e">
        <f t="shared" si="2"/>
        <v>#N/A</v>
      </c>
      <c r="BM51" s="76" t="e">
        <f t="shared" si="2"/>
        <v>#N/A</v>
      </c>
      <c r="BN51" s="76" t="e">
        <f t="shared" si="2"/>
        <v>#N/A</v>
      </c>
      <c r="BO51" s="76" t="e">
        <f t="shared" si="2"/>
        <v>#N/A</v>
      </c>
      <c r="BP51" s="78" t="e">
        <f t="shared" si="2"/>
        <v>#N/A</v>
      </c>
      <c r="BQ51" s="69" t="s">
        <v>139</v>
      </c>
      <c r="BR51" s="75" t="e">
        <f>BR50</f>
        <v>#N/A</v>
      </c>
      <c r="BS51" s="76" t="e">
        <f t="shared" ref="BS51:CK51" si="3">BS50</f>
        <v>#N/A</v>
      </c>
      <c r="BT51" s="76" t="e">
        <f t="shared" si="3"/>
        <v>#N/A</v>
      </c>
      <c r="BU51" s="76" t="e">
        <f t="shared" si="3"/>
        <v>#N/A</v>
      </c>
      <c r="BV51" s="76" t="e">
        <f t="shared" si="3"/>
        <v>#N/A</v>
      </c>
      <c r="BW51" s="76" t="e">
        <f t="shared" si="3"/>
        <v>#N/A</v>
      </c>
      <c r="BX51" s="76" t="e">
        <f t="shared" si="3"/>
        <v>#N/A</v>
      </c>
      <c r="BY51" s="76" t="e">
        <f t="shared" si="3"/>
        <v>#N/A</v>
      </c>
      <c r="BZ51" s="76" t="e">
        <f t="shared" si="3"/>
        <v>#N/A</v>
      </c>
      <c r="CA51" s="77" t="e">
        <f t="shared" si="3"/>
        <v>#N/A</v>
      </c>
      <c r="CB51" s="76" t="e">
        <f t="shared" si="3"/>
        <v>#N/A</v>
      </c>
      <c r="CC51" s="76" t="e">
        <f t="shared" si="3"/>
        <v>#N/A</v>
      </c>
      <c r="CD51" s="76" t="e">
        <f t="shared" si="3"/>
        <v>#N/A</v>
      </c>
      <c r="CE51" s="76" t="e">
        <f t="shared" si="3"/>
        <v>#N/A</v>
      </c>
      <c r="CF51" s="76" t="e">
        <f t="shared" si="3"/>
        <v>#N/A</v>
      </c>
      <c r="CG51" s="76" t="e">
        <f t="shared" si="3"/>
        <v>#N/A</v>
      </c>
      <c r="CH51" s="76" t="e">
        <f t="shared" si="3"/>
        <v>#N/A</v>
      </c>
      <c r="CI51" s="76" t="e">
        <f t="shared" si="3"/>
        <v>#N/A</v>
      </c>
      <c r="CJ51" s="76" t="e">
        <f t="shared" si="3"/>
        <v>#N/A</v>
      </c>
      <c r="CK51" s="78" t="e">
        <f t="shared" si="3"/>
        <v>#N/A</v>
      </c>
      <c r="CL51" s="69" t="s">
        <v>139</v>
      </c>
      <c r="CM51" s="75" t="e">
        <f>CM50</f>
        <v>#N/A</v>
      </c>
      <c r="CN51" s="76" t="e">
        <f t="shared" ref="CN51:DF51" si="4">CN50</f>
        <v>#N/A</v>
      </c>
      <c r="CO51" s="76" t="e">
        <f t="shared" si="4"/>
        <v>#N/A</v>
      </c>
      <c r="CP51" s="76" t="e">
        <f t="shared" si="4"/>
        <v>#N/A</v>
      </c>
      <c r="CQ51" s="76" t="e">
        <f t="shared" si="4"/>
        <v>#N/A</v>
      </c>
      <c r="CR51" s="76" t="e">
        <f t="shared" si="4"/>
        <v>#N/A</v>
      </c>
      <c r="CS51" s="76" t="e">
        <f t="shared" si="4"/>
        <v>#N/A</v>
      </c>
      <c r="CT51" s="76" t="e">
        <f t="shared" si="4"/>
        <v>#N/A</v>
      </c>
      <c r="CU51" s="76" t="e">
        <f t="shared" si="4"/>
        <v>#N/A</v>
      </c>
      <c r="CV51" s="77" t="e">
        <f t="shared" si="4"/>
        <v>#N/A</v>
      </c>
      <c r="CW51" s="76" t="e">
        <f t="shared" si="4"/>
        <v>#N/A</v>
      </c>
      <c r="CX51" s="76" t="e">
        <f t="shared" si="4"/>
        <v>#N/A</v>
      </c>
      <c r="CY51" s="76" t="e">
        <f t="shared" si="4"/>
        <v>#N/A</v>
      </c>
      <c r="CZ51" s="76" t="e">
        <f t="shared" si="4"/>
        <v>#N/A</v>
      </c>
      <c r="DA51" s="76" t="e">
        <f t="shared" si="4"/>
        <v>#N/A</v>
      </c>
      <c r="DB51" s="76" t="e">
        <f t="shared" si="4"/>
        <v>#N/A</v>
      </c>
      <c r="DC51" s="76" t="e">
        <f t="shared" si="4"/>
        <v>#N/A</v>
      </c>
      <c r="DD51" s="76" t="e">
        <f t="shared" si="4"/>
        <v>#N/A</v>
      </c>
      <c r="DE51" s="76" t="e">
        <f t="shared" si="4"/>
        <v>#N/A</v>
      </c>
      <c r="DF51" s="78" t="e">
        <f t="shared" si="4"/>
        <v>#N/A</v>
      </c>
      <c r="DG51" s="69" t="s">
        <v>139</v>
      </c>
      <c r="DH51" s="75" t="e">
        <f>DH50</f>
        <v>#N/A</v>
      </c>
      <c r="DI51" s="76" t="e">
        <f t="shared" ref="DI51:EA51" si="5">DI50</f>
        <v>#N/A</v>
      </c>
      <c r="DJ51" s="76" t="e">
        <f t="shared" si="5"/>
        <v>#N/A</v>
      </c>
      <c r="DK51" s="76" t="e">
        <f t="shared" si="5"/>
        <v>#N/A</v>
      </c>
      <c r="DL51" s="76" t="e">
        <f t="shared" si="5"/>
        <v>#N/A</v>
      </c>
      <c r="DM51" s="76" t="e">
        <f t="shared" si="5"/>
        <v>#N/A</v>
      </c>
      <c r="DN51" s="76" t="e">
        <f t="shared" si="5"/>
        <v>#N/A</v>
      </c>
      <c r="DO51" s="76" t="e">
        <f t="shared" si="5"/>
        <v>#N/A</v>
      </c>
      <c r="DP51" s="76" t="e">
        <f t="shared" si="5"/>
        <v>#N/A</v>
      </c>
      <c r="DQ51" s="77" t="e">
        <f t="shared" si="5"/>
        <v>#N/A</v>
      </c>
      <c r="DR51" s="76" t="e">
        <f t="shared" si="5"/>
        <v>#N/A</v>
      </c>
      <c r="DS51" s="76" t="e">
        <f t="shared" si="5"/>
        <v>#N/A</v>
      </c>
      <c r="DT51" s="76" t="e">
        <f t="shared" si="5"/>
        <v>#N/A</v>
      </c>
      <c r="DU51" s="76" t="e">
        <f t="shared" si="5"/>
        <v>#N/A</v>
      </c>
      <c r="DV51" s="76" t="e">
        <f t="shared" si="5"/>
        <v>#N/A</v>
      </c>
      <c r="DW51" s="76" t="e">
        <f t="shared" si="5"/>
        <v>#N/A</v>
      </c>
      <c r="DX51" s="76" t="e">
        <f t="shared" si="5"/>
        <v>#N/A</v>
      </c>
      <c r="DY51" s="76" t="e">
        <f t="shared" si="5"/>
        <v>#N/A</v>
      </c>
      <c r="DZ51" s="76" t="e">
        <f t="shared" si="5"/>
        <v>#N/A</v>
      </c>
      <c r="EA51" s="78" t="e">
        <f t="shared" si="5"/>
        <v>#N/A</v>
      </c>
      <c r="EB51" s="69" t="s">
        <v>139</v>
      </c>
      <c r="EC51" s="75" t="e">
        <f>EC50</f>
        <v>#N/A</v>
      </c>
      <c r="ED51" s="76" t="e">
        <f t="shared" ref="ED51:EV51" si="6">ED50</f>
        <v>#N/A</v>
      </c>
      <c r="EE51" s="76" t="e">
        <f t="shared" si="6"/>
        <v>#N/A</v>
      </c>
      <c r="EF51" s="76" t="e">
        <f t="shared" si="6"/>
        <v>#N/A</v>
      </c>
      <c r="EG51" s="76" t="e">
        <f t="shared" si="6"/>
        <v>#N/A</v>
      </c>
      <c r="EH51" s="76" t="e">
        <f t="shared" si="6"/>
        <v>#N/A</v>
      </c>
      <c r="EI51" s="76" t="e">
        <f t="shared" si="6"/>
        <v>#N/A</v>
      </c>
      <c r="EJ51" s="76" t="e">
        <f t="shared" si="6"/>
        <v>#N/A</v>
      </c>
      <c r="EK51" s="76" t="e">
        <f t="shared" si="6"/>
        <v>#N/A</v>
      </c>
      <c r="EL51" s="77" t="e">
        <f t="shared" si="6"/>
        <v>#N/A</v>
      </c>
      <c r="EM51" s="76" t="e">
        <f t="shared" si="6"/>
        <v>#N/A</v>
      </c>
      <c r="EN51" s="76" t="e">
        <f t="shared" si="6"/>
        <v>#N/A</v>
      </c>
      <c r="EO51" s="76" t="e">
        <f t="shared" si="6"/>
        <v>#N/A</v>
      </c>
      <c r="EP51" s="76" t="e">
        <f t="shared" si="6"/>
        <v>#N/A</v>
      </c>
      <c r="EQ51" s="76" t="e">
        <f t="shared" si="6"/>
        <v>#N/A</v>
      </c>
      <c r="ER51" s="76" t="e">
        <f t="shared" si="6"/>
        <v>#N/A</v>
      </c>
      <c r="ES51" s="76" t="e">
        <f t="shared" si="6"/>
        <v>#N/A</v>
      </c>
      <c r="ET51" s="76" t="e">
        <f t="shared" si="6"/>
        <v>#N/A</v>
      </c>
      <c r="EU51" s="76" t="e">
        <f t="shared" si="6"/>
        <v>#N/A</v>
      </c>
      <c r="EV51" s="78" t="e">
        <f t="shared" si="6"/>
        <v>#N/A</v>
      </c>
      <c r="EW51" s="69" t="s">
        <v>139</v>
      </c>
      <c r="EX51" s="75" t="e">
        <f>EX50</f>
        <v>#N/A</v>
      </c>
      <c r="EY51" s="76" t="e">
        <f t="shared" ref="EY51:FQ51" si="7">EY50</f>
        <v>#N/A</v>
      </c>
      <c r="EZ51" s="76" t="e">
        <f t="shared" si="7"/>
        <v>#N/A</v>
      </c>
      <c r="FA51" s="76" t="e">
        <f t="shared" si="7"/>
        <v>#N/A</v>
      </c>
      <c r="FB51" s="76" t="e">
        <f t="shared" si="7"/>
        <v>#N/A</v>
      </c>
      <c r="FC51" s="76" t="e">
        <f t="shared" si="7"/>
        <v>#N/A</v>
      </c>
      <c r="FD51" s="76" t="e">
        <f t="shared" si="7"/>
        <v>#N/A</v>
      </c>
      <c r="FE51" s="76" t="e">
        <f t="shared" si="7"/>
        <v>#N/A</v>
      </c>
      <c r="FF51" s="76" t="e">
        <f t="shared" si="7"/>
        <v>#N/A</v>
      </c>
      <c r="FG51" s="77" t="e">
        <f t="shared" si="7"/>
        <v>#N/A</v>
      </c>
      <c r="FH51" s="76" t="e">
        <f t="shared" si="7"/>
        <v>#N/A</v>
      </c>
      <c r="FI51" s="76" t="e">
        <f t="shared" si="7"/>
        <v>#N/A</v>
      </c>
      <c r="FJ51" s="76" t="e">
        <f t="shared" si="7"/>
        <v>#N/A</v>
      </c>
      <c r="FK51" s="76" t="e">
        <f t="shared" si="7"/>
        <v>#N/A</v>
      </c>
      <c r="FL51" s="76" t="e">
        <f t="shared" si="7"/>
        <v>#N/A</v>
      </c>
      <c r="FM51" s="76" t="e">
        <f t="shared" si="7"/>
        <v>#N/A</v>
      </c>
      <c r="FN51" s="76" t="e">
        <f t="shared" si="7"/>
        <v>#N/A</v>
      </c>
      <c r="FO51" s="76" t="e">
        <f t="shared" si="7"/>
        <v>#N/A</v>
      </c>
      <c r="FP51" s="76" t="e">
        <f t="shared" si="7"/>
        <v>#N/A</v>
      </c>
      <c r="FQ51" s="78" t="e">
        <f t="shared" si="7"/>
        <v>#N/A</v>
      </c>
      <c r="FR51" s="69" t="s">
        <v>139</v>
      </c>
      <c r="FS51" s="75" t="e">
        <f>FS50</f>
        <v>#N/A</v>
      </c>
      <c r="FT51" s="76" t="e">
        <f t="shared" ref="FT51:GL51" si="8">FT50</f>
        <v>#N/A</v>
      </c>
      <c r="FU51" s="76" t="e">
        <f t="shared" si="8"/>
        <v>#N/A</v>
      </c>
      <c r="FV51" s="76" t="e">
        <f t="shared" si="8"/>
        <v>#N/A</v>
      </c>
      <c r="FW51" s="76" t="e">
        <f t="shared" si="8"/>
        <v>#N/A</v>
      </c>
      <c r="FX51" s="76" t="e">
        <f t="shared" si="8"/>
        <v>#N/A</v>
      </c>
      <c r="FY51" s="76" t="e">
        <f t="shared" si="8"/>
        <v>#N/A</v>
      </c>
      <c r="FZ51" s="76" t="e">
        <f t="shared" si="8"/>
        <v>#N/A</v>
      </c>
      <c r="GA51" s="76" t="e">
        <f t="shared" si="8"/>
        <v>#N/A</v>
      </c>
      <c r="GB51" s="77" t="e">
        <f t="shared" si="8"/>
        <v>#N/A</v>
      </c>
      <c r="GC51" s="76" t="e">
        <f t="shared" si="8"/>
        <v>#N/A</v>
      </c>
      <c r="GD51" s="76" t="e">
        <f t="shared" si="8"/>
        <v>#N/A</v>
      </c>
      <c r="GE51" s="76" t="e">
        <f t="shared" si="8"/>
        <v>#N/A</v>
      </c>
      <c r="GF51" s="76" t="e">
        <f t="shared" si="8"/>
        <v>#N/A</v>
      </c>
      <c r="GG51" s="76" t="e">
        <f t="shared" si="8"/>
        <v>#N/A</v>
      </c>
      <c r="GH51" s="76" t="e">
        <f t="shared" si="8"/>
        <v>#N/A</v>
      </c>
      <c r="GI51" s="76" t="e">
        <f t="shared" si="8"/>
        <v>#N/A</v>
      </c>
      <c r="GJ51" s="76" t="e">
        <f t="shared" si="8"/>
        <v>#N/A</v>
      </c>
      <c r="GK51" s="76" t="e">
        <f t="shared" si="8"/>
        <v>#N/A</v>
      </c>
      <c r="GL51" s="78" t="e">
        <f t="shared" si="8"/>
        <v>#N/A</v>
      </c>
      <c r="GM51" s="69" t="s">
        <v>139</v>
      </c>
      <c r="GN51" s="75" t="e">
        <f>GN50</f>
        <v>#N/A</v>
      </c>
      <c r="GO51" s="76" t="e">
        <f t="shared" ref="GO51:HG51" si="9">GO50</f>
        <v>#N/A</v>
      </c>
      <c r="GP51" s="76" t="e">
        <f t="shared" si="9"/>
        <v>#N/A</v>
      </c>
      <c r="GQ51" s="76" t="e">
        <f t="shared" si="9"/>
        <v>#N/A</v>
      </c>
      <c r="GR51" s="76" t="e">
        <f t="shared" si="9"/>
        <v>#N/A</v>
      </c>
      <c r="GS51" s="76" t="e">
        <f t="shared" si="9"/>
        <v>#N/A</v>
      </c>
      <c r="GT51" s="76" t="e">
        <f t="shared" si="9"/>
        <v>#N/A</v>
      </c>
      <c r="GU51" s="76" t="e">
        <f t="shared" si="9"/>
        <v>#N/A</v>
      </c>
      <c r="GV51" s="76" t="e">
        <f t="shared" si="9"/>
        <v>#N/A</v>
      </c>
      <c r="GW51" s="77" t="e">
        <f t="shared" si="9"/>
        <v>#N/A</v>
      </c>
      <c r="GX51" s="76" t="e">
        <f t="shared" si="9"/>
        <v>#N/A</v>
      </c>
      <c r="GY51" s="76" t="e">
        <f t="shared" si="9"/>
        <v>#N/A</v>
      </c>
      <c r="GZ51" s="76" t="e">
        <f t="shared" si="9"/>
        <v>#N/A</v>
      </c>
      <c r="HA51" s="76" t="e">
        <f t="shared" si="9"/>
        <v>#N/A</v>
      </c>
      <c r="HB51" s="76" t="e">
        <f t="shared" si="9"/>
        <v>#N/A</v>
      </c>
      <c r="HC51" s="76" t="e">
        <f t="shared" si="9"/>
        <v>#N/A</v>
      </c>
      <c r="HD51" s="76" t="e">
        <f t="shared" si="9"/>
        <v>#N/A</v>
      </c>
      <c r="HE51" s="76" t="e">
        <f t="shared" si="9"/>
        <v>#N/A</v>
      </c>
      <c r="HF51" s="76" t="e">
        <f t="shared" si="9"/>
        <v>#N/A</v>
      </c>
      <c r="HG51" s="78" t="e">
        <f t="shared" si="9"/>
        <v>#N/A</v>
      </c>
    </row>
    <row r="52" spans="1:215" ht="14.25" thickBot="1" x14ac:dyDescent="0.2">
      <c r="A52" s="39"/>
      <c r="B52" s="42">
        <v>18</v>
      </c>
      <c r="C52" s="39"/>
      <c r="D52" s="39"/>
      <c r="E52" s="39"/>
      <c r="F52" s="79"/>
      <c r="G52" s="666">
        <v>1</v>
      </c>
      <c r="H52" s="666"/>
      <c r="I52" s="666"/>
      <c r="J52" s="666"/>
      <c r="K52" s="666"/>
      <c r="L52" s="666"/>
      <c r="M52" s="666"/>
      <c r="N52" s="666"/>
      <c r="O52" s="666"/>
      <c r="P52" s="666"/>
      <c r="Q52" s="666"/>
      <c r="R52" s="666"/>
      <c r="S52" s="666"/>
      <c r="T52" s="666"/>
      <c r="U52" s="666"/>
      <c r="V52" s="666"/>
      <c r="W52" s="666"/>
      <c r="X52" s="666"/>
      <c r="Y52" s="666"/>
      <c r="Z52" s="666"/>
      <c r="AA52" s="80"/>
      <c r="AB52" s="667">
        <v>2</v>
      </c>
      <c r="AC52" s="668"/>
      <c r="AD52" s="668"/>
      <c r="AE52" s="668"/>
      <c r="AF52" s="668"/>
      <c r="AG52" s="668"/>
      <c r="AH52" s="668"/>
      <c r="AI52" s="668"/>
      <c r="AJ52" s="668"/>
      <c r="AK52" s="668"/>
      <c r="AL52" s="668"/>
      <c r="AM52" s="668"/>
      <c r="AN52" s="668"/>
      <c r="AO52" s="668"/>
      <c r="AP52" s="668"/>
      <c r="AQ52" s="668"/>
      <c r="AR52" s="668"/>
      <c r="AS52" s="668"/>
      <c r="AT52" s="668"/>
      <c r="AU52" s="669"/>
      <c r="AV52" s="80"/>
      <c r="AW52" s="666">
        <v>3</v>
      </c>
      <c r="AX52" s="666"/>
      <c r="AY52" s="666"/>
      <c r="AZ52" s="666"/>
      <c r="BA52" s="666"/>
      <c r="BB52" s="666"/>
      <c r="BC52" s="666"/>
      <c r="BD52" s="666"/>
      <c r="BE52" s="666"/>
      <c r="BF52" s="666"/>
      <c r="BG52" s="666"/>
      <c r="BH52" s="666"/>
      <c r="BI52" s="666"/>
      <c r="BJ52" s="666"/>
      <c r="BK52" s="666"/>
      <c r="BL52" s="666"/>
      <c r="BM52" s="666"/>
      <c r="BN52" s="666"/>
      <c r="BO52" s="666"/>
      <c r="BP52" s="666"/>
      <c r="BQ52" s="80"/>
      <c r="BR52" s="666">
        <v>4</v>
      </c>
      <c r="BS52" s="666"/>
      <c r="BT52" s="666"/>
      <c r="BU52" s="666"/>
      <c r="BV52" s="666"/>
      <c r="BW52" s="666"/>
      <c r="BX52" s="666"/>
      <c r="BY52" s="666"/>
      <c r="BZ52" s="666"/>
      <c r="CA52" s="666"/>
      <c r="CB52" s="666"/>
      <c r="CC52" s="666"/>
      <c r="CD52" s="666"/>
      <c r="CE52" s="666"/>
      <c r="CF52" s="666"/>
      <c r="CG52" s="666"/>
      <c r="CH52" s="666"/>
      <c r="CI52" s="666"/>
      <c r="CJ52" s="666"/>
      <c r="CK52" s="666"/>
      <c r="CL52" s="80"/>
      <c r="CM52" s="666">
        <v>5</v>
      </c>
      <c r="CN52" s="666"/>
      <c r="CO52" s="666"/>
      <c r="CP52" s="666"/>
      <c r="CQ52" s="666"/>
      <c r="CR52" s="666"/>
      <c r="CS52" s="666"/>
      <c r="CT52" s="666"/>
      <c r="CU52" s="666"/>
      <c r="CV52" s="666"/>
      <c r="CW52" s="666"/>
      <c r="CX52" s="666"/>
      <c r="CY52" s="666"/>
      <c r="CZ52" s="666"/>
      <c r="DA52" s="666"/>
      <c r="DB52" s="666"/>
      <c r="DC52" s="666"/>
      <c r="DD52" s="666"/>
      <c r="DE52" s="666"/>
      <c r="DF52" s="666"/>
      <c r="DG52" s="80"/>
      <c r="DH52" s="666">
        <v>6</v>
      </c>
      <c r="DI52" s="666"/>
      <c r="DJ52" s="666"/>
      <c r="DK52" s="666"/>
      <c r="DL52" s="666"/>
      <c r="DM52" s="666"/>
      <c r="DN52" s="666"/>
      <c r="DO52" s="666"/>
      <c r="DP52" s="666"/>
      <c r="DQ52" s="666"/>
      <c r="DR52" s="666"/>
      <c r="DS52" s="666"/>
      <c r="DT52" s="666"/>
      <c r="DU52" s="666"/>
      <c r="DV52" s="666"/>
      <c r="DW52" s="666"/>
      <c r="DX52" s="666"/>
      <c r="DY52" s="666"/>
      <c r="DZ52" s="666"/>
      <c r="EA52" s="666"/>
      <c r="EB52" s="80"/>
      <c r="EC52" s="666">
        <v>7</v>
      </c>
      <c r="ED52" s="666"/>
      <c r="EE52" s="666"/>
      <c r="EF52" s="666"/>
      <c r="EG52" s="666"/>
      <c r="EH52" s="666"/>
      <c r="EI52" s="666"/>
      <c r="EJ52" s="666"/>
      <c r="EK52" s="666"/>
      <c r="EL52" s="666"/>
      <c r="EM52" s="666"/>
      <c r="EN52" s="666"/>
      <c r="EO52" s="666"/>
      <c r="EP52" s="666"/>
      <c r="EQ52" s="666"/>
      <c r="ER52" s="666"/>
      <c r="ES52" s="666"/>
      <c r="ET52" s="666"/>
      <c r="EU52" s="666"/>
      <c r="EV52" s="666"/>
      <c r="EW52" s="80"/>
      <c r="EX52" s="666">
        <v>8</v>
      </c>
      <c r="EY52" s="666"/>
      <c r="EZ52" s="666"/>
      <c r="FA52" s="666"/>
      <c r="FB52" s="666"/>
      <c r="FC52" s="666"/>
      <c r="FD52" s="666"/>
      <c r="FE52" s="666"/>
      <c r="FF52" s="666"/>
      <c r="FG52" s="666"/>
      <c r="FH52" s="666"/>
      <c r="FI52" s="666"/>
      <c r="FJ52" s="666"/>
      <c r="FK52" s="666"/>
      <c r="FL52" s="666"/>
      <c r="FM52" s="666"/>
      <c r="FN52" s="666"/>
      <c r="FO52" s="666"/>
      <c r="FP52" s="666"/>
      <c r="FQ52" s="666"/>
      <c r="FR52" s="80"/>
      <c r="FS52" s="666">
        <v>9</v>
      </c>
      <c r="FT52" s="666"/>
      <c r="FU52" s="666"/>
      <c r="FV52" s="666"/>
      <c r="FW52" s="666"/>
      <c r="FX52" s="666"/>
      <c r="FY52" s="666"/>
      <c r="FZ52" s="666"/>
      <c r="GA52" s="666"/>
      <c r="GB52" s="666"/>
      <c r="GC52" s="666"/>
      <c r="GD52" s="666"/>
      <c r="GE52" s="666"/>
      <c r="GF52" s="666"/>
      <c r="GG52" s="666"/>
      <c r="GH52" s="666"/>
      <c r="GI52" s="666"/>
      <c r="GJ52" s="666"/>
      <c r="GK52" s="666"/>
      <c r="GL52" s="666"/>
      <c r="GM52" s="80"/>
      <c r="GN52" s="666">
        <v>10</v>
      </c>
      <c r="GO52" s="666"/>
      <c r="GP52" s="666"/>
      <c r="GQ52" s="666"/>
      <c r="GR52" s="666"/>
      <c r="GS52" s="666"/>
      <c r="GT52" s="666"/>
      <c r="GU52" s="666"/>
      <c r="GV52" s="666"/>
      <c r="GW52" s="666"/>
      <c r="GX52" s="666"/>
      <c r="GY52" s="666"/>
      <c r="GZ52" s="666"/>
      <c r="HA52" s="666"/>
      <c r="HB52" s="666"/>
      <c r="HC52" s="666"/>
      <c r="HD52" s="666"/>
      <c r="HE52" s="666"/>
      <c r="HF52" s="666"/>
      <c r="HG52" s="666"/>
    </row>
    <row r="53" spans="1:215" ht="14.25" thickBot="1" x14ac:dyDescent="0.2">
      <c r="A53" s="39"/>
      <c r="B53" s="42">
        <v>19</v>
      </c>
      <c r="C53" s="39"/>
      <c r="D53" s="39"/>
      <c r="E53" s="39"/>
      <c r="F53" s="68"/>
      <c r="AA53" s="68"/>
      <c r="AV53" s="68"/>
      <c r="BQ53" s="68"/>
      <c r="CL53" s="68"/>
      <c r="DG53" s="68"/>
      <c r="EB53" s="68"/>
      <c r="EW53" s="68"/>
      <c r="FR53" s="68"/>
      <c r="GM53" s="68"/>
    </row>
    <row r="54" spans="1:215" ht="14.25" thickBot="1" x14ac:dyDescent="0.2">
      <c r="A54" s="39"/>
      <c r="B54" s="42">
        <v>20</v>
      </c>
      <c r="C54" s="39"/>
      <c r="D54" s="39"/>
      <c r="E54" s="39"/>
      <c r="F54" s="81" t="s">
        <v>103</v>
      </c>
      <c r="G54" s="82" t="s">
        <v>31</v>
      </c>
      <c r="H54" s="82" t="s">
        <v>30</v>
      </c>
      <c r="I54" s="82" t="s">
        <v>19</v>
      </c>
      <c r="J54" s="82" t="s">
        <v>17</v>
      </c>
      <c r="K54" s="82" t="s">
        <v>16</v>
      </c>
      <c r="L54" s="82" t="s">
        <v>15</v>
      </c>
      <c r="M54" s="82" t="s">
        <v>14</v>
      </c>
      <c r="N54" s="82" t="s">
        <v>13</v>
      </c>
      <c r="O54" s="82" t="s">
        <v>12</v>
      </c>
      <c r="P54" s="82" t="s">
        <v>11</v>
      </c>
      <c r="Q54" s="83" t="s">
        <v>117</v>
      </c>
      <c r="R54" s="82" t="s">
        <v>118</v>
      </c>
      <c r="S54" s="82" t="s">
        <v>119</v>
      </c>
      <c r="T54" s="82" t="s">
        <v>120</v>
      </c>
      <c r="U54" s="82" t="s">
        <v>121</v>
      </c>
      <c r="V54" s="82" t="s">
        <v>122</v>
      </c>
      <c r="W54" s="82" t="s">
        <v>123</v>
      </c>
      <c r="X54" s="82" t="s">
        <v>124</v>
      </c>
      <c r="Y54" s="82" t="s">
        <v>125</v>
      </c>
      <c r="Z54" s="84" t="s">
        <v>126</v>
      </c>
      <c r="AA54" s="678" t="s">
        <v>133</v>
      </c>
      <c r="AB54" s="679"/>
      <c r="AC54" s="679"/>
      <c r="AD54" s="679"/>
      <c r="AE54" s="679"/>
      <c r="AF54" s="679"/>
      <c r="AG54" s="679"/>
      <c r="AH54" s="679"/>
      <c r="AI54" s="679"/>
      <c r="AJ54" s="680"/>
      <c r="AV54" s="68"/>
      <c r="BQ54" s="68"/>
      <c r="CL54" s="68"/>
      <c r="DG54" s="68"/>
      <c r="EB54" s="68"/>
      <c r="EW54" s="68"/>
      <c r="FR54" s="68"/>
      <c r="GM54" s="68"/>
    </row>
    <row r="55" spans="1:215" x14ac:dyDescent="0.15">
      <c r="A55" s="39"/>
      <c r="B55" s="42">
        <v>21</v>
      </c>
      <c r="C55" s="39"/>
      <c r="D55" s="39"/>
      <c r="E55" s="39"/>
      <c r="F55" s="85" t="s">
        <v>104</v>
      </c>
      <c r="G55" s="86">
        <v>2</v>
      </c>
      <c r="H55" s="86">
        <v>2</v>
      </c>
      <c r="I55" s="86">
        <v>2</v>
      </c>
      <c r="J55" s="86">
        <v>2</v>
      </c>
      <c r="K55" s="86">
        <v>1</v>
      </c>
      <c r="L55" s="86">
        <v>4</v>
      </c>
      <c r="M55" s="86">
        <v>4</v>
      </c>
      <c r="N55" s="86">
        <v>3</v>
      </c>
      <c r="O55" s="86">
        <v>26</v>
      </c>
      <c r="P55" s="86">
        <v>7</v>
      </c>
      <c r="Q55" s="87">
        <v>0</v>
      </c>
      <c r="R55" s="86">
        <v>0</v>
      </c>
      <c r="S55" s="86">
        <v>0</v>
      </c>
      <c r="T55" s="86">
        <v>0</v>
      </c>
      <c r="U55" s="86">
        <v>0</v>
      </c>
      <c r="V55" s="86">
        <v>0</v>
      </c>
      <c r="W55" s="86">
        <v>0</v>
      </c>
      <c r="X55" s="86">
        <v>0</v>
      </c>
      <c r="Y55" s="86">
        <v>0</v>
      </c>
      <c r="Z55" s="88">
        <v>0</v>
      </c>
      <c r="AA55" s="651" t="str">
        <f>"命中判定のC値-1 F値+1 &amp; 炎氷耐性+"&amp;CS!S10*3</f>
        <v>命中判定のC値-1 F値+1 &amp; 炎氷耐性+3</v>
      </c>
      <c r="AB55" s="652"/>
      <c r="AC55" s="652"/>
      <c r="AD55" s="652"/>
      <c r="AE55" s="652"/>
      <c r="AF55" s="652"/>
      <c r="AG55" s="652"/>
      <c r="AH55" s="652"/>
      <c r="AI55" s="652"/>
      <c r="AJ55" s="653"/>
      <c r="AV55" s="68"/>
      <c r="BQ55" s="68"/>
      <c r="CL55" s="68"/>
      <c r="DG55" s="68"/>
      <c r="EB55" s="68"/>
      <c r="EW55" s="68"/>
      <c r="FR55" s="68"/>
      <c r="GM55" s="68"/>
    </row>
    <row r="56" spans="1:215" x14ac:dyDescent="0.15">
      <c r="A56" s="39"/>
      <c r="B56" s="42"/>
      <c r="C56" s="39"/>
      <c r="D56" s="39"/>
      <c r="E56" s="39"/>
      <c r="F56" s="89" t="s">
        <v>105</v>
      </c>
      <c r="G56" s="90">
        <v>2</v>
      </c>
      <c r="H56" s="90">
        <v>2</v>
      </c>
      <c r="I56" s="90">
        <v>1</v>
      </c>
      <c r="J56" s="90">
        <v>2</v>
      </c>
      <c r="K56" s="90">
        <v>1</v>
      </c>
      <c r="L56" s="90">
        <v>2</v>
      </c>
      <c r="M56" s="90">
        <v>3</v>
      </c>
      <c r="N56" s="90">
        <v>4</v>
      </c>
      <c r="O56" s="90">
        <v>35</v>
      </c>
      <c r="P56" s="90">
        <v>8</v>
      </c>
      <c r="Q56" s="91">
        <v>0</v>
      </c>
      <c r="R56" s="90">
        <v>0</v>
      </c>
      <c r="S56" s="90">
        <v>0</v>
      </c>
      <c r="T56" s="90">
        <v>0</v>
      </c>
      <c r="U56" s="90">
        <v>0</v>
      </c>
      <c r="V56" s="90">
        <v>0</v>
      </c>
      <c r="W56" s="90">
        <v>0</v>
      </c>
      <c r="X56" s="90">
        <v>0</v>
      </c>
      <c r="Y56" s="90">
        <v>0</v>
      </c>
      <c r="Z56" s="92">
        <v>0</v>
      </c>
      <c r="AA56" s="644" t="str">
        <f>"氷水雷風土耐性+"&amp;CS!S10*2&amp;" &amp; 「BS：凍結」無効"</f>
        <v>氷水雷風土耐性+2 &amp; 「BS：凍結」無効</v>
      </c>
      <c r="AB56" s="645"/>
      <c r="AC56" s="645"/>
      <c r="AD56" s="645"/>
      <c r="AE56" s="645"/>
      <c r="AF56" s="645"/>
      <c r="AG56" s="645"/>
      <c r="AH56" s="645"/>
      <c r="AI56" s="645"/>
      <c r="AJ56" s="646"/>
      <c r="AV56" s="68"/>
      <c r="BQ56" s="68"/>
      <c r="CL56" s="68"/>
      <c r="DG56" s="68"/>
      <c r="EB56" s="68"/>
      <c r="EW56" s="68"/>
      <c r="FR56" s="68"/>
      <c r="GM56" s="68"/>
    </row>
    <row r="57" spans="1:215" x14ac:dyDescent="0.15">
      <c r="A57" s="39"/>
      <c r="B57" s="42"/>
      <c r="C57" s="39"/>
      <c r="D57" s="39"/>
      <c r="E57" s="39"/>
      <c r="F57" s="89" t="s">
        <v>106</v>
      </c>
      <c r="G57" s="90">
        <v>2</v>
      </c>
      <c r="H57" s="90">
        <v>1</v>
      </c>
      <c r="I57" s="90">
        <v>1</v>
      </c>
      <c r="J57" s="90">
        <v>2</v>
      </c>
      <c r="K57" s="90">
        <v>2</v>
      </c>
      <c r="L57" s="90">
        <v>3</v>
      </c>
      <c r="M57" s="90">
        <v>4</v>
      </c>
      <c r="N57" s="90">
        <v>6</v>
      </c>
      <c r="O57" s="90">
        <v>18</v>
      </c>
      <c r="P57" s="90">
        <v>10</v>
      </c>
      <c r="Q57" s="91">
        <v>0</v>
      </c>
      <c r="R57" s="90">
        <v>0</v>
      </c>
      <c r="S57" s="90">
        <v>0</v>
      </c>
      <c r="T57" s="90">
        <v>0</v>
      </c>
      <c r="U57" s="90">
        <v>0</v>
      </c>
      <c r="V57" s="90">
        <v>0</v>
      </c>
      <c r="W57" s="90">
        <v>0</v>
      </c>
      <c r="X57" s="90">
        <v>0</v>
      </c>
      <c r="Y57" s="90">
        <v>0</v>
      </c>
      <c r="Z57" s="92">
        <v>0</v>
      </c>
      <c r="AA57" s="644" t="s">
        <v>134</v>
      </c>
      <c r="AB57" s="645"/>
      <c r="AC57" s="645"/>
      <c r="AD57" s="645"/>
      <c r="AE57" s="645"/>
      <c r="AF57" s="645"/>
      <c r="AG57" s="645"/>
      <c r="AH57" s="645"/>
      <c r="AI57" s="645"/>
      <c r="AJ57" s="646"/>
      <c r="AV57" s="68"/>
      <c r="BQ57" s="68"/>
      <c r="CL57" s="68"/>
      <c r="DG57" s="68"/>
      <c r="EB57" s="68"/>
      <c r="EW57" s="68"/>
      <c r="FR57" s="68"/>
      <c r="GM57" s="68"/>
    </row>
    <row r="58" spans="1:215" x14ac:dyDescent="0.15">
      <c r="A58" s="39"/>
      <c r="B58" s="42"/>
      <c r="C58" s="39"/>
      <c r="D58" s="39"/>
      <c r="E58" s="39"/>
      <c r="F58" s="89" t="s">
        <v>107</v>
      </c>
      <c r="G58" s="90">
        <v>1</v>
      </c>
      <c r="H58" s="90">
        <v>2</v>
      </c>
      <c r="I58" s="90">
        <v>3</v>
      </c>
      <c r="J58" s="90">
        <v>1</v>
      </c>
      <c r="K58" s="90">
        <v>2</v>
      </c>
      <c r="L58" s="90">
        <v>4</v>
      </c>
      <c r="M58" s="90">
        <v>4</v>
      </c>
      <c r="N58" s="90">
        <v>4</v>
      </c>
      <c r="O58" s="90">
        <v>17</v>
      </c>
      <c r="P58" s="90">
        <v>8</v>
      </c>
      <c r="Q58" s="91">
        <v>0</v>
      </c>
      <c r="R58" s="90">
        <v>0</v>
      </c>
      <c r="S58" s="90">
        <v>0</v>
      </c>
      <c r="T58" s="90">
        <v>0</v>
      </c>
      <c r="U58" s="90">
        <v>0</v>
      </c>
      <c r="V58" s="90">
        <v>0</v>
      </c>
      <c r="W58" s="90">
        <v>0</v>
      </c>
      <c r="X58" s="90">
        <v>0</v>
      </c>
      <c r="Y58" s="90">
        <v>0</v>
      </c>
      <c r="Z58" s="92">
        <v>0</v>
      </c>
      <c r="AA58" s="644" t="str">
        <f>"【敏捷】+"&amp;IF(CS!S10&lt;=5,CS!S10,5)</f>
        <v>【敏捷】+1</v>
      </c>
      <c r="AB58" s="645"/>
      <c r="AC58" s="645"/>
      <c r="AD58" s="645"/>
      <c r="AE58" s="645"/>
      <c r="AF58" s="645"/>
      <c r="AG58" s="645"/>
      <c r="AH58" s="645"/>
      <c r="AI58" s="645"/>
      <c r="AJ58" s="646"/>
      <c r="AV58" s="68"/>
      <c r="BQ58" s="68"/>
      <c r="CL58" s="68"/>
      <c r="DG58" s="68"/>
      <c r="EB58" s="68"/>
      <c r="EW58" s="68"/>
      <c r="FR58" s="68"/>
      <c r="GM58" s="68"/>
    </row>
    <row r="59" spans="1:215" x14ac:dyDescent="0.15">
      <c r="A59" s="39"/>
      <c r="B59" s="42"/>
      <c r="C59" s="39"/>
      <c r="D59" s="39"/>
      <c r="E59" s="39"/>
      <c r="F59" s="89" t="s">
        <v>108</v>
      </c>
      <c r="G59" s="90">
        <v>1</v>
      </c>
      <c r="H59" s="90">
        <v>2</v>
      </c>
      <c r="I59" s="90">
        <v>1</v>
      </c>
      <c r="J59" s="90">
        <v>2</v>
      </c>
      <c r="K59" s="90">
        <v>3</v>
      </c>
      <c r="L59" s="90">
        <v>3</v>
      </c>
      <c r="M59" s="90">
        <v>4</v>
      </c>
      <c r="N59" s="90">
        <v>4</v>
      </c>
      <c r="O59" s="90">
        <v>25</v>
      </c>
      <c r="P59" s="90">
        <v>7</v>
      </c>
      <c r="Q59" s="91">
        <v>0</v>
      </c>
      <c r="R59" s="90">
        <v>0</v>
      </c>
      <c r="S59" s="90">
        <v>0</v>
      </c>
      <c r="T59" s="90">
        <v>0</v>
      </c>
      <c r="U59" s="90">
        <v>0</v>
      </c>
      <c r="V59" s="90">
        <v>0</v>
      </c>
      <c r="W59" s="90">
        <v>0</v>
      </c>
      <c r="X59" s="90">
        <v>0</v>
      </c>
      <c r="Y59" s="90">
        <v>0</v>
      </c>
      <c r="Z59" s="92">
        <v>0</v>
      </c>
      <c r="AA59" s="644" t="str">
        <f>"【耐久力】+"&amp;CS!S10*5&amp;" &amp; 20カウント毎に【HP】を"&amp;CS!S10*3&amp;"点回復。"</f>
        <v>【耐久力】+5 &amp; 20カウント毎に【HP】を3点回復。</v>
      </c>
      <c r="AB59" s="645"/>
      <c r="AC59" s="645"/>
      <c r="AD59" s="645"/>
      <c r="AE59" s="645"/>
      <c r="AF59" s="645"/>
      <c r="AG59" s="645"/>
      <c r="AH59" s="645"/>
      <c r="AI59" s="645"/>
      <c r="AJ59" s="646"/>
      <c r="AV59" s="68"/>
      <c r="BQ59" s="68"/>
      <c r="CL59" s="68"/>
      <c r="DG59" s="68"/>
      <c r="EB59" s="68"/>
      <c r="EW59" s="68"/>
      <c r="FR59" s="68"/>
      <c r="GM59" s="68"/>
    </row>
    <row r="60" spans="1:215" ht="14.25" thickBot="1" x14ac:dyDescent="0.2">
      <c r="A60" s="39"/>
      <c r="B60" s="42"/>
      <c r="C60" s="39"/>
      <c r="D60" s="39"/>
      <c r="E60" s="39"/>
      <c r="F60" s="94" t="s">
        <v>109</v>
      </c>
      <c r="G60" s="95">
        <v>2</v>
      </c>
      <c r="H60" s="95">
        <v>2</v>
      </c>
      <c r="I60" s="95">
        <v>1</v>
      </c>
      <c r="J60" s="95">
        <v>2</v>
      </c>
      <c r="K60" s="95">
        <v>1</v>
      </c>
      <c r="L60" s="95">
        <v>4</v>
      </c>
      <c r="M60" s="95">
        <v>4</v>
      </c>
      <c r="N60" s="95">
        <v>4</v>
      </c>
      <c r="O60" s="95">
        <v>26</v>
      </c>
      <c r="P60" s="95">
        <v>9</v>
      </c>
      <c r="Q60" s="96">
        <v>0</v>
      </c>
      <c r="R60" s="95">
        <v>0</v>
      </c>
      <c r="S60" s="95">
        <v>0</v>
      </c>
      <c r="T60" s="95">
        <v>0</v>
      </c>
      <c r="U60" s="95">
        <v>0</v>
      </c>
      <c r="V60" s="95">
        <v>0</v>
      </c>
      <c r="W60" s="95">
        <v>0</v>
      </c>
      <c r="X60" s="95">
        <v>0</v>
      </c>
      <c r="Y60" s="95">
        <v>0</v>
      </c>
      <c r="Z60" s="97">
        <v>0</v>
      </c>
      <c r="AA60" s="647" t="str">
        <f>"【精神力】+"&amp;CS!S10*2&amp;" &amp; 「BS：脱力(X)」無効"</f>
        <v>【精神力】+2 &amp; 「BS：脱力(X)」無効</v>
      </c>
      <c r="AB60" s="642"/>
      <c r="AC60" s="642"/>
      <c r="AD60" s="642"/>
      <c r="AE60" s="642"/>
      <c r="AF60" s="642"/>
      <c r="AG60" s="642"/>
      <c r="AH60" s="642"/>
      <c r="AI60" s="642"/>
      <c r="AJ60" s="643"/>
      <c r="AV60" s="68"/>
      <c r="BQ60" s="68"/>
      <c r="CL60" s="68"/>
      <c r="DG60" s="68"/>
      <c r="EB60" s="68"/>
      <c r="EW60" s="68"/>
      <c r="FR60" s="68"/>
      <c r="GM60" s="68"/>
    </row>
    <row r="61" spans="1:215" x14ac:dyDescent="0.15">
      <c r="A61" s="39"/>
      <c r="B61" s="42"/>
      <c r="C61" s="39"/>
      <c r="D61" s="39"/>
      <c r="E61" s="39"/>
      <c r="F61" s="85" t="s">
        <v>110</v>
      </c>
      <c r="G61" s="86">
        <v>2</v>
      </c>
      <c r="H61" s="86">
        <v>1</v>
      </c>
      <c r="I61" s="86">
        <v>1</v>
      </c>
      <c r="J61" s="86">
        <v>2</v>
      </c>
      <c r="K61" s="86">
        <v>2</v>
      </c>
      <c r="L61" s="86">
        <v>2</v>
      </c>
      <c r="M61" s="86">
        <v>4</v>
      </c>
      <c r="N61" s="86">
        <v>4</v>
      </c>
      <c r="O61" s="86">
        <v>30</v>
      </c>
      <c r="P61" s="86">
        <v>8</v>
      </c>
      <c r="Q61" s="87">
        <v>0</v>
      </c>
      <c r="R61" s="86">
        <v>0</v>
      </c>
      <c r="S61" s="86">
        <v>0</v>
      </c>
      <c r="T61" s="86">
        <v>0</v>
      </c>
      <c r="U61" s="86">
        <v>0</v>
      </c>
      <c r="V61" s="86">
        <v>0</v>
      </c>
      <c r="W61" s="86">
        <v>0</v>
      </c>
      <c r="X61" s="86">
        <v>0</v>
      </c>
      <c r="Y61" s="86">
        <v>0</v>
      </c>
      <c r="Z61" s="88">
        <v>0</v>
      </c>
      <c r="AA61" s="651" t="str">
        <f>"「種別：支」のｽｷﾙの代償-1MP &amp; 炎水風土属性の耐性+"&amp;CS!S10*3</f>
        <v>「種別：支」のｽｷﾙの代償-1MP &amp; 炎水風土属性の耐性+3</v>
      </c>
      <c r="AB61" s="652"/>
      <c r="AC61" s="652"/>
      <c r="AD61" s="652"/>
      <c r="AE61" s="652"/>
      <c r="AF61" s="652"/>
      <c r="AG61" s="652"/>
      <c r="AH61" s="652"/>
      <c r="AI61" s="652"/>
      <c r="AJ61" s="653"/>
      <c r="AV61" s="68"/>
      <c r="BQ61" s="68"/>
      <c r="CL61" s="68"/>
      <c r="DG61" s="68"/>
      <c r="EB61" s="68"/>
      <c r="EW61" s="68"/>
      <c r="FR61" s="68"/>
      <c r="GM61" s="68"/>
    </row>
    <row r="62" spans="1:215" x14ac:dyDescent="0.15">
      <c r="A62" s="39"/>
      <c r="B62" s="42"/>
      <c r="C62" s="39"/>
      <c r="D62" s="39"/>
      <c r="E62" s="39"/>
      <c r="F62" s="89" t="s">
        <v>111</v>
      </c>
      <c r="G62" s="90">
        <v>2</v>
      </c>
      <c r="H62" s="90">
        <v>2</v>
      </c>
      <c r="I62" s="90">
        <v>2</v>
      </c>
      <c r="J62" s="90">
        <v>1</v>
      </c>
      <c r="K62" s="90">
        <v>3</v>
      </c>
      <c r="L62" s="90">
        <v>4</v>
      </c>
      <c r="M62" s="90">
        <v>4</v>
      </c>
      <c r="N62" s="90">
        <v>4</v>
      </c>
      <c r="O62" s="90">
        <v>20</v>
      </c>
      <c r="P62" s="90">
        <v>11</v>
      </c>
      <c r="Q62" s="91">
        <v>0</v>
      </c>
      <c r="R62" s="90">
        <v>0</v>
      </c>
      <c r="S62" s="90">
        <v>0</v>
      </c>
      <c r="T62" s="90">
        <v>0</v>
      </c>
      <c r="U62" s="90">
        <v>0</v>
      </c>
      <c r="V62" s="90">
        <v>0</v>
      </c>
      <c r="W62" s="90">
        <v>0</v>
      </c>
      <c r="X62" s="90">
        <v>0</v>
      </c>
      <c r="Y62" s="90">
        <v>0</v>
      </c>
      <c r="Z62" s="92">
        <v>0</v>
      </c>
      <c r="AA62" s="644" t="s">
        <v>135</v>
      </c>
      <c r="AB62" s="645"/>
      <c r="AC62" s="645"/>
      <c r="AD62" s="645"/>
      <c r="AE62" s="645"/>
      <c r="AF62" s="645"/>
      <c r="AG62" s="645"/>
      <c r="AH62" s="645"/>
      <c r="AI62" s="645"/>
      <c r="AJ62" s="646"/>
      <c r="AV62" s="68"/>
      <c r="BQ62" s="68"/>
      <c r="CL62" s="68"/>
      <c r="DG62" s="68"/>
      <c r="EB62" s="68"/>
      <c r="EW62" s="68"/>
      <c r="FR62" s="68"/>
      <c r="GM62" s="68"/>
    </row>
    <row r="63" spans="1:215" x14ac:dyDescent="0.15">
      <c r="A63" s="39"/>
      <c r="B63" s="42"/>
      <c r="C63" s="39"/>
      <c r="D63" s="39"/>
      <c r="E63" s="39"/>
      <c r="F63" s="89" t="s">
        <v>112</v>
      </c>
      <c r="G63" s="90">
        <v>2</v>
      </c>
      <c r="H63" s="90">
        <v>2</v>
      </c>
      <c r="I63" s="90">
        <v>1</v>
      </c>
      <c r="J63" s="90">
        <v>1</v>
      </c>
      <c r="K63" s="90">
        <v>2</v>
      </c>
      <c r="L63" s="90">
        <v>3</v>
      </c>
      <c r="M63" s="90">
        <v>5</v>
      </c>
      <c r="N63" s="90">
        <v>5</v>
      </c>
      <c r="O63" s="90">
        <v>31</v>
      </c>
      <c r="P63" s="90">
        <v>8</v>
      </c>
      <c r="Q63" s="91">
        <v>0</v>
      </c>
      <c r="R63" s="90">
        <v>0</v>
      </c>
      <c r="S63" s="90">
        <v>0</v>
      </c>
      <c r="T63" s="90">
        <v>0</v>
      </c>
      <c r="U63" s="90">
        <v>0</v>
      </c>
      <c r="V63" s="90">
        <v>0</v>
      </c>
      <c r="W63" s="90">
        <v>0</v>
      </c>
      <c r="X63" s="90">
        <v>0</v>
      </c>
      <c r="Y63" s="90">
        <v>0</v>
      </c>
      <c r="Z63" s="92">
        <v>0</v>
      </c>
      <c r="AA63" s="644" t="s">
        <v>257</v>
      </c>
      <c r="AB63" s="645"/>
      <c r="AC63" s="645"/>
      <c r="AD63" s="645"/>
      <c r="AE63" s="645"/>
      <c r="AF63" s="645"/>
      <c r="AG63" s="645"/>
      <c r="AH63" s="645"/>
      <c r="AI63" s="645"/>
      <c r="AJ63" s="646"/>
      <c r="AV63" s="68"/>
      <c r="BQ63" s="68"/>
      <c r="CL63" s="68"/>
      <c r="DG63" s="68"/>
      <c r="EB63" s="68"/>
      <c r="EW63" s="68"/>
      <c r="FR63" s="68"/>
      <c r="GM63" s="68"/>
    </row>
    <row r="64" spans="1:215" x14ac:dyDescent="0.15">
      <c r="A64" s="39"/>
      <c r="B64" s="42"/>
      <c r="C64" s="93"/>
      <c r="D64" s="93"/>
      <c r="E64" s="93"/>
      <c r="F64" s="89" t="s">
        <v>113</v>
      </c>
      <c r="G64" s="90">
        <v>3</v>
      </c>
      <c r="H64" s="90">
        <v>3</v>
      </c>
      <c r="I64" s="90">
        <v>1</v>
      </c>
      <c r="J64" s="90">
        <v>2</v>
      </c>
      <c r="K64" s="90">
        <v>0</v>
      </c>
      <c r="L64" s="90">
        <v>3</v>
      </c>
      <c r="M64" s="90">
        <v>7</v>
      </c>
      <c r="N64" s="90">
        <v>4</v>
      </c>
      <c r="O64" s="90">
        <v>23</v>
      </c>
      <c r="P64" s="90">
        <v>9</v>
      </c>
      <c r="Q64" s="91">
        <v>0</v>
      </c>
      <c r="R64" s="90">
        <v>0</v>
      </c>
      <c r="S64" s="90">
        <v>0</v>
      </c>
      <c r="T64" s="90">
        <v>0</v>
      </c>
      <c r="U64" s="90">
        <v>0</v>
      </c>
      <c r="V64" s="90">
        <v>0</v>
      </c>
      <c r="W64" s="90">
        <v>0</v>
      </c>
      <c r="X64" s="90">
        <v>0</v>
      </c>
      <c r="Y64" s="90">
        <v>0</v>
      </c>
      <c r="Z64" s="92">
        <v>0</v>
      </c>
      <c r="AA64" s="644" t="str">
        <f>"「BS：封印」無効。【耐久力】+"&amp;CS!S10*3&amp;" &amp; 【精神力】+"&amp;CS!S10</f>
        <v>「BS：封印」無効。【耐久力】+3 &amp; 【精神力】+1</v>
      </c>
      <c r="AB64" s="645"/>
      <c r="AC64" s="645"/>
      <c r="AD64" s="645"/>
      <c r="AE64" s="645"/>
      <c r="AF64" s="645"/>
      <c r="AG64" s="645"/>
      <c r="AH64" s="645"/>
      <c r="AI64" s="645"/>
      <c r="AJ64" s="646"/>
      <c r="AV64" s="68"/>
      <c r="BQ64" s="68"/>
      <c r="CL64" s="68"/>
      <c r="DG64" s="68"/>
      <c r="EB64" s="68"/>
      <c r="EW64" s="68"/>
      <c r="FR64" s="68"/>
      <c r="GM64" s="68"/>
    </row>
    <row r="65" spans="1:195" x14ac:dyDescent="0.15">
      <c r="A65" s="39"/>
      <c r="B65" s="42"/>
      <c r="C65" s="93"/>
      <c r="D65" s="93"/>
      <c r="E65" s="93"/>
      <c r="F65" s="89" t="s">
        <v>115</v>
      </c>
      <c r="G65" s="90">
        <v>1</v>
      </c>
      <c r="H65" s="90">
        <v>1</v>
      </c>
      <c r="I65" s="90">
        <v>3</v>
      </c>
      <c r="J65" s="90">
        <v>1</v>
      </c>
      <c r="K65" s="90">
        <v>3</v>
      </c>
      <c r="L65" s="90">
        <v>3</v>
      </c>
      <c r="M65" s="90">
        <v>8</v>
      </c>
      <c r="N65" s="90">
        <v>8</v>
      </c>
      <c r="O65" s="90">
        <v>30</v>
      </c>
      <c r="P65" s="90">
        <v>9</v>
      </c>
      <c r="Q65" s="91">
        <v>0</v>
      </c>
      <c r="R65" s="90">
        <v>0</v>
      </c>
      <c r="S65" s="90">
        <v>0</v>
      </c>
      <c r="T65" s="90">
        <v>0</v>
      </c>
      <c r="U65" s="90">
        <v>0</v>
      </c>
      <c r="V65" s="90">
        <v>0</v>
      </c>
      <c r="W65" s="90">
        <v>0</v>
      </c>
      <c r="X65" s="90">
        <v>0</v>
      </c>
      <c r="Y65" s="90">
        <v>0</v>
      </c>
      <c r="Z65" s="92">
        <v>0</v>
      </c>
      <c r="AA65" s="644" t="str">
        <f>"行動順決定時、【敏捷】+"&amp;10+CS!S10&amp;" &amp; ｶｳﾝﾄ開始時、後ろのｶｳﾝﾄに配置可能。"</f>
        <v>行動順決定時、【敏捷】+11 &amp; ｶｳﾝﾄ開始時、後ろのｶｳﾝﾄに配置可能。</v>
      </c>
      <c r="AB65" s="645"/>
      <c r="AC65" s="645"/>
      <c r="AD65" s="645"/>
      <c r="AE65" s="645"/>
      <c r="AF65" s="645"/>
      <c r="AG65" s="645"/>
      <c r="AH65" s="645"/>
      <c r="AI65" s="645"/>
      <c r="AJ65" s="646"/>
      <c r="AV65" s="68"/>
      <c r="BQ65" s="68"/>
      <c r="CL65" s="68"/>
      <c r="DG65" s="68"/>
      <c r="EB65" s="68"/>
      <c r="EW65" s="68"/>
      <c r="FR65" s="68"/>
      <c r="GM65" s="68"/>
    </row>
    <row r="66" spans="1:195" ht="14.25" thickBot="1" x14ac:dyDescent="0.2">
      <c r="A66" s="39"/>
      <c r="B66" s="42"/>
      <c r="C66" s="39"/>
      <c r="D66" s="42"/>
      <c r="E66" s="42"/>
      <c r="F66" s="94" t="s">
        <v>114</v>
      </c>
      <c r="G66" s="95">
        <v>1</v>
      </c>
      <c r="H66" s="95">
        <v>1</v>
      </c>
      <c r="I66" s="95">
        <v>3</v>
      </c>
      <c r="J66" s="95">
        <v>1</v>
      </c>
      <c r="K66" s="95">
        <v>3</v>
      </c>
      <c r="L66" s="95">
        <v>2</v>
      </c>
      <c r="M66" s="95">
        <v>3</v>
      </c>
      <c r="N66" s="95">
        <v>3</v>
      </c>
      <c r="O66" s="95">
        <v>24</v>
      </c>
      <c r="P66" s="95">
        <v>12</v>
      </c>
      <c r="Q66" s="96">
        <v>0</v>
      </c>
      <c r="R66" s="95">
        <v>0</v>
      </c>
      <c r="S66" s="95">
        <v>0</v>
      </c>
      <c r="T66" s="95">
        <v>0</v>
      </c>
      <c r="U66" s="95">
        <v>0</v>
      </c>
      <c r="V66" s="95">
        <v>0</v>
      </c>
      <c r="W66" s="95">
        <v>0</v>
      </c>
      <c r="X66" s="95">
        <v>0</v>
      </c>
      <c r="Y66" s="95">
        <v>0</v>
      </c>
      <c r="Z66" s="97">
        <v>0</v>
      </c>
      <c r="AA66" s="647" t="str">
        <f>"〈近〉〈遠〉耐性+"&amp;CS!S10*2&amp;" &amp; 「サブアクション」のスキルの射程上限に+1する。"</f>
        <v>〈近〉〈遠〉耐性+2 &amp; 「サブアクション」のスキルの射程上限に+1する。</v>
      </c>
      <c r="AB66" s="642"/>
      <c r="AC66" s="642"/>
      <c r="AD66" s="642"/>
      <c r="AE66" s="642"/>
      <c r="AF66" s="642"/>
      <c r="AG66" s="642"/>
      <c r="AH66" s="642"/>
      <c r="AI66" s="642"/>
      <c r="AJ66" s="643"/>
      <c r="AV66" s="68"/>
      <c r="BQ66" s="68"/>
      <c r="CL66" s="68"/>
      <c r="DG66" s="68"/>
      <c r="EB66" s="68"/>
      <c r="EW66" s="68"/>
      <c r="FR66" s="68"/>
      <c r="GM66" s="68"/>
    </row>
    <row r="67" spans="1:195" x14ac:dyDescent="0.15">
      <c r="A67" s="39"/>
      <c r="B67" s="42"/>
      <c r="C67" s="39"/>
      <c r="D67" s="42"/>
      <c r="E67" s="42"/>
      <c r="F67" s="89" t="s">
        <v>116</v>
      </c>
      <c r="G67" s="90">
        <v>2</v>
      </c>
      <c r="H67" s="90">
        <v>2</v>
      </c>
      <c r="I67" s="90">
        <v>2</v>
      </c>
      <c r="J67" s="90">
        <v>1</v>
      </c>
      <c r="K67" s="90">
        <v>1</v>
      </c>
      <c r="L67" s="90">
        <v>3</v>
      </c>
      <c r="M67" s="90">
        <v>3</v>
      </c>
      <c r="N67" s="90">
        <v>3</v>
      </c>
      <c r="O67" s="90">
        <v>38</v>
      </c>
      <c r="P67" s="90">
        <v>5</v>
      </c>
      <c r="Q67" s="91">
        <v>0</v>
      </c>
      <c r="R67" s="90">
        <v>0</v>
      </c>
      <c r="S67" s="90">
        <v>0</v>
      </c>
      <c r="T67" s="90">
        <v>0</v>
      </c>
      <c r="U67" s="90">
        <v>0</v>
      </c>
      <c r="V67" s="90">
        <v>0</v>
      </c>
      <c r="W67" s="90">
        <v>0</v>
      </c>
      <c r="X67" s="90">
        <v>0</v>
      </c>
      <c r="Y67" s="90">
        <v>0</v>
      </c>
      <c r="Z67" s="92">
        <v>0</v>
      </c>
      <c r="AA67" s="636" t="s">
        <v>274</v>
      </c>
      <c r="AB67" s="637"/>
      <c r="AC67" s="637"/>
      <c r="AD67" s="637"/>
      <c r="AE67" s="637"/>
      <c r="AF67" s="637"/>
      <c r="AG67" s="637"/>
      <c r="AH67" s="637"/>
      <c r="AI67" s="637"/>
      <c r="AJ67" s="638"/>
      <c r="AV67" s="68"/>
      <c r="BQ67" s="68"/>
      <c r="CL67" s="68"/>
      <c r="DG67" s="68"/>
      <c r="EB67" s="68"/>
      <c r="EW67" s="68"/>
      <c r="FR67" s="68"/>
      <c r="GM67" s="68"/>
    </row>
    <row r="68" spans="1:195" x14ac:dyDescent="0.15">
      <c r="A68" s="39"/>
      <c r="B68" s="39"/>
      <c r="C68" s="39"/>
      <c r="D68" s="42"/>
      <c r="E68" s="42"/>
      <c r="F68" s="89" t="s">
        <v>198</v>
      </c>
      <c r="G68" s="90">
        <v>3</v>
      </c>
      <c r="H68" s="90">
        <v>0</v>
      </c>
      <c r="I68" s="90">
        <v>2</v>
      </c>
      <c r="J68" s="90">
        <v>2</v>
      </c>
      <c r="K68" s="90">
        <v>1</v>
      </c>
      <c r="L68" s="90">
        <v>3</v>
      </c>
      <c r="M68" s="90">
        <v>2</v>
      </c>
      <c r="N68" s="90">
        <v>4</v>
      </c>
      <c r="O68" s="90">
        <v>28</v>
      </c>
      <c r="P68" s="90">
        <v>8</v>
      </c>
      <c r="Q68" s="91">
        <v>0</v>
      </c>
      <c r="R68" s="90">
        <v>0</v>
      </c>
      <c r="S68" s="90">
        <v>0</v>
      </c>
      <c r="T68" s="90">
        <v>0</v>
      </c>
      <c r="U68" s="90">
        <v>0</v>
      </c>
      <c r="V68" s="90">
        <v>0</v>
      </c>
      <c r="W68" s="90">
        <v>0</v>
      </c>
      <c r="X68" s="90">
        <v>0</v>
      </c>
      <c r="Y68" s="90">
        <v>0</v>
      </c>
      <c r="Z68" s="92">
        <v>0</v>
      </c>
      <c r="AA68" s="644" t="s">
        <v>222</v>
      </c>
      <c r="AB68" s="645"/>
      <c r="AC68" s="645"/>
      <c r="AD68" s="645"/>
      <c r="AE68" s="645"/>
      <c r="AF68" s="645"/>
      <c r="AG68" s="645"/>
      <c r="AH68" s="645"/>
      <c r="AI68" s="645"/>
      <c r="AJ68" s="646"/>
      <c r="AV68" s="68"/>
      <c r="BQ68" s="68"/>
      <c r="CL68" s="68"/>
      <c r="DG68" s="68"/>
      <c r="EB68" s="68"/>
      <c r="EW68" s="68"/>
      <c r="FR68" s="68"/>
      <c r="GM68" s="68"/>
    </row>
    <row r="69" spans="1:195" x14ac:dyDescent="0.15">
      <c r="A69" s="39"/>
      <c r="B69" s="39"/>
      <c r="C69" s="39"/>
      <c r="D69" s="42"/>
      <c r="E69" s="42"/>
      <c r="F69" s="89" t="s">
        <v>199</v>
      </c>
      <c r="G69" s="90">
        <v>2</v>
      </c>
      <c r="H69" s="90">
        <v>2</v>
      </c>
      <c r="I69" s="90">
        <v>2</v>
      </c>
      <c r="J69" s="90">
        <v>2</v>
      </c>
      <c r="K69" s="90">
        <v>2</v>
      </c>
      <c r="L69" s="90">
        <v>2</v>
      </c>
      <c r="M69" s="90">
        <v>3</v>
      </c>
      <c r="N69" s="90">
        <v>3</v>
      </c>
      <c r="O69" s="90">
        <v>25</v>
      </c>
      <c r="P69" s="90">
        <v>10</v>
      </c>
      <c r="Q69" s="91">
        <v>0</v>
      </c>
      <c r="R69" s="90">
        <v>0</v>
      </c>
      <c r="S69" s="90">
        <v>0</v>
      </c>
      <c r="T69" s="90">
        <v>0</v>
      </c>
      <c r="U69" s="90">
        <v>0</v>
      </c>
      <c r="V69" s="90">
        <v>0</v>
      </c>
      <c r="W69" s="90">
        <v>0</v>
      </c>
      <c r="X69" s="90">
        <v>0</v>
      </c>
      <c r="Y69" s="90">
        <v>0</v>
      </c>
      <c r="Z69" s="92">
        <v>0</v>
      </c>
      <c r="AA69" s="644" t="str">
        <f>"感情使用時、HP+[(強度×5)+"&amp;CS!S10*5&amp;"] MP+[強度]"</f>
        <v>感情使用時、HP+[(強度×5)+5] MP+[強度]</v>
      </c>
      <c r="AB69" s="645"/>
      <c r="AC69" s="645"/>
      <c r="AD69" s="645"/>
      <c r="AE69" s="645"/>
      <c r="AF69" s="645"/>
      <c r="AG69" s="645"/>
      <c r="AH69" s="645"/>
      <c r="AI69" s="645"/>
      <c r="AJ69" s="646"/>
      <c r="AV69" s="68"/>
      <c r="BQ69" s="68"/>
      <c r="CL69" s="68"/>
      <c r="DG69" s="68"/>
      <c r="EB69" s="68"/>
      <c r="EW69" s="68"/>
      <c r="FR69" s="68"/>
      <c r="GM69" s="68"/>
    </row>
    <row r="70" spans="1:195" x14ac:dyDescent="0.15">
      <c r="A70" s="39"/>
      <c r="B70" s="39"/>
      <c r="C70" s="39"/>
      <c r="D70" s="42"/>
      <c r="E70" s="42"/>
      <c r="F70" s="89" t="s">
        <v>200</v>
      </c>
      <c r="G70" s="90">
        <v>1</v>
      </c>
      <c r="H70" s="90">
        <v>2</v>
      </c>
      <c r="I70" s="90">
        <v>2</v>
      </c>
      <c r="J70" s="90">
        <v>3</v>
      </c>
      <c r="K70" s="90">
        <v>1</v>
      </c>
      <c r="L70" s="90">
        <v>3</v>
      </c>
      <c r="M70" s="90">
        <v>7</v>
      </c>
      <c r="N70" s="90">
        <v>7</v>
      </c>
      <c r="O70" s="90">
        <v>31</v>
      </c>
      <c r="P70" s="90">
        <v>8</v>
      </c>
      <c r="Q70" s="91">
        <v>0</v>
      </c>
      <c r="R70" s="90">
        <v>0</v>
      </c>
      <c r="S70" s="90">
        <v>0</v>
      </c>
      <c r="T70" s="90">
        <v>0</v>
      </c>
      <c r="U70" s="90">
        <v>0</v>
      </c>
      <c r="V70" s="90">
        <v>0</v>
      </c>
      <c r="W70" s="90">
        <v>0</v>
      </c>
      <c r="X70" s="90">
        <v>0</v>
      </c>
      <c r="Y70" s="90">
        <v>0</v>
      </c>
      <c r="Z70" s="92">
        <v>0</v>
      </c>
      <c r="AA70" s="636" t="s">
        <v>275</v>
      </c>
      <c r="AB70" s="645"/>
      <c r="AC70" s="645"/>
      <c r="AD70" s="645"/>
      <c r="AE70" s="645"/>
      <c r="AF70" s="645"/>
      <c r="AG70" s="645"/>
      <c r="AH70" s="645"/>
      <c r="AI70" s="645"/>
      <c r="AJ70" s="646"/>
      <c r="AV70" s="68"/>
      <c r="BQ70" s="68"/>
      <c r="CL70" s="68"/>
      <c r="DG70" s="68"/>
      <c r="EB70" s="68"/>
      <c r="EW70" s="68"/>
      <c r="FR70" s="68"/>
      <c r="GM70" s="68"/>
    </row>
    <row r="71" spans="1:195" x14ac:dyDescent="0.15">
      <c r="A71" s="39"/>
      <c r="B71" s="39"/>
      <c r="C71" s="39"/>
      <c r="D71" s="42"/>
      <c r="E71" s="42"/>
      <c r="F71" s="89" t="s">
        <v>201</v>
      </c>
      <c r="G71" s="90">
        <v>2</v>
      </c>
      <c r="H71" s="90">
        <v>2</v>
      </c>
      <c r="I71" s="90">
        <v>1</v>
      </c>
      <c r="J71" s="90">
        <v>2</v>
      </c>
      <c r="K71" s="90">
        <v>2</v>
      </c>
      <c r="L71" s="90">
        <v>3</v>
      </c>
      <c r="M71" s="90">
        <v>2</v>
      </c>
      <c r="N71" s="90">
        <v>2</v>
      </c>
      <c r="O71" s="90">
        <v>27</v>
      </c>
      <c r="P71" s="90">
        <v>9</v>
      </c>
      <c r="Q71" s="91">
        <v>0</v>
      </c>
      <c r="R71" s="90">
        <v>0</v>
      </c>
      <c r="S71" s="90">
        <v>0</v>
      </c>
      <c r="T71" s="90">
        <v>0</v>
      </c>
      <c r="U71" s="90">
        <v>0</v>
      </c>
      <c r="V71" s="90">
        <v>0</v>
      </c>
      <c r="W71" s="90">
        <v>0</v>
      </c>
      <c r="X71" s="90">
        <v>0</v>
      </c>
      <c r="Y71" s="90">
        <v>0</v>
      </c>
      <c r="Z71" s="92">
        <v>0</v>
      </c>
      <c r="AA71" s="644" t="str">
        <f>"光闇耐性+"&amp;CS!S10*2&amp;" &amp; 常時F値-1(下限値4)"</f>
        <v>光闇耐性+2 &amp; 常時F値-1(下限値4)</v>
      </c>
      <c r="AB71" s="645"/>
      <c r="AC71" s="645"/>
      <c r="AD71" s="645"/>
      <c r="AE71" s="645"/>
      <c r="AF71" s="645"/>
      <c r="AG71" s="645"/>
      <c r="AH71" s="645"/>
      <c r="AI71" s="645"/>
      <c r="AJ71" s="646"/>
      <c r="AV71" s="68"/>
      <c r="BQ71" s="68"/>
      <c r="CL71" s="68"/>
      <c r="DG71" s="68"/>
      <c r="EB71" s="68"/>
      <c r="EW71" s="68"/>
      <c r="FR71" s="68"/>
      <c r="GM71" s="68"/>
    </row>
    <row r="72" spans="1:195" ht="14.25" thickBot="1" x14ac:dyDescent="0.2">
      <c r="A72" s="39"/>
      <c r="B72" s="39"/>
      <c r="C72" s="39"/>
      <c r="D72" s="42"/>
      <c r="E72" s="42"/>
      <c r="F72" s="89" t="s">
        <v>202</v>
      </c>
      <c r="G72" s="90">
        <v>1</v>
      </c>
      <c r="H72" s="90">
        <v>2</v>
      </c>
      <c r="I72" s="90">
        <v>2</v>
      </c>
      <c r="J72" s="90">
        <v>3</v>
      </c>
      <c r="K72" s="90">
        <v>1</v>
      </c>
      <c r="L72" s="90">
        <v>4</v>
      </c>
      <c r="M72" s="90">
        <v>3</v>
      </c>
      <c r="N72" s="90">
        <v>4</v>
      </c>
      <c r="O72" s="90">
        <v>24</v>
      </c>
      <c r="P72" s="90">
        <v>10</v>
      </c>
      <c r="Q72" s="91">
        <v>0</v>
      </c>
      <c r="R72" s="90">
        <v>0</v>
      </c>
      <c r="S72" s="90">
        <v>0</v>
      </c>
      <c r="T72" s="90">
        <v>0</v>
      </c>
      <c r="U72" s="90">
        <v>0</v>
      </c>
      <c r="V72" s="90">
        <v>0</v>
      </c>
      <c r="W72" s="90">
        <v>0</v>
      </c>
      <c r="X72" s="90">
        <v>0</v>
      </c>
      <c r="Y72" s="90">
        <v>0</v>
      </c>
      <c r="Z72" s="92">
        <v>0</v>
      </c>
      <c r="AA72" s="644" t="s">
        <v>210</v>
      </c>
      <c r="AB72" s="645"/>
      <c r="AC72" s="645"/>
      <c r="AD72" s="645"/>
      <c r="AE72" s="645"/>
      <c r="AF72" s="645"/>
      <c r="AG72" s="645"/>
      <c r="AH72" s="645"/>
      <c r="AI72" s="645"/>
      <c r="AJ72" s="646"/>
      <c r="AV72" s="68"/>
      <c r="BQ72" s="68"/>
      <c r="CL72" s="68"/>
      <c r="DG72" s="68"/>
      <c r="EB72" s="68"/>
      <c r="EW72" s="68"/>
      <c r="FR72" s="68"/>
      <c r="GM72" s="68"/>
    </row>
    <row r="73" spans="1:195" x14ac:dyDescent="0.15">
      <c r="A73" s="39"/>
      <c r="B73" s="39"/>
      <c r="C73" s="39"/>
      <c r="D73" s="42"/>
      <c r="E73" s="42"/>
      <c r="F73" s="85" t="s">
        <v>242</v>
      </c>
      <c r="G73" s="86">
        <v>2</v>
      </c>
      <c r="H73" s="86">
        <v>2</v>
      </c>
      <c r="I73" s="86">
        <v>1</v>
      </c>
      <c r="J73" s="86">
        <v>2</v>
      </c>
      <c r="K73" s="86">
        <v>1</v>
      </c>
      <c r="L73" s="86">
        <v>3</v>
      </c>
      <c r="M73" s="86">
        <v>4</v>
      </c>
      <c r="N73" s="86">
        <v>4</v>
      </c>
      <c r="O73" s="86">
        <v>20</v>
      </c>
      <c r="P73" s="86">
        <v>8</v>
      </c>
      <c r="Q73" s="87">
        <v>0</v>
      </c>
      <c r="R73" s="86">
        <v>0</v>
      </c>
      <c r="S73" s="86">
        <v>0</v>
      </c>
      <c r="T73" s="86">
        <v>0</v>
      </c>
      <c r="U73" s="86">
        <v>0</v>
      </c>
      <c r="V73" s="86">
        <v>0</v>
      </c>
      <c r="W73" s="86">
        <v>0</v>
      </c>
      <c r="X73" s="86">
        <v>0</v>
      </c>
      <c r="Y73" s="86">
        <v>0</v>
      </c>
      <c r="Z73" s="88">
        <v>0</v>
      </c>
      <c r="AA73" s="651" t="str">
        <f>"「BS：呪い」「BS：疲労」無効 &amp; 〈炎〉～〈闇〉耐性+"&amp;CS!S10+2</f>
        <v>「BS：呪い」「BS：疲労」無効 &amp; 〈炎〉～〈闇〉耐性+3</v>
      </c>
      <c r="AB73" s="652"/>
      <c r="AC73" s="652"/>
      <c r="AD73" s="652"/>
      <c r="AE73" s="652"/>
      <c r="AF73" s="652"/>
      <c r="AG73" s="652"/>
      <c r="AH73" s="652"/>
      <c r="AI73" s="652"/>
      <c r="AJ73" s="653"/>
      <c r="AV73" s="68"/>
      <c r="BQ73" s="68"/>
      <c r="CL73" s="68"/>
      <c r="DG73" s="68"/>
      <c r="EB73" s="68"/>
      <c r="EW73" s="68"/>
      <c r="FR73" s="68"/>
      <c r="GM73" s="68"/>
    </row>
    <row r="74" spans="1:195" x14ac:dyDescent="0.15">
      <c r="A74" s="39"/>
      <c r="B74" s="39"/>
      <c r="C74" s="93"/>
      <c r="D74" s="93"/>
      <c r="E74" s="93"/>
      <c r="F74" s="89" t="s">
        <v>243</v>
      </c>
      <c r="G74" s="90">
        <v>1</v>
      </c>
      <c r="H74" s="90">
        <v>2</v>
      </c>
      <c r="I74" s="90">
        <v>1</v>
      </c>
      <c r="J74" s="90">
        <v>2</v>
      </c>
      <c r="K74" s="90">
        <v>3</v>
      </c>
      <c r="L74" s="90">
        <v>5</v>
      </c>
      <c r="M74" s="90">
        <v>1</v>
      </c>
      <c r="N74" s="90">
        <v>1</v>
      </c>
      <c r="O74" s="90">
        <v>17</v>
      </c>
      <c r="P74" s="90">
        <v>11</v>
      </c>
      <c r="Q74" s="91">
        <v>0</v>
      </c>
      <c r="R74" s="90">
        <v>0</v>
      </c>
      <c r="S74" s="90">
        <v>0</v>
      </c>
      <c r="T74" s="90">
        <v>0</v>
      </c>
      <c r="U74" s="90">
        <v>0</v>
      </c>
      <c r="V74" s="90">
        <v>0</v>
      </c>
      <c r="W74" s="90">
        <v>0</v>
      </c>
      <c r="X74" s="90">
        <v>0</v>
      </c>
      <c r="Y74" s="90">
        <v>0</v>
      </c>
      <c r="Z74" s="92">
        <v>0</v>
      </c>
      <c r="AA74" s="644" t="str">
        <f>"BS付与するとき、代わりに"&amp;CS!S10+8&amp;"点の〈無〉属性ﾀﾞﾒｰｼﾞを与えてもよい。"</f>
        <v>BS付与するとき、代わりに9点の〈無〉属性ﾀﾞﾒｰｼﾞを与えてもよい。</v>
      </c>
      <c r="AB74" s="645"/>
      <c r="AC74" s="645"/>
      <c r="AD74" s="645"/>
      <c r="AE74" s="645"/>
      <c r="AF74" s="645"/>
      <c r="AG74" s="645"/>
      <c r="AH74" s="645"/>
      <c r="AI74" s="645"/>
      <c r="AJ74" s="646"/>
      <c r="AV74" s="68"/>
      <c r="BQ74" s="68"/>
      <c r="CL74" s="68"/>
      <c r="DG74" s="68"/>
      <c r="EB74" s="68"/>
      <c r="EW74" s="68"/>
      <c r="FR74" s="68"/>
      <c r="GM74" s="68"/>
    </row>
    <row r="75" spans="1:195" x14ac:dyDescent="0.15">
      <c r="A75" s="39"/>
      <c r="B75" s="39"/>
      <c r="C75" s="39"/>
      <c r="D75" s="42"/>
      <c r="E75" s="42"/>
      <c r="F75" s="89" t="s">
        <v>244</v>
      </c>
      <c r="G75" s="90">
        <v>2</v>
      </c>
      <c r="H75" s="90">
        <v>2</v>
      </c>
      <c r="I75" s="90">
        <v>3</v>
      </c>
      <c r="J75" s="90">
        <v>2</v>
      </c>
      <c r="K75" s="90">
        <v>0</v>
      </c>
      <c r="L75" s="90">
        <v>2</v>
      </c>
      <c r="M75" s="90">
        <v>4</v>
      </c>
      <c r="N75" s="90">
        <v>3</v>
      </c>
      <c r="O75" s="90">
        <v>20</v>
      </c>
      <c r="P75" s="90">
        <v>8</v>
      </c>
      <c r="Q75" s="91">
        <v>0</v>
      </c>
      <c r="R75" s="90">
        <v>0</v>
      </c>
      <c r="S75" s="90">
        <v>0</v>
      </c>
      <c r="T75" s="90">
        <v>0</v>
      </c>
      <c r="U75" s="90">
        <v>0</v>
      </c>
      <c r="V75" s="90">
        <v>0</v>
      </c>
      <c r="W75" s="90">
        <v>0</v>
      </c>
      <c r="X75" s="90">
        <v>0</v>
      </c>
      <c r="Y75" s="90">
        <v>0</v>
      </c>
      <c r="Z75" s="92">
        <v>0</v>
      </c>
      <c r="AA75" s="644" t="s">
        <v>245</v>
      </c>
      <c r="AB75" s="645"/>
      <c r="AC75" s="645"/>
      <c r="AD75" s="645"/>
      <c r="AE75" s="645"/>
      <c r="AF75" s="645"/>
      <c r="AG75" s="645"/>
      <c r="AH75" s="645"/>
      <c r="AI75" s="645"/>
      <c r="AJ75" s="646"/>
      <c r="AV75" s="68"/>
      <c r="BQ75" s="68"/>
      <c r="CL75" s="68"/>
      <c r="DG75" s="68"/>
      <c r="EB75" s="68"/>
      <c r="EW75" s="68"/>
      <c r="FR75" s="68"/>
      <c r="GM75" s="68"/>
    </row>
    <row r="76" spans="1:195" x14ac:dyDescent="0.15">
      <c r="A76" s="39"/>
      <c r="B76" s="39"/>
      <c r="C76" s="39"/>
      <c r="D76" s="42"/>
      <c r="E76" s="42"/>
      <c r="F76" s="89" t="s">
        <v>246</v>
      </c>
      <c r="G76" s="90">
        <v>1</v>
      </c>
      <c r="H76" s="90">
        <v>3</v>
      </c>
      <c r="I76" s="90">
        <v>1</v>
      </c>
      <c r="J76" s="90">
        <v>2</v>
      </c>
      <c r="K76" s="90">
        <v>1</v>
      </c>
      <c r="L76" s="90">
        <v>2</v>
      </c>
      <c r="M76" s="90">
        <v>5</v>
      </c>
      <c r="N76" s="90">
        <v>3</v>
      </c>
      <c r="O76" s="90">
        <v>29</v>
      </c>
      <c r="P76" s="90">
        <v>7</v>
      </c>
      <c r="Q76" s="91">
        <v>0</v>
      </c>
      <c r="R76" s="90">
        <v>0</v>
      </c>
      <c r="S76" s="90">
        <v>0</v>
      </c>
      <c r="T76" s="90">
        <v>0</v>
      </c>
      <c r="U76" s="90">
        <v>0</v>
      </c>
      <c r="V76" s="90">
        <v>0</v>
      </c>
      <c r="W76" s="90">
        <v>0</v>
      </c>
      <c r="X76" s="90">
        <v>0</v>
      </c>
      <c r="Y76" s="90">
        <v>0</v>
      </c>
      <c r="Z76" s="92">
        <v>0</v>
      </c>
      <c r="AA76" s="644" t="s">
        <v>247</v>
      </c>
      <c r="AB76" s="645"/>
      <c r="AC76" s="645"/>
      <c r="AD76" s="645"/>
      <c r="AE76" s="645"/>
      <c r="AF76" s="645"/>
      <c r="AG76" s="645"/>
      <c r="AH76" s="645"/>
      <c r="AI76" s="645"/>
      <c r="AJ76" s="646"/>
      <c r="AV76" s="68"/>
      <c r="BQ76" s="68"/>
      <c r="CL76" s="68"/>
      <c r="DG76" s="68"/>
      <c r="EB76" s="68"/>
      <c r="EW76" s="68"/>
      <c r="FR76" s="68"/>
      <c r="GM76" s="68"/>
    </row>
    <row r="77" spans="1:195" x14ac:dyDescent="0.15">
      <c r="A77" s="39"/>
      <c r="B77" s="39"/>
      <c r="C77" s="39"/>
      <c r="D77" s="42"/>
      <c r="E77" s="42"/>
      <c r="F77" s="89" t="s">
        <v>248</v>
      </c>
      <c r="G77" s="90">
        <v>2</v>
      </c>
      <c r="H77" s="90">
        <v>0</v>
      </c>
      <c r="I77" s="90">
        <v>2</v>
      </c>
      <c r="J77" s="90">
        <v>2</v>
      </c>
      <c r="K77" s="90">
        <v>2</v>
      </c>
      <c r="L77" s="90">
        <v>4</v>
      </c>
      <c r="M77" s="90">
        <v>7</v>
      </c>
      <c r="N77" s="90">
        <v>7</v>
      </c>
      <c r="O77" s="90">
        <v>23</v>
      </c>
      <c r="P77" s="90">
        <v>10</v>
      </c>
      <c r="Q77" s="91">
        <v>0</v>
      </c>
      <c r="R77" s="90">
        <v>0</v>
      </c>
      <c r="S77" s="90">
        <v>0</v>
      </c>
      <c r="T77" s="90">
        <v>0</v>
      </c>
      <c r="U77" s="90">
        <v>0</v>
      </c>
      <c r="V77" s="90">
        <v>0</v>
      </c>
      <c r="W77" s="90">
        <v>0</v>
      </c>
      <c r="X77" s="90">
        <v>0</v>
      </c>
      <c r="Y77" s="90">
        <v>0</v>
      </c>
      <c r="Z77" s="92">
        <v>0</v>
      </c>
      <c r="AA77" s="644" t="str">
        <f>"「射程：0-1」の範囲内の対象から受けるダメージ-"&amp;CS!S10*3+10</f>
        <v>「射程：0-1」の範囲内の対象から受けるダメージ-13</v>
      </c>
      <c r="AB77" s="645"/>
      <c r="AC77" s="645"/>
      <c r="AD77" s="645"/>
      <c r="AE77" s="645"/>
      <c r="AF77" s="645"/>
      <c r="AG77" s="645"/>
      <c r="AH77" s="645"/>
      <c r="AI77" s="645"/>
      <c r="AJ77" s="646"/>
      <c r="AV77" s="68"/>
      <c r="BQ77" s="68"/>
      <c r="CL77" s="68"/>
      <c r="DG77" s="68"/>
      <c r="EB77" s="68"/>
      <c r="EW77" s="68"/>
      <c r="FR77" s="68"/>
      <c r="GM77" s="68"/>
    </row>
    <row r="78" spans="1:195" ht="14.25" thickBot="1" x14ac:dyDescent="0.2">
      <c r="A78" s="39"/>
      <c r="B78" s="39"/>
      <c r="C78" s="39"/>
      <c r="D78" s="42"/>
      <c r="E78" s="42"/>
      <c r="F78" s="94" t="s">
        <v>249</v>
      </c>
      <c r="G78" s="95">
        <v>2</v>
      </c>
      <c r="H78" s="95">
        <v>2</v>
      </c>
      <c r="I78" s="95">
        <v>2</v>
      </c>
      <c r="J78" s="95">
        <v>2</v>
      </c>
      <c r="K78" s="95">
        <v>0</v>
      </c>
      <c r="L78" s="95">
        <v>3</v>
      </c>
      <c r="M78" s="95">
        <v>5</v>
      </c>
      <c r="N78" s="95">
        <v>5</v>
      </c>
      <c r="O78" s="95">
        <v>15</v>
      </c>
      <c r="P78" s="95">
        <v>12</v>
      </c>
      <c r="Q78" s="96">
        <v>0</v>
      </c>
      <c r="R78" s="95">
        <v>0</v>
      </c>
      <c r="S78" s="95">
        <v>0</v>
      </c>
      <c r="T78" s="95">
        <v>0</v>
      </c>
      <c r="U78" s="95">
        <v>0</v>
      </c>
      <c r="V78" s="95">
        <v>0</v>
      </c>
      <c r="W78" s="95">
        <v>0</v>
      </c>
      <c r="X78" s="95">
        <v>0</v>
      </c>
      <c r="Y78" s="95">
        <v>0</v>
      </c>
      <c r="Z78" s="97">
        <v>0</v>
      </c>
      <c r="AA78" s="647" t="s">
        <v>250</v>
      </c>
      <c r="AB78" s="642"/>
      <c r="AC78" s="642"/>
      <c r="AD78" s="642"/>
      <c r="AE78" s="642"/>
      <c r="AF78" s="642"/>
      <c r="AG78" s="642"/>
      <c r="AH78" s="642"/>
      <c r="AI78" s="642"/>
      <c r="AJ78" s="643"/>
      <c r="AV78" s="68"/>
      <c r="BQ78" s="68"/>
      <c r="CL78" s="68"/>
      <c r="DG78" s="68"/>
      <c r="EB78" s="68"/>
      <c r="EW78" s="68"/>
      <c r="FR78" s="68"/>
      <c r="GM78" s="68"/>
    </row>
    <row r="79" spans="1:195" x14ac:dyDescent="0.15">
      <c r="A79" s="39"/>
      <c r="B79" s="39"/>
      <c r="C79" s="39"/>
      <c r="D79" s="42"/>
      <c r="E79" s="42"/>
      <c r="F79" s="89" t="s">
        <v>261</v>
      </c>
      <c r="G79" s="90">
        <v>2</v>
      </c>
      <c r="H79" s="90">
        <v>1</v>
      </c>
      <c r="I79" s="90">
        <v>1</v>
      </c>
      <c r="J79" s="90">
        <v>2</v>
      </c>
      <c r="K79" s="90">
        <v>2</v>
      </c>
      <c r="L79" s="90">
        <v>1</v>
      </c>
      <c r="M79" s="90">
        <v>4</v>
      </c>
      <c r="N79" s="90">
        <v>4</v>
      </c>
      <c r="O79" s="90">
        <v>14</v>
      </c>
      <c r="P79" s="90">
        <v>14</v>
      </c>
      <c r="Q79" s="91">
        <v>0</v>
      </c>
      <c r="R79" s="90">
        <v>0</v>
      </c>
      <c r="S79" s="90">
        <v>0</v>
      </c>
      <c r="T79" s="90">
        <v>0</v>
      </c>
      <c r="U79" s="90">
        <v>0</v>
      </c>
      <c r="V79" s="90">
        <v>0</v>
      </c>
      <c r="W79" s="90">
        <v>0</v>
      </c>
      <c r="X79" s="90">
        <v>0</v>
      </c>
      <c r="Y79" s="90">
        <v>0</v>
      </c>
      <c r="Z79" s="92">
        <v>0</v>
      </c>
      <c r="AA79" s="644" t="s">
        <v>262</v>
      </c>
      <c r="AB79" s="645"/>
      <c r="AC79" s="645"/>
      <c r="AD79" s="645"/>
      <c r="AE79" s="645"/>
      <c r="AF79" s="645"/>
      <c r="AG79" s="645"/>
      <c r="AH79" s="645"/>
      <c r="AI79" s="645"/>
      <c r="AJ79" s="646"/>
      <c r="AV79" s="68"/>
      <c r="BQ79" s="68"/>
      <c r="CL79" s="68"/>
      <c r="DG79" s="68"/>
      <c r="EB79" s="68"/>
      <c r="EW79" s="68"/>
      <c r="FR79" s="68"/>
      <c r="GM79" s="68"/>
    </row>
    <row r="80" spans="1:195" x14ac:dyDescent="0.15">
      <c r="A80" s="39"/>
      <c r="B80" s="39"/>
      <c r="C80" s="39"/>
      <c r="D80" s="42"/>
      <c r="E80" s="42"/>
      <c r="F80" s="89" t="s">
        <v>263</v>
      </c>
      <c r="G80" s="90">
        <v>2</v>
      </c>
      <c r="H80" s="90">
        <v>2</v>
      </c>
      <c r="I80" s="90">
        <v>2</v>
      </c>
      <c r="J80" s="90">
        <v>1</v>
      </c>
      <c r="K80" s="90">
        <v>2</v>
      </c>
      <c r="L80" s="90">
        <v>3</v>
      </c>
      <c r="M80" s="90">
        <v>5</v>
      </c>
      <c r="N80" s="90">
        <v>3</v>
      </c>
      <c r="O80" s="90">
        <v>19</v>
      </c>
      <c r="P80" s="90">
        <v>9</v>
      </c>
      <c r="Q80" s="91">
        <v>0</v>
      </c>
      <c r="R80" s="90">
        <v>0</v>
      </c>
      <c r="S80" s="90">
        <v>0</v>
      </c>
      <c r="T80" s="90">
        <v>0</v>
      </c>
      <c r="U80" s="90">
        <v>0</v>
      </c>
      <c r="V80" s="90">
        <v>0</v>
      </c>
      <c r="W80" s="90">
        <v>0</v>
      </c>
      <c r="X80" s="90">
        <v>0</v>
      </c>
      <c r="Y80" s="90">
        <v>0</v>
      </c>
      <c r="Z80" s="92">
        <v>0</v>
      </c>
      <c r="AA80" s="636" t="s">
        <v>302</v>
      </c>
      <c r="AB80" s="645"/>
      <c r="AC80" s="645"/>
      <c r="AD80" s="645"/>
      <c r="AE80" s="645"/>
      <c r="AF80" s="645"/>
      <c r="AG80" s="645"/>
      <c r="AH80" s="645"/>
      <c r="AI80" s="645"/>
      <c r="AJ80" s="646"/>
      <c r="AV80" s="68"/>
      <c r="BQ80" s="68"/>
      <c r="CL80" s="68"/>
      <c r="DG80" s="68"/>
      <c r="EB80" s="68"/>
      <c r="EW80" s="68"/>
      <c r="FR80" s="68"/>
      <c r="GM80" s="68"/>
    </row>
    <row r="81" spans="1:195" x14ac:dyDescent="0.15">
      <c r="A81" s="39"/>
      <c r="B81" s="39"/>
      <c r="C81" s="39"/>
      <c r="D81" s="42"/>
      <c r="E81" s="42"/>
      <c r="F81" s="89" t="s">
        <v>264</v>
      </c>
      <c r="G81" s="90">
        <v>0</v>
      </c>
      <c r="H81" s="90">
        <v>0</v>
      </c>
      <c r="I81" s="90">
        <v>3</v>
      </c>
      <c r="J81" s="90">
        <v>3</v>
      </c>
      <c r="K81" s="90">
        <v>3</v>
      </c>
      <c r="L81" s="90">
        <v>5</v>
      </c>
      <c r="M81" s="90">
        <v>0</v>
      </c>
      <c r="N81" s="90">
        <v>10</v>
      </c>
      <c r="O81" s="90">
        <v>0</v>
      </c>
      <c r="P81" s="90">
        <v>15</v>
      </c>
      <c r="Q81" s="91">
        <v>0</v>
      </c>
      <c r="R81" s="90">
        <v>0</v>
      </c>
      <c r="S81" s="90">
        <v>0</v>
      </c>
      <c r="T81" s="90">
        <v>0</v>
      </c>
      <c r="U81" s="90">
        <v>0</v>
      </c>
      <c r="V81" s="90">
        <v>0</v>
      </c>
      <c r="W81" s="90">
        <v>0</v>
      </c>
      <c r="X81" s="90">
        <v>0</v>
      </c>
      <c r="Y81" s="90">
        <v>0</v>
      </c>
      <c r="Z81" s="92">
        <v>0</v>
      </c>
      <c r="AA81" s="644" t="str">
        <f>"【耐久力】-"&amp;(CL+1)*10&amp;" 感情強度合計値-2"</f>
        <v>【耐久力】-20 感情強度合計値-2</v>
      </c>
      <c r="AB81" s="645"/>
      <c r="AC81" s="645"/>
      <c r="AD81" s="645"/>
      <c r="AE81" s="645"/>
      <c r="AF81" s="645"/>
      <c r="AG81" s="645"/>
      <c r="AH81" s="645"/>
      <c r="AI81" s="645"/>
      <c r="AJ81" s="646"/>
      <c r="AV81" s="68"/>
      <c r="BQ81" s="68"/>
      <c r="CL81" s="68"/>
      <c r="DG81" s="68"/>
      <c r="EB81" s="68"/>
      <c r="EW81" s="68"/>
      <c r="FR81" s="68"/>
      <c r="GM81" s="68"/>
    </row>
    <row r="82" spans="1:195" x14ac:dyDescent="0.15">
      <c r="A82" s="39"/>
      <c r="B82" s="39"/>
      <c r="C82" s="39"/>
      <c r="D82" s="42"/>
      <c r="E82" s="42"/>
      <c r="F82" s="89" t="s">
        <v>265</v>
      </c>
      <c r="G82" s="90">
        <v>2</v>
      </c>
      <c r="H82" s="90">
        <v>0</v>
      </c>
      <c r="I82" s="90">
        <v>2</v>
      </c>
      <c r="J82" s="90">
        <v>2</v>
      </c>
      <c r="K82" s="90">
        <v>3</v>
      </c>
      <c r="L82" s="90">
        <v>2</v>
      </c>
      <c r="M82" s="90">
        <v>5</v>
      </c>
      <c r="N82" s="90">
        <v>5</v>
      </c>
      <c r="O82" s="90">
        <v>18</v>
      </c>
      <c r="P82" s="90">
        <v>10</v>
      </c>
      <c r="Q82" s="91">
        <v>0</v>
      </c>
      <c r="R82" s="90">
        <v>0</v>
      </c>
      <c r="S82" s="90">
        <v>0</v>
      </c>
      <c r="T82" s="90">
        <v>0</v>
      </c>
      <c r="U82" s="90">
        <v>0</v>
      </c>
      <c r="V82" s="90">
        <v>0</v>
      </c>
      <c r="W82" s="90">
        <v>0</v>
      </c>
      <c r="X82" s="90">
        <v>0</v>
      </c>
      <c r="Y82" s="90">
        <v>0</v>
      </c>
      <c r="Z82" s="92">
        <v>0</v>
      </c>
      <c r="AA82" s="644" t="s">
        <v>266</v>
      </c>
      <c r="AB82" s="645"/>
      <c r="AC82" s="645"/>
      <c r="AD82" s="645"/>
      <c r="AE82" s="645"/>
      <c r="AF82" s="645"/>
      <c r="AG82" s="645"/>
      <c r="AH82" s="645"/>
      <c r="AI82" s="645"/>
      <c r="AJ82" s="646"/>
      <c r="AV82" s="68"/>
      <c r="BQ82" s="68"/>
      <c r="CL82" s="68"/>
      <c r="DG82" s="68"/>
      <c r="EB82" s="68"/>
      <c r="EW82" s="68"/>
      <c r="FR82" s="68"/>
      <c r="GM82" s="68"/>
    </row>
    <row r="83" spans="1:195" x14ac:dyDescent="0.15">
      <c r="A83" s="39"/>
      <c r="B83" s="39"/>
      <c r="C83" s="39"/>
      <c r="D83" s="42"/>
      <c r="E83" s="42"/>
      <c r="F83" s="99" t="s">
        <v>272</v>
      </c>
      <c r="G83" s="90">
        <v>2</v>
      </c>
      <c r="H83" s="90">
        <v>2</v>
      </c>
      <c r="I83" s="90">
        <v>1</v>
      </c>
      <c r="J83" s="90">
        <v>2</v>
      </c>
      <c r="K83" s="90">
        <v>1</v>
      </c>
      <c r="L83" s="90">
        <v>4</v>
      </c>
      <c r="M83" s="90">
        <v>6</v>
      </c>
      <c r="N83" s="90">
        <v>6</v>
      </c>
      <c r="O83" s="90">
        <v>27</v>
      </c>
      <c r="P83" s="90">
        <v>8</v>
      </c>
      <c r="Q83" s="91">
        <v>0</v>
      </c>
      <c r="R83" s="90">
        <v>0</v>
      </c>
      <c r="S83" s="90">
        <v>0</v>
      </c>
      <c r="T83" s="90">
        <v>0</v>
      </c>
      <c r="U83" s="90">
        <v>0</v>
      </c>
      <c r="V83" s="90">
        <v>0</v>
      </c>
      <c r="W83" s="90">
        <v>0</v>
      </c>
      <c r="X83" s="90">
        <v>0</v>
      </c>
      <c r="Y83" s="90">
        <v>0</v>
      </c>
      <c r="Z83" s="92">
        <v>0</v>
      </c>
      <c r="AA83" s="644" t="s">
        <v>269</v>
      </c>
      <c r="AB83" s="645"/>
      <c r="AC83" s="645"/>
      <c r="AD83" s="645"/>
      <c r="AE83" s="645"/>
      <c r="AF83" s="645"/>
      <c r="AG83" s="645"/>
      <c r="AH83" s="645"/>
      <c r="AI83" s="645"/>
      <c r="AJ83" s="646"/>
      <c r="AV83" s="68"/>
      <c r="BQ83" s="68"/>
      <c r="CL83" s="68"/>
      <c r="DG83" s="68"/>
      <c r="EB83" s="68"/>
      <c r="EW83" s="68"/>
      <c r="FR83" s="68"/>
      <c r="GM83" s="68"/>
    </row>
    <row r="84" spans="1:195" ht="14.25" thickBot="1" x14ac:dyDescent="0.2">
      <c r="A84" s="39"/>
      <c r="B84" s="39"/>
      <c r="C84" s="39"/>
      <c r="D84" s="42"/>
      <c r="E84" s="42"/>
      <c r="F84" s="98" t="s">
        <v>270</v>
      </c>
      <c r="G84" s="95">
        <v>1</v>
      </c>
      <c r="H84" s="95">
        <v>2</v>
      </c>
      <c r="I84" s="95">
        <v>1</v>
      </c>
      <c r="J84" s="95">
        <v>2</v>
      </c>
      <c r="K84" s="95">
        <v>3</v>
      </c>
      <c r="L84" s="95">
        <v>3</v>
      </c>
      <c r="M84" s="95">
        <v>4</v>
      </c>
      <c r="N84" s="95">
        <v>7</v>
      </c>
      <c r="O84" s="95">
        <v>20</v>
      </c>
      <c r="P84" s="95">
        <v>12</v>
      </c>
      <c r="Q84" s="96">
        <v>0</v>
      </c>
      <c r="R84" s="95">
        <v>0</v>
      </c>
      <c r="S84" s="95">
        <v>0</v>
      </c>
      <c r="T84" s="95">
        <v>0</v>
      </c>
      <c r="U84" s="95">
        <v>0</v>
      </c>
      <c r="V84" s="95">
        <v>0</v>
      </c>
      <c r="W84" s="95">
        <v>0</v>
      </c>
      <c r="X84" s="95">
        <v>0</v>
      </c>
      <c r="Y84" s="95">
        <v>0</v>
      </c>
      <c r="Z84" s="97">
        <v>0</v>
      </c>
      <c r="AA84" s="639" t="s">
        <v>271</v>
      </c>
      <c r="AB84" s="642"/>
      <c r="AC84" s="642"/>
      <c r="AD84" s="642"/>
      <c r="AE84" s="642"/>
      <c r="AF84" s="642"/>
      <c r="AG84" s="642"/>
      <c r="AH84" s="642"/>
      <c r="AI84" s="642"/>
      <c r="AJ84" s="643"/>
      <c r="AV84" s="68"/>
      <c r="BQ84" s="68"/>
      <c r="CL84" s="68"/>
      <c r="DG84" s="68"/>
      <c r="EB84" s="68"/>
      <c r="EW84" s="68"/>
      <c r="FR84" s="68"/>
      <c r="GM84" s="68"/>
    </row>
    <row r="85" spans="1:195" x14ac:dyDescent="0.15">
      <c r="A85" s="39"/>
      <c r="B85" s="39"/>
      <c r="C85" s="39"/>
      <c r="D85" s="42"/>
      <c r="E85" s="42"/>
      <c r="F85" s="99" t="s">
        <v>281</v>
      </c>
      <c r="G85" s="90">
        <v>2</v>
      </c>
      <c r="H85" s="90">
        <v>2</v>
      </c>
      <c r="I85" s="90">
        <v>2</v>
      </c>
      <c r="J85" s="90">
        <v>2</v>
      </c>
      <c r="K85" s="90">
        <v>2</v>
      </c>
      <c r="L85" s="90">
        <v>4</v>
      </c>
      <c r="M85" s="90">
        <v>5</v>
      </c>
      <c r="N85" s="90">
        <v>5</v>
      </c>
      <c r="O85" s="90">
        <v>8</v>
      </c>
      <c r="P85" s="90">
        <v>8</v>
      </c>
      <c r="Q85" s="91">
        <v>0</v>
      </c>
      <c r="R85" s="90">
        <v>0</v>
      </c>
      <c r="S85" s="90">
        <v>0</v>
      </c>
      <c r="T85" s="90">
        <v>0</v>
      </c>
      <c r="U85" s="90">
        <v>0</v>
      </c>
      <c r="V85" s="90">
        <v>0</v>
      </c>
      <c r="W85" s="90">
        <v>0</v>
      </c>
      <c r="X85" s="90">
        <v>0</v>
      </c>
      <c r="Y85" s="90">
        <v>0</v>
      </c>
      <c r="Z85" s="92">
        <v>0</v>
      </c>
      <c r="AA85" s="636" t="str">
        <f>"1C開始～13C終了間MP代償無視。 &amp; 〈炎〉〈雷〉〈闇〉耐性+"&amp;CL*3</f>
        <v>1C開始～13C終了間MP代償無視。 &amp; 〈炎〉〈雷〉〈闇〉耐性+3</v>
      </c>
      <c r="AB85" s="637"/>
      <c r="AC85" s="637"/>
      <c r="AD85" s="637"/>
      <c r="AE85" s="637"/>
      <c r="AF85" s="637"/>
      <c r="AG85" s="637"/>
      <c r="AH85" s="637"/>
      <c r="AI85" s="637"/>
      <c r="AJ85" s="638"/>
      <c r="AV85" s="68"/>
      <c r="BQ85" s="68"/>
      <c r="CL85" s="68"/>
      <c r="DG85" s="68"/>
      <c r="EB85" s="68"/>
      <c r="EW85" s="68"/>
      <c r="FR85" s="68"/>
      <c r="GM85" s="68"/>
    </row>
    <row r="86" spans="1:195" x14ac:dyDescent="0.15">
      <c r="A86" s="39"/>
      <c r="B86" s="39"/>
      <c r="C86" s="39"/>
      <c r="D86" s="42"/>
      <c r="E86" s="42"/>
      <c r="F86" s="99" t="s">
        <v>282</v>
      </c>
      <c r="G86" s="90">
        <v>1</v>
      </c>
      <c r="H86" s="90">
        <v>2</v>
      </c>
      <c r="I86" s="90">
        <v>2</v>
      </c>
      <c r="J86" s="90">
        <v>2</v>
      </c>
      <c r="K86" s="90">
        <v>2</v>
      </c>
      <c r="L86" s="90">
        <v>3</v>
      </c>
      <c r="M86" s="90">
        <v>5</v>
      </c>
      <c r="N86" s="90">
        <v>6</v>
      </c>
      <c r="O86" s="90">
        <v>27</v>
      </c>
      <c r="P86" s="90">
        <v>7</v>
      </c>
      <c r="Q86" s="91">
        <v>0</v>
      </c>
      <c r="R86" s="90">
        <v>0</v>
      </c>
      <c r="S86" s="90">
        <v>0</v>
      </c>
      <c r="T86" s="90">
        <v>0</v>
      </c>
      <c r="U86" s="90">
        <v>0</v>
      </c>
      <c r="V86" s="90">
        <v>0</v>
      </c>
      <c r="W86" s="90">
        <v>0</v>
      </c>
      <c r="X86" s="90">
        <v>0</v>
      </c>
      <c r="Y86" s="90">
        <v>0</v>
      </c>
      <c r="Z86" s="92">
        <v>0</v>
      </c>
      <c r="AA86" s="636" t="s">
        <v>283</v>
      </c>
      <c r="AB86" s="637"/>
      <c r="AC86" s="637"/>
      <c r="AD86" s="637"/>
      <c r="AE86" s="637"/>
      <c r="AF86" s="637"/>
      <c r="AG86" s="637"/>
      <c r="AH86" s="637"/>
      <c r="AI86" s="637"/>
      <c r="AJ86" s="638"/>
      <c r="AV86" s="68"/>
      <c r="BQ86" s="68"/>
      <c r="CL86" s="68"/>
      <c r="DG86" s="68"/>
      <c r="EB86" s="68"/>
      <c r="EW86" s="68"/>
      <c r="FR86" s="68"/>
      <c r="GM86" s="68"/>
    </row>
    <row r="87" spans="1:195" x14ac:dyDescent="0.15">
      <c r="A87" s="39"/>
      <c r="B87" s="39"/>
      <c r="C87" s="39"/>
      <c r="D87" s="42"/>
      <c r="E87" s="42"/>
      <c r="F87" s="99" t="s">
        <v>284</v>
      </c>
      <c r="G87" s="90">
        <v>3</v>
      </c>
      <c r="H87" s="90">
        <v>2</v>
      </c>
      <c r="I87" s="90">
        <v>2</v>
      </c>
      <c r="J87" s="90">
        <v>0</v>
      </c>
      <c r="K87" s="90">
        <v>2</v>
      </c>
      <c r="L87" s="90">
        <v>4</v>
      </c>
      <c r="M87" s="90">
        <v>5</v>
      </c>
      <c r="N87" s="90">
        <v>3</v>
      </c>
      <c r="O87" s="90">
        <v>30</v>
      </c>
      <c r="P87" s="90">
        <v>7</v>
      </c>
      <c r="Q87" s="91">
        <v>0</v>
      </c>
      <c r="R87" s="90">
        <v>0</v>
      </c>
      <c r="S87" s="90">
        <v>0</v>
      </c>
      <c r="T87" s="90">
        <v>0</v>
      </c>
      <c r="U87" s="90">
        <v>0</v>
      </c>
      <c r="V87" s="90">
        <v>0</v>
      </c>
      <c r="W87" s="90">
        <v>0</v>
      </c>
      <c r="X87" s="90">
        <v>0</v>
      </c>
      <c r="Y87" s="90">
        <v>0</v>
      </c>
      <c r="Z87" s="92">
        <v>0</v>
      </c>
      <c r="AA87" s="636" t="str">
        <f>"ｽｷﾙによって武器変更される時、【HP】+"&amp;ROUNDDOWN(CS!AI41/7,0) &amp;" 【MP】+"&amp;2</f>
        <v>ｽｷﾙによって武器変更される時、【HP】+21 【MP】+2</v>
      </c>
      <c r="AB87" s="637"/>
      <c r="AC87" s="637"/>
      <c r="AD87" s="637"/>
      <c r="AE87" s="637"/>
      <c r="AF87" s="637"/>
      <c r="AG87" s="637"/>
      <c r="AH87" s="637"/>
      <c r="AI87" s="637"/>
      <c r="AJ87" s="638"/>
      <c r="AV87" s="68"/>
      <c r="BQ87" s="68"/>
      <c r="CL87" s="68"/>
      <c r="DG87" s="68"/>
      <c r="EB87" s="68"/>
      <c r="EW87" s="68"/>
      <c r="FR87" s="68"/>
      <c r="GM87" s="68"/>
    </row>
    <row r="88" spans="1:195" x14ac:dyDescent="0.15">
      <c r="A88" s="39"/>
      <c r="B88" s="39"/>
      <c r="C88" s="39"/>
      <c r="D88" s="42"/>
      <c r="E88" s="42"/>
      <c r="F88" s="99" t="s">
        <v>285</v>
      </c>
      <c r="G88" s="90">
        <v>1</v>
      </c>
      <c r="H88" s="90">
        <v>1</v>
      </c>
      <c r="I88" s="90">
        <v>2</v>
      </c>
      <c r="J88" s="90">
        <v>3</v>
      </c>
      <c r="K88" s="90">
        <v>2</v>
      </c>
      <c r="L88" s="90">
        <v>2</v>
      </c>
      <c r="M88" s="90">
        <v>3</v>
      </c>
      <c r="N88" s="90">
        <v>7</v>
      </c>
      <c r="O88" s="90">
        <v>5</v>
      </c>
      <c r="P88" s="90">
        <v>13</v>
      </c>
      <c r="Q88" s="91">
        <v>0</v>
      </c>
      <c r="R88" s="90">
        <v>0</v>
      </c>
      <c r="S88" s="90">
        <v>0</v>
      </c>
      <c r="T88" s="90">
        <v>0</v>
      </c>
      <c r="U88" s="90">
        <v>0</v>
      </c>
      <c r="V88" s="90">
        <v>0</v>
      </c>
      <c r="W88" s="90">
        <v>0</v>
      </c>
      <c r="X88" s="90">
        <v>0</v>
      </c>
      <c r="Y88" s="90">
        <v>0</v>
      </c>
      <c r="Z88" s="92">
        <v>0</v>
      </c>
      <c r="AA88" s="636" t="s">
        <v>286</v>
      </c>
      <c r="AB88" s="637"/>
      <c r="AC88" s="637"/>
      <c r="AD88" s="637"/>
      <c r="AE88" s="637"/>
      <c r="AF88" s="637"/>
      <c r="AG88" s="637"/>
      <c r="AH88" s="637"/>
      <c r="AI88" s="637"/>
      <c r="AJ88" s="638"/>
      <c r="AV88" s="68"/>
      <c r="BQ88" s="68"/>
      <c r="CL88" s="68"/>
      <c r="DG88" s="68"/>
      <c r="EB88" s="68"/>
      <c r="EW88" s="68"/>
      <c r="FR88" s="68"/>
      <c r="GM88" s="68"/>
    </row>
    <row r="89" spans="1:195" x14ac:dyDescent="0.15">
      <c r="A89" s="39"/>
      <c r="B89" s="39"/>
      <c r="C89" s="39"/>
      <c r="D89" s="42"/>
      <c r="E89" s="42"/>
      <c r="F89" s="99" t="s">
        <v>287</v>
      </c>
      <c r="G89" s="90">
        <v>2</v>
      </c>
      <c r="H89" s="90">
        <v>2</v>
      </c>
      <c r="I89" s="90">
        <v>1</v>
      </c>
      <c r="J89" s="90">
        <v>2</v>
      </c>
      <c r="K89" s="90">
        <v>1</v>
      </c>
      <c r="L89" s="90">
        <v>1</v>
      </c>
      <c r="M89" s="90">
        <v>7</v>
      </c>
      <c r="N89" s="90">
        <v>7</v>
      </c>
      <c r="O89" s="90">
        <v>32</v>
      </c>
      <c r="P89" s="90">
        <v>10</v>
      </c>
      <c r="Q89" s="91">
        <v>0</v>
      </c>
      <c r="R89" s="90">
        <v>0</v>
      </c>
      <c r="S89" s="90">
        <v>0</v>
      </c>
      <c r="T89" s="90">
        <v>0</v>
      </c>
      <c r="U89" s="90">
        <v>0</v>
      </c>
      <c r="V89" s="90">
        <v>0</v>
      </c>
      <c r="W89" s="90">
        <v>0</v>
      </c>
      <c r="X89" s="90">
        <v>0</v>
      </c>
      <c r="Y89" s="90">
        <v>0</v>
      </c>
      <c r="Z89" s="92">
        <v>0</v>
      </c>
      <c r="AA89" s="636" t="s">
        <v>288</v>
      </c>
      <c r="AB89" s="637"/>
      <c r="AC89" s="637"/>
      <c r="AD89" s="637"/>
      <c r="AE89" s="637"/>
      <c r="AF89" s="637"/>
      <c r="AG89" s="637"/>
      <c r="AH89" s="637"/>
      <c r="AI89" s="637"/>
      <c r="AJ89" s="638"/>
      <c r="AV89" s="68"/>
      <c r="BQ89" s="68"/>
      <c r="CL89" s="68"/>
      <c r="DG89" s="68"/>
      <c r="EB89" s="68"/>
      <c r="EW89" s="68"/>
      <c r="FR89" s="68"/>
      <c r="GM89" s="68"/>
    </row>
    <row r="90" spans="1:195" ht="14.25" thickBot="1" x14ac:dyDescent="0.2">
      <c r="A90" s="39"/>
      <c r="B90" s="39"/>
      <c r="C90" s="39"/>
      <c r="D90" s="42"/>
      <c r="E90" s="42"/>
      <c r="F90" s="98" t="s">
        <v>289</v>
      </c>
      <c r="G90" s="95">
        <v>2</v>
      </c>
      <c r="H90" s="95">
        <v>2</v>
      </c>
      <c r="I90" s="95">
        <v>1</v>
      </c>
      <c r="J90" s="95">
        <v>2</v>
      </c>
      <c r="K90" s="95">
        <v>2</v>
      </c>
      <c r="L90" s="95">
        <v>2</v>
      </c>
      <c r="M90" s="95">
        <v>6</v>
      </c>
      <c r="N90" s="95">
        <v>3</v>
      </c>
      <c r="O90" s="95">
        <v>21</v>
      </c>
      <c r="P90" s="95">
        <v>9</v>
      </c>
      <c r="Q90" s="96">
        <v>0</v>
      </c>
      <c r="R90" s="95">
        <v>0</v>
      </c>
      <c r="S90" s="95">
        <v>0</v>
      </c>
      <c r="T90" s="95">
        <v>0</v>
      </c>
      <c r="U90" s="95">
        <v>0</v>
      </c>
      <c r="V90" s="95">
        <v>0</v>
      </c>
      <c r="W90" s="95">
        <v>0</v>
      </c>
      <c r="X90" s="95">
        <v>0</v>
      </c>
      <c r="Y90" s="95">
        <v>0</v>
      </c>
      <c r="Z90" s="97">
        <v>0</v>
      </c>
      <c r="AA90" s="639" t="s">
        <v>290</v>
      </c>
      <c r="AB90" s="640"/>
      <c r="AC90" s="640"/>
      <c r="AD90" s="640"/>
      <c r="AE90" s="640"/>
      <c r="AF90" s="640"/>
      <c r="AG90" s="640"/>
      <c r="AH90" s="640"/>
      <c r="AI90" s="640"/>
      <c r="AJ90" s="641"/>
      <c r="AV90" s="68"/>
      <c r="BQ90" s="68"/>
      <c r="CL90" s="68"/>
      <c r="DG90" s="68"/>
      <c r="EB90" s="68"/>
      <c r="EW90" s="68"/>
      <c r="FR90" s="68"/>
      <c r="GM90" s="68"/>
    </row>
    <row r="91" spans="1:195" x14ac:dyDescent="0.15">
      <c r="A91" s="39"/>
      <c r="B91" s="39"/>
      <c r="C91" s="39"/>
      <c r="D91" s="42"/>
      <c r="E91" s="42"/>
      <c r="F91" s="42"/>
      <c r="AA91" s="68"/>
      <c r="AV91" s="68"/>
      <c r="BQ91" s="68"/>
      <c r="CL91" s="68"/>
      <c r="DG91" s="68"/>
      <c r="EB91" s="68"/>
      <c r="EW91" s="68"/>
      <c r="FR91" s="68"/>
      <c r="GM91" s="68"/>
    </row>
    <row r="92" spans="1:195" x14ac:dyDescent="0.15">
      <c r="A92" s="39"/>
      <c r="B92" s="39"/>
      <c r="C92" s="39"/>
      <c r="D92" s="42"/>
      <c r="E92" s="42"/>
      <c r="F92" s="42"/>
      <c r="AA92" s="68"/>
      <c r="AV92" s="68"/>
      <c r="BQ92" s="68"/>
      <c r="CL92" s="68"/>
      <c r="DG92" s="68"/>
      <c r="EB92" s="68"/>
      <c r="EW92" s="68"/>
      <c r="FR92" s="68"/>
      <c r="GM92" s="68"/>
    </row>
    <row r="93" spans="1:195" x14ac:dyDescent="0.15">
      <c r="A93" s="39"/>
      <c r="B93" s="39"/>
      <c r="C93" s="39"/>
      <c r="D93" s="42"/>
      <c r="E93" s="42"/>
      <c r="F93" s="42"/>
      <c r="AA93" s="68"/>
      <c r="AV93" s="68"/>
      <c r="BQ93" s="68"/>
      <c r="CL93" s="68"/>
      <c r="DG93" s="68"/>
      <c r="EB93" s="68"/>
      <c r="EW93" s="68"/>
      <c r="FR93" s="68"/>
      <c r="GM93" s="68"/>
    </row>
    <row r="94" spans="1:195" x14ac:dyDescent="0.15">
      <c r="A94" s="39"/>
      <c r="B94" s="39"/>
      <c r="C94" s="39"/>
      <c r="D94" s="39"/>
      <c r="E94" s="39"/>
      <c r="F94" s="42"/>
      <c r="AA94" s="68"/>
      <c r="AV94" s="68"/>
      <c r="BQ94" s="68"/>
      <c r="CL94" s="68"/>
      <c r="DG94" s="68"/>
      <c r="EB94" s="68"/>
      <c r="EW94" s="68"/>
      <c r="FR94" s="68"/>
      <c r="GM94" s="68"/>
    </row>
    <row r="95" spans="1:195" x14ac:dyDescent="0.15">
      <c r="A95" s="39"/>
      <c r="B95" s="39"/>
      <c r="C95" s="39"/>
      <c r="D95" s="39"/>
      <c r="E95" s="39"/>
      <c r="F95" s="42"/>
      <c r="AA95" s="68"/>
      <c r="AV95" s="68"/>
      <c r="BQ95" s="68"/>
      <c r="CL95" s="68"/>
      <c r="DG95" s="68"/>
      <c r="EB95" s="68"/>
      <c r="EW95" s="68"/>
      <c r="FR95" s="68"/>
      <c r="GM95" s="68"/>
    </row>
    <row r="96" spans="1:195" x14ac:dyDescent="0.15">
      <c r="A96" s="39"/>
      <c r="B96" s="39"/>
      <c r="C96" s="39"/>
      <c r="D96" s="39"/>
      <c r="E96" s="39"/>
      <c r="F96" s="42"/>
      <c r="AA96" s="68"/>
      <c r="AV96" s="68"/>
      <c r="BQ96" s="68"/>
      <c r="CL96" s="68"/>
      <c r="DG96" s="68"/>
      <c r="EB96" s="68"/>
      <c r="EW96" s="68"/>
      <c r="FR96" s="68"/>
      <c r="GM96" s="68"/>
    </row>
    <row r="97" spans="1:195" x14ac:dyDescent="0.15">
      <c r="A97" s="39"/>
      <c r="B97" s="39"/>
      <c r="C97" s="39"/>
      <c r="D97" s="39"/>
      <c r="E97" s="39"/>
      <c r="F97" s="42"/>
      <c r="AA97" s="68"/>
      <c r="AV97" s="68"/>
      <c r="BQ97" s="68"/>
      <c r="CL97" s="68"/>
      <c r="DG97" s="68"/>
      <c r="EB97" s="68"/>
      <c r="EW97" s="68"/>
      <c r="FR97" s="68"/>
      <c r="GM97" s="68"/>
    </row>
    <row r="98" spans="1:195" x14ac:dyDescent="0.15">
      <c r="A98" s="39"/>
      <c r="B98" s="39"/>
      <c r="C98" s="39"/>
      <c r="D98" s="39"/>
      <c r="E98" s="39"/>
      <c r="F98" s="42"/>
      <c r="AA98" s="68"/>
      <c r="AV98" s="68"/>
      <c r="BQ98" s="68"/>
      <c r="CL98" s="68"/>
      <c r="DG98" s="68"/>
      <c r="EB98" s="68"/>
      <c r="EW98" s="68"/>
      <c r="FR98" s="68"/>
      <c r="GM98" s="68"/>
    </row>
    <row r="99" spans="1:195" x14ac:dyDescent="0.15">
      <c r="A99" s="39"/>
      <c r="B99" s="39"/>
      <c r="C99" s="39"/>
      <c r="D99" s="39"/>
      <c r="E99" s="39"/>
      <c r="F99" s="42"/>
      <c r="AA99" s="68"/>
      <c r="AV99" s="68"/>
      <c r="BQ99" s="68"/>
      <c r="CL99" s="68"/>
      <c r="DG99" s="68"/>
      <c r="EB99" s="68"/>
      <c r="EW99" s="68"/>
      <c r="FR99" s="68"/>
      <c r="GM99" s="68"/>
    </row>
    <row r="100" spans="1:195" x14ac:dyDescent="0.15">
      <c r="A100" s="39"/>
      <c r="B100" s="39"/>
      <c r="C100" s="39"/>
      <c r="D100" s="39"/>
      <c r="E100" s="39"/>
      <c r="F100" s="42"/>
      <c r="AA100" s="68"/>
      <c r="AV100" s="68"/>
      <c r="BQ100" s="68"/>
      <c r="CL100" s="68"/>
      <c r="DG100" s="68"/>
      <c r="EB100" s="68"/>
      <c r="EW100" s="68"/>
      <c r="FR100" s="68"/>
      <c r="GM100" s="68"/>
    </row>
    <row r="101" spans="1:195" x14ac:dyDescent="0.15">
      <c r="A101" s="39"/>
      <c r="B101" s="39"/>
      <c r="C101" s="39"/>
      <c r="D101" s="39"/>
      <c r="E101" s="39"/>
      <c r="F101" s="42"/>
      <c r="AA101" s="68"/>
      <c r="AV101" s="68"/>
      <c r="BQ101" s="68"/>
      <c r="CL101" s="68"/>
      <c r="DG101" s="68"/>
      <c r="EB101" s="68"/>
      <c r="EW101" s="68"/>
      <c r="FR101" s="68"/>
      <c r="GM101" s="68"/>
    </row>
    <row r="102" spans="1:195" x14ac:dyDescent="0.15">
      <c r="A102" s="39"/>
      <c r="B102" s="39"/>
      <c r="C102" s="39"/>
      <c r="D102" s="39"/>
      <c r="E102" s="39"/>
      <c r="F102" s="42"/>
      <c r="AA102" s="68"/>
      <c r="AV102" s="68"/>
      <c r="BQ102" s="68"/>
      <c r="CL102" s="68"/>
      <c r="DG102" s="68"/>
      <c r="EB102" s="68"/>
      <c r="EW102" s="68"/>
      <c r="FR102" s="68"/>
      <c r="GM102" s="68"/>
    </row>
    <row r="103" spans="1:195" x14ac:dyDescent="0.15">
      <c r="A103" s="39"/>
      <c r="B103" s="39"/>
      <c r="C103" s="39"/>
      <c r="D103" s="39"/>
      <c r="E103" s="39"/>
      <c r="F103" s="42"/>
      <c r="AA103" s="68"/>
      <c r="AV103" s="68"/>
      <c r="BQ103" s="68"/>
      <c r="CL103" s="68"/>
      <c r="DG103" s="68"/>
      <c r="EB103" s="68"/>
      <c r="EW103" s="68"/>
      <c r="FR103" s="68"/>
      <c r="GM103" s="68"/>
    </row>
    <row r="104" spans="1:195" x14ac:dyDescent="0.15">
      <c r="A104" s="39"/>
      <c r="C104" s="39"/>
      <c r="D104" s="39"/>
      <c r="E104" s="39"/>
      <c r="F104" s="42"/>
      <c r="AA104" s="68"/>
      <c r="AV104" s="68"/>
      <c r="BQ104" s="68"/>
      <c r="CL104" s="68"/>
      <c r="DG104" s="68"/>
      <c r="EB104" s="68"/>
      <c r="EW104" s="68"/>
      <c r="FR104" s="68"/>
      <c r="GM104" s="68"/>
    </row>
    <row r="105" spans="1:195" x14ac:dyDescent="0.15">
      <c r="C105" s="39"/>
      <c r="D105" s="39"/>
      <c r="E105" s="39"/>
      <c r="F105" s="42"/>
      <c r="AA105" s="68"/>
      <c r="AV105" s="68"/>
      <c r="BQ105" s="68"/>
      <c r="CL105" s="68"/>
      <c r="DG105" s="68"/>
      <c r="EB105" s="68"/>
      <c r="EW105" s="68"/>
      <c r="FR105" s="68"/>
      <c r="GM105" s="68"/>
    </row>
    <row r="106" spans="1:195" x14ac:dyDescent="0.15">
      <c r="C106" s="39"/>
      <c r="D106" s="39"/>
      <c r="E106" s="39"/>
      <c r="F106" s="68"/>
      <c r="AA106" s="68"/>
      <c r="AV106" s="68"/>
      <c r="BQ106" s="68"/>
      <c r="CL106" s="68"/>
      <c r="DG106" s="68"/>
      <c r="EB106" s="68"/>
      <c r="EW106" s="68"/>
      <c r="FR106" s="68"/>
      <c r="GM106" s="68"/>
    </row>
    <row r="107" spans="1:195" x14ac:dyDescent="0.15">
      <c r="C107" s="39"/>
      <c r="D107" s="39"/>
      <c r="E107" s="39"/>
      <c r="F107" s="68"/>
      <c r="AA107" s="68"/>
      <c r="AK107" s="39"/>
      <c r="AV107" s="39"/>
      <c r="BQ107" s="39"/>
      <c r="CL107" s="39"/>
      <c r="DG107" s="39"/>
      <c r="EB107" s="39"/>
      <c r="EW107" s="39"/>
      <c r="FR107" s="39"/>
      <c r="GM107" s="39"/>
    </row>
    <row r="108" spans="1:195" x14ac:dyDescent="0.15">
      <c r="D108" s="39"/>
      <c r="E108" s="39"/>
      <c r="F108" s="68"/>
      <c r="AA108" s="68"/>
      <c r="AK108" s="39"/>
      <c r="AV108" s="39"/>
      <c r="BQ108" s="39"/>
      <c r="CL108" s="39"/>
      <c r="DG108" s="39"/>
      <c r="EB108" s="39"/>
      <c r="EW108" s="39"/>
      <c r="FR108" s="39"/>
      <c r="GM108" s="39"/>
    </row>
    <row r="109" spans="1:195" x14ac:dyDescent="0.15">
      <c r="F109" s="68"/>
      <c r="AA109" s="68"/>
      <c r="AK109" s="39"/>
      <c r="AV109" s="39"/>
      <c r="BQ109" s="39"/>
      <c r="CL109" s="39"/>
      <c r="DG109" s="39"/>
      <c r="EB109" s="39"/>
      <c r="EW109" s="39"/>
      <c r="FR109" s="39"/>
      <c r="GM109" s="39"/>
    </row>
    <row r="110" spans="1:195" x14ac:dyDescent="0.15">
      <c r="F110" s="68"/>
      <c r="AA110" s="68"/>
      <c r="AK110" s="39"/>
      <c r="AV110" s="39"/>
      <c r="BQ110" s="39"/>
      <c r="CL110" s="39"/>
      <c r="DG110" s="39"/>
      <c r="EB110" s="39"/>
      <c r="EW110" s="39"/>
      <c r="FR110" s="39"/>
      <c r="GM110" s="39"/>
    </row>
    <row r="111" spans="1:195" x14ac:dyDescent="0.15">
      <c r="F111" s="68"/>
      <c r="AA111" s="68"/>
      <c r="AD111" s="39"/>
      <c r="AE111" s="39"/>
      <c r="AF111" s="39"/>
      <c r="AG111" s="39"/>
      <c r="AH111" s="39"/>
      <c r="AI111" s="39"/>
      <c r="AJ111" s="39"/>
      <c r="AK111" s="39"/>
      <c r="AV111" s="39"/>
      <c r="BQ111" s="39"/>
      <c r="CL111" s="39"/>
      <c r="DG111" s="39"/>
      <c r="EB111" s="39"/>
      <c r="EW111" s="39"/>
      <c r="FR111" s="39"/>
      <c r="GM111" s="39"/>
    </row>
    <row r="112" spans="1:195" x14ac:dyDescent="0.15"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V112" s="39"/>
      <c r="BQ112" s="39"/>
      <c r="CL112" s="39"/>
      <c r="DG112" s="39"/>
      <c r="EB112" s="39"/>
      <c r="EW112" s="39"/>
      <c r="FR112" s="39"/>
      <c r="GM112" s="39"/>
    </row>
    <row r="113" spans="6:195" x14ac:dyDescent="0.15"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V113" s="39"/>
      <c r="BQ113" s="39"/>
      <c r="CL113" s="39"/>
      <c r="DG113" s="39"/>
      <c r="EB113" s="39"/>
      <c r="EW113" s="39"/>
      <c r="FR113" s="39"/>
      <c r="GM113" s="39"/>
    </row>
    <row r="114" spans="6:195" x14ac:dyDescent="0.15"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V114" s="39"/>
      <c r="BQ114" s="39"/>
      <c r="CL114" s="39"/>
      <c r="DG114" s="39"/>
      <c r="EB114" s="39"/>
      <c r="EW114" s="39"/>
      <c r="FR114" s="39"/>
      <c r="GM114" s="39"/>
    </row>
    <row r="115" spans="6:195" x14ac:dyDescent="0.15"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</row>
    <row r="116" spans="6:195" x14ac:dyDescent="0.15"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</row>
    <row r="117" spans="6:195" x14ac:dyDescent="0.15"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</row>
    <row r="118" spans="6:195" x14ac:dyDescent="0.15"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</row>
    <row r="119" spans="6:195" x14ac:dyDescent="0.15"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</row>
    <row r="120" spans="6:195" x14ac:dyDescent="0.15">
      <c r="F120" s="39"/>
    </row>
  </sheetData>
  <mergeCells count="122">
    <mergeCell ref="AA70:AJ70"/>
    <mergeCell ref="AA68:AJ68"/>
    <mergeCell ref="AA66:AJ66"/>
    <mergeCell ref="AA73:AJ73"/>
    <mergeCell ref="AA71:AJ71"/>
    <mergeCell ref="AA72:AJ72"/>
    <mergeCell ref="AA63:AJ63"/>
    <mergeCell ref="AA64:AJ64"/>
    <mergeCell ref="AA65:AJ65"/>
    <mergeCell ref="G20:P20"/>
    <mergeCell ref="Q20:S20"/>
    <mergeCell ref="AB20:AN20"/>
    <mergeCell ref="AA59:AJ59"/>
    <mergeCell ref="AA54:AJ54"/>
    <mergeCell ref="AA55:AJ55"/>
    <mergeCell ref="AA56:AJ56"/>
    <mergeCell ref="AA57:AJ57"/>
    <mergeCell ref="AA58:AJ58"/>
    <mergeCell ref="G21:P21"/>
    <mergeCell ref="Q21:S21"/>
    <mergeCell ref="AB21:AN21"/>
    <mergeCell ref="G22:P22"/>
    <mergeCell ref="Q22:S22"/>
    <mergeCell ref="AB22:AN22"/>
    <mergeCell ref="G23:P23"/>
    <mergeCell ref="Q23:S23"/>
    <mergeCell ref="AB23:AN23"/>
    <mergeCell ref="Q17:S17"/>
    <mergeCell ref="AB17:AN17"/>
    <mergeCell ref="G18:P18"/>
    <mergeCell ref="Q18:S18"/>
    <mergeCell ref="AB1:AN1"/>
    <mergeCell ref="Q6:S6"/>
    <mergeCell ref="Q7:S7"/>
    <mergeCell ref="Q8:S8"/>
    <mergeCell ref="Q9:S9"/>
    <mergeCell ref="AB2:AN2"/>
    <mergeCell ref="AB3:AN3"/>
    <mergeCell ref="AB4:AN4"/>
    <mergeCell ref="AB5:AN5"/>
    <mergeCell ref="AB6:AN6"/>
    <mergeCell ref="AB7:AN7"/>
    <mergeCell ref="AB8:AN8"/>
    <mergeCell ref="AB9:AN9"/>
    <mergeCell ref="Q1:S1"/>
    <mergeCell ref="Q2:S2"/>
    <mergeCell ref="Q3:S3"/>
    <mergeCell ref="Q4:S4"/>
    <mergeCell ref="Q5:S5"/>
    <mergeCell ref="Q10:S10"/>
    <mergeCell ref="GN52:HG52"/>
    <mergeCell ref="G52:Z52"/>
    <mergeCell ref="AB52:AU52"/>
    <mergeCell ref="AW52:BP52"/>
    <mergeCell ref="BR52:CK52"/>
    <mergeCell ref="CM52:DF52"/>
    <mergeCell ref="DH52:EA52"/>
    <mergeCell ref="EC52:EV52"/>
    <mergeCell ref="EX52:FQ52"/>
    <mergeCell ref="FS52:GL52"/>
    <mergeCell ref="AB18:AN18"/>
    <mergeCell ref="AB10:AN10"/>
    <mergeCell ref="Q14:S14"/>
    <mergeCell ref="AB14:AN14"/>
    <mergeCell ref="G11:P11"/>
    <mergeCell ref="G12:P12"/>
    <mergeCell ref="G25:P25"/>
    <mergeCell ref="G24:P24"/>
    <mergeCell ref="G14:P14"/>
    <mergeCell ref="G16:P16"/>
    <mergeCell ref="AB25:AN25"/>
    <mergeCell ref="Q25:S25"/>
    <mergeCell ref="Q11:S11"/>
    <mergeCell ref="Q12:S12"/>
    <mergeCell ref="Q24:S24"/>
    <mergeCell ref="AB12:AN12"/>
    <mergeCell ref="AB24:AN24"/>
    <mergeCell ref="AB11:AN11"/>
    <mergeCell ref="G13:P13"/>
    <mergeCell ref="Q13:S13"/>
    <mergeCell ref="AB13:AN13"/>
    <mergeCell ref="G15:P15"/>
    <mergeCell ref="Q15:S15"/>
    <mergeCell ref="AB15:AN15"/>
    <mergeCell ref="AA74:AJ74"/>
    <mergeCell ref="AA83:AJ83"/>
    <mergeCell ref="AA81:AJ81"/>
    <mergeCell ref="G1:P1"/>
    <mergeCell ref="G2:P2"/>
    <mergeCell ref="G3:P3"/>
    <mergeCell ref="G4:P4"/>
    <mergeCell ref="G5:P5"/>
    <mergeCell ref="AA61:AJ61"/>
    <mergeCell ref="AA62:AJ62"/>
    <mergeCell ref="AA67:AJ67"/>
    <mergeCell ref="AA69:AJ69"/>
    <mergeCell ref="G6:P6"/>
    <mergeCell ref="G7:P7"/>
    <mergeCell ref="G8:P8"/>
    <mergeCell ref="G9:P9"/>
    <mergeCell ref="AA60:AJ60"/>
    <mergeCell ref="Q16:S16"/>
    <mergeCell ref="AB16:AN16"/>
    <mergeCell ref="G17:P17"/>
    <mergeCell ref="G19:P19"/>
    <mergeCell ref="Q19:S19"/>
    <mergeCell ref="AB19:AN19"/>
    <mergeCell ref="G10:P10"/>
    <mergeCell ref="AA85:AJ85"/>
    <mergeCell ref="AA86:AJ86"/>
    <mergeCell ref="AA87:AJ87"/>
    <mergeCell ref="AA88:AJ88"/>
    <mergeCell ref="AA89:AJ89"/>
    <mergeCell ref="AA90:AJ90"/>
    <mergeCell ref="AA84:AJ84"/>
    <mergeCell ref="AA75:AJ75"/>
    <mergeCell ref="AA77:AJ77"/>
    <mergeCell ref="AA78:AJ78"/>
    <mergeCell ref="AA79:AJ79"/>
    <mergeCell ref="AA80:AJ80"/>
    <mergeCell ref="AA76:AJ76"/>
    <mergeCell ref="AA82:AJ82"/>
  </mergeCells>
  <phoneticPr fontId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CS</vt:lpstr>
      <vt:lpstr>VL用</vt:lpstr>
      <vt:lpstr>CL</vt:lpstr>
      <vt:lpstr>キメラA</vt:lpstr>
      <vt:lpstr>キメラB</vt:lpstr>
      <vt:lpstr>クラスA</vt:lpstr>
      <vt:lpstr>クラスB</vt:lpstr>
      <vt:lpstr>種族名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unsuperx</dc:creator>
  <cp:lastModifiedBy>ryosuke.oba</cp:lastModifiedBy>
  <cp:lastPrinted>2017-04-16T10:46:09Z</cp:lastPrinted>
  <dcterms:created xsi:type="dcterms:W3CDTF">2017-02-02T05:09:45Z</dcterms:created>
  <dcterms:modified xsi:type="dcterms:W3CDTF">2018-12-25T14:43:40Z</dcterms:modified>
</cp:coreProperties>
</file>