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240" windowWidth="13020" windowHeight="9870" activeTab="0"/>
  </bookViews>
  <sheets>
    <sheet name="１鯖" sheetId="1" r:id="rId1"/>
    <sheet name="２鯖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22" authorId="0">
      <text>
        <r>
          <rPr>
            <b/>
            <sz val="9"/>
            <rFont val="ＭＳ Ｐゴシック"/>
            <family val="3"/>
          </rPr>
          <t>L1: 1.10    L6: 1.70
L2: 1.20    L7: 1.90
L3: 1.35    L8: 2.00
L4: 1.45    L9: 2.10
L5: 1.60    L10:2.35</t>
        </r>
      </text>
    </comment>
    <comment ref="I23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1" authorId="0">
      <text>
        <r>
          <rPr>
            <b/>
            <sz val="9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B9" authorId="0">
      <text>
        <r>
          <rPr>
            <b/>
            <sz val="9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  <comment ref="I26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7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8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I22" authorId="0">
      <text>
        <r>
          <rPr>
            <b/>
            <sz val="9"/>
            <rFont val="ＭＳ Ｐゴシック"/>
            <family val="3"/>
          </rPr>
          <t>L1: 1.10    L6: 1.60
L2: 1.20    L7: 1.75
L3: 1.30    L8: 1.90
L4: 1.40    L9: 2.10
L5: 1.50    L10:2.35</t>
        </r>
      </text>
    </comment>
    <comment ref="I23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1" authorId="0">
      <text>
        <r>
          <rPr>
            <b/>
            <sz val="9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B9" authorId="0">
      <text>
        <r>
          <rPr>
            <b/>
            <sz val="9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  <comment ref="I26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7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8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</commentList>
</comments>
</file>

<file path=xl/sharedStrings.xml><?xml version="1.0" encoding="utf-8"?>
<sst xmlns="http://schemas.openxmlformats.org/spreadsheetml/2006/main" count="386" uniqueCount="75">
  <si>
    <t>剣兵</t>
  </si>
  <si>
    <t>武将</t>
  </si>
  <si>
    <t>槍兵</t>
  </si>
  <si>
    <t>弓兵</t>
  </si>
  <si>
    <t>騎馬兵</t>
  </si>
  <si>
    <t>兵数</t>
  </si>
  <si>
    <t>武将攻撃力</t>
  </si>
  <si>
    <t>矛槍</t>
  </si>
  <si>
    <t>斥侯</t>
  </si>
  <si>
    <t>合計数</t>
  </si>
  <si>
    <t>騎馬</t>
  </si>
  <si>
    <t>近衛</t>
  </si>
  <si>
    <t>剣</t>
  </si>
  <si>
    <t>槍</t>
  </si>
  <si>
    <t>弓</t>
  </si>
  <si>
    <t>石弓</t>
  </si>
  <si>
    <t>斥侯騎</t>
  </si>
  <si>
    <t>敵防御</t>
  </si>
  <si>
    <t>合計</t>
  </si>
  <si>
    <t>矛槍兵</t>
  </si>
  <si>
    <t>石弓兵</t>
  </si>
  <si>
    <t>近衛兵</t>
  </si>
  <si>
    <t>斥侯騎兵</t>
  </si>
  <si>
    <t>武将攻撃</t>
  </si>
  <si>
    <t>相対攻撃</t>
  </si>
  <si>
    <t>相対兵数</t>
  </si>
  <si>
    <t>鍛冶場Ｌ</t>
  </si>
  <si>
    <t>攻撃兵</t>
  </si>
  <si>
    <t>基本防御値</t>
  </si>
  <si>
    <t>防御兵</t>
  </si>
  <si>
    <t>武将ＨＰ</t>
  </si>
  <si>
    <t>武将攻撃値</t>
  </si>
  <si>
    <t>出陣</t>
  </si>
  <si>
    <t>被害数</t>
  </si>
  <si>
    <t>生存数</t>
  </si>
  <si>
    <t>属性</t>
  </si>
  <si>
    <t>兵攻撃値</t>
  </si>
  <si>
    <t>守備兵</t>
  </si>
  <si>
    <t>兵攻撃</t>
  </si>
  <si>
    <t>１：参戦兵数</t>
  </si>
  <si>
    <t>攻撃力</t>
  </si>
  <si>
    <t>剣兵攻撃</t>
  </si>
  <si>
    <t>兵全体</t>
  </si>
  <si>
    <t>施設による攻撃付加（少数入力）</t>
  </si>
  <si>
    <t>スキルによる攻撃付加（少数入力）</t>
  </si>
  <si>
    <t>攻撃側参戦武将</t>
  </si>
  <si>
    <t>鍛冶場Ｌｖ</t>
  </si>
  <si>
    <t>剣兵強化</t>
  </si>
  <si>
    <t>槍兵強化</t>
  </si>
  <si>
    <t>弓兵強化</t>
  </si>
  <si>
    <t>騎馬兵強化</t>
  </si>
  <si>
    <t>弩</t>
  </si>
  <si>
    <t>弩兵</t>
  </si>
  <si>
    <t>結果</t>
  </si>
  <si>
    <t>入力</t>
  </si>
  <si>
    <t>合計攻撃</t>
  </si>
  <si>
    <t>兵科別の戦闘表</t>
  </si>
  <si>
    <t>各値補正表</t>
  </si>
  <si>
    <t>攻撃相対表</t>
  </si>
  <si>
    <t>守備相対表</t>
  </si>
  <si>
    <t>データ置き場</t>
  </si>
  <si>
    <t>習得経験値</t>
  </si>
  <si>
    <t>討伐ゲージ</t>
  </si>
  <si>
    <t>３：各種値の代入</t>
  </si>
  <si>
    <t>１鯖用</t>
  </si>
  <si>
    <t>弩兵</t>
  </si>
  <si>
    <t>矛槍兵強化</t>
  </si>
  <si>
    <t>弩兵強化</t>
  </si>
  <si>
    <t>近衛騎兵強化</t>
  </si>
  <si>
    <t>騎馬</t>
  </si>
  <si>
    <t>近衛騎</t>
  </si>
  <si>
    <t>HP</t>
  </si>
  <si>
    <t>弩</t>
  </si>
  <si>
    <t>弩兵</t>
  </si>
  <si>
    <t>２鯖用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</si>
</sst>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%"/>
  </numFmts>
  <fonts count="1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sz val="9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2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medium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39"/>
      </left>
      <right style="medium">
        <color indexed="8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9"/>
      </left>
      <right style="medium">
        <color indexed="8"/>
      </right>
      <top style="thin">
        <color indexed="39"/>
      </top>
      <bottom style="medium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39"/>
      </left>
      <right style="medium">
        <color indexed="8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>
        <color indexed="39"/>
      </right>
      <top style="medium">
        <color indexed="39"/>
      </top>
      <bottom style="thin">
        <color indexed="39"/>
      </bottom>
    </border>
    <border>
      <left style="thick"/>
      <right style="thin">
        <color indexed="39"/>
      </right>
      <top style="thin">
        <color indexed="39"/>
      </top>
      <bottom style="thin">
        <color indexed="39"/>
      </bottom>
    </border>
    <border>
      <left style="thick"/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 style="thin">
        <color indexed="39"/>
      </right>
      <top style="thin">
        <color indexed="39"/>
      </top>
      <bottom style="medium">
        <color indexed="39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indexed="39"/>
      </left>
      <right style="thick"/>
      <top style="medium">
        <color indexed="39"/>
      </top>
      <bottom style="thin">
        <color indexed="39"/>
      </bottom>
    </border>
    <border>
      <left style="medium">
        <color indexed="39"/>
      </left>
      <right style="thick"/>
      <top style="thin">
        <color indexed="39"/>
      </top>
      <bottom style="thin">
        <color indexed="39"/>
      </bottom>
    </border>
    <border>
      <left style="medium">
        <color indexed="39"/>
      </left>
      <right style="thick"/>
      <top style="thin">
        <color indexed="39"/>
      </top>
      <bottom style="medium">
        <color indexed="39"/>
      </bottom>
    </border>
    <border>
      <left style="thick"/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ck"/>
      <top style="medium">
        <color indexed="10"/>
      </top>
      <bottom style="thin">
        <color indexed="10"/>
      </bottom>
    </border>
    <border>
      <left style="thick"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/>
      <top style="thin">
        <color indexed="10"/>
      </top>
      <bottom style="thin">
        <color indexed="10"/>
      </bottom>
    </border>
    <border>
      <left style="thick"/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 style="thin">
        <color indexed="39"/>
      </diagonal>
    </border>
    <border>
      <left style="thick"/>
      <right>
        <color indexed="63"/>
      </right>
      <top style="medium">
        <color indexed="39"/>
      </top>
      <bottom>
        <color indexed="63"/>
      </bottom>
    </border>
    <border>
      <left style="medium"/>
      <right style="thick">
        <color indexed="39"/>
      </right>
      <top style="medium"/>
      <bottom style="thick">
        <color indexed="39"/>
      </bottom>
    </border>
    <border>
      <left style="thin">
        <color indexed="8"/>
      </left>
      <right style="thin">
        <color indexed="8"/>
      </right>
      <top style="medium"/>
      <bottom style="thick">
        <color indexed="8"/>
      </bottom>
    </border>
    <border>
      <left style="medium"/>
      <right style="medium"/>
      <top style="thick">
        <color indexed="39"/>
      </top>
      <bottom style="thin">
        <color indexed="10"/>
      </bottom>
    </border>
    <border>
      <left>
        <color indexed="63"/>
      </left>
      <right style="thin">
        <color indexed="39"/>
      </right>
      <top style="thick">
        <color indexed="8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ck">
        <color indexed="8"/>
      </top>
      <bottom style="thin">
        <color indexed="39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/>
      <right style="medium"/>
      <top style="thin">
        <color indexed="10"/>
      </top>
      <bottom style="thin">
        <color indexed="10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 style="medium"/>
      <top style="thin">
        <color indexed="10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 style="medium"/>
    </border>
    <border>
      <left style="thin">
        <color indexed="39"/>
      </left>
      <right style="thin">
        <color indexed="39"/>
      </right>
      <top style="thin">
        <color indexed="39"/>
      </top>
      <bottom style="medium"/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56"/>
      </left>
      <right>
        <color indexed="63"/>
      </right>
      <top style="medium"/>
      <bottom style="medium"/>
    </border>
    <border>
      <left>
        <color indexed="63"/>
      </left>
      <right style="thin">
        <color indexed="10"/>
      </right>
      <top style="medium"/>
      <bottom style="medium"/>
    </border>
    <border>
      <left style="thin">
        <color indexed="10"/>
      </left>
      <right style="thin">
        <color indexed="10"/>
      </right>
      <top style="medium"/>
      <bottom style="medium"/>
    </border>
    <border>
      <left style="medium"/>
      <right style="thick">
        <color indexed="39"/>
      </right>
      <top>
        <color indexed="63"/>
      </top>
      <bottom style="thick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 style="medium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10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ck">
        <color indexed="39"/>
      </bottom>
    </border>
    <border diagonalUp="1">
      <left style="thin">
        <color indexed="39"/>
      </left>
      <right>
        <color indexed="63"/>
      </right>
      <top>
        <color indexed="63"/>
      </top>
      <bottom style="medium"/>
      <diagonal style="thin">
        <color indexed="39"/>
      </diagonal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39"/>
      </left>
      <right style="thin">
        <color indexed="10"/>
      </right>
      <top>
        <color indexed="63"/>
      </top>
      <bottom style="medium"/>
    </border>
    <border>
      <left style="thin">
        <color indexed="56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10"/>
      </right>
      <top style="medium"/>
      <bottom>
        <color indexed="63"/>
      </bottom>
    </border>
    <border>
      <left style="thin">
        <color indexed="10"/>
      </left>
      <right style="thin">
        <color indexed="10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39"/>
      </right>
      <top style="thick">
        <color indexed="8"/>
      </top>
      <bottom>
        <color indexed="63"/>
      </bottom>
    </border>
    <border diagonalUp="1">
      <left style="thin">
        <color indexed="39"/>
      </left>
      <right>
        <color indexed="63"/>
      </right>
      <top>
        <color indexed="63"/>
      </top>
      <bottom>
        <color indexed="63"/>
      </bottom>
      <diagonal style="thin">
        <color indexed="39"/>
      </diagonal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ck">
        <color indexed="8"/>
      </bottom>
    </border>
    <border>
      <left style="thin">
        <color indexed="10"/>
      </left>
      <right>
        <color indexed="63"/>
      </right>
      <top style="medium"/>
      <bottom>
        <color indexed="63"/>
      </bottom>
    </border>
    <border>
      <left style="medium">
        <color indexed="36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>
        <color indexed="8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>
        <color indexed="39"/>
      </top>
      <bottom style="medium"/>
    </border>
    <border>
      <left>
        <color indexed="63"/>
      </left>
      <right style="thin">
        <color indexed="8"/>
      </right>
      <top style="medium"/>
      <bottom style="thick">
        <color indexed="8"/>
      </bottom>
    </border>
    <border>
      <left>
        <color indexed="63"/>
      </left>
      <right style="thin">
        <color indexed="39"/>
      </right>
      <top style="medium"/>
      <bottom style="thin">
        <color indexed="39"/>
      </bottom>
    </border>
    <border>
      <left style="thick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29"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21" applyFont="1" applyBorder="1">
      <alignment/>
      <protection/>
    </xf>
    <xf numFmtId="0" fontId="10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4" fillId="0" borderId="26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NumberFormat="1" applyFont="1" applyFill="1" applyBorder="1" applyAlignment="1">
      <alignment vertical="center"/>
    </xf>
    <xf numFmtId="0" fontId="6" fillId="0" borderId="28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0" fontId="6" fillId="0" borderId="29" xfId="0" applyNumberFormat="1" applyFont="1" applyFill="1" applyBorder="1" applyAlignment="1">
      <alignment vertical="center"/>
    </xf>
    <xf numFmtId="0" fontId="6" fillId="0" borderId="30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31" xfId="0" applyNumberFormat="1" applyFont="1" applyBorder="1" applyAlignment="1">
      <alignment vertical="center"/>
    </xf>
    <xf numFmtId="0" fontId="6" fillId="0" borderId="32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4" fillId="0" borderId="33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5" xfId="0" applyNumberFormat="1" applyFont="1" applyFill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20" fontId="6" fillId="0" borderId="40" xfId="0" applyNumberFormat="1" applyFont="1" applyBorder="1" applyAlignment="1">
      <alignment vertical="center"/>
    </xf>
    <xf numFmtId="0" fontId="6" fillId="0" borderId="41" xfId="0" applyNumberFormat="1" applyFont="1" applyFill="1" applyBorder="1" applyAlignment="1">
      <alignment vertical="center"/>
    </xf>
    <xf numFmtId="0" fontId="6" fillId="0" borderId="42" xfId="0" applyNumberFormat="1" applyFont="1" applyFill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3" xfId="0" applyNumberFormat="1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6" fillId="0" borderId="45" xfId="0" applyNumberFormat="1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13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NumberFormat="1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4" fillId="0" borderId="60" xfId="0" applyFont="1" applyBorder="1" applyAlignment="1">
      <alignment vertical="center"/>
    </xf>
    <xf numFmtId="0" fontId="6" fillId="0" borderId="61" xfId="0" applyNumberFormat="1" applyFont="1" applyBorder="1" applyAlignment="1">
      <alignment vertical="center"/>
    </xf>
    <xf numFmtId="0" fontId="4" fillId="0" borderId="58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4" fillId="2" borderId="62" xfId="0" applyNumberFormat="1" applyFont="1" applyFill="1" applyBorder="1" applyAlignment="1">
      <alignment vertical="center"/>
    </xf>
    <xf numFmtId="0" fontId="5" fillId="0" borderId="63" xfId="0" applyNumberFormat="1" applyFont="1" applyBorder="1" applyAlignment="1">
      <alignment vertical="center"/>
    </xf>
    <xf numFmtId="0" fontId="4" fillId="0" borderId="64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65" xfId="0" applyNumberFormat="1" applyFont="1" applyBorder="1" applyAlignment="1">
      <alignment vertical="center"/>
    </xf>
    <xf numFmtId="0" fontId="4" fillId="0" borderId="66" xfId="0" applyNumberFormat="1" applyFont="1" applyBorder="1" applyAlignment="1">
      <alignment vertical="center"/>
    </xf>
    <xf numFmtId="0" fontId="4" fillId="0" borderId="67" xfId="0" applyNumberFormat="1" applyFont="1" applyBorder="1" applyAlignment="1">
      <alignment vertical="center"/>
    </xf>
    <xf numFmtId="0" fontId="4" fillId="0" borderId="68" xfId="0" applyNumberFormat="1" applyFont="1" applyBorder="1" applyAlignment="1">
      <alignment vertical="center"/>
    </xf>
    <xf numFmtId="0" fontId="4" fillId="0" borderId="69" xfId="0" applyNumberFormat="1" applyFont="1" applyBorder="1" applyAlignment="1">
      <alignment vertical="center"/>
    </xf>
    <xf numFmtId="0" fontId="4" fillId="0" borderId="70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71" xfId="0" applyNumberFormat="1" applyFont="1" applyBorder="1" applyAlignment="1">
      <alignment vertical="center"/>
    </xf>
    <xf numFmtId="0" fontId="4" fillId="0" borderId="72" xfId="0" applyNumberFormat="1" applyFont="1" applyBorder="1" applyAlignment="1">
      <alignment vertical="center"/>
    </xf>
    <xf numFmtId="0" fontId="4" fillId="0" borderId="73" xfId="0" applyNumberFormat="1" applyFont="1" applyBorder="1" applyAlignment="1">
      <alignment vertical="center"/>
    </xf>
    <xf numFmtId="0" fontId="4" fillId="0" borderId="74" xfId="0" applyNumberFormat="1" applyFont="1" applyBorder="1" applyAlignment="1">
      <alignment vertical="center"/>
    </xf>
    <xf numFmtId="0" fontId="4" fillId="0" borderId="75" xfId="0" applyNumberFormat="1" applyFont="1" applyBorder="1" applyAlignment="1">
      <alignment vertical="center"/>
    </xf>
    <xf numFmtId="0" fontId="4" fillId="0" borderId="76" xfId="0" applyNumberFormat="1" applyFont="1" applyBorder="1" applyAlignment="1">
      <alignment vertical="center"/>
    </xf>
    <xf numFmtId="0" fontId="4" fillId="3" borderId="58" xfId="0" applyNumberFormat="1" applyFont="1" applyFill="1" applyBorder="1" applyAlignment="1">
      <alignment vertical="center"/>
    </xf>
    <xf numFmtId="0" fontId="4" fillId="3" borderId="77" xfId="0" applyNumberFormat="1" applyFont="1" applyFill="1" applyBorder="1" applyAlignment="1">
      <alignment vertical="center"/>
    </xf>
    <xf numFmtId="0" fontId="4" fillId="3" borderId="78" xfId="0" applyNumberFormat="1" applyFont="1" applyFill="1" applyBorder="1" applyAlignment="1">
      <alignment vertical="center"/>
    </xf>
    <xf numFmtId="0" fontId="4" fillId="3" borderId="79" xfId="0" applyNumberFormat="1" applyFont="1" applyFill="1" applyBorder="1" applyAlignment="1">
      <alignment vertical="center"/>
    </xf>
    <xf numFmtId="0" fontId="4" fillId="2" borderId="80" xfId="0" applyNumberFormat="1" applyFont="1" applyFill="1" applyBorder="1" applyAlignment="1">
      <alignment vertical="center"/>
    </xf>
    <xf numFmtId="0" fontId="4" fillId="0" borderId="81" xfId="0" applyNumberFormat="1" applyFont="1" applyBorder="1" applyAlignment="1">
      <alignment vertical="center"/>
    </xf>
    <xf numFmtId="0" fontId="4" fillId="0" borderId="82" xfId="0" applyNumberFormat="1" applyFont="1" applyBorder="1" applyAlignment="1">
      <alignment vertical="center"/>
    </xf>
    <xf numFmtId="0" fontId="4" fillId="0" borderId="83" xfId="0" applyNumberFormat="1" applyFont="1" applyBorder="1" applyAlignment="1">
      <alignment vertical="center"/>
    </xf>
    <xf numFmtId="0" fontId="4" fillId="0" borderId="84" xfId="0" applyNumberFormat="1" applyFont="1" applyBorder="1" applyAlignment="1">
      <alignment vertical="center"/>
    </xf>
    <xf numFmtId="0" fontId="4" fillId="0" borderId="85" xfId="0" applyNumberFormat="1" applyFont="1" applyBorder="1" applyAlignment="1">
      <alignment vertical="center"/>
    </xf>
    <xf numFmtId="0" fontId="4" fillId="0" borderId="86" xfId="0" applyNumberFormat="1" applyFont="1" applyBorder="1" applyAlignment="1">
      <alignment vertical="center"/>
    </xf>
    <xf numFmtId="0" fontId="4" fillId="0" borderId="87" xfId="0" applyNumberFormat="1" applyFont="1" applyBorder="1" applyAlignment="1">
      <alignment vertical="center"/>
    </xf>
    <xf numFmtId="0" fontId="4" fillId="0" borderId="88" xfId="0" applyNumberFormat="1" applyFont="1" applyBorder="1" applyAlignment="1">
      <alignment vertical="center"/>
    </xf>
    <xf numFmtId="0" fontId="4" fillId="0" borderId="89" xfId="0" applyNumberFormat="1" applyFont="1" applyBorder="1" applyAlignment="1">
      <alignment vertical="center"/>
    </xf>
    <xf numFmtId="0" fontId="4" fillId="3" borderId="90" xfId="0" applyNumberFormat="1" applyFont="1" applyFill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2" borderId="91" xfId="0" applyNumberFormat="1" applyFont="1" applyFill="1" applyBorder="1" applyAlignment="1">
      <alignment vertical="center"/>
    </xf>
    <xf numFmtId="0" fontId="4" fillId="0" borderId="92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76" xfId="0" applyFont="1" applyFill="1" applyBorder="1" applyAlignment="1">
      <alignment vertical="center"/>
    </xf>
    <xf numFmtId="0" fontId="4" fillId="0" borderId="93" xfId="0" applyFont="1" applyBorder="1" applyAlignment="1">
      <alignment vertical="center"/>
    </xf>
    <xf numFmtId="0" fontId="4" fillId="4" borderId="94" xfId="0" applyFont="1" applyFill="1" applyBorder="1" applyAlignment="1">
      <alignment vertical="center"/>
    </xf>
    <xf numFmtId="0" fontId="4" fillId="4" borderId="95" xfId="0" applyFont="1" applyFill="1" applyBorder="1" applyAlignment="1">
      <alignment vertical="center"/>
    </xf>
    <xf numFmtId="0" fontId="4" fillId="0" borderId="9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21" applyFont="1" applyBorder="1" applyAlignment="1">
      <alignment/>
      <protection/>
    </xf>
    <xf numFmtId="0" fontId="8" fillId="0" borderId="0" xfId="21" applyFont="1" applyBorder="1" applyAlignment="1">
      <alignment/>
      <protection/>
    </xf>
    <xf numFmtId="0" fontId="10" fillId="0" borderId="0" xfId="21" applyFont="1" applyBorder="1" applyAlignment="1">
      <alignment/>
      <protection/>
    </xf>
    <xf numFmtId="0" fontId="5" fillId="0" borderId="0" xfId="21" applyFont="1" applyFill="1" applyBorder="1" applyAlignment="1">
      <alignment/>
      <protection/>
    </xf>
    <xf numFmtId="0" fontId="4" fillId="0" borderId="0" xfId="0" applyFont="1" applyFill="1" applyBorder="1" applyAlignment="1">
      <alignment vertical="center"/>
    </xf>
    <xf numFmtId="0" fontId="4" fillId="3" borderId="18" xfId="0" applyNumberFormat="1" applyFont="1" applyFill="1" applyBorder="1" applyAlignment="1">
      <alignment vertical="center"/>
    </xf>
    <xf numFmtId="0" fontId="4" fillId="3" borderId="97" xfId="0" applyNumberFormat="1" applyFont="1" applyFill="1" applyBorder="1" applyAlignment="1">
      <alignment vertical="center"/>
    </xf>
    <xf numFmtId="0" fontId="4" fillId="3" borderId="98" xfId="0" applyNumberFormat="1" applyFont="1" applyFill="1" applyBorder="1" applyAlignment="1">
      <alignment vertical="center"/>
    </xf>
    <xf numFmtId="0" fontId="4" fillId="3" borderId="99" xfId="0" applyNumberFormat="1" applyFont="1" applyFill="1" applyBorder="1" applyAlignment="1">
      <alignment vertical="center"/>
    </xf>
    <xf numFmtId="0" fontId="0" fillId="0" borderId="100" xfId="0" applyBorder="1" applyAlignment="1">
      <alignment vertical="center"/>
    </xf>
    <xf numFmtId="0" fontId="4" fillId="3" borderId="58" xfId="0" applyFont="1" applyFill="1" applyBorder="1" applyAlignment="1">
      <alignment vertical="center"/>
    </xf>
    <xf numFmtId="0" fontId="4" fillId="0" borderId="101" xfId="0" applyNumberFormat="1" applyFont="1" applyBorder="1" applyAlignment="1">
      <alignment vertical="center"/>
    </xf>
    <xf numFmtId="0" fontId="4" fillId="0" borderId="102" xfId="0" applyFont="1" applyFill="1" applyBorder="1" applyAlignment="1">
      <alignment vertical="center"/>
    </xf>
    <xf numFmtId="0" fontId="4" fillId="0" borderId="103" xfId="0" applyNumberFormat="1" applyFont="1" applyBorder="1" applyAlignment="1">
      <alignment vertical="center"/>
    </xf>
    <xf numFmtId="0" fontId="0" fillId="3" borderId="58" xfId="0" applyFill="1" applyBorder="1" applyAlignment="1">
      <alignment vertical="center"/>
    </xf>
    <xf numFmtId="0" fontId="5" fillId="0" borderId="104" xfId="0" applyNumberFormat="1" applyFont="1" applyBorder="1" applyAlignment="1">
      <alignment vertical="center"/>
    </xf>
    <xf numFmtId="0" fontId="4" fillId="3" borderId="105" xfId="0" applyNumberFormat="1" applyFont="1" applyFill="1" applyBorder="1" applyAlignment="1">
      <alignment vertical="center"/>
    </xf>
    <xf numFmtId="0" fontId="4" fillId="0" borderId="106" xfId="0" applyNumberFormat="1" applyFont="1" applyBorder="1" applyAlignment="1">
      <alignment vertical="center"/>
    </xf>
    <xf numFmtId="0" fontId="5" fillId="0" borderId="107" xfId="0" applyNumberFormat="1" applyFont="1" applyFill="1" applyBorder="1" applyAlignment="1">
      <alignment vertical="center"/>
    </xf>
    <xf numFmtId="0" fontId="4" fillId="0" borderId="108" xfId="0" applyNumberFormat="1" applyFont="1" applyBorder="1" applyAlignment="1">
      <alignment vertical="center"/>
    </xf>
    <xf numFmtId="0" fontId="4" fillId="4" borderId="109" xfId="0" applyFont="1" applyFill="1" applyBorder="1" applyAlignment="1">
      <alignment vertical="center"/>
    </xf>
    <xf numFmtId="0" fontId="5" fillId="0" borderId="110" xfId="0" applyNumberFormat="1" applyFont="1" applyFill="1" applyBorder="1" applyAlignment="1">
      <alignment vertical="center"/>
    </xf>
    <xf numFmtId="0" fontId="4" fillId="0" borderId="58" xfId="0" applyNumberFormat="1" applyFont="1" applyFill="1" applyBorder="1" applyAlignment="1">
      <alignment vertical="center"/>
    </xf>
    <xf numFmtId="0" fontId="4" fillId="0" borderId="59" xfId="0" applyNumberFormat="1" applyFont="1" applyFill="1" applyBorder="1" applyAlignment="1">
      <alignment vertical="center"/>
    </xf>
    <xf numFmtId="0" fontId="4" fillId="0" borderId="100" xfId="0" applyFont="1" applyFill="1" applyBorder="1" applyAlignment="1">
      <alignment vertical="center"/>
    </xf>
    <xf numFmtId="0" fontId="4" fillId="2" borderId="111" xfId="0" applyNumberFormat="1" applyFont="1" applyFill="1" applyBorder="1" applyAlignment="1">
      <alignment vertical="center"/>
    </xf>
    <xf numFmtId="0" fontId="4" fillId="2" borderId="112" xfId="0" applyNumberFormat="1" applyFont="1" applyFill="1" applyBorder="1" applyAlignment="1">
      <alignment vertical="center"/>
    </xf>
    <xf numFmtId="0" fontId="4" fillId="2" borderId="70" xfId="0" applyNumberFormat="1" applyFont="1" applyFill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70" xfId="0" applyFont="1" applyFill="1" applyBorder="1" applyAlignment="1">
      <alignment vertical="center"/>
    </xf>
    <xf numFmtId="0" fontId="4" fillId="0" borderId="113" xfId="0" applyFont="1" applyFill="1" applyBorder="1" applyAlignment="1">
      <alignment vertical="center"/>
    </xf>
    <xf numFmtId="0" fontId="4" fillId="0" borderId="40" xfId="0" applyNumberFormat="1" applyFont="1" applyBorder="1" applyAlignment="1">
      <alignment vertical="center"/>
    </xf>
    <xf numFmtId="0" fontId="12" fillId="0" borderId="114" xfId="0" applyFont="1" applyBorder="1" applyAlignment="1">
      <alignment horizontal="center" vertical="center"/>
    </xf>
    <xf numFmtId="0" fontId="12" fillId="0" borderId="115" xfId="0" applyFont="1" applyBorder="1" applyAlignment="1">
      <alignment horizontal="center" vertical="center"/>
    </xf>
    <xf numFmtId="0" fontId="12" fillId="0" borderId="116" xfId="0" applyFont="1" applyBorder="1" applyAlignment="1">
      <alignment horizontal="center" vertical="center"/>
    </xf>
    <xf numFmtId="0" fontId="12" fillId="0" borderId="117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33" xfId="0" applyNumberFormat="1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18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33" xfId="0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118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8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4" fillId="0" borderId="59" xfId="0" applyFont="1" applyBorder="1" applyAlignment="1">
      <alignment vertical="center"/>
    </xf>
    <xf numFmtId="20" fontId="6" fillId="0" borderId="40" xfId="0" applyNumberFormat="1" applyFont="1" applyBorder="1" applyAlignment="1">
      <alignment vertical="center"/>
    </xf>
    <xf numFmtId="0" fontId="0" fillId="0" borderId="59" xfId="0" applyBorder="1" applyAlignment="1">
      <alignment vertical="center"/>
    </xf>
    <xf numFmtId="0" fontId="11" fillId="0" borderId="119" xfId="0" applyFont="1" applyBorder="1" applyAlignment="1">
      <alignment vertical="center"/>
    </xf>
    <xf numFmtId="0" fontId="11" fillId="0" borderId="120" xfId="0" applyFont="1" applyBorder="1" applyAlignment="1">
      <alignment vertical="center"/>
    </xf>
    <xf numFmtId="0" fontId="0" fillId="0" borderId="121" xfId="0" applyBorder="1" applyAlignment="1">
      <alignment vertical="center"/>
    </xf>
    <xf numFmtId="0" fontId="11" fillId="0" borderId="122" xfId="0" applyFont="1" applyBorder="1" applyAlignment="1">
      <alignment vertical="center"/>
    </xf>
    <xf numFmtId="0" fontId="11" fillId="0" borderId="123" xfId="0" applyFont="1" applyBorder="1" applyAlignment="1">
      <alignment vertical="center"/>
    </xf>
    <xf numFmtId="0" fontId="0" fillId="0" borderId="124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57" xfId="0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289"/>
  <sheetViews>
    <sheetView tabSelected="1" workbookViewId="0" topLeftCell="A1">
      <selection activeCell="A8" sqref="A8"/>
    </sheetView>
  </sheetViews>
  <sheetFormatPr defaultColWidth="9.00390625" defaultRowHeight="12.75" customHeight="1"/>
  <cols>
    <col min="1" max="16384" width="5.50390625" style="5" customWidth="1"/>
  </cols>
  <sheetData>
    <row r="1" ht="12.75" customHeight="1" thickBot="1"/>
    <row r="2" spans="2:3" ht="12.75" customHeight="1">
      <c r="B2" s="188" t="s">
        <v>64</v>
      </c>
      <c r="C2" s="189"/>
    </row>
    <row r="3" spans="2:3" ht="12.75" customHeight="1" thickBot="1">
      <c r="B3" s="190"/>
      <c r="C3" s="191"/>
    </row>
    <row r="4" spans="2:3" ht="12.75" customHeight="1">
      <c r="B4" s="101"/>
      <c r="C4" s="101"/>
    </row>
    <row r="5" ht="12.75" customHeight="1" thickBot="1">
      <c r="E5" s="1"/>
    </row>
    <row r="6" spans="2:23" ht="12.75" customHeight="1" thickTop="1">
      <c r="B6" s="204" t="s">
        <v>54</v>
      </c>
      <c r="C6" s="208"/>
      <c r="D6" s="82"/>
      <c r="E6" s="67"/>
      <c r="F6" s="67"/>
      <c r="G6" s="66"/>
      <c r="H6" s="66"/>
      <c r="I6" s="67"/>
      <c r="J6" s="68"/>
      <c r="M6" s="204" t="s">
        <v>53</v>
      </c>
      <c r="N6" s="205"/>
      <c r="O6" s="67"/>
      <c r="P6" s="67"/>
      <c r="Q6" s="67"/>
      <c r="R6" s="67"/>
      <c r="S6" s="67"/>
      <c r="T6" s="67"/>
      <c r="U6" s="67"/>
      <c r="V6" s="68"/>
      <c r="W6" s="10"/>
    </row>
    <row r="7" spans="2:23" ht="12.75" customHeight="1" thickBot="1">
      <c r="B7" s="209"/>
      <c r="C7" s="210"/>
      <c r="D7" s="62"/>
      <c r="E7" s="69"/>
      <c r="F7" s="69"/>
      <c r="G7" s="198" t="s">
        <v>63</v>
      </c>
      <c r="H7" s="217"/>
      <c r="I7" s="217"/>
      <c r="J7" s="70"/>
      <c r="M7" s="206"/>
      <c r="N7" s="207"/>
      <c r="O7" s="10"/>
      <c r="P7" s="10"/>
      <c r="Q7" s="10"/>
      <c r="R7" s="10"/>
      <c r="S7" s="10"/>
      <c r="T7" s="10"/>
      <c r="U7" s="10"/>
      <c r="V7" s="70"/>
      <c r="W7" s="10"/>
    </row>
    <row r="8" spans="2:23" ht="12.75" customHeight="1" thickBot="1" thickTop="1">
      <c r="B8" s="83"/>
      <c r="C8" s="61"/>
      <c r="D8" s="62"/>
      <c r="E8" s="69"/>
      <c r="F8" s="69"/>
      <c r="G8" s="195" t="s">
        <v>45</v>
      </c>
      <c r="H8" s="196"/>
      <c r="I8" s="197"/>
      <c r="J8" s="70"/>
      <c r="M8" s="84"/>
      <c r="N8" s="65"/>
      <c r="O8" s="10"/>
      <c r="P8" s="10"/>
      <c r="Q8" s="10"/>
      <c r="R8" s="10"/>
      <c r="S8" s="10"/>
      <c r="T8" s="10"/>
      <c r="U8" s="10"/>
      <c r="V8" s="70"/>
      <c r="W8" s="10"/>
    </row>
    <row r="9" spans="2:23" ht="12.75" customHeight="1">
      <c r="B9" s="216" t="s">
        <v>39</v>
      </c>
      <c r="C9" s="193"/>
      <c r="D9" s="69"/>
      <c r="E9" s="69"/>
      <c r="F9" s="69"/>
      <c r="G9" s="214" t="s">
        <v>71</v>
      </c>
      <c r="H9" s="200"/>
      <c r="I9" s="36">
        <v>100</v>
      </c>
      <c r="J9" s="70"/>
      <c r="M9" s="85"/>
      <c r="N9" s="14" t="s">
        <v>0</v>
      </c>
      <c r="O9" s="15" t="s">
        <v>2</v>
      </c>
      <c r="P9" s="15" t="s">
        <v>3</v>
      </c>
      <c r="Q9" s="15" t="s">
        <v>4</v>
      </c>
      <c r="R9" s="15" t="s">
        <v>19</v>
      </c>
      <c r="S9" s="64" t="s">
        <v>52</v>
      </c>
      <c r="T9" s="15" t="s">
        <v>21</v>
      </c>
      <c r="U9" s="1"/>
      <c r="V9" s="86" t="s">
        <v>30</v>
      </c>
      <c r="W9" s="10"/>
    </row>
    <row r="10" spans="2:23" ht="12.75" customHeight="1" thickBot="1">
      <c r="B10" s="71"/>
      <c r="C10" s="69"/>
      <c r="D10" s="69"/>
      <c r="E10" s="69"/>
      <c r="F10" s="69"/>
      <c r="G10" s="192" t="s">
        <v>40</v>
      </c>
      <c r="H10" s="193"/>
      <c r="I10" s="6">
        <v>1000</v>
      </c>
      <c r="J10" s="70"/>
      <c r="M10" s="87" t="s">
        <v>32</v>
      </c>
      <c r="N10" s="16">
        <f>C12</f>
        <v>1000</v>
      </c>
      <c r="O10" s="16">
        <f>C13</f>
        <v>0</v>
      </c>
      <c r="P10" s="16">
        <f>C14</f>
        <v>0</v>
      </c>
      <c r="Q10" s="16">
        <f>C15</f>
        <v>0</v>
      </c>
      <c r="R10" s="16">
        <f>C16</f>
        <v>0</v>
      </c>
      <c r="S10" s="16">
        <f>C17</f>
        <v>0</v>
      </c>
      <c r="T10" s="16">
        <f>C18</f>
        <v>0</v>
      </c>
      <c r="U10" s="10"/>
      <c r="V10" s="88">
        <f>I9</f>
        <v>100</v>
      </c>
      <c r="W10" s="10"/>
    </row>
    <row r="11" spans="2:23" ht="12.75" customHeight="1" thickBot="1">
      <c r="B11" s="72" t="s">
        <v>27</v>
      </c>
      <c r="C11" s="50" t="s">
        <v>5</v>
      </c>
      <c r="D11" s="51" t="s">
        <v>37</v>
      </c>
      <c r="E11" s="52" t="s">
        <v>5</v>
      </c>
      <c r="F11" s="69"/>
      <c r="G11" s="192" t="s">
        <v>35</v>
      </c>
      <c r="H11" s="193"/>
      <c r="I11" s="100" t="s">
        <v>69</v>
      </c>
      <c r="J11" s="70"/>
      <c r="M11" s="87" t="s">
        <v>33</v>
      </c>
      <c r="N11" s="19">
        <f aca="true" t="shared" si="0" ref="N11:T11">IF($T$114&gt;=$Q$114,N10,N10*$U$114/100)</f>
        <v>698.3170209144399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  <c r="S11" s="19">
        <f t="shared" si="0"/>
        <v>0</v>
      </c>
      <c r="T11" s="19">
        <f t="shared" si="0"/>
        <v>0</v>
      </c>
      <c r="U11" s="10"/>
      <c r="V11" s="88">
        <f>IF(Q114&gt;T114,U114*V10/100,0)</f>
        <v>69.83170209144399</v>
      </c>
      <c r="W11" s="10"/>
    </row>
    <row r="12" spans="2:23" ht="12.75" customHeight="1" thickBot="1">
      <c r="B12" s="73" t="s">
        <v>0</v>
      </c>
      <c r="C12" s="53">
        <v>1000</v>
      </c>
      <c r="D12" s="54" t="s">
        <v>0</v>
      </c>
      <c r="E12" s="55"/>
      <c r="F12" s="3"/>
      <c r="G12" s="215" t="s">
        <v>62</v>
      </c>
      <c r="H12" s="215"/>
      <c r="I12" s="43">
        <v>100</v>
      </c>
      <c r="J12" s="70"/>
      <c r="M12" s="89" t="s">
        <v>34</v>
      </c>
      <c r="N12" s="19">
        <f aca="true" t="shared" si="1" ref="N12:T12">N10-N11</f>
        <v>301.6829790855601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19">
        <f t="shared" si="1"/>
        <v>0</v>
      </c>
      <c r="U12" s="10"/>
      <c r="V12" s="90">
        <f>V10-V11</f>
        <v>30.168297908556013</v>
      </c>
      <c r="W12" s="10"/>
    </row>
    <row r="13" spans="2:23" ht="12.75" customHeight="1" thickBot="1">
      <c r="B13" s="73" t="s">
        <v>2</v>
      </c>
      <c r="C13" s="53"/>
      <c r="D13" s="54" t="s">
        <v>2</v>
      </c>
      <c r="E13" s="55">
        <v>100</v>
      </c>
      <c r="F13" s="3"/>
      <c r="G13" s="201" t="s">
        <v>44</v>
      </c>
      <c r="H13" s="196"/>
      <c r="I13" s="196"/>
      <c r="J13" s="202"/>
      <c r="M13" s="91"/>
      <c r="N13" s="10"/>
      <c r="O13" s="10"/>
      <c r="P13" s="10"/>
      <c r="Q13" s="10"/>
      <c r="R13" s="10"/>
      <c r="S13" s="10"/>
      <c r="T13" s="10"/>
      <c r="U13" s="10"/>
      <c r="V13" s="70"/>
      <c r="W13" s="10"/>
    </row>
    <row r="14" spans="2:23" ht="12.75" customHeight="1">
      <c r="B14" s="73" t="s">
        <v>3</v>
      </c>
      <c r="C14" s="53"/>
      <c r="D14" s="54" t="s">
        <v>3</v>
      </c>
      <c r="E14" s="55">
        <v>100</v>
      </c>
      <c r="F14" s="3"/>
      <c r="G14" s="194" t="s">
        <v>1</v>
      </c>
      <c r="H14" s="194"/>
      <c r="I14" s="36"/>
      <c r="J14" s="70"/>
      <c r="M14" s="92"/>
      <c r="N14" s="21" t="s">
        <v>0</v>
      </c>
      <c r="O14" s="24" t="s">
        <v>2</v>
      </c>
      <c r="P14" s="24" t="s">
        <v>3</v>
      </c>
      <c r="Q14" s="24" t="s">
        <v>4</v>
      </c>
      <c r="R14" s="24" t="s">
        <v>19</v>
      </c>
      <c r="S14" s="24" t="s">
        <v>20</v>
      </c>
      <c r="T14" s="24" t="s">
        <v>21</v>
      </c>
      <c r="U14" s="24" t="s">
        <v>8</v>
      </c>
      <c r="V14" s="93" t="s">
        <v>22</v>
      </c>
      <c r="W14" s="1"/>
    </row>
    <row r="15" spans="2:23" ht="12.75" customHeight="1">
      <c r="B15" s="73" t="s">
        <v>4</v>
      </c>
      <c r="C15" s="53"/>
      <c r="D15" s="54" t="s">
        <v>4</v>
      </c>
      <c r="E15" s="55">
        <v>100</v>
      </c>
      <c r="F15" s="3"/>
      <c r="G15" s="203" t="s">
        <v>42</v>
      </c>
      <c r="H15" s="203"/>
      <c r="I15" s="6"/>
      <c r="J15" s="70"/>
      <c r="M15" s="94" t="s">
        <v>32</v>
      </c>
      <c r="N15" s="22">
        <f>E12</f>
        <v>0</v>
      </c>
      <c r="O15" s="22">
        <f>E13</f>
        <v>100</v>
      </c>
      <c r="P15" s="22">
        <f>E14</f>
        <v>100</v>
      </c>
      <c r="Q15" s="22">
        <f>E15</f>
        <v>100</v>
      </c>
      <c r="R15" s="22"/>
      <c r="S15" s="22"/>
      <c r="T15" s="22"/>
      <c r="U15" s="22"/>
      <c r="V15" s="95"/>
      <c r="W15" s="10"/>
    </row>
    <row r="16" spans="2:23" ht="12.75" customHeight="1" thickBot="1">
      <c r="B16" s="73" t="s">
        <v>7</v>
      </c>
      <c r="C16" s="53"/>
      <c r="D16" s="54" t="s">
        <v>7</v>
      </c>
      <c r="E16" s="55"/>
      <c r="F16" s="3"/>
      <c r="G16" s="203" t="s">
        <v>41</v>
      </c>
      <c r="H16" s="203"/>
      <c r="I16" s="6"/>
      <c r="J16" s="70"/>
      <c r="M16" s="94" t="s">
        <v>33</v>
      </c>
      <c r="N16" s="23">
        <f aca="true" t="shared" si="2" ref="N16:V16">IF($Q$114&gt;=$T$114,N15,N15*$U$114/100)</f>
        <v>0</v>
      </c>
      <c r="O16" s="23">
        <f t="shared" si="2"/>
        <v>100</v>
      </c>
      <c r="P16" s="23">
        <f t="shared" si="2"/>
        <v>100</v>
      </c>
      <c r="Q16" s="23">
        <f t="shared" si="2"/>
        <v>100</v>
      </c>
      <c r="R16" s="23">
        <f t="shared" si="2"/>
        <v>0</v>
      </c>
      <c r="S16" s="23">
        <f t="shared" si="2"/>
        <v>0</v>
      </c>
      <c r="T16" s="23">
        <f t="shared" si="2"/>
        <v>0</v>
      </c>
      <c r="U16" s="23">
        <f t="shared" si="2"/>
        <v>0</v>
      </c>
      <c r="V16" s="23">
        <f t="shared" si="2"/>
        <v>0</v>
      </c>
      <c r="W16" s="10"/>
    </row>
    <row r="17" spans="2:23" ht="12.75" customHeight="1" thickBot="1">
      <c r="B17" s="74" t="s">
        <v>51</v>
      </c>
      <c r="C17" s="53"/>
      <c r="D17" s="69" t="s">
        <v>51</v>
      </c>
      <c r="E17" s="55"/>
      <c r="F17" s="3"/>
      <c r="G17" s="203" t="s">
        <v>2</v>
      </c>
      <c r="H17" s="203"/>
      <c r="I17" s="6"/>
      <c r="J17" s="70"/>
      <c r="M17" s="96" t="s">
        <v>34</v>
      </c>
      <c r="N17" s="23">
        <f aca="true" t="shared" si="3" ref="N17:V17">N15-N16</f>
        <v>0</v>
      </c>
      <c r="O17" s="23">
        <f t="shared" si="3"/>
        <v>0</v>
      </c>
      <c r="P17" s="23">
        <f t="shared" si="3"/>
        <v>0</v>
      </c>
      <c r="Q17" s="23">
        <f t="shared" si="3"/>
        <v>0</v>
      </c>
      <c r="R17" s="23">
        <f t="shared" si="3"/>
        <v>0</v>
      </c>
      <c r="S17" s="23">
        <f t="shared" si="3"/>
        <v>0</v>
      </c>
      <c r="T17" s="23">
        <f t="shared" si="3"/>
        <v>0</v>
      </c>
      <c r="U17" s="23">
        <f t="shared" si="3"/>
        <v>0</v>
      </c>
      <c r="V17" s="23">
        <f t="shared" si="3"/>
        <v>0</v>
      </c>
      <c r="W17" s="10"/>
    </row>
    <row r="18" spans="2:23" ht="12.75" customHeight="1">
      <c r="B18" s="73" t="s">
        <v>11</v>
      </c>
      <c r="C18" s="53"/>
      <c r="D18" s="54" t="s">
        <v>11</v>
      </c>
      <c r="E18" s="55"/>
      <c r="F18" s="3"/>
      <c r="G18" s="203" t="s">
        <v>3</v>
      </c>
      <c r="H18" s="203"/>
      <c r="I18" s="6"/>
      <c r="J18" s="70"/>
      <c r="M18" s="91"/>
      <c r="N18" s="10"/>
      <c r="O18" s="10"/>
      <c r="P18" s="10"/>
      <c r="Q18" s="10"/>
      <c r="R18" s="10"/>
      <c r="S18" s="10"/>
      <c r="T18" s="10"/>
      <c r="U18" s="10"/>
      <c r="V18" s="70"/>
      <c r="W18" s="10"/>
    </row>
    <row r="19" spans="2:23" ht="12.75" customHeight="1" thickBot="1">
      <c r="B19" s="75"/>
      <c r="C19" s="63"/>
      <c r="D19" s="54" t="s">
        <v>8</v>
      </c>
      <c r="E19" s="55"/>
      <c r="F19" s="3"/>
      <c r="G19" s="198" t="s">
        <v>4</v>
      </c>
      <c r="H19" s="198"/>
      <c r="I19" s="43"/>
      <c r="J19" s="70"/>
      <c r="M19" s="91"/>
      <c r="R19" s="10"/>
      <c r="S19" s="10"/>
      <c r="T19" s="10"/>
      <c r="U19" s="10"/>
      <c r="V19" s="70"/>
      <c r="W19" s="10"/>
    </row>
    <row r="20" spans="2:23" ht="12.75" customHeight="1" thickBot="1">
      <c r="B20" s="75"/>
      <c r="C20" s="63"/>
      <c r="D20" s="54" t="s">
        <v>16</v>
      </c>
      <c r="E20" s="55"/>
      <c r="F20" s="3"/>
      <c r="G20" s="59" t="s">
        <v>43</v>
      </c>
      <c r="H20" s="60"/>
      <c r="I20" s="34"/>
      <c r="J20" s="76"/>
      <c r="M20" s="91"/>
      <c r="N20" s="224" t="s">
        <v>61</v>
      </c>
      <c r="O20" s="225"/>
      <c r="P20" s="224">
        <f>H46*1+(H47+H48+H49)*2+(H50+H51+H52)*4*I12/100</f>
        <v>600</v>
      </c>
      <c r="Q20" s="226"/>
      <c r="R20" s="10"/>
      <c r="S20" s="10"/>
      <c r="T20" s="10"/>
      <c r="U20" s="10"/>
      <c r="V20" s="70"/>
      <c r="W20" s="10"/>
    </row>
    <row r="21" spans="2:23" ht="12.75" customHeight="1" thickBot="1">
      <c r="B21" s="77" t="s">
        <v>9</v>
      </c>
      <c r="C21" s="56"/>
      <c r="D21" s="57" t="s">
        <v>9</v>
      </c>
      <c r="E21" s="58"/>
      <c r="F21" s="3"/>
      <c r="G21" s="199" t="s">
        <v>46</v>
      </c>
      <c r="H21" s="200"/>
      <c r="I21" s="6">
        <v>0</v>
      </c>
      <c r="J21" s="70"/>
      <c r="M21" s="97"/>
      <c r="N21" s="80"/>
      <c r="O21" s="80"/>
      <c r="P21" s="80"/>
      <c r="Q21" s="80"/>
      <c r="R21" s="80"/>
      <c r="S21" s="80"/>
      <c r="T21" s="80"/>
      <c r="U21" s="80"/>
      <c r="V21" s="81"/>
      <c r="W21" s="10"/>
    </row>
    <row r="22" spans="2:10" ht="12.75" customHeight="1">
      <c r="B22" s="105"/>
      <c r="C22" s="3"/>
      <c r="D22" s="3"/>
      <c r="E22" s="3"/>
      <c r="F22" s="3"/>
      <c r="G22" s="192" t="s">
        <v>47</v>
      </c>
      <c r="H22" s="193"/>
      <c r="I22" s="6">
        <v>1</v>
      </c>
      <c r="J22" s="70"/>
    </row>
    <row r="23" spans="2:10" ht="12.75" customHeight="1">
      <c r="B23" s="227"/>
      <c r="C23" s="193"/>
      <c r="D23" s="3"/>
      <c r="E23" s="3"/>
      <c r="F23" s="3"/>
      <c r="G23" s="192" t="s">
        <v>48</v>
      </c>
      <c r="H23" s="193"/>
      <c r="I23" s="6">
        <v>1</v>
      </c>
      <c r="J23" s="70"/>
    </row>
    <row r="24" spans="2:10" ht="12.75" customHeight="1">
      <c r="B24" s="74"/>
      <c r="C24" s="10"/>
      <c r="D24" s="10"/>
      <c r="E24" s="69"/>
      <c r="F24" s="69"/>
      <c r="G24" s="203" t="s">
        <v>49</v>
      </c>
      <c r="H24" s="203"/>
      <c r="I24" s="6">
        <v>1</v>
      </c>
      <c r="J24" s="70"/>
    </row>
    <row r="25" spans="2:10" ht="12.75" customHeight="1">
      <c r="B25" s="187"/>
      <c r="C25" s="1"/>
      <c r="D25" s="69"/>
      <c r="E25" s="69"/>
      <c r="F25" s="69"/>
      <c r="G25" s="203" t="s">
        <v>50</v>
      </c>
      <c r="H25" s="203"/>
      <c r="I25" s="6">
        <v>1</v>
      </c>
      <c r="J25" s="70"/>
    </row>
    <row r="26" spans="2:10" ht="12.75" customHeight="1">
      <c r="B26" s="74"/>
      <c r="C26" s="69"/>
      <c r="D26" s="69"/>
      <c r="E26" s="69"/>
      <c r="F26" s="69"/>
      <c r="G26" s="69" t="s">
        <v>66</v>
      </c>
      <c r="H26" s="69"/>
      <c r="I26" s="6">
        <v>1</v>
      </c>
      <c r="J26" s="70"/>
    </row>
    <row r="27" spans="2:10" ht="12.75" customHeight="1">
      <c r="B27" s="74"/>
      <c r="C27" s="69"/>
      <c r="D27" s="69"/>
      <c r="E27" s="69"/>
      <c r="F27" s="69"/>
      <c r="G27" s="69" t="s">
        <v>67</v>
      </c>
      <c r="H27" s="69"/>
      <c r="I27" s="6">
        <v>1</v>
      </c>
      <c r="J27" s="70"/>
    </row>
    <row r="28" spans="2:10" ht="12.75" customHeight="1">
      <c r="B28" s="74"/>
      <c r="C28" s="69"/>
      <c r="D28" s="69"/>
      <c r="E28" s="69"/>
      <c r="F28" s="69"/>
      <c r="G28" s="69" t="s">
        <v>68</v>
      </c>
      <c r="H28" s="69"/>
      <c r="I28" s="6">
        <v>1</v>
      </c>
      <c r="J28" s="70"/>
    </row>
    <row r="29" spans="2:10" ht="12.75" customHeight="1" thickBot="1">
      <c r="B29" s="78"/>
      <c r="C29" s="79"/>
      <c r="D29" s="79"/>
      <c r="E29" s="79"/>
      <c r="F29" s="79"/>
      <c r="G29" s="79"/>
      <c r="H29" s="79"/>
      <c r="I29" s="80"/>
      <c r="J29" s="81"/>
    </row>
    <row r="30" spans="2:10" ht="12.75" customHeight="1" thickTop="1">
      <c r="B30" s="69"/>
      <c r="C30" s="69"/>
      <c r="D30" s="69"/>
      <c r="E30" s="69"/>
      <c r="F30" s="69"/>
      <c r="G30" s="69"/>
      <c r="H30" s="69"/>
      <c r="I30" s="10"/>
      <c r="J30" s="10"/>
    </row>
    <row r="31" spans="2:10" ht="12.75" customHeight="1">
      <c r="B31" s="69"/>
      <c r="C31" s="69"/>
      <c r="D31" s="69"/>
      <c r="E31" s="69"/>
      <c r="F31" s="69"/>
      <c r="G31" s="69"/>
      <c r="H31" s="69"/>
      <c r="I31" s="10"/>
      <c r="J31" s="10"/>
    </row>
    <row r="32" spans="2:10" ht="12.75" customHeight="1">
      <c r="B32" s="69"/>
      <c r="C32" s="69"/>
      <c r="D32" s="69"/>
      <c r="E32" s="69"/>
      <c r="F32" s="69"/>
      <c r="G32" s="69"/>
      <c r="H32" s="69"/>
      <c r="I32" s="10"/>
      <c r="J32" s="10"/>
    </row>
    <row r="33" spans="2:10" ht="12.75" customHeight="1">
      <c r="B33" s="69"/>
      <c r="C33" s="69"/>
      <c r="D33" s="69"/>
      <c r="E33" s="69"/>
      <c r="F33" s="69"/>
      <c r="G33" s="69"/>
      <c r="H33" s="69"/>
      <c r="I33" s="10"/>
      <c r="J33" s="10"/>
    </row>
    <row r="34" spans="2:15" ht="12.75" customHeight="1">
      <c r="B34" s="211" t="s">
        <v>57</v>
      </c>
      <c r="C34" s="212"/>
      <c r="D34" s="213"/>
      <c r="E34" s="69"/>
      <c r="F34" s="69"/>
      <c r="G34" s="69"/>
      <c r="H34" s="69"/>
      <c r="I34" s="10"/>
      <c r="J34" s="10"/>
      <c r="M34" s="211" t="s">
        <v>56</v>
      </c>
      <c r="N34" s="212"/>
      <c r="O34" s="213"/>
    </row>
    <row r="35" spans="7:8" ht="12.75" customHeight="1" thickBot="1">
      <c r="G35" s="49"/>
      <c r="H35" s="49"/>
    </row>
    <row r="36" spans="2:21" ht="12.75" customHeight="1" thickBot="1" thickTop="1">
      <c r="B36" s="35" t="s">
        <v>6</v>
      </c>
      <c r="C36" s="36" t="s">
        <v>0</v>
      </c>
      <c r="D36" s="36" t="s">
        <v>2</v>
      </c>
      <c r="E36" s="36" t="s">
        <v>3</v>
      </c>
      <c r="F36" s="37" t="s">
        <v>4</v>
      </c>
      <c r="M36" s="111" t="s">
        <v>0</v>
      </c>
      <c r="N36" s="181" t="s">
        <v>27</v>
      </c>
      <c r="O36" s="177" t="s">
        <v>38</v>
      </c>
      <c r="P36" s="112" t="s">
        <v>23</v>
      </c>
      <c r="Q36" s="112" t="s">
        <v>55</v>
      </c>
      <c r="R36" s="112" t="s">
        <v>28</v>
      </c>
      <c r="S36" s="112" t="s">
        <v>29</v>
      </c>
      <c r="T36" s="171" t="s">
        <v>17</v>
      </c>
      <c r="U36" s="174"/>
    </row>
    <row r="37" spans="2:21" ht="12.75" customHeight="1" thickTop="1">
      <c r="B37" s="38">
        <f>I10</f>
        <v>1000</v>
      </c>
      <c r="C37" s="6">
        <v>15</v>
      </c>
      <c r="D37" s="6">
        <v>40</v>
      </c>
      <c r="E37" s="6">
        <v>42</v>
      </c>
      <c r="F37" s="39">
        <v>44</v>
      </c>
      <c r="M37" s="113" t="s">
        <v>12</v>
      </c>
      <c r="N37" s="120">
        <f aca="true" t="shared" si="4" ref="N37:N45">$C$12*I46</f>
        <v>0</v>
      </c>
      <c r="O37" s="115">
        <f aca="true" t="shared" si="5" ref="O37:O45">$C$46*I46</f>
        <v>0</v>
      </c>
      <c r="P37" s="116">
        <f aca="true" t="shared" si="6" ref="P37:P46">$D$46*I46</f>
        <v>0</v>
      </c>
      <c r="Q37" s="116">
        <f aca="true" t="shared" si="7" ref="Q37:Q46">O37+P37</f>
        <v>0</v>
      </c>
      <c r="R37" s="117">
        <v>15</v>
      </c>
      <c r="S37" s="118">
        <f aca="true" t="shared" si="8" ref="S37:S45">H46*$E$46</f>
        <v>0</v>
      </c>
      <c r="T37" s="137">
        <f aca="true" t="shared" si="9" ref="T37:T45">R37*S37</f>
        <v>0</v>
      </c>
      <c r="U37" s="175">
        <f>IF(T37&lt;=Q37,0,100*(T37/Q37)^(3/2))+IF(T37&gt;=Q37,0,100*(Q37/T37)^(3/2))</f>
        <v>0</v>
      </c>
    </row>
    <row r="38" spans="2:21" ht="12.75" customHeight="1">
      <c r="B38" s="40">
        <f>I10*(1+I14)*I9/100</f>
        <v>1000</v>
      </c>
      <c r="C38" s="7">
        <f>C37*($I$21+I22+I16+$I$15)</f>
        <v>15</v>
      </c>
      <c r="D38" s="7">
        <f>D37*($I$21+I23+I17+$I$15)</f>
        <v>40</v>
      </c>
      <c r="E38" s="7">
        <f>E37*($I$21+I24+I18+$I$15)</f>
        <v>42</v>
      </c>
      <c r="F38" s="41">
        <f>F37*($I$21+I25+I19+$I$15)</f>
        <v>44</v>
      </c>
      <c r="M38" s="119" t="s">
        <v>13</v>
      </c>
      <c r="N38" s="120">
        <f t="shared" si="4"/>
        <v>333.3333333333333</v>
      </c>
      <c r="O38" s="120">
        <f t="shared" si="5"/>
        <v>5000</v>
      </c>
      <c r="P38" s="121">
        <f t="shared" si="6"/>
        <v>0</v>
      </c>
      <c r="Q38" s="121">
        <f t="shared" si="7"/>
        <v>5000</v>
      </c>
      <c r="R38" s="122">
        <v>40</v>
      </c>
      <c r="S38" s="123">
        <f t="shared" si="8"/>
        <v>93.75</v>
      </c>
      <c r="T38" s="138">
        <f t="shared" si="9"/>
        <v>3750</v>
      </c>
      <c r="U38" s="175">
        <f aca="true" t="shared" si="10" ref="U38:U101">IF(T38&lt;=Q38,0,100*(T38/Q38)^(3/2))+IF(T38&gt;=Q38,0,100*(Q38/T38)^(3/2))</f>
        <v>153.9600717839002</v>
      </c>
    </row>
    <row r="39" spans="2:21" ht="12.75" customHeight="1">
      <c r="B39" s="38"/>
      <c r="C39" s="6"/>
      <c r="D39" s="6" t="s">
        <v>7</v>
      </c>
      <c r="E39" s="8" t="s">
        <v>72</v>
      </c>
      <c r="F39" s="98" t="s">
        <v>11</v>
      </c>
      <c r="M39" s="119" t="s">
        <v>14</v>
      </c>
      <c r="N39" s="120">
        <f t="shared" si="4"/>
        <v>333.3333333333333</v>
      </c>
      <c r="O39" s="120">
        <f t="shared" si="5"/>
        <v>5000</v>
      </c>
      <c r="P39" s="121">
        <f t="shared" si="6"/>
        <v>0</v>
      </c>
      <c r="Q39" s="121">
        <f t="shared" si="7"/>
        <v>5000</v>
      </c>
      <c r="R39" s="122">
        <v>42</v>
      </c>
      <c r="S39" s="123">
        <f t="shared" si="8"/>
        <v>93.75</v>
      </c>
      <c r="T39" s="138">
        <f t="shared" si="9"/>
        <v>3937.5</v>
      </c>
      <c r="U39" s="175">
        <f t="shared" si="10"/>
        <v>143.09490027149488</v>
      </c>
    </row>
    <row r="40" spans="2:21" ht="12.75" customHeight="1">
      <c r="B40" s="38"/>
      <c r="C40" s="6"/>
      <c r="D40" s="6">
        <v>100</v>
      </c>
      <c r="E40" s="6">
        <v>105</v>
      </c>
      <c r="F40" s="39">
        <v>110</v>
      </c>
      <c r="M40" s="119" t="s">
        <v>10</v>
      </c>
      <c r="N40" s="120">
        <f t="shared" si="4"/>
        <v>333.3333333333333</v>
      </c>
      <c r="O40" s="120">
        <f t="shared" si="5"/>
        <v>5000</v>
      </c>
      <c r="P40" s="121">
        <f t="shared" si="6"/>
        <v>0</v>
      </c>
      <c r="Q40" s="121">
        <f t="shared" si="7"/>
        <v>5000</v>
      </c>
      <c r="R40" s="122">
        <v>44</v>
      </c>
      <c r="S40" s="123">
        <f t="shared" si="8"/>
        <v>93.75</v>
      </c>
      <c r="T40" s="138">
        <f t="shared" si="9"/>
        <v>4125</v>
      </c>
      <c r="U40" s="175">
        <f t="shared" si="10"/>
        <v>133.4501533486498</v>
      </c>
    </row>
    <row r="41" spans="2:21" ht="12.75" customHeight="1" thickBot="1">
      <c r="B41" s="42"/>
      <c r="C41" s="43"/>
      <c r="D41" s="7">
        <f>D40*($I$21+I26+I17+$I$15)</f>
        <v>100</v>
      </c>
      <c r="E41" s="7">
        <f>E40*($I$21+I27+I18+$I$15)</f>
        <v>105</v>
      </c>
      <c r="F41" s="41">
        <f>F40*($I$21+I28+I20+$I$15)</f>
        <v>110</v>
      </c>
      <c r="M41" s="119" t="s">
        <v>7</v>
      </c>
      <c r="N41" s="120">
        <f t="shared" si="4"/>
        <v>0</v>
      </c>
      <c r="O41" s="120">
        <f t="shared" si="5"/>
        <v>0</v>
      </c>
      <c r="P41" s="121">
        <f t="shared" si="6"/>
        <v>0</v>
      </c>
      <c r="Q41" s="121">
        <f t="shared" si="7"/>
        <v>0</v>
      </c>
      <c r="R41" s="122">
        <v>100</v>
      </c>
      <c r="S41" s="123">
        <f t="shared" si="8"/>
        <v>0</v>
      </c>
      <c r="T41" s="138">
        <f t="shared" si="9"/>
        <v>0</v>
      </c>
      <c r="U41" s="175">
        <f t="shared" si="10"/>
        <v>0</v>
      </c>
    </row>
    <row r="42" spans="2:21" ht="12.75" customHeight="1">
      <c r="B42" s="10"/>
      <c r="C42" s="10"/>
      <c r="D42" s="10"/>
      <c r="E42" s="10"/>
      <c r="F42" s="10"/>
      <c r="M42" s="119" t="s">
        <v>15</v>
      </c>
      <c r="N42" s="120">
        <f t="shared" si="4"/>
        <v>0</v>
      </c>
      <c r="O42" s="120">
        <f t="shared" si="5"/>
        <v>0</v>
      </c>
      <c r="P42" s="121">
        <f t="shared" si="6"/>
        <v>0</v>
      </c>
      <c r="Q42" s="121">
        <f t="shared" si="7"/>
        <v>0</v>
      </c>
      <c r="R42" s="122">
        <v>105</v>
      </c>
      <c r="S42" s="123">
        <f t="shared" si="8"/>
        <v>0</v>
      </c>
      <c r="T42" s="138">
        <f t="shared" si="9"/>
        <v>0</v>
      </c>
      <c r="U42" s="175">
        <f t="shared" si="10"/>
        <v>0</v>
      </c>
    </row>
    <row r="43" spans="2:21" ht="12.75" customHeight="1">
      <c r="B43" s="224" t="s">
        <v>58</v>
      </c>
      <c r="C43" s="228"/>
      <c r="D43" s="225"/>
      <c r="E43" s="10"/>
      <c r="F43" s="10"/>
      <c r="G43" s="11" t="s">
        <v>59</v>
      </c>
      <c r="H43" s="99"/>
      <c r="I43" s="12"/>
      <c r="M43" s="119" t="s">
        <v>11</v>
      </c>
      <c r="N43" s="120">
        <f t="shared" si="4"/>
        <v>0</v>
      </c>
      <c r="O43" s="120">
        <f t="shared" si="5"/>
        <v>0</v>
      </c>
      <c r="P43" s="121">
        <f t="shared" si="6"/>
        <v>0</v>
      </c>
      <c r="Q43" s="121">
        <f t="shared" si="7"/>
        <v>0</v>
      </c>
      <c r="R43" s="122">
        <v>110</v>
      </c>
      <c r="S43" s="123">
        <f t="shared" si="8"/>
        <v>0</v>
      </c>
      <c r="T43" s="138">
        <f t="shared" si="9"/>
        <v>0</v>
      </c>
      <c r="U43" s="175">
        <f t="shared" si="10"/>
        <v>0</v>
      </c>
    </row>
    <row r="44" spans="13:21" ht="12.75" customHeight="1" thickBot="1">
      <c r="M44" s="119" t="s">
        <v>8</v>
      </c>
      <c r="N44" s="120">
        <f t="shared" si="4"/>
        <v>0</v>
      </c>
      <c r="O44" s="120">
        <f t="shared" si="5"/>
        <v>0</v>
      </c>
      <c r="P44" s="121">
        <f t="shared" si="6"/>
        <v>0</v>
      </c>
      <c r="Q44" s="121">
        <f t="shared" si="7"/>
        <v>0</v>
      </c>
      <c r="R44" s="122">
        <v>10</v>
      </c>
      <c r="S44" s="123">
        <f t="shared" si="8"/>
        <v>0</v>
      </c>
      <c r="T44" s="138">
        <f t="shared" si="9"/>
        <v>0</v>
      </c>
      <c r="U44" s="175">
        <f t="shared" si="10"/>
        <v>0</v>
      </c>
    </row>
    <row r="45" spans="2:21" ht="12.75" customHeight="1" thickBot="1">
      <c r="B45" s="13" t="s">
        <v>27</v>
      </c>
      <c r="C45" s="14" t="s">
        <v>36</v>
      </c>
      <c r="D45" s="14" t="s">
        <v>31</v>
      </c>
      <c r="E45" s="31" t="s">
        <v>24</v>
      </c>
      <c r="F45" s="10"/>
      <c r="G45" s="25" t="s">
        <v>37</v>
      </c>
      <c r="H45" s="26" t="s">
        <v>5</v>
      </c>
      <c r="I45" s="26" t="s">
        <v>25</v>
      </c>
      <c r="M45" s="124" t="s">
        <v>16</v>
      </c>
      <c r="N45" s="120">
        <f t="shared" si="4"/>
        <v>0</v>
      </c>
      <c r="O45" s="125">
        <f t="shared" si="5"/>
        <v>0</v>
      </c>
      <c r="P45" s="126">
        <f t="shared" si="6"/>
        <v>0</v>
      </c>
      <c r="Q45" s="126">
        <f t="shared" si="7"/>
        <v>0</v>
      </c>
      <c r="R45" s="127">
        <v>30</v>
      </c>
      <c r="S45" s="128">
        <f t="shared" si="8"/>
        <v>0</v>
      </c>
      <c r="T45" s="140">
        <f t="shared" si="9"/>
        <v>0</v>
      </c>
      <c r="U45" s="175">
        <f t="shared" si="10"/>
        <v>0</v>
      </c>
    </row>
    <row r="46" spans="2:21" ht="12.75" customHeight="1" thickBot="1">
      <c r="B46" s="48" t="s">
        <v>0</v>
      </c>
      <c r="C46" s="32">
        <f>C12*C38</f>
        <v>15000</v>
      </c>
      <c r="D46" s="16"/>
      <c r="E46" s="17">
        <f aca="true" t="shared" si="11" ref="E46:E52">(C46+D46)/($C$53+$D$53)</f>
        <v>0.9375</v>
      </c>
      <c r="F46" s="10"/>
      <c r="G46" s="27" t="s">
        <v>0</v>
      </c>
      <c r="H46" s="28">
        <f aca="true" t="shared" si="12" ref="H46:H54">E12</f>
        <v>0</v>
      </c>
      <c r="I46" s="2">
        <f aca="true" t="shared" si="13" ref="I46:I54">H46/$H$55</f>
        <v>0</v>
      </c>
      <c r="M46" s="129" t="s">
        <v>18</v>
      </c>
      <c r="N46" s="120">
        <f>SUM(N37:N45)</f>
        <v>1000</v>
      </c>
      <c r="O46" s="161">
        <f>SUM(O37:O45)</f>
        <v>15000</v>
      </c>
      <c r="P46" s="161">
        <f t="shared" si="6"/>
        <v>0</v>
      </c>
      <c r="Q46" s="162">
        <f t="shared" si="7"/>
        <v>15000</v>
      </c>
      <c r="R46" s="163"/>
      <c r="S46" s="164">
        <f>SUM(S37:S45)</f>
        <v>281.25</v>
      </c>
      <c r="T46" s="172">
        <f>SUM(T37:T45)</f>
        <v>11812.5</v>
      </c>
      <c r="U46" s="175">
        <f t="shared" si="10"/>
        <v>143.09490027149488</v>
      </c>
    </row>
    <row r="47" spans="2:21" ht="12.75" customHeight="1" thickBot="1">
      <c r="B47" s="48" t="s">
        <v>2</v>
      </c>
      <c r="C47" s="32">
        <f>C13*D38</f>
        <v>0</v>
      </c>
      <c r="D47" s="16">
        <f>IF($I$11="槍",$B$38,0)</f>
        <v>0</v>
      </c>
      <c r="E47" s="17">
        <f t="shared" si="11"/>
        <v>0</v>
      </c>
      <c r="F47" s="10"/>
      <c r="G47" s="27" t="s">
        <v>2</v>
      </c>
      <c r="H47" s="28">
        <f t="shared" si="12"/>
        <v>100</v>
      </c>
      <c r="I47" s="2">
        <f t="shared" si="13"/>
        <v>0.3333333333333333</v>
      </c>
      <c r="M47" s="134" t="s">
        <v>2</v>
      </c>
      <c r="N47" s="182"/>
      <c r="O47" s="178"/>
      <c r="P47" s="102"/>
      <c r="Q47" s="102"/>
      <c r="R47" s="102"/>
      <c r="S47" s="102"/>
      <c r="T47" s="102"/>
      <c r="U47" s="175">
        <f t="shared" si="10"/>
        <v>0</v>
      </c>
    </row>
    <row r="48" spans="2:21" ht="12.75" customHeight="1" thickTop="1">
      <c r="B48" s="48" t="s">
        <v>3</v>
      </c>
      <c r="C48" s="32">
        <f>C14*E38</f>
        <v>0</v>
      </c>
      <c r="D48" s="16">
        <f>IF($I$11="弓",$B$38,0)</f>
        <v>0</v>
      </c>
      <c r="E48" s="17">
        <f t="shared" si="11"/>
        <v>0</v>
      </c>
      <c r="F48" s="10"/>
      <c r="G48" s="27" t="s">
        <v>3</v>
      </c>
      <c r="H48" s="28">
        <f t="shared" si="12"/>
        <v>100</v>
      </c>
      <c r="I48" s="2">
        <f t="shared" si="13"/>
        <v>0.3333333333333333</v>
      </c>
      <c r="M48" s="113" t="s">
        <v>12</v>
      </c>
      <c r="N48" s="120">
        <f aca="true" t="shared" si="14" ref="N48:N56">$C$13*I46</f>
        <v>0</v>
      </c>
      <c r="O48" s="135">
        <f aca="true" t="shared" si="15" ref="O48:O56">$C$47*I46</f>
        <v>0</v>
      </c>
      <c r="P48" s="136">
        <f aca="true" t="shared" si="16" ref="P48:P56">$D$47*I46</f>
        <v>0</v>
      </c>
      <c r="Q48" s="136">
        <f aca="true" t="shared" si="17" ref="Q48:Q56">O48+P48</f>
        <v>0</v>
      </c>
      <c r="R48" s="117">
        <v>10</v>
      </c>
      <c r="S48" s="118">
        <f aca="true" t="shared" si="18" ref="S48:S56">H46*$E$47</f>
        <v>0</v>
      </c>
      <c r="T48" s="137">
        <f aca="true" t="shared" si="19" ref="T48:T56">R48*S48</f>
        <v>0</v>
      </c>
      <c r="U48" s="175">
        <f t="shared" si="10"/>
        <v>0</v>
      </c>
    </row>
    <row r="49" spans="2:21" ht="12.75" customHeight="1">
      <c r="B49" s="48" t="s">
        <v>4</v>
      </c>
      <c r="C49" s="32">
        <f>C15*F38</f>
        <v>0</v>
      </c>
      <c r="D49" s="16">
        <f>IF($I$11="騎馬",$B$38,0)</f>
        <v>1000</v>
      </c>
      <c r="E49" s="17">
        <f t="shared" si="11"/>
        <v>0.0625</v>
      </c>
      <c r="F49" s="10"/>
      <c r="G49" s="27" t="s">
        <v>4</v>
      </c>
      <c r="H49" s="28">
        <f t="shared" si="12"/>
        <v>100</v>
      </c>
      <c r="I49" s="2">
        <f t="shared" si="13"/>
        <v>0.3333333333333333</v>
      </c>
      <c r="L49" s="10"/>
      <c r="M49" s="119" t="s">
        <v>13</v>
      </c>
      <c r="N49" s="120">
        <f t="shared" si="14"/>
        <v>0</v>
      </c>
      <c r="O49" s="120">
        <f t="shared" si="15"/>
        <v>0</v>
      </c>
      <c r="P49" s="121">
        <f t="shared" si="16"/>
        <v>0</v>
      </c>
      <c r="Q49" s="121">
        <f t="shared" si="17"/>
        <v>0</v>
      </c>
      <c r="R49" s="122">
        <v>40</v>
      </c>
      <c r="S49" s="123">
        <f t="shared" si="18"/>
        <v>0</v>
      </c>
      <c r="T49" s="138">
        <f t="shared" si="19"/>
        <v>0</v>
      </c>
      <c r="U49" s="175">
        <f t="shared" si="10"/>
        <v>0</v>
      </c>
    </row>
    <row r="50" spans="2:21" ht="12.75" customHeight="1">
      <c r="B50" s="48" t="s">
        <v>7</v>
      </c>
      <c r="C50" s="32">
        <f>C16*D41</f>
        <v>0</v>
      </c>
      <c r="D50" s="104"/>
      <c r="E50" s="17">
        <f t="shared" si="11"/>
        <v>0</v>
      </c>
      <c r="F50" s="10"/>
      <c r="G50" s="27" t="s">
        <v>7</v>
      </c>
      <c r="H50" s="28">
        <f t="shared" si="12"/>
        <v>0</v>
      </c>
      <c r="I50" s="2">
        <f t="shared" si="13"/>
        <v>0</v>
      </c>
      <c r="L50" s="10"/>
      <c r="M50" s="119" t="s">
        <v>14</v>
      </c>
      <c r="N50" s="120">
        <f t="shared" si="14"/>
        <v>0</v>
      </c>
      <c r="O50" s="120">
        <f t="shared" si="15"/>
        <v>0</v>
      </c>
      <c r="P50" s="121">
        <f t="shared" si="16"/>
        <v>0</v>
      </c>
      <c r="Q50" s="121">
        <f t="shared" si="17"/>
        <v>0</v>
      </c>
      <c r="R50" s="122">
        <v>58</v>
      </c>
      <c r="S50" s="123">
        <f t="shared" si="18"/>
        <v>0</v>
      </c>
      <c r="T50" s="138">
        <f t="shared" si="19"/>
        <v>0</v>
      </c>
      <c r="U50" s="175">
        <f t="shared" si="10"/>
        <v>0</v>
      </c>
    </row>
    <row r="51" spans="2:21" ht="12.75" customHeight="1">
      <c r="B51" s="48" t="s">
        <v>73</v>
      </c>
      <c r="C51" s="32">
        <f>C17*E41</f>
        <v>0</v>
      </c>
      <c r="D51" s="104"/>
      <c r="E51" s="17">
        <f t="shared" si="11"/>
        <v>0</v>
      </c>
      <c r="F51" s="10"/>
      <c r="G51" s="27" t="s">
        <v>73</v>
      </c>
      <c r="H51" s="28">
        <f t="shared" si="12"/>
        <v>0</v>
      </c>
      <c r="I51" s="2">
        <f t="shared" si="13"/>
        <v>0</v>
      </c>
      <c r="M51" s="119" t="s">
        <v>10</v>
      </c>
      <c r="N51" s="120">
        <f t="shared" si="14"/>
        <v>0</v>
      </c>
      <c r="O51" s="120">
        <f t="shared" si="15"/>
        <v>0</v>
      </c>
      <c r="P51" s="121">
        <f t="shared" si="16"/>
        <v>0</v>
      </c>
      <c r="Q51" s="121">
        <f t="shared" si="17"/>
        <v>0</v>
      </c>
      <c r="R51" s="122">
        <v>28</v>
      </c>
      <c r="S51" s="123">
        <f t="shared" si="18"/>
        <v>0</v>
      </c>
      <c r="T51" s="138">
        <f t="shared" si="19"/>
        <v>0</v>
      </c>
      <c r="U51" s="175">
        <f t="shared" si="10"/>
        <v>0</v>
      </c>
    </row>
    <row r="52" spans="2:21" ht="12.75" customHeight="1">
      <c r="B52" s="48" t="s">
        <v>11</v>
      </c>
      <c r="C52" s="32">
        <f>C18*F41</f>
        <v>0</v>
      </c>
      <c r="D52" s="104"/>
      <c r="E52" s="17">
        <f t="shared" si="11"/>
        <v>0</v>
      </c>
      <c r="F52" s="10"/>
      <c r="G52" s="27" t="s">
        <v>11</v>
      </c>
      <c r="H52" s="28">
        <f t="shared" si="12"/>
        <v>0</v>
      </c>
      <c r="I52" s="2">
        <f t="shared" si="13"/>
        <v>0</v>
      </c>
      <c r="M52" s="119" t="s">
        <v>7</v>
      </c>
      <c r="N52" s="120">
        <f t="shared" si="14"/>
        <v>0</v>
      </c>
      <c r="O52" s="120">
        <f t="shared" si="15"/>
        <v>0</v>
      </c>
      <c r="P52" s="121">
        <f t="shared" si="16"/>
        <v>0</v>
      </c>
      <c r="Q52" s="121">
        <f t="shared" si="17"/>
        <v>0</v>
      </c>
      <c r="R52" s="122">
        <v>100</v>
      </c>
      <c r="S52" s="123">
        <f t="shared" si="18"/>
        <v>0</v>
      </c>
      <c r="T52" s="138">
        <f t="shared" si="19"/>
        <v>0</v>
      </c>
      <c r="U52" s="175">
        <f t="shared" si="10"/>
        <v>0</v>
      </c>
    </row>
    <row r="53" spans="2:21" ht="12.75" customHeight="1" thickBot="1">
      <c r="B53" s="18"/>
      <c r="C53" s="19">
        <f>SUM(C46:C52)</f>
        <v>15000</v>
      </c>
      <c r="D53" s="19">
        <f>SUM(D46:D52)</f>
        <v>1000</v>
      </c>
      <c r="E53" s="20">
        <f>SUM(E46:E52)</f>
        <v>1</v>
      </c>
      <c r="F53" s="10"/>
      <c r="G53" s="27" t="s">
        <v>8</v>
      </c>
      <c r="H53" s="28">
        <f t="shared" si="12"/>
        <v>0</v>
      </c>
      <c r="I53" s="2">
        <f t="shared" si="13"/>
        <v>0</v>
      </c>
      <c r="M53" s="119" t="s">
        <v>15</v>
      </c>
      <c r="N53" s="120">
        <f t="shared" si="14"/>
        <v>0</v>
      </c>
      <c r="O53" s="120">
        <f t="shared" si="15"/>
        <v>0</v>
      </c>
      <c r="P53" s="121">
        <f t="shared" si="16"/>
        <v>0</v>
      </c>
      <c r="Q53" s="121">
        <f t="shared" si="17"/>
        <v>0</v>
      </c>
      <c r="R53" s="122">
        <v>145</v>
      </c>
      <c r="S53" s="123">
        <f t="shared" si="18"/>
        <v>0</v>
      </c>
      <c r="T53" s="138">
        <f t="shared" si="19"/>
        <v>0</v>
      </c>
      <c r="U53" s="175">
        <f t="shared" si="10"/>
        <v>0</v>
      </c>
    </row>
    <row r="54" spans="2:21" ht="12.75" customHeight="1">
      <c r="B54" s="10"/>
      <c r="C54" s="10"/>
      <c r="D54" s="10"/>
      <c r="E54" s="10"/>
      <c r="F54" s="10"/>
      <c r="G54" s="27" t="s">
        <v>16</v>
      </c>
      <c r="H54" s="28">
        <f t="shared" si="12"/>
        <v>0</v>
      </c>
      <c r="I54" s="2">
        <f t="shared" si="13"/>
        <v>0</v>
      </c>
      <c r="M54" s="119" t="s">
        <v>11</v>
      </c>
      <c r="N54" s="120">
        <f t="shared" si="14"/>
        <v>0</v>
      </c>
      <c r="O54" s="120">
        <f t="shared" si="15"/>
        <v>0</v>
      </c>
      <c r="P54" s="121">
        <f t="shared" si="16"/>
        <v>0</v>
      </c>
      <c r="Q54" s="121">
        <f t="shared" si="17"/>
        <v>0</v>
      </c>
      <c r="R54" s="122">
        <v>70</v>
      </c>
      <c r="S54" s="123">
        <f t="shared" si="18"/>
        <v>0</v>
      </c>
      <c r="T54" s="138">
        <f t="shared" si="19"/>
        <v>0</v>
      </c>
      <c r="U54" s="175">
        <f t="shared" si="10"/>
        <v>0</v>
      </c>
    </row>
    <row r="55" spans="5:21" ht="12.75" customHeight="1" thickBot="1">
      <c r="E55" s="10"/>
      <c r="F55" s="10"/>
      <c r="G55" s="29" t="s">
        <v>9</v>
      </c>
      <c r="H55" s="30">
        <f>SUM(H46:H54)</f>
        <v>300</v>
      </c>
      <c r="I55" s="33">
        <f>SUM(I46:I54)</f>
        <v>1</v>
      </c>
      <c r="M55" s="119" t="s">
        <v>8</v>
      </c>
      <c r="N55" s="120">
        <f t="shared" si="14"/>
        <v>0</v>
      </c>
      <c r="O55" s="120">
        <f t="shared" si="15"/>
        <v>0</v>
      </c>
      <c r="P55" s="121">
        <f t="shared" si="16"/>
        <v>0</v>
      </c>
      <c r="Q55" s="121">
        <f t="shared" si="17"/>
        <v>0</v>
      </c>
      <c r="R55" s="122">
        <v>10</v>
      </c>
      <c r="S55" s="123">
        <f t="shared" si="18"/>
        <v>0</v>
      </c>
      <c r="T55" s="138">
        <f t="shared" si="19"/>
        <v>0</v>
      </c>
      <c r="U55" s="175">
        <f t="shared" si="10"/>
        <v>0</v>
      </c>
    </row>
    <row r="56" spans="13:21" ht="12.75" customHeight="1" thickBot="1">
      <c r="M56" s="139" t="s">
        <v>16</v>
      </c>
      <c r="N56" s="120">
        <f t="shared" si="14"/>
        <v>0</v>
      </c>
      <c r="O56" s="125">
        <f t="shared" si="15"/>
        <v>0</v>
      </c>
      <c r="P56" s="126">
        <f t="shared" si="16"/>
        <v>0</v>
      </c>
      <c r="Q56" s="126">
        <f t="shared" si="17"/>
        <v>0</v>
      </c>
      <c r="R56" s="127">
        <v>10</v>
      </c>
      <c r="S56" s="128">
        <f t="shared" si="18"/>
        <v>0</v>
      </c>
      <c r="T56" s="140">
        <f t="shared" si="19"/>
        <v>0</v>
      </c>
      <c r="U56" s="175">
        <f t="shared" si="10"/>
        <v>0</v>
      </c>
    </row>
    <row r="57" spans="13:21" ht="12.75" customHeight="1" thickBot="1">
      <c r="M57" s="129"/>
      <c r="N57" s="120"/>
      <c r="O57" s="161">
        <f>SUM(O48:O56)</f>
        <v>0</v>
      </c>
      <c r="P57" s="161">
        <f>SUM(P48:P56)</f>
        <v>0</v>
      </c>
      <c r="Q57" s="162">
        <f>SUM(Q47:Q56)</f>
        <v>0</v>
      </c>
      <c r="R57" s="163"/>
      <c r="S57" s="164">
        <f>SUM(S48:S56)</f>
        <v>0</v>
      </c>
      <c r="T57" s="172">
        <f>SUM(T47:T56)</f>
        <v>0</v>
      </c>
      <c r="U57" s="175">
        <f t="shared" si="10"/>
        <v>0</v>
      </c>
    </row>
    <row r="58" spans="13:21" ht="12.75" customHeight="1" thickBot="1">
      <c r="M58" s="134" t="s">
        <v>3</v>
      </c>
      <c r="N58" s="182"/>
      <c r="O58" s="106"/>
      <c r="P58" s="102"/>
      <c r="Q58" s="102"/>
      <c r="R58" s="102"/>
      <c r="S58" s="102"/>
      <c r="T58" s="102"/>
      <c r="U58" s="175">
        <f t="shared" si="10"/>
        <v>0</v>
      </c>
    </row>
    <row r="59" spans="13:21" ht="12.75" customHeight="1" thickTop="1">
      <c r="M59" s="113" t="s">
        <v>12</v>
      </c>
      <c r="N59" s="120">
        <f aca="true" t="shared" si="20" ref="N59:N67">$C$14*I46</f>
        <v>0</v>
      </c>
      <c r="O59" s="114">
        <f aca="true" t="shared" si="21" ref="O59:O67">$C$48*I46</f>
        <v>0</v>
      </c>
      <c r="P59" s="114">
        <f aca="true" t="shared" si="22" ref="P59:P67">$D$48*I46</f>
        <v>0</v>
      </c>
      <c r="Q59" s="141">
        <f aca="true" t="shared" si="23" ref="Q59:Q67">O59+P59</f>
        <v>0</v>
      </c>
      <c r="R59" s="117">
        <v>10</v>
      </c>
      <c r="S59" s="118">
        <f aca="true" t="shared" si="24" ref="S59:S67">H46*$E$48</f>
        <v>0</v>
      </c>
      <c r="T59" s="137">
        <f aca="true" t="shared" si="25" ref="T59:T67">R59*S59</f>
        <v>0</v>
      </c>
      <c r="U59" s="175">
        <f t="shared" si="10"/>
        <v>0</v>
      </c>
    </row>
    <row r="60" spans="13:21" ht="12.75" customHeight="1">
      <c r="M60" s="119" t="s">
        <v>13</v>
      </c>
      <c r="N60" s="120">
        <f t="shared" si="20"/>
        <v>0</v>
      </c>
      <c r="O60" s="114">
        <f t="shared" si="21"/>
        <v>0</v>
      </c>
      <c r="P60" s="114">
        <f t="shared" si="22"/>
        <v>0</v>
      </c>
      <c r="Q60" s="142">
        <f t="shared" si="23"/>
        <v>0</v>
      </c>
      <c r="R60" s="122">
        <v>25</v>
      </c>
      <c r="S60" s="123">
        <f t="shared" si="24"/>
        <v>0</v>
      </c>
      <c r="T60" s="138">
        <f t="shared" si="25"/>
        <v>0</v>
      </c>
      <c r="U60" s="175">
        <f t="shared" si="10"/>
        <v>0</v>
      </c>
    </row>
    <row r="61" spans="13:21" ht="12.75" customHeight="1">
      <c r="M61" s="119" t="s">
        <v>14</v>
      </c>
      <c r="N61" s="120">
        <f t="shared" si="20"/>
        <v>0</v>
      </c>
      <c r="O61" s="114">
        <f t="shared" si="21"/>
        <v>0</v>
      </c>
      <c r="P61" s="114">
        <f t="shared" si="22"/>
        <v>0</v>
      </c>
      <c r="Q61" s="142">
        <f t="shared" si="23"/>
        <v>0</v>
      </c>
      <c r="R61" s="122">
        <v>42</v>
      </c>
      <c r="S61" s="123">
        <f t="shared" si="24"/>
        <v>0</v>
      </c>
      <c r="T61" s="138">
        <f t="shared" si="25"/>
        <v>0</v>
      </c>
      <c r="U61" s="175">
        <f t="shared" si="10"/>
        <v>0</v>
      </c>
    </row>
    <row r="62" spans="13:21" ht="12.75" customHeight="1">
      <c r="M62" s="119" t="s">
        <v>10</v>
      </c>
      <c r="N62" s="120">
        <f t="shared" si="20"/>
        <v>0</v>
      </c>
      <c r="O62" s="114">
        <f t="shared" si="21"/>
        <v>0</v>
      </c>
      <c r="P62" s="114">
        <f t="shared" si="22"/>
        <v>0</v>
      </c>
      <c r="Q62" s="142">
        <f t="shared" si="23"/>
        <v>0</v>
      </c>
      <c r="R62" s="122">
        <v>60</v>
      </c>
      <c r="S62" s="123">
        <f t="shared" si="24"/>
        <v>0</v>
      </c>
      <c r="T62" s="138">
        <f t="shared" si="25"/>
        <v>0</v>
      </c>
      <c r="U62" s="175">
        <f t="shared" si="10"/>
        <v>0</v>
      </c>
    </row>
    <row r="63" spans="13:21" ht="12.75" customHeight="1">
      <c r="M63" s="119" t="s">
        <v>7</v>
      </c>
      <c r="N63" s="120">
        <f t="shared" si="20"/>
        <v>0</v>
      </c>
      <c r="O63" s="114">
        <f t="shared" si="21"/>
        <v>0</v>
      </c>
      <c r="P63" s="114">
        <f t="shared" si="22"/>
        <v>0</v>
      </c>
      <c r="Q63" s="142">
        <f t="shared" si="23"/>
        <v>0</v>
      </c>
      <c r="R63" s="122">
        <v>63</v>
      </c>
      <c r="S63" s="123">
        <f t="shared" si="24"/>
        <v>0</v>
      </c>
      <c r="T63" s="138">
        <f t="shared" si="25"/>
        <v>0</v>
      </c>
      <c r="U63" s="175">
        <f t="shared" si="10"/>
        <v>0</v>
      </c>
    </row>
    <row r="64" spans="13:21" ht="12.75" customHeight="1">
      <c r="M64" s="119" t="s">
        <v>15</v>
      </c>
      <c r="N64" s="120">
        <f t="shared" si="20"/>
        <v>0</v>
      </c>
      <c r="O64" s="114">
        <f t="shared" si="21"/>
        <v>0</v>
      </c>
      <c r="P64" s="114">
        <f t="shared" si="22"/>
        <v>0</v>
      </c>
      <c r="Q64" s="142">
        <f t="shared" si="23"/>
        <v>0</v>
      </c>
      <c r="R64" s="122">
        <v>105</v>
      </c>
      <c r="S64" s="123">
        <f t="shared" si="24"/>
        <v>0</v>
      </c>
      <c r="T64" s="138">
        <f t="shared" si="25"/>
        <v>0</v>
      </c>
      <c r="U64" s="175">
        <f t="shared" si="10"/>
        <v>0</v>
      </c>
    </row>
    <row r="65" spans="13:21" ht="12.75" customHeight="1">
      <c r="M65" s="119" t="s">
        <v>11</v>
      </c>
      <c r="N65" s="120">
        <f t="shared" si="20"/>
        <v>0</v>
      </c>
      <c r="O65" s="114">
        <f t="shared" si="21"/>
        <v>0</v>
      </c>
      <c r="P65" s="114">
        <f t="shared" si="22"/>
        <v>0</v>
      </c>
      <c r="Q65" s="142">
        <f t="shared" si="23"/>
        <v>0</v>
      </c>
      <c r="R65" s="122">
        <v>150</v>
      </c>
      <c r="S65" s="123">
        <f t="shared" si="24"/>
        <v>0</v>
      </c>
      <c r="T65" s="138">
        <f t="shared" si="25"/>
        <v>0</v>
      </c>
      <c r="U65" s="175">
        <f t="shared" si="10"/>
        <v>0</v>
      </c>
    </row>
    <row r="66" spans="13:21" ht="12.75" customHeight="1">
      <c r="M66" s="119" t="s">
        <v>8</v>
      </c>
      <c r="N66" s="120">
        <f t="shared" si="20"/>
        <v>0</v>
      </c>
      <c r="O66" s="114">
        <f t="shared" si="21"/>
        <v>0</v>
      </c>
      <c r="P66" s="114">
        <f t="shared" si="22"/>
        <v>0</v>
      </c>
      <c r="Q66" s="142">
        <f t="shared" si="23"/>
        <v>0</v>
      </c>
      <c r="R66" s="122">
        <v>5</v>
      </c>
      <c r="S66" s="123">
        <f t="shared" si="24"/>
        <v>0</v>
      </c>
      <c r="T66" s="138">
        <f t="shared" si="25"/>
        <v>0</v>
      </c>
      <c r="U66" s="175">
        <f t="shared" si="10"/>
        <v>0</v>
      </c>
    </row>
    <row r="67" spans="13:21" ht="12.75" customHeight="1" thickBot="1">
      <c r="M67" s="124" t="s">
        <v>16</v>
      </c>
      <c r="N67" s="120">
        <f t="shared" si="20"/>
        <v>0</v>
      </c>
      <c r="O67" s="114">
        <f t="shared" si="21"/>
        <v>0</v>
      </c>
      <c r="P67" s="114">
        <f t="shared" si="22"/>
        <v>0</v>
      </c>
      <c r="Q67" s="143">
        <f t="shared" si="23"/>
        <v>0</v>
      </c>
      <c r="R67" s="127">
        <v>40</v>
      </c>
      <c r="S67" s="128">
        <f t="shared" si="24"/>
        <v>0</v>
      </c>
      <c r="T67" s="140">
        <f t="shared" si="25"/>
        <v>0</v>
      </c>
      <c r="U67" s="175">
        <f t="shared" si="10"/>
        <v>0</v>
      </c>
    </row>
    <row r="68" spans="13:21" ht="12.75" customHeight="1" thickBot="1">
      <c r="M68" s="129"/>
      <c r="N68" s="120"/>
      <c r="O68" s="130">
        <f>SUM(O59:O67)</f>
        <v>0</v>
      </c>
      <c r="P68" s="130">
        <f>SUM(P59:P67)</f>
        <v>0</v>
      </c>
      <c r="Q68" s="131">
        <f>SUM(Q59:Q67)</f>
        <v>0</v>
      </c>
      <c r="R68" s="132"/>
      <c r="S68" s="133">
        <f>SUM(S59:S67)</f>
        <v>0</v>
      </c>
      <c r="T68" s="144">
        <f>SUM(T58:T67)</f>
        <v>0</v>
      </c>
      <c r="U68" s="175">
        <f t="shared" si="10"/>
        <v>0</v>
      </c>
    </row>
    <row r="69" spans="11:21" ht="12.75" customHeight="1" thickBot="1">
      <c r="K69" s="9"/>
      <c r="M69" s="134" t="s">
        <v>10</v>
      </c>
      <c r="N69" s="183"/>
      <c r="O69" s="179"/>
      <c r="P69" s="103"/>
      <c r="Q69" s="103"/>
      <c r="R69" s="103"/>
      <c r="S69" s="103"/>
      <c r="T69" s="103"/>
      <c r="U69" s="175">
        <f t="shared" si="10"/>
        <v>0</v>
      </c>
    </row>
    <row r="70" spans="11:21" ht="12.75" customHeight="1" thickTop="1">
      <c r="K70" s="9"/>
      <c r="M70" s="113" t="s">
        <v>12</v>
      </c>
      <c r="N70" s="120">
        <f aca="true" t="shared" si="26" ref="N70:N78">$C$15*I46</f>
        <v>0</v>
      </c>
      <c r="O70" s="114">
        <f aca="true" t="shared" si="27" ref="O70:O78">$C$49*I46</f>
        <v>0</v>
      </c>
      <c r="P70" s="114">
        <f aca="true" t="shared" si="28" ref="P70:P78">$D$49*I46</f>
        <v>0</v>
      </c>
      <c r="Q70" s="141">
        <f aca="true" t="shared" si="29" ref="Q70:Q78">O70+P70</f>
        <v>0</v>
      </c>
      <c r="R70" s="117">
        <v>10</v>
      </c>
      <c r="S70" s="118">
        <f aca="true" t="shared" si="30" ref="S70:S78">H46*$E$49</f>
        <v>0</v>
      </c>
      <c r="T70" s="137">
        <f aca="true" t="shared" si="31" ref="T70:T78">R70*S70</f>
        <v>0</v>
      </c>
      <c r="U70" s="175">
        <f t="shared" si="10"/>
        <v>0</v>
      </c>
    </row>
    <row r="71" spans="11:21" ht="12.75" customHeight="1">
      <c r="K71" s="9"/>
      <c r="M71" s="119" t="s">
        <v>13</v>
      </c>
      <c r="N71" s="120">
        <f t="shared" si="26"/>
        <v>0</v>
      </c>
      <c r="O71" s="114">
        <f t="shared" si="27"/>
        <v>0</v>
      </c>
      <c r="P71" s="114">
        <f t="shared" si="28"/>
        <v>333.3333333333333</v>
      </c>
      <c r="Q71" s="142">
        <f t="shared" si="29"/>
        <v>333.3333333333333</v>
      </c>
      <c r="R71" s="122">
        <v>55</v>
      </c>
      <c r="S71" s="123">
        <f t="shared" si="30"/>
        <v>6.25</v>
      </c>
      <c r="T71" s="138">
        <f t="shared" si="31"/>
        <v>343.75</v>
      </c>
      <c r="U71" s="175">
        <f t="shared" si="10"/>
        <v>104.72393255976043</v>
      </c>
    </row>
    <row r="72" spans="11:21" ht="12.75" customHeight="1">
      <c r="K72" s="9"/>
      <c r="M72" s="119" t="s">
        <v>14</v>
      </c>
      <c r="N72" s="120">
        <f t="shared" si="26"/>
        <v>0</v>
      </c>
      <c r="O72" s="114">
        <f t="shared" si="27"/>
        <v>0</v>
      </c>
      <c r="P72" s="114">
        <f t="shared" si="28"/>
        <v>333.3333333333333</v>
      </c>
      <c r="Q72" s="142">
        <f t="shared" si="29"/>
        <v>333.3333333333333</v>
      </c>
      <c r="R72" s="122">
        <v>26</v>
      </c>
      <c r="S72" s="123">
        <f t="shared" si="30"/>
        <v>6.25</v>
      </c>
      <c r="T72" s="138">
        <f t="shared" si="31"/>
        <v>162.5</v>
      </c>
      <c r="U72" s="175">
        <f t="shared" si="10"/>
        <v>293.7907175546391</v>
      </c>
    </row>
    <row r="73" spans="11:21" ht="12.75" customHeight="1">
      <c r="K73" s="10"/>
      <c r="M73" s="119" t="s">
        <v>10</v>
      </c>
      <c r="N73" s="120">
        <f t="shared" si="26"/>
        <v>0</v>
      </c>
      <c r="O73" s="114">
        <f t="shared" si="27"/>
        <v>0</v>
      </c>
      <c r="P73" s="114">
        <f t="shared" si="28"/>
        <v>333.3333333333333</v>
      </c>
      <c r="Q73" s="142">
        <f t="shared" si="29"/>
        <v>333.3333333333333</v>
      </c>
      <c r="R73" s="122">
        <v>44</v>
      </c>
      <c r="S73" s="123">
        <f t="shared" si="30"/>
        <v>6.25</v>
      </c>
      <c r="T73" s="138">
        <f t="shared" si="31"/>
        <v>275</v>
      </c>
      <c r="U73" s="175">
        <f t="shared" si="10"/>
        <v>133.4501533486498</v>
      </c>
    </row>
    <row r="74" spans="11:21" ht="12.75" customHeight="1">
      <c r="K74" s="10"/>
      <c r="M74" s="119" t="s">
        <v>7</v>
      </c>
      <c r="N74" s="120">
        <f t="shared" si="26"/>
        <v>0</v>
      </c>
      <c r="O74" s="114">
        <f t="shared" si="27"/>
        <v>0</v>
      </c>
      <c r="P74" s="114">
        <f t="shared" si="28"/>
        <v>0</v>
      </c>
      <c r="Q74" s="142">
        <f t="shared" si="29"/>
        <v>0</v>
      </c>
      <c r="R74" s="122">
        <v>137</v>
      </c>
      <c r="S74" s="123">
        <f t="shared" si="30"/>
        <v>0</v>
      </c>
      <c r="T74" s="138">
        <f t="shared" si="31"/>
        <v>0</v>
      </c>
      <c r="U74" s="175">
        <f t="shared" si="10"/>
        <v>0</v>
      </c>
    </row>
    <row r="75" spans="11:21" ht="12.75" customHeight="1">
      <c r="K75" s="10"/>
      <c r="M75" s="119" t="s">
        <v>15</v>
      </c>
      <c r="N75" s="120">
        <f t="shared" si="26"/>
        <v>0</v>
      </c>
      <c r="O75" s="114">
        <f t="shared" si="27"/>
        <v>0</v>
      </c>
      <c r="P75" s="114">
        <f t="shared" si="28"/>
        <v>0</v>
      </c>
      <c r="Q75" s="142">
        <f t="shared" si="29"/>
        <v>0</v>
      </c>
      <c r="R75" s="122">
        <v>65</v>
      </c>
      <c r="S75" s="123">
        <f t="shared" si="30"/>
        <v>0</v>
      </c>
      <c r="T75" s="138">
        <f t="shared" si="31"/>
        <v>0</v>
      </c>
      <c r="U75" s="175">
        <f t="shared" si="10"/>
        <v>0</v>
      </c>
    </row>
    <row r="76" spans="13:21" ht="12.75" customHeight="1">
      <c r="M76" s="119" t="s">
        <v>11</v>
      </c>
      <c r="N76" s="120">
        <f t="shared" si="26"/>
        <v>0</v>
      </c>
      <c r="O76" s="114">
        <f t="shared" si="27"/>
        <v>0</v>
      </c>
      <c r="P76" s="114">
        <f t="shared" si="28"/>
        <v>0</v>
      </c>
      <c r="Q76" s="142">
        <f t="shared" si="29"/>
        <v>0</v>
      </c>
      <c r="R76" s="122">
        <v>110</v>
      </c>
      <c r="S76" s="123">
        <f t="shared" si="30"/>
        <v>0</v>
      </c>
      <c r="T76" s="138">
        <f t="shared" si="31"/>
        <v>0</v>
      </c>
      <c r="U76" s="175">
        <f t="shared" si="10"/>
        <v>0</v>
      </c>
    </row>
    <row r="77" spans="13:21" ht="12.75" customHeight="1">
      <c r="M77" s="119" t="s">
        <v>8</v>
      </c>
      <c r="N77" s="120">
        <f t="shared" si="26"/>
        <v>0</v>
      </c>
      <c r="O77" s="114">
        <f t="shared" si="27"/>
        <v>0</v>
      </c>
      <c r="P77" s="114">
        <f t="shared" si="28"/>
        <v>0</v>
      </c>
      <c r="Q77" s="142">
        <f t="shared" si="29"/>
        <v>0</v>
      </c>
      <c r="R77" s="122">
        <v>5</v>
      </c>
      <c r="S77" s="123">
        <f t="shared" si="30"/>
        <v>0</v>
      </c>
      <c r="T77" s="138">
        <f t="shared" si="31"/>
        <v>0</v>
      </c>
      <c r="U77" s="175">
        <f t="shared" si="10"/>
        <v>0</v>
      </c>
    </row>
    <row r="78" spans="13:21" ht="12.75" customHeight="1" thickBot="1">
      <c r="M78" s="124" t="s">
        <v>16</v>
      </c>
      <c r="N78" s="120">
        <f t="shared" si="26"/>
        <v>0</v>
      </c>
      <c r="O78" s="114">
        <f t="shared" si="27"/>
        <v>0</v>
      </c>
      <c r="P78" s="114">
        <f t="shared" si="28"/>
        <v>0</v>
      </c>
      <c r="Q78" s="143">
        <f t="shared" si="29"/>
        <v>0</v>
      </c>
      <c r="R78" s="127">
        <v>20</v>
      </c>
      <c r="S78" s="128">
        <f t="shared" si="30"/>
        <v>0</v>
      </c>
      <c r="T78" s="140">
        <f t="shared" si="31"/>
        <v>0</v>
      </c>
      <c r="U78" s="175">
        <f t="shared" si="10"/>
        <v>0</v>
      </c>
    </row>
    <row r="79" spans="11:21" ht="12.75" customHeight="1" thickBot="1">
      <c r="K79" s="1"/>
      <c r="M79" s="145"/>
      <c r="N79" s="184"/>
      <c r="O79" s="166">
        <f>SUM(O70:O78)</f>
        <v>0</v>
      </c>
      <c r="P79" s="166">
        <f>SUM(P70:P78)</f>
        <v>1000</v>
      </c>
      <c r="Q79" s="166">
        <f>SUM(Q70:Q78)</f>
        <v>1000</v>
      </c>
      <c r="R79" s="166"/>
      <c r="S79" s="166">
        <f>SUM(S70:S78)</f>
        <v>18.75</v>
      </c>
      <c r="T79" s="166">
        <f>SUM(T69:T78)</f>
        <v>781.25</v>
      </c>
      <c r="U79" s="175">
        <f t="shared" si="10"/>
        <v>144.81546878700493</v>
      </c>
    </row>
    <row r="80" spans="11:21" s="108" customFormat="1" ht="12.75" customHeight="1" thickBot="1">
      <c r="K80" s="109"/>
      <c r="M80" s="146" t="s">
        <v>7</v>
      </c>
      <c r="N80" s="183"/>
      <c r="O80" s="180"/>
      <c r="P80" s="165"/>
      <c r="Q80" s="165"/>
      <c r="R80" s="165"/>
      <c r="S80" s="165"/>
      <c r="T80" s="165"/>
      <c r="U80" s="175">
        <f t="shared" si="10"/>
        <v>0</v>
      </c>
    </row>
    <row r="81" spans="11:21" s="108" customFormat="1" ht="12.75" customHeight="1" thickBot="1" thickTop="1">
      <c r="K81" s="109"/>
      <c r="M81" s="113" t="s">
        <v>12</v>
      </c>
      <c r="N81" s="120">
        <f aca="true" t="shared" si="32" ref="N81:N89">$C$16*I46</f>
        <v>0</v>
      </c>
      <c r="O81" s="135">
        <f aca="true" t="shared" si="33" ref="O81:O89">$C$50*I46</f>
        <v>0</v>
      </c>
      <c r="P81" s="147"/>
      <c r="Q81" s="148">
        <f aca="true" t="shared" si="34" ref="Q81:Q89">O81</f>
        <v>0</v>
      </c>
      <c r="R81" s="117">
        <v>10</v>
      </c>
      <c r="S81" s="118">
        <f aca="true" t="shared" si="35" ref="S81:S89">H46*$E$50</f>
        <v>0</v>
      </c>
      <c r="T81" s="148">
        <f aca="true" t="shared" si="36" ref="T81:T89">R81*S81</f>
        <v>0</v>
      </c>
      <c r="U81" s="175">
        <f t="shared" si="10"/>
        <v>0</v>
      </c>
    </row>
    <row r="82" spans="11:21" s="108" customFormat="1" ht="12.75" customHeight="1" thickBot="1" thickTop="1">
      <c r="K82" s="109"/>
      <c r="M82" s="119" t="s">
        <v>13</v>
      </c>
      <c r="N82" s="120">
        <f t="shared" si="32"/>
        <v>0</v>
      </c>
      <c r="O82" s="115">
        <f t="shared" si="33"/>
        <v>0</v>
      </c>
      <c r="P82" s="147"/>
      <c r="Q82" s="148">
        <f t="shared" si="34"/>
        <v>0</v>
      </c>
      <c r="R82" s="122">
        <v>40</v>
      </c>
      <c r="S82" s="118">
        <f t="shared" si="35"/>
        <v>0</v>
      </c>
      <c r="T82" s="148">
        <f t="shared" si="36"/>
        <v>0</v>
      </c>
      <c r="U82" s="175">
        <f t="shared" si="10"/>
        <v>0</v>
      </c>
    </row>
    <row r="83" spans="11:21" s="108" customFormat="1" ht="12.75" customHeight="1" thickBot="1" thickTop="1">
      <c r="K83" s="109"/>
      <c r="M83" s="119" t="s">
        <v>14</v>
      </c>
      <c r="N83" s="120">
        <f t="shared" si="32"/>
        <v>0</v>
      </c>
      <c r="O83" s="115">
        <f t="shared" si="33"/>
        <v>0</v>
      </c>
      <c r="P83" s="147"/>
      <c r="Q83" s="148">
        <f t="shared" si="34"/>
        <v>0</v>
      </c>
      <c r="R83" s="122">
        <v>58</v>
      </c>
      <c r="S83" s="118">
        <f t="shared" si="35"/>
        <v>0</v>
      </c>
      <c r="T83" s="148">
        <f t="shared" si="36"/>
        <v>0</v>
      </c>
      <c r="U83" s="175">
        <f t="shared" si="10"/>
        <v>0</v>
      </c>
    </row>
    <row r="84" spans="11:21" s="108" customFormat="1" ht="12.75" customHeight="1" thickBot="1" thickTop="1">
      <c r="K84" s="109"/>
      <c r="M84" s="119" t="s">
        <v>10</v>
      </c>
      <c r="N84" s="120">
        <f t="shared" si="32"/>
        <v>0</v>
      </c>
      <c r="O84" s="115">
        <f t="shared" si="33"/>
        <v>0</v>
      </c>
      <c r="P84" s="147"/>
      <c r="Q84" s="148">
        <f t="shared" si="34"/>
        <v>0</v>
      </c>
      <c r="R84" s="122">
        <v>28</v>
      </c>
      <c r="S84" s="118">
        <f t="shared" si="35"/>
        <v>0</v>
      </c>
      <c r="T84" s="148">
        <f t="shared" si="36"/>
        <v>0</v>
      </c>
      <c r="U84" s="175">
        <f t="shared" si="10"/>
        <v>0</v>
      </c>
    </row>
    <row r="85" spans="11:21" s="108" customFormat="1" ht="12.75" customHeight="1" thickBot="1" thickTop="1">
      <c r="K85" s="109"/>
      <c r="M85" s="119" t="s">
        <v>7</v>
      </c>
      <c r="N85" s="120">
        <f t="shared" si="32"/>
        <v>0</v>
      </c>
      <c r="O85" s="115">
        <f t="shared" si="33"/>
        <v>0</v>
      </c>
      <c r="P85" s="147"/>
      <c r="Q85" s="148">
        <f t="shared" si="34"/>
        <v>0</v>
      </c>
      <c r="R85" s="122">
        <v>100</v>
      </c>
      <c r="S85" s="118">
        <f t="shared" si="35"/>
        <v>0</v>
      </c>
      <c r="T85" s="148">
        <f t="shared" si="36"/>
        <v>0</v>
      </c>
      <c r="U85" s="175">
        <f t="shared" si="10"/>
        <v>0</v>
      </c>
    </row>
    <row r="86" spans="11:21" s="108" customFormat="1" ht="12.75" customHeight="1" thickBot="1" thickTop="1">
      <c r="K86" s="109"/>
      <c r="M86" s="119" t="s">
        <v>15</v>
      </c>
      <c r="N86" s="120">
        <f t="shared" si="32"/>
        <v>0</v>
      </c>
      <c r="O86" s="115">
        <f t="shared" si="33"/>
        <v>0</v>
      </c>
      <c r="P86" s="147"/>
      <c r="Q86" s="148">
        <f t="shared" si="34"/>
        <v>0</v>
      </c>
      <c r="R86" s="122">
        <v>145</v>
      </c>
      <c r="S86" s="118">
        <f t="shared" si="35"/>
        <v>0</v>
      </c>
      <c r="T86" s="148">
        <f t="shared" si="36"/>
        <v>0</v>
      </c>
      <c r="U86" s="175">
        <f t="shared" si="10"/>
        <v>0</v>
      </c>
    </row>
    <row r="87" spans="11:21" s="108" customFormat="1" ht="12.75" customHeight="1" thickBot="1" thickTop="1">
      <c r="K87" s="109"/>
      <c r="M87" s="119" t="s">
        <v>11</v>
      </c>
      <c r="N87" s="120">
        <f t="shared" si="32"/>
        <v>0</v>
      </c>
      <c r="O87" s="115">
        <f t="shared" si="33"/>
        <v>0</v>
      </c>
      <c r="P87" s="147"/>
      <c r="Q87" s="148">
        <f t="shared" si="34"/>
        <v>0</v>
      </c>
      <c r="R87" s="122">
        <v>70</v>
      </c>
      <c r="S87" s="118">
        <f t="shared" si="35"/>
        <v>0</v>
      </c>
      <c r="T87" s="148">
        <f t="shared" si="36"/>
        <v>0</v>
      </c>
      <c r="U87" s="175">
        <f t="shared" si="10"/>
        <v>0</v>
      </c>
    </row>
    <row r="88" spans="11:21" s="108" customFormat="1" ht="12.75" customHeight="1" thickBot="1" thickTop="1">
      <c r="K88" s="109"/>
      <c r="M88" s="119" t="s">
        <v>8</v>
      </c>
      <c r="N88" s="120">
        <f t="shared" si="32"/>
        <v>0</v>
      </c>
      <c r="O88" s="115">
        <f t="shared" si="33"/>
        <v>0</v>
      </c>
      <c r="P88" s="147"/>
      <c r="Q88" s="148">
        <f t="shared" si="34"/>
        <v>0</v>
      </c>
      <c r="R88" s="122">
        <v>10</v>
      </c>
      <c r="S88" s="118">
        <f t="shared" si="35"/>
        <v>0</v>
      </c>
      <c r="T88" s="148">
        <f t="shared" si="36"/>
        <v>0</v>
      </c>
      <c r="U88" s="175">
        <f t="shared" si="10"/>
        <v>0</v>
      </c>
    </row>
    <row r="89" spans="11:21" s="108" customFormat="1" ht="12.75" customHeight="1" thickBot="1" thickTop="1">
      <c r="K89" s="109"/>
      <c r="M89" s="124" t="s">
        <v>16</v>
      </c>
      <c r="N89" s="120">
        <f t="shared" si="32"/>
        <v>0</v>
      </c>
      <c r="O89" s="167">
        <f t="shared" si="33"/>
        <v>0</v>
      </c>
      <c r="P89" s="168"/>
      <c r="Q89" s="160">
        <f t="shared" si="34"/>
        <v>0</v>
      </c>
      <c r="R89" s="127">
        <v>10</v>
      </c>
      <c r="S89" s="169">
        <f t="shared" si="35"/>
        <v>0</v>
      </c>
      <c r="T89" s="160">
        <f t="shared" si="36"/>
        <v>0</v>
      </c>
      <c r="U89" s="175">
        <f t="shared" si="10"/>
        <v>0</v>
      </c>
    </row>
    <row r="90" spans="11:21" s="108" customFormat="1" ht="12.75" customHeight="1" thickBot="1">
      <c r="K90" s="109"/>
      <c r="M90" s="149"/>
      <c r="N90" s="185"/>
      <c r="O90" s="166">
        <f>SUM(O81:O89)</f>
        <v>0</v>
      </c>
      <c r="P90" s="170"/>
      <c r="Q90" s="166">
        <f>SUM(Q81:Q89)</f>
        <v>0</v>
      </c>
      <c r="R90" s="166"/>
      <c r="S90" s="166">
        <f>SUM(S81:S89)</f>
        <v>0</v>
      </c>
      <c r="T90" s="166">
        <f>SUM(T81:T89)</f>
        <v>0</v>
      </c>
      <c r="U90" s="175">
        <f t="shared" si="10"/>
        <v>0</v>
      </c>
    </row>
    <row r="91" spans="11:21" s="108" customFormat="1" ht="12.75" customHeight="1" thickBot="1">
      <c r="K91" s="109"/>
      <c r="M91" s="146" t="s">
        <v>65</v>
      </c>
      <c r="N91" s="183"/>
      <c r="O91" s="180"/>
      <c r="P91" s="165"/>
      <c r="Q91" s="165"/>
      <c r="R91" s="165"/>
      <c r="S91" s="165"/>
      <c r="T91" s="165"/>
      <c r="U91" s="175">
        <f t="shared" si="10"/>
        <v>0</v>
      </c>
    </row>
    <row r="92" spans="11:21" s="108" customFormat="1" ht="12.75" customHeight="1" thickBot="1" thickTop="1">
      <c r="K92" s="109"/>
      <c r="M92" s="113" t="s">
        <v>12</v>
      </c>
      <c r="N92" s="120">
        <f aca="true" t="shared" si="37" ref="N92:N100">$C$17*I46</f>
        <v>0</v>
      </c>
      <c r="O92" s="135">
        <f aca="true" t="shared" si="38" ref="O92:O100">$C$51*I46</f>
        <v>0</v>
      </c>
      <c r="P92" s="147"/>
      <c r="Q92" s="148">
        <f aca="true" t="shared" si="39" ref="Q92:Q100">O92</f>
        <v>0</v>
      </c>
      <c r="R92" s="117">
        <v>10</v>
      </c>
      <c r="S92" s="118">
        <f aca="true" t="shared" si="40" ref="S92:S100">H46*$E$51</f>
        <v>0</v>
      </c>
      <c r="T92" s="148">
        <f aca="true" t="shared" si="41" ref="T92:T100">R92*S92</f>
        <v>0</v>
      </c>
      <c r="U92" s="175">
        <f t="shared" si="10"/>
        <v>0</v>
      </c>
    </row>
    <row r="93" spans="11:21" s="108" customFormat="1" ht="12.75" customHeight="1" thickBot="1" thickTop="1">
      <c r="K93" s="109"/>
      <c r="M93" s="119" t="s">
        <v>13</v>
      </c>
      <c r="N93" s="120">
        <f t="shared" si="37"/>
        <v>0</v>
      </c>
      <c r="O93" s="115">
        <f t="shared" si="38"/>
        <v>0</v>
      </c>
      <c r="P93" s="147"/>
      <c r="Q93" s="148">
        <f t="shared" si="39"/>
        <v>0</v>
      </c>
      <c r="R93" s="122">
        <v>25</v>
      </c>
      <c r="S93" s="118">
        <f t="shared" si="40"/>
        <v>0</v>
      </c>
      <c r="T93" s="148">
        <f t="shared" si="41"/>
        <v>0</v>
      </c>
      <c r="U93" s="175">
        <f t="shared" si="10"/>
        <v>0</v>
      </c>
    </row>
    <row r="94" spans="11:21" s="108" customFormat="1" ht="12.75" customHeight="1" thickBot="1" thickTop="1">
      <c r="K94" s="109"/>
      <c r="M94" s="119" t="s">
        <v>14</v>
      </c>
      <c r="N94" s="120">
        <f t="shared" si="37"/>
        <v>0</v>
      </c>
      <c r="O94" s="115">
        <f t="shared" si="38"/>
        <v>0</v>
      </c>
      <c r="P94" s="147"/>
      <c r="Q94" s="148">
        <f t="shared" si="39"/>
        <v>0</v>
      </c>
      <c r="R94" s="122">
        <v>42</v>
      </c>
      <c r="S94" s="118">
        <f t="shared" si="40"/>
        <v>0</v>
      </c>
      <c r="T94" s="148">
        <f t="shared" si="41"/>
        <v>0</v>
      </c>
      <c r="U94" s="175">
        <f t="shared" si="10"/>
        <v>0</v>
      </c>
    </row>
    <row r="95" spans="11:21" s="108" customFormat="1" ht="12.75" customHeight="1" thickBot="1" thickTop="1">
      <c r="K95" s="109"/>
      <c r="M95" s="119" t="s">
        <v>10</v>
      </c>
      <c r="N95" s="120">
        <f t="shared" si="37"/>
        <v>0</v>
      </c>
      <c r="O95" s="115">
        <f t="shared" si="38"/>
        <v>0</v>
      </c>
      <c r="P95" s="147"/>
      <c r="Q95" s="148">
        <f t="shared" si="39"/>
        <v>0</v>
      </c>
      <c r="R95" s="122">
        <v>60</v>
      </c>
      <c r="S95" s="118">
        <f t="shared" si="40"/>
        <v>0</v>
      </c>
      <c r="T95" s="148">
        <f t="shared" si="41"/>
        <v>0</v>
      </c>
      <c r="U95" s="175">
        <f t="shared" si="10"/>
        <v>0</v>
      </c>
    </row>
    <row r="96" spans="11:21" s="108" customFormat="1" ht="12.75" customHeight="1" thickBot="1" thickTop="1">
      <c r="K96" s="109"/>
      <c r="M96" s="119" t="s">
        <v>7</v>
      </c>
      <c r="N96" s="120">
        <f t="shared" si="37"/>
        <v>0</v>
      </c>
      <c r="O96" s="115">
        <f t="shared" si="38"/>
        <v>0</v>
      </c>
      <c r="P96" s="147"/>
      <c r="Q96" s="148">
        <f t="shared" si="39"/>
        <v>0</v>
      </c>
      <c r="R96" s="122">
        <v>63</v>
      </c>
      <c r="S96" s="118">
        <f t="shared" si="40"/>
        <v>0</v>
      </c>
      <c r="T96" s="148">
        <f t="shared" si="41"/>
        <v>0</v>
      </c>
      <c r="U96" s="175">
        <f t="shared" si="10"/>
        <v>0</v>
      </c>
    </row>
    <row r="97" spans="11:21" s="108" customFormat="1" ht="12.75" customHeight="1" thickBot="1" thickTop="1">
      <c r="K97" s="109"/>
      <c r="M97" s="119" t="s">
        <v>15</v>
      </c>
      <c r="N97" s="120">
        <f t="shared" si="37"/>
        <v>0</v>
      </c>
      <c r="O97" s="115">
        <f t="shared" si="38"/>
        <v>0</v>
      </c>
      <c r="P97" s="147"/>
      <c r="Q97" s="148">
        <f t="shared" si="39"/>
        <v>0</v>
      </c>
      <c r="R97" s="122">
        <v>105</v>
      </c>
      <c r="S97" s="118">
        <f t="shared" si="40"/>
        <v>0</v>
      </c>
      <c r="T97" s="148">
        <f t="shared" si="41"/>
        <v>0</v>
      </c>
      <c r="U97" s="175">
        <f t="shared" si="10"/>
        <v>0</v>
      </c>
    </row>
    <row r="98" spans="11:21" s="108" customFormat="1" ht="12.75" customHeight="1" thickBot="1" thickTop="1">
      <c r="K98" s="109"/>
      <c r="M98" s="119" t="s">
        <v>11</v>
      </c>
      <c r="N98" s="120">
        <f t="shared" si="37"/>
        <v>0</v>
      </c>
      <c r="O98" s="115">
        <f t="shared" si="38"/>
        <v>0</v>
      </c>
      <c r="P98" s="147"/>
      <c r="Q98" s="148">
        <f t="shared" si="39"/>
        <v>0</v>
      </c>
      <c r="R98" s="122">
        <v>150</v>
      </c>
      <c r="S98" s="118">
        <f t="shared" si="40"/>
        <v>0</v>
      </c>
      <c r="T98" s="148">
        <f t="shared" si="41"/>
        <v>0</v>
      </c>
      <c r="U98" s="175">
        <f t="shared" si="10"/>
        <v>0</v>
      </c>
    </row>
    <row r="99" spans="11:21" s="108" customFormat="1" ht="12.75" customHeight="1" thickBot="1" thickTop="1">
      <c r="K99" s="109"/>
      <c r="M99" s="119" t="s">
        <v>8</v>
      </c>
      <c r="N99" s="120">
        <f t="shared" si="37"/>
        <v>0</v>
      </c>
      <c r="O99" s="115">
        <f t="shared" si="38"/>
        <v>0</v>
      </c>
      <c r="P99" s="147"/>
      <c r="Q99" s="148">
        <f t="shared" si="39"/>
        <v>0</v>
      </c>
      <c r="R99" s="122">
        <v>5</v>
      </c>
      <c r="S99" s="118">
        <f t="shared" si="40"/>
        <v>0</v>
      </c>
      <c r="T99" s="148">
        <f t="shared" si="41"/>
        <v>0</v>
      </c>
      <c r="U99" s="175">
        <f t="shared" si="10"/>
        <v>0</v>
      </c>
    </row>
    <row r="100" spans="11:21" s="108" customFormat="1" ht="12.75" customHeight="1" thickBot="1" thickTop="1">
      <c r="K100" s="109"/>
      <c r="M100" s="124" t="s">
        <v>16</v>
      </c>
      <c r="N100" s="120">
        <f t="shared" si="37"/>
        <v>0</v>
      </c>
      <c r="O100" s="167">
        <f t="shared" si="38"/>
        <v>0</v>
      </c>
      <c r="P100" s="168"/>
      <c r="Q100" s="160">
        <f t="shared" si="39"/>
        <v>0</v>
      </c>
      <c r="R100" s="127">
        <v>40</v>
      </c>
      <c r="S100" s="169">
        <f t="shared" si="40"/>
        <v>0</v>
      </c>
      <c r="T100" s="160">
        <f t="shared" si="41"/>
        <v>0</v>
      </c>
      <c r="U100" s="175">
        <f t="shared" si="10"/>
        <v>0</v>
      </c>
    </row>
    <row r="101" spans="11:21" s="108" customFormat="1" ht="12.75" customHeight="1" thickBot="1">
      <c r="K101" s="109"/>
      <c r="M101" s="149"/>
      <c r="N101" s="185"/>
      <c r="O101" s="166"/>
      <c r="P101" s="166"/>
      <c r="Q101" s="166">
        <f>SUM(Q92:Q100)</f>
        <v>0</v>
      </c>
      <c r="R101" s="166"/>
      <c r="S101" s="166"/>
      <c r="T101" s="166"/>
      <c r="U101" s="175">
        <f t="shared" si="10"/>
        <v>0</v>
      </c>
    </row>
    <row r="102" spans="11:21" s="108" customFormat="1" ht="12.75" customHeight="1" thickBot="1">
      <c r="K102" s="109"/>
      <c r="M102" s="146" t="s">
        <v>70</v>
      </c>
      <c r="N102" s="183"/>
      <c r="O102" s="180"/>
      <c r="P102" s="165"/>
      <c r="Q102" s="165"/>
      <c r="R102" s="165"/>
      <c r="S102" s="165"/>
      <c r="T102" s="165"/>
      <c r="U102" s="175">
        <f aca="true" t="shared" si="42" ref="U102:U113">IF(T102&lt;=Q102,0,100*(T102/Q102)^(3/2))+IF(T102&gt;=Q102,0,100*(Q102/T102)^(3/2))</f>
        <v>0</v>
      </c>
    </row>
    <row r="103" spans="11:21" s="108" customFormat="1" ht="12.75" customHeight="1" thickBot="1" thickTop="1">
      <c r="K103" s="109"/>
      <c r="M103" s="113" t="s">
        <v>12</v>
      </c>
      <c r="N103" s="120">
        <f aca="true" t="shared" si="43" ref="N103:N111">$C$18*I46</f>
        <v>0</v>
      </c>
      <c r="O103" s="135">
        <f aca="true" t="shared" si="44" ref="O103:O111">$C$52*I46</f>
        <v>0</v>
      </c>
      <c r="P103" s="147"/>
      <c r="Q103" s="148">
        <f aca="true" t="shared" si="45" ref="Q103:Q111">O103</f>
        <v>0</v>
      </c>
      <c r="R103" s="117">
        <v>10</v>
      </c>
      <c r="S103" s="118">
        <f aca="true" t="shared" si="46" ref="S103:S111">H46*$E$52</f>
        <v>0</v>
      </c>
      <c r="T103" s="148">
        <f aca="true" t="shared" si="47" ref="T103:T111">R103*S103</f>
        <v>0</v>
      </c>
      <c r="U103" s="175">
        <f t="shared" si="42"/>
        <v>0</v>
      </c>
    </row>
    <row r="104" spans="11:21" s="108" customFormat="1" ht="12.75" customHeight="1" thickBot="1" thickTop="1">
      <c r="K104" s="109"/>
      <c r="M104" s="119" t="s">
        <v>13</v>
      </c>
      <c r="N104" s="120">
        <f t="shared" si="43"/>
        <v>0</v>
      </c>
      <c r="O104" s="115">
        <f t="shared" si="44"/>
        <v>0</v>
      </c>
      <c r="P104" s="147"/>
      <c r="Q104" s="148">
        <f t="shared" si="45"/>
        <v>0</v>
      </c>
      <c r="R104" s="122">
        <v>55</v>
      </c>
      <c r="S104" s="118">
        <f t="shared" si="46"/>
        <v>0</v>
      </c>
      <c r="T104" s="148">
        <f t="shared" si="47"/>
        <v>0</v>
      </c>
      <c r="U104" s="175">
        <f t="shared" si="42"/>
        <v>0</v>
      </c>
    </row>
    <row r="105" spans="11:21" s="108" customFormat="1" ht="12.75" customHeight="1" thickBot="1" thickTop="1">
      <c r="K105" s="109"/>
      <c r="M105" s="119" t="s">
        <v>14</v>
      </c>
      <c r="N105" s="120">
        <f t="shared" si="43"/>
        <v>0</v>
      </c>
      <c r="O105" s="115">
        <f t="shared" si="44"/>
        <v>0</v>
      </c>
      <c r="P105" s="147"/>
      <c r="Q105" s="148">
        <f t="shared" si="45"/>
        <v>0</v>
      </c>
      <c r="R105" s="122">
        <v>26</v>
      </c>
      <c r="S105" s="118">
        <f t="shared" si="46"/>
        <v>0</v>
      </c>
      <c r="T105" s="148">
        <f t="shared" si="47"/>
        <v>0</v>
      </c>
      <c r="U105" s="175">
        <f t="shared" si="42"/>
        <v>0</v>
      </c>
    </row>
    <row r="106" spans="11:21" s="108" customFormat="1" ht="12.75" customHeight="1" thickBot="1" thickTop="1">
      <c r="K106" s="109"/>
      <c r="M106" s="119" t="s">
        <v>10</v>
      </c>
      <c r="N106" s="120">
        <f t="shared" si="43"/>
        <v>0</v>
      </c>
      <c r="O106" s="115">
        <f t="shared" si="44"/>
        <v>0</v>
      </c>
      <c r="P106" s="147"/>
      <c r="Q106" s="148">
        <f t="shared" si="45"/>
        <v>0</v>
      </c>
      <c r="R106" s="122">
        <v>44</v>
      </c>
      <c r="S106" s="118">
        <f t="shared" si="46"/>
        <v>0</v>
      </c>
      <c r="T106" s="148">
        <f t="shared" si="47"/>
        <v>0</v>
      </c>
      <c r="U106" s="175">
        <f t="shared" si="42"/>
        <v>0</v>
      </c>
    </row>
    <row r="107" spans="11:21" ht="12.75" customHeight="1" thickBot="1" thickTop="1">
      <c r="K107" s="1"/>
      <c r="M107" s="119" t="s">
        <v>7</v>
      </c>
      <c r="N107" s="120">
        <f t="shared" si="43"/>
        <v>0</v>
      </c>
      <c r="O107" s="115">
        <f t="shared" si="44"/>
        <v>0</v>
      </c>
      <c r="P107" s="147"/>
      <c r="Q107" s="148">
        <f t="shared" si="45"/>
        <v>0</v>
      </c>
      <c r="R107" s="122">
        <v>137</v>
      </c>
      <c r="S107" s="118">
        <f t="shared" si="46"/>
        <v>0</v>
      </c>
      <c r="T107" s="148">
        <f t="shared" si="47"/>
        <v>0</v>
      </c>
      <c r="U107" s="175">
        <f t="shared" si="42"/>
        <v>0</v>
      </c>
    </row>
    <row r="108" spans="11:21" ht="12.75" customHeight="1" thickBot="1" thickTop="1">
      <c r="K108" s="1"/>
      <c r="M108" s="119" t="s">
        <v>15</v>
      </c>
      <c r="N108" s="120">
        <f t="shared" si="43"/>
        <v>0</v>
      </c>
      <c r="O108" s="115">
        <f t="shared" si="44"/>
        <v>0</v>
      </c>
      <c r="P108" s="147"/>
      <c r="Q108" s="148">
        <f t="shared" si="45"/>
        <v>0</v>
      </c>
      <c r="R108" s="122">
        <v>65</v>
      </c>
      <c r="S108" s="118">
        <f t="shared" si="46"/>
        <v>0</v>
      </c>
      <c r="T108" s="148">
        <f t="shared" si="47"/>
        <v>0</v>
      </c>
      <c r="U108" s="175">
        <f t="shared" si="42"/>
        <v>0</v>
      </c>
    </row>
    <row r="109" spans="11:21" ht="12.75" customHeight="1" thickBot="1" thickTop="1">
      <c r="K109" s="1"/>
      <c r="M109" s="119" t="s">
        <v>11</v>
      </c>
      <c r="N109" s="120">
        <f t="shared" si="43"/>
        <v>0</v>
      </c>
      <c r="O109" s="115">
        <f t="shared" si="44"/>
        <v>0</v>
      </c>
      <c r="P109" s="147"/>
      <c r="Q109" s="148">
        <f t="shared" si="45"/>
        <v>0</v>
      </c>
      <c r="R109" s="122">
        <v>110</v>
      </c>
      <c r="S109" s="118">
        <f t="shared" si="46"/>
        <v>0</v>
      </c>
      <c r="T109" s="148">
        <f t="shared" si="47"/>
        <v>0</v>
      </c>
      <c r="U109" s="175">
        <f t="shared" si="42"/>
        <v>0</v>
      </c>
    </row>
    <row r="110" spans="11:21" ht="14.25" customHeight="1" thickBot="1" thickTop="1">
      <c r="K110" s="1"/>
      <c r="M110" s="119" t="s">
        <v>8</v>
      </c>
      <c r="N110" s="120">
        <f t="shared" si="43"/>
        <v>0</v>
      </c>
      <c r="O110" s="115">
        <f t="shared" si="44"/>
        <v>0</v>
      </c>
      <c r="P110" s="147"/>
      <c r="Q110" s="148">
        <f t="shared" si="45"/>
        <v>0</v>
      </c>
      <c r="R110" s="122">
        <v>5</v>
      </c>
      <c r="S110" s="118">
        <f t="shared" si="46"/>
        <v>0</v>
      </c>
      <c r="T110" s="148">
        <f t="shared" si="47"/>
        <v>0</v>
      </c>
      <c r="U110" s="175">
        <f t="shared" si="42"/>
        <v>0</v>
      </c>
    </row>
    <row r="111" spans="11:21" ht="14.25" customHeight="1" thickBot="1" thickTop="1">
      <c r="K111" s="1"/>
      <c r="M111" s="124" t="s">
        <v>16</v>
      </c>
      <c r="N111" s="120">
        <f t="shared" si="43"/>
        <v>0</v>
      </c>
      <c r="O111" s="167">
        <f t="shared" si="44"/>
        <v>0</v>
      </c>
      <c r="P111" s="168"/>
      <c r="Q111" s="160">
        <f t="shared" si="45"/>
        <v>0</v>
      </c>
      <c r="R111" s="127">
        <v>20</v>
      </c>
      <c r="S111" s="169">
        <f t="shared" si="46"/>
        <v>0</v>
      </c>
      <c r="T111" s="160">
        <f t="shared" si="47"/>
        <v>0</v>
      </c>
      <c r="U111" s="175">
        <f t="shared" si="42"/>
        <v>0</v>
      </c>
    </row>
    <row r="112" spans="11:21" ht="12.75" customHeight="1" thickBot="1">
      <c r="K112" s="1"/>
      <c r="M112" s="145"/>
      <c r="N112" s="184"/>
      <c r="O112" s="166"/>
      <c r="P112" s="166"/>
      <c r="Q112" s="166">
        <f>SUM(Q103:Q111)</f>
        <v>0</v>
      </c>
      <c r="R112" s="166"/>
      <c r="S112" s="166"/>
      <c r="T112" s="166"/>
      <c r="U112" s="175">
        <f t="shared" si="42"/>
        <v>0</v>
      </c>
    </row>
    <row r="113" spans="11:21" ht="12.75" customHeight="1" thickBot="1">
      <c r="K113" s="1"/>
      <c r="M113" s="150"/>
      <c r="N113" s="186"/>
      <c r="O113" s="110"/>
      <c r="P113" s="110"/>
      <c r="Q113" s="110"/>
      <c r="R113" s="110"/>
      <c r="S113" s="110"/>
      <c r="T113" s="110"/>
      <c r="U113" s="175">
        <f t="shared" si="42"/>
        <v>0</v>
      </c>
    </row>
    <row r="114" spans="11:21" ht="12.75" customHeight="1" thickBot="1">
      <c r="K114" s="10"/>
      <c r="L114" s="10"/>
      <c r="M114" s="151"/>
      <c r="N114" s="176">
        <f>O46+O57+O68+O79</f>
        <v>15000</v>
      </c>
      <c r="O114" s="152">
        <f>P46+P57+P68+P79</f>
        <v>1000</v>
      </c>
      <c r="P114" s="152">
        <f>Q46+Q57+Q68+Q79</f>
        <v>16000</v>
      </c>
      <c r="Q114" s="153">
        <f>Q46+Q57+Q68+Q79+Q90+Q101+Q112</f>
        <v>16000</v>
      </c>
      <c r="R114" s="152"/>
      <c r="S114" s="152">
        <f>T46+T57+T68+T79</f>
        <v>12593.75</v>
      </c>
      <c r="T114" s="173">
        <f>T46+T57+T68+T79+T90+T101+T112</f>
        <v>12593.75</v>
      </c>
      <c r="U114" s="175">
        <f>IF($T$114&gt;=$Q$114,0,100*(T114/Q114)^(3/2))+IF($T$114&lt;=$Q$114,0,100*(Q114/T114)^(3/2))</f>
        <v>69.83170209144399</v>
      </c>
    </row>
    <row r="115" spans="11:22" ht="12.75" customHeight="1">
      <c r="K115" s="10"/>
      <c r="L115" s="1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</row>
    <row r="116" spans="11:22" ht="12.75" customHeight="1">
      <c r="K116" s="10"/>
      <c r="L116" s="10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</row>
    <row r="117" spans="11:22" ht="12.75" customHeight="1">
      <c r="K117" s="10"/>
      <c r="L117" s="10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</row>
    <row r="118" spans="11:23" ht="12.75" customHeight="1">
      <c r="K118" s="10"/>
      <c r="L118" s="10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</row>
    <row r="119" spans="11:23" ht="12.75" customHeight="1">
      <c r="K119" s="10"/>
      <c r="L119" s="10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</row>
    <row r="120" spans="11:23" ht="12.75" customHeight="1">
      <c r="K120" s="10"/>
      <c r="L120" s="10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</row>
    <row r="121" spans="11:23" ht="12.75" customHeight="1">
      <c r="K121" s="10"/>
      <c r="L121" s="10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</row>
    <row r="122" spans="11:23" ht="12.75" customHeight="1">
      <c r="K122" s="10"/>
      <c r="L122" s="10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</row>
    <row r="123" spans="11:23" ht="12.75" customHeight="1">
      <c r="K123" s="10"/>
      <c r="L123" s="10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</row>
    <row r="124" spans="11:23" ht="12.75" customHeight="1">
      <c r="K124" s="10"/>
      <c r="L124" s="10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</row>
    <row r="125" spans="11:23" ht="12.75" customHeight="1">
      <c r="K125" s="10"/>
      <c r="L125" s="1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</row>
    <row r="126" spans="11:23" ht="12.75" customHeight="1">
      <c r="K126" s="10"/>
      <c r="L126" s="1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</row>
    <row r="127" spans="11:23" ht="12.75" customHeight="1">
      <c r="K127" s="10"/>
      <c r="L127" s="10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</row>
    <row r="128" spans="11:23" ht="12.75" customHeight="1">
      <c r="K128" s="10"/>
      <c r="L128" s="10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</row>
    <row r="129" spans="11:23" ht="12.75" customHeight="1">
      <c r="K129" s="10"/>
      <c r="L129" s="10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</row>
    <row r="130" spans="11:23" ht="12.75" customHeight="1">
      <c r="K130" s="10"/>
      <c r="L130" s="10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</row>
    <row r="131" spans="11:23" ht="12.75" customHeight="1">
      <c r="K131" s="10"/>
      <c r="L131" s="10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</row>
    <row r="132" spans="11:23" ht="12.75" customHeight="1">
      <c r="K132" s="10"/>
      <c r="L132" s="10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</row>
    <row r="133" spans="11:23" ht="12.75" customHeight="1">
      <c r="K133" s="10"/>
      <c r="L133" s="10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</row>
    <row r="134" spans="11:23" ht="12.75" customHeight="1">
      <c r="K134" s="10"/>
      <c r="L134" s="10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</row>
    <row r="135" spans="11:23" ht="12.75" customHeight="1">
      <c r="K135" s="10"/>
      <c r="L135" s="10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</row>
    <row r="136" spans="2:23" ht="12.75" customHeight="1">
      <c r="B136" s="218" t="s">
        <v>60</v>
      </c>
      <c r="C136" s="219"/>
      <c r="D136" s="220"/>
      <c r="K136" s="10"/>
      <c r="L136" s="1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</row>
    <row r="137" spans="2:23" ht="12.75" customHeight="1">
      <c r="B137" s="221"/>
      <c r="C137" s="222"/>
      <c r="D137" s="223"/>
      <c r="K137" s="10"/>
      <c r="L137" s="1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</row>
    <row r="138" spans="11:23" ht="12.75" customHeight="1">
      <c r="K138" s="10"/>
      <c r="L138" s="10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</row>
    <row r="139" spans="11:23" ht="12.75" customHeight="1">
      <c r="K139" s="10"/>
      <c r="L139" s="10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</row>
    <row r="140" spans="9:23" ht="12.75" customHeight="1">
      <c r="I140" s="10"/>
      <c r="J140" s="10"/>
      <c r="K140" s="10"/>
      <c r="L140" s="10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</row>
    <row r="141" spans="9:35" ht="12.75" customHeight="1">
      <c r="I141" s="10"/>
      <c r="J141" s="44"/>
      <c r="K141" s="10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AC141" s="10"/>
      <c r="AD141" s="10"/>
      <c r="AE141" s="10"/>
      <c r="AF141" s="10"/>
      <c r="AG141" s="10"/>
      <c r="AH141" s="10"/>
      <c r="AI141" s="10"/>
    </row>
    <row r="142" spans="2:33" ht="12.75" customHeight="1">
      <c r="B142" s="4"/>
      <c r="C142" s="4" t="s">
        <v>26</v>
      </c>
      <c r="D142" s="4" t="s">
        <v>0</v>
      </c>
      <c r="E142" s="4" t="s">
        <v>2</v>
      </c>
      <c r="F142" s="4" t="s">
        <v>3</v>
      </c>
      <c r="G142" s="4" t="s">
        <v>4</v>
      </c>
      <c r="I142" s="10"/>
      <c r="J142" s="44"/>
      <c r="K142" s="10"/>
      <c r="L142" s="10"/>
      <c r="M142" s="107"/>
      <c r="N142" s="107"/>
      <c r="O142" s="107"/>
      <c r="P142" s="107"/>
      <c r="Q142" s="107"/>
      <c r="R142" s="107"/>
      <c r="S142" s="107"/>
      <c r="T142" s="107"/>
      <c r="U142" s="107"/>
      <c r="V142" s="154"/>
      <c r="W142" s="154"/>
      <c r="AA142" s="44"/>
      <c r="AB142" s="44"/>
      <c r="AC142" s="44"/>
      <c r="AD142" s="44"/>
      <c r="AE142" s="44"/>
      <c r="AF142" s="44">
        <v>20</v>
      </c>
      <c r="AG142" s="44">
        <v>21</v>
      </c>
    </row>
    <row r="143" spans="2:33" ht="12.75" customHeight="1">
      <c r="B143" s="4">
        <v>0</v>
      </c>
      <c r="C143" s="4"/>
      <c r="D143" s="4">
        <v>1</v>
      </c>
      <c r="E143" s="4">
        <v>1</v>
      </c>
      <c r="F143" s="4">
        <v>1</v>
      </c>
      <c r="G143" s="4">
        <v>1</v>
      </c>
      <c r="I143" s="10"/>
      <c r="J143" s="44"/>
      <c r="K143" s="44"/>
      <c r="L143" s="44"/>
      <c r="M143" s="155"/>
      <c r="N143" s="155"/>
      <c r="O143" s="155"/>
      <c r="P143" s="155"/>
      <c r="Q143" s="155"/>
      <c r="R143" s="155"/>
      <c r="S143" s="155"/>
      <c r="T143" s="155"/>
      <c r="U143" s="155"/>
      <c r="V143" s="107"/>
      <c r="W143" s="107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</row>
    <row r="144" spans="2:33" ht="12.75" customHeight="1">
      <c r="B144" s="4">
        <v>1</v>
      </c>
      <c r="C144" s="4">
        <v>0</v>
      </c>
      <c r="D144" s="4">
        <v>1.1</v>
      </c>
      <c r="E144" s="4">
        <v>1.03</v>
      </c>
      <c r="F144" s="4">
        <v>1.03</v>
      </c>
      <c r="G144" s="4">
        <v>1.03</v>
      </c>
      <c r="I144" s="10"/>
      <c r="J144" s="44"/>
      <c r="K144" s="45"/>
      <c r="L144" s="4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5"/>
      <c r="W144" s="155"/>
      <c r="X144" s="44"/>
      <c r="Y144" s="44"/>
      <c r="Z144" s="44"/>
      <c r="AA144" s="10"/>
      <c r="AB144" s="10"/>
      <c r="AC144" s="10"/>
      <c r="AD144" s="10"/>
      <c r="AE144" s="10"/>
      <c r="AF144" s="10"/>
      <c r="AG144" s="10"/>
    </row>
    <row r="145" spans="2:33" ht="12.75" customHeight="1">
      <c r="B145" s="4">
        <v>2</v>
      </c>
      <c r="C145" s="4">
        <v>0.015</v>
      </c>
      <c r="D145" s="4">
        <v>1.2</v>
      </c>
      <c r="E145" s="4">
        <v>1.06</v>
      </c>
      <c r="F145" s="4">
        <v>1.06</v>
      </c>
      <c r="G145" s="4">
        <v>1.06</v>
      </c>
      <c r="I145" s="10"/>
      <c r="J145" s="44"/>
      <c r="K145" s="46"/>
      <c r="L145" s="47"/>
      <c r="M145" s="156"/>
      <c r="N145" s="156"/>
      <c r="O145" s="156"/>
      <c r="P145" s="156"/>
      <c r="Q145" s="156"/>
      <c r="R145" s="156"/>
      <c r="S145" s="156"/>
      <c r="T145" s="156"/>
      <c r="U145" s="156"/>
      <c r="V145" s="107"/>
      <c r="W145" s="107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</row>
    <row r="146" spans="2:33" ht="12.75" customHeight="1">
      <c r="B146" s="4">
        <v>3</v>
      </c>
      <c r="C146" s="4">
        <v>0.03</v>
      </c>
      <c r="D146" s="4">
        <v>1.35</v>
      </c>
      <c r="E146" s="4">
        <v>1.1</v>
      </c>
      <c r="F146" s="4">
        <v>1.1</v>
      </c>
      <c r="G146" s="4">
        <v>1.1</v>
      </c>
      <c r="I146" s="10"/>
      <c r="J146" s="44"/>
      <c r="K146" s="45"/>
      <c r="L146" s="45"/>
      <c r="M146" s="156"/>
      <c r="N146" s="156"/>
      <c r="O146" s="156"/>
      <c r="P146" s="156"/>
      <c r="Q146" s="156"/>
      <c r="R146" s="156"/>
      <c r="S146" s="156"/>
      <c r="T146" s="156"/>
      <c r="U146" s="156"/>
      <c r="V146" s="107"/>
      <c r="W146" s="107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</row>
    <row r="147" spans="2:33" ht="12.75" customHeight="1">
      <c r="B147" s="4">
        <v>4</v>
      </c>
      <c r="C147" s="4">
        <v>0.045</v>
      </c>
      <c r="D147" s="4">
        <v>1.45</v>
      </c>
      <c r="E147" s="4">
        <v>1.15</v>
      </c>
      <c r="F147" s="4">
        <v>1.15</v>
      </c>
      <c r="G147" s="4">
        <v>1.15</v>
      </c>
      <c r="I147" s="10"/>
      <c r="J147" s="44"/>
      <c r="K147" s="45"/>
      <c r="L147" s="47"/>
      <c r="M147" s="156"/>
      <c r="N147" s="157"/>
      <c r="O147" s="156"/>
      <c r="P147" s="156"/>
      <c r="Q147" s="156"/>
      <c r="R147" s="156"/>
      <c r="S147" s="156"/>
      <c r="T147" s="156"/>
      <c r="U147" s="158"/>
      <c r="V147" s="107"/>
      <c r="W147" s="107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</row>
    <row r="148" spans="2:33" ht="12.75" customHeight="1">
      <c r="B148" s="4">
        <v>5</v>
      </c>
      <c r="C148" s="4">
        <v>0.06</v>
      </c>
      <c r="D148" s="4">
        <v>1.6</v>
      </c>
      <c r="E148" s="4">
        <v>1.2</v>
      </c>
      <c r="F148" s="4">
        <v>1.2</v>
      </c>
      <c r="G148" s="4">
        <v>1.2</v>
      </c>
      <c r="I148" s="10"/>
      <c r="J148" s="44"/>
      <c r="K148" s="45"/>
      <c r="L148" s="47"/>
      <c r="M148" s="156"/>
      <c r="N148" s="156"/>
      <c r="O148" s="157"/>
      <c r="P148" s="156"/>
      <c r="Q148" s="156"/>
      <c r="R148" s="158"/>
      <c r="S148" s="156"/>
      <c r="T148" s="156"/>
      <c r="U148" s="156"/>
      <c r="V148" s="107"/>
      <c r="W148" s="107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</row>
    <row r="149" spans="2:33" ht="12.75" customHeight="1">
      <c r="B149" s="4">
        <v>6</v>
      </c>
      <c r="C149" s="4">
        <v>0.075</v>
      </c>
      <c r="D149" s="4">
        <v>1.7</v>
      </c>
      <c r="E149" s="4">
        <v>1.25</v>
      </c>
      <c r="F149" s="4">
        <v>1.25</v>
      </c>
      <c r="G149" s="4">
        <v>1.25</v>
      </c>
      <c r="I149" s="10"/>
      <c r="J149" s="44"/>
      <c r="K149" s="45"/>
      <c r="L149" s="47"/>
      <c r="M149" s="156"/>
      <c r="N149" s="156"/>
      <c r="O149" s="156"/>
      <c r="P149" s="157"/>
      <c r="Q149" s="156"/>
      <c r="R149" s="156"/>
      <c r="S149" s="156"/>
      <c r="T149" s="156"/>
      <c r="U149" s="156"/>
      <c r="V149" s="107"/>
      <c r="W149" s="107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</row>
    <row r="150" spans="2:33" ht="12.75" customHeight="1">
      <c r="B150" s="4">
        <v>7</v>
      </c>
      <c r="C150" s="4">
        <v>0.09</v>
      </c>
      <c r="D150" s="4">
        <v>1.9</v>
      </c>
      <c r="E150" s="4">
        <v>1.35</v>
      </c>
      <c r="F150" s="4">
        <v>1.35</v>
      </c>
      <c r="G150" s="4">
        <v>1.35</v>
      </c>
      <c r="I150" s="10"/>
      <c r="J150" s="44"/>
      <c r="K150" s="45"/>
      <c r="L150" s="47"/>
      <c r="M150" s="156"/>
      <c r="N150" s="156"/>
      <c r="O150" s="156"/>
      <c r="P150" s="156"/>
      <c r="Q150" s="157"/>
      <c r="R150" s="156"/>
      <c r="S150" s="158"/>
      <c r="T150" s="156"/>
      <c r="U150" s="156"/>
      <c r="V150" s="107"/>
      <c r="W150" s="107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</row>
    <row r="151" spans="2:33" ht="12.75" customHeight="1">
      <c r="B151" s="4">
        <v>8</v>
      </c>
      <c r="C151" s="4">
        <v>0.105</v>
      </c>
      <c r="D151" s="4">
        <v>2</v>
      </c>
      <c r="E151" s="4">
        <v>1.4</v>
      </c>
      <c r="F151" s="4">
        <v>1.4</v>
      </c>
      <c r="G151" s="4">
        <v>1.4</v>
      </c>
      <c r="I151" s="10"/>
      <c r="J151" s="44"/>
      <c r="K151" s="45"/>
      <c r="L151" s="47"/>
      <c r="M151" s="156"/>
      <c r="N151" s="156"/>
      <c r="O151" s="158"/>
      <c r="P151" s="156"/>
      <c r="Q151" s="156"/>
      <c r="R151" s="157"/>
      <c r="S151" s="156"/>
      <c r="T151" s="156"/>
      <c r="U151" s="156"/>
      <c r="V151" s="107"/>
      <c r="W151" s="107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</row>
    <row r="152" spans="2:35" ht="12.75" customHeight="1">
      <c r="B152" s="4">
        <v>9</v>
      </c>
      <c r="C152" s="4">
        <v>0.12</v>
      </c>
      <c r="D152" s="4">
        <v>2.1</v>
      </c>
      <c r="E152" s="4">
        <v>1.45</v>
      </c>
      <c r="F152" s="4">
        <v>1.45</v>
      </c>
      <c r="G152" s="4">
        <v>1.45</v>
      </c>
      <c r="K152" s="10"/>
      <c r="L152" s="44"/>
      <c r="M152" s="156"/>
      <c r="N152" s="157"/>
      <c r="O152" s="156"/>
      <c r="P152" s="156"/>
      <c r="Q152" s="156"/>
      <c r="R152" s="156"/>
      <c r="S152" s="158"/>
      <c r="T152" s="156"/>
      <c r="U152" s="157"/>
      <c r="V152" s="156"/>
      <c r="W152" s="156"/>
      <c r="X152" s="45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2:35" ht="12.75" customHeight="1">
      <c r="B153" s="4">
        <v>10</v>
      </c>
      <c r="C153" s="4">
        <v>0.15</v>
      </c>
      <c r="D153" s="4">
        <v>2.35</v>
      </c>
      <c r="E153" s="4">
        <v>1.6</v>
      </c>
      <c r="F153" s="4">
        <v>1.6</v>
      </c>
      <c r="G153" s="4">
        <v>1.6</v>
      </c>
      <c r="K153" s="10"/>
      <c r="L153" s="44"/>
      <c r="M153" s="156"/>
      <c r="N153" s="157"/>
      <c r="O153" s="156"/>
      <c r="P153" s="156"/>
      <c r="Q153" s="159"/>
      <c r="R153" s="156"/>
      <c r="S153" s="156"/>
      <c r="T153" s="156"/>
      <c r="U153" s="156"/>
      <c r="V153" s="157"/>
      <c r="W153" s="157"/>
      <c r="X153" s="45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1:35" ht="12.75" customHeight="1">
      <c r="K154" s="10"/>
      <c r="L154" s="44"/>
      <c r="M154" s="156"/>
      <c r="N154" s="157"/>
      <c r="O154" s="156"/>
      <c r="P154" s="158"/>
      <c r="Q154" s="156"/>
      <c r="R154" s="156"/>
      <c r="S154" s="156"/>
      <c r="T154" s="156"/>
      <c r="U154" s="156"/>
      <c r="V154" s="156"/>
      <c r="W154" s="156"/>
      <c r="X154" s="47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6:30" ht="12.75" customHeight="1">
      <c r="F155" s="10"/>
      <c r="G155" s="44"/>
      <c r="H155" s="10"/>
      <c r="I155" s="10"/>
      <c r="J155" s="10"/>
      <c r="K155" s="10"/>
      <c r="L155" s="10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"/>
      <c r="Y155" s="10"/>
      <c r="Z155" s="10"/>
      <c r="AA155" s="10"/>
      <c r="AB155" s="10"/>
      <c r="AC155" s="10"/>
      <c r="AD155" s="10"/>
    </row>
    <row r="156" spans="7:30" ht="12.75" customHeight="1">
      <c r="G156" s="44"/>
      <c r="H156" s="10"/>
      <c r="I156" s="10"/>
      <c r="J156" s="10"/>
      <c r="K156" s="10"/>
      <c r="L156" s="10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"/>
      <c r="Y156" s="10"/>
      <c r="Z156" s="10"/>
      <c r="AA156" s="10"/>
      <c r="AB156" s="47"/>
      <c r="AC156" s="10"/>
      <c r="AD156" s="10"/>
    </row>
    <row r="157" spans="7:30" ht="12.75" customHeight="1">
      <c r="G157" s="44"/>
      <c r="H157" s="10"/>
      <c r="I157" s="10"/>
      <c r="J157" s="10"/>
      <c r="K157" s="10"/>
      <c r="L157" s="10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"/>
      <c r="Y157" s="10"/>
      <c r="Z157" s="10"/>
      <c r="AA157" s="10"/>
      <c r="AB157" s="10"/>
      <c r="AC157" s="10"/>
      <c r="AD157" s="10"/>
    </row>
    <row r="158" spans="7:30" ht="12.75" customHeight="1">
      <c r="G158" s="44"/>
      <c r="H158" s="10"/>
      <c r="I158" s="10"/>
      <c r="J158" s="10"/>
      <c r="K158" s="10"/>
      <c r="L158" s="10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"/>
      <c r="Y158" s="10"/>
      <c r="Z158" s="10"/>
      <c r="AA158" s="10"/>
      <c r="AB158" s="10"/>
      <c r="AC158" s="10"/>
      <c r="AD158" s="10"/>
    </row>
    <row r="159" spans="7:30" ht="12.75" customHeight="1">
      <c r="G159" s="44"/>
      <c r="H159" s="10"/>
      <c r="I159" s="10"/>
      <c r="J159" s="10"/>
      <c r="K159" s="10"/>
      <c r="L159" s="10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"/>
      <c r="Y159" s="10"/>
      <c r="Z159" s="10"/>
      <c r="AA159" s="10"/>
      <c r="AB159" s="10"/>
      <c r="AC159" s="10"/>
      <c r="AD159" s="10"/>
    </row>
    <row r="160" spans="7:30" ht="12.75" customHeight="1">
      <c r="G160" s="44"/>
      <c r="H160" s="10"/>
      <c r="I160" s="10"/>
      <c r="J160" s="10"/>
      <c r="K160" s="10"/>
      <c r="L160" s="10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"/>
      <c r="Y160" s="10"/>
      <c r="Z160" s="10"/>
      <c r="AA160" s="10"/>
      <c r="AB160" s="10"/>
      <c r="AC160" s="10"/>
      <c r="AD160" s="10"/>
    </row>
    <row r="161" spans="7:30" ht="12.75" customHeight="1">
      <c r="G161" s="44"/>
      <c r="H161" s="10"/>
      <c r="I161" s="10"/>
      <c r="J161" s="10"/>
      <c r="K161" s="10"/>
      <c r="L161" s="10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"/>
      <c r="Y161" s="10"/>
      <c r="Z161" s="10"/>
      <c r="AA161" s="10"/>
      <c r="AB161" s="10"/>
      <c r="AC161" s="10"/>
      <c r="AD161" s="10"/>
    </row>
    <row r="162" spans="7:30" ht="12.75" customHeight="1">
      <c r="G162" s="44"/>
      <c r="H162" s="10"/>
      <c r="I162" s="10"/>
      <c r="J162" s="10"/>
      <c r="K162" s="10"/>
      <c r="L162" s="10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"/>
      <c r="Y162" s="10"/>
      <c r="Z162" s="10"/>
      <c r="AA162" s="10"/>
      <c r="AB162" s="10"/>
      <c r="AC162" s="10"/>
      <c r="AD162" s="10"/>
    </row>
    <row r="163" spans="7:30" ht="12.75" customHeight="1">
      <c r="G163" s="44"/>
      <c r="H163" s="10"/>
      <c r="I163" s="10"/>
      <c r="J163" s="10"/>
      <c r="K163" s="10"/>
      <c r="L163" s="10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"/>
      <c r="Y163" s="10"/>
      <c r="Z163" s="10"/>
      <c r="AA163" s="10"/>
      <c r="AB163" s="10"/>
      <c r="AC163" s="10"/>
      <c r="AD163" s="10"/>
    </row>
    <row r="164" spans="7:30" ht="12.75" customHeight="1">
      <c r="G164" s="44"/>
      <c r="H164" s="10"/>
      <c r="I164" s="10"/>
      <c r="J164" s="10"/>
      <c r="K164" s="10"/>
      <c r="L164" s="10"/>
      <c r="M164" s="107"/>
      <c r="N164" s="107"/>
      <c r="O164" s="107"/>
      <c r="P164" s="107"/>
      <c r="Q164" s="107"/>
      <c r="R164" s="107"/>
      <c r="S164" s="107"/>
      <c r="T164" s="107"/>
      <c r="U164" s="157"/>
      <c r="V164" s="107"/>
      <c r="W164" s="107"/>
      <c r="X164" s="10"/>
      <c r="Y164" s="10"/>
      <c r="Z164" s="10"/>
      <c r="AA164" s="10"/>
      <c r="AB164" s="10"/>
      <c r="AC164" s="10"/>
      <c r="AD164" s="10"/>
    </row>
    <row r="165" spans="12:35" ht="12.75" customHeight="1">
      <c r="L165" s="44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2:35" ht="12.75" customHeight="1">
      <c r="L166" s="44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2:35" ht="12.75" customHeight="1">
      <c r="L167" s="44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"/>
      <c r="Y167" s="10"/>
      <c r="Z167" s="10"/>
      <c r="AA167" s="10"/>
      <c r="AB167" s="10"/>
      <c r="AC167" s="47"/>
      <c r="AD167" s="10"/>
      <c r="AE167" s="10"/>
      <c r="AF167" s="10"/>
      <c r="AG167" s="10"/>
      <c r="AH167" s="10"/>
      <c r="AI167" s="10"/>
    </row>
    <row r="168" spans="12:35" ht="12.75" customHeight="1">
      <c r="L168" s="44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2:35" ht="12.75" customHeight="1">
      <c r="L169" s="44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2:35" ht="12.75" customHeight="1">
      <c r="L170" s="44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2:35" ht="12.75" customHeight="1">
      <c r="L171" s="44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2:35" ht="12.75" customHeight="1">
      <c r="L172" s="44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2:35" ht="12.75" customHeight="1">
      <c r="L173" s="44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2:35" ht="12.75" customHeight="1">
      <c r="L174" s="10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2:35" ht="12.75" customHeight="1">
      <c r="L175" s="10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2:35" ht="12.75" customHeight="1">
      <c r="L176" s="10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2:35" ht="12.75" customHeight="1">
      <c r="L177" s="10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2:35" ht="12.75" customHeight="1">
      <c r="L178" s="10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2:35" ht="12.75" customHeight="1">
      <c r="L179" s="10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2:35" ht="12.75" customHeight="1">
      <c r="L180" s="10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2:35" ht="12.75" customHeight="1">
      <c r="L181" s="10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2:35" ht="12.75" customHeight="1">
      <c r="L182" s="10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2:35" ht="12.75" customHeight="1">
      <c r="L183" s="10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2:35" ht="12.75" customHeight="1">
      <c r="L184" s="10"/>
      <c r="M184" s="107"/>
      <c r="N184" s="107"/>
      <c r="O184" s="107">
        <f>(7^2+4^2)*(1/2)</f>
        <v>32.5</v>
      </c>
      <c r="P184" s="107"/>
      <c r="Q184" s="107"/>
      <c r="R184" s="107"/>
      <c r="S184" s="107"/>
      <c r="T184" s="107"/>
      <c r="U184" s="107"/>
      <c r="V184" s="107"/>
      <c r="W184" s="107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2:35" ht="12.75" customHeight="1">
      <c r="L185" s="10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3:35" ht="12.75" customHeight="1"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3:28" ht="12.75" customHeight="1"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"/>
      <c r="Y187" s="10"/>
      <c r="Z187" s="10"/>
      <c r="AA187" s="10"/>
      <c r="AB187" s="10"/>
    </row>
    <row r="188" spans="13:28" ht="12.75" customHeight="1"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Y188" s="10"/>
      <c r="Z188" s="10"/>
      <c r="AA188" s="10"/>
      <c r="AB188" s="10"/>
    </row>
    <row r="189" spans="13:23" ht="12.75" customHeight="1"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</row>
    <row r="190" spans="13:23" ht="12.75" customHeight="1"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</row>
    <row r="191" spans="13:23" ht="12.75" customHeight="1"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</row>
    <row r="192" spans="13:23" ht="12.75" customHeight="1"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</row>
    <row r="193" spans="13:23" ht="12.75" customHeight="1"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</row>
    <row r="194" spans="13:23" ht="12.75" customHeight="1"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</row>
    <row r="195" spans="13:23" ht="12.75" customHeight="1"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</row>
    <row r="196" spans="13:23" ht="12.75" customHeight="1"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</row>
    <row r="197" spans="13:23" ht="12.75" customHeight="1"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</row>
    <row r="198" spans="13:23" ht="12.75" customHeight="1"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</row>
    <row r="199" spans="13:23" ht="12.75" customHeight="1"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</row>
    <row r="200" spans="13:23" ht="12.75" customHeight="1"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</row>
    <row r="201" spans="13:23" ht="12.75" customHeight="1"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</row>
    <row r="202" spans="13:23" ht="12.75" customHeight="1"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</row>
    <row r="203" spans="13:23" ht="12.75" customHeight="1"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</row>
    <row r="204" spans="13:23" ht="12.75" customHeight="1"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</row>
    <row r="205" spans="13:23" ht="12.75" customHeight="1"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</row>
    <row r="206" spans="13:23" ht="12.75" customHeight="1"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</row>
    <row r="207" spans="13:23" ht="12.75" customHeight="1"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</row>
    <row r="208" spans="13:23" ht="12.75" customHeight="1"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</row>
    <row r="209" spans="13:23" ht="12.75" customHeight="1"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</row>
    <row r="210" spans="13:23" ht="12.75" customHeight="1"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</row>
    <row r="211" spans="13:23" ht="12.75" customHeight="1"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</row>
    <row r="212" spans="13:23" ht="12.75" customHeight="1"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</row>
    <row r="213" spans="13:23" ht="12.75" customHeight="1"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</row>
    <row r="214" spans="13:23" ht="12.75" customHeight="1"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54"/>
    </row>
    <row r="215" spans="13:23" ht="12.75" customHeight="1"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</row>
    <row r="216" spans="13:23" ht="12.75" customHeight="1"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</row>
    <row r="217" spans="13:23" ht="12.75" customHeight="1"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</row>
    <row r="218" spans="13:23" ht="12.75" customHeight="1"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</row>
    <row r="219" spans="13:23" ht="12.75" customHeight="1"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</row>
    <row r="220" spans="13:23" ht="12.75" customHeight="1"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</row>
    <row r="221" spans="13:23" ht="12.75" customHeight="1"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</row>
    <row r="222" spans="13:23" ht="12.75" customHeight="1"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</row>
    <row r="223" spans="13:23" ht="12.75" customHeight="1"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</row>
    <row r="224" spans="13:23" ht="12.75" customHeight="1"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</row>
    <row r="225" spans="13:23" ht="12.75" customHeight="1"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</row>
    <row r="226" spans="13:23" ht="12.75" customHeight="1"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</row>
    <row r="227" spans="13:23" ht="12.75" customHeight="1"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</row>
    <row r="228" spans="13:23" ht="12.75" customHeight="1"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</row>
    <row r="229" spans="13:23" ht="12.75" customHeight="1"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</row>
    <row r="230" spans="13:23" ht="12.75" customHeight="1"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</row>
    <row r="231" spans="13:23" ht="12.75" customHeight="1"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</row>
    <row r="232" spans="13:23" ht="12.75" customHeight="1"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</row>
    <row r="233" spans="13:23" ht="12.75" customHeight="1"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</row>
    <row r="234" spans="13:23" ht="12.75" customHeight="1"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</row>
    <row r="235" spans="13:23" ht="12.75" customHeight="1"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</row>
    <row r="236" spans="13:23" ht="12.75" customHeight="1"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</row>
    <row r="237" spans="13:23" ht="12.75" customHeight="1"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</row>
    <row r="238" spans="13:23" ht="12.75" customHeight="1"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</row>
    <row r="239" spans="13:23" ht="12.75" customHeight="1"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</row>
    <row r="240" spans="13:23" ht="12.75" customHeight="1"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</row>
    <row r="241" spans="13:23" ht="12.75" customHeight="1"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</row>
    <row r="242" spans="13:23" ht="12.75" customHeight="1"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</row>
    <row r="243" spans="13:23" ht="12.75" customHeight="1"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</row>
    <row r="244" spans="13:23" ht="12.75" customHeight="1"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</row>
    <row r="245" spans="13:23" ht="12.75" customHeight="1"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</row>
    <row r="246" spans="13:23" ht="12.75" customHeight="1"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</row>
    <row r="247" spans="13:23" ht="12.75" customHeight="1"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</row>
    <row r="248" spans="13:23" ht="12.75" customHeight="1"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</row>
    <row r="249" spans="13:23" ht="12.75" customHeight="1"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</row>
    <row r="250" spans="13:23" ht="12.75" customHeight="1"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  <c r="W250" s="154"/>
    </row>
    <row r="251" spans="13:23" ht="12.75" customHeight="1"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</row>
    <row r="252" spans="13:23" ht="12.75" customHeight="1"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</row>
    <row r="253" spans="13:23" ht="12.75" customHeight="1"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</row>
    <row r="254" spans="13:23" ht="12.75" customHeight="1"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  <c r="W254" s="154"/>
    </row>
    <row r="255" spans="13:23" ht="12.75" customHeight="1"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</row>
    <row r="256" spans="13:23" ht="12.75" customHeight="1"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  <c r="W256" s="154"/>
    </row>
    <row r="257" spans="13:23" ht="12.75" customHeight="1"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</row>
    <row r="258" spans="13:23" ht="12.75" customHeight="1">
      <c r="M258" s="154"/>
      <c r="N258" s="154"/>
      <c r="O258" s="154"/>
      <c r="P258" s="154"/>
      <c r="Q258" s="154"/>
      <c r="R258" s="154"/>
      <c r="S258" s="154"/>
      <c r="T258" s="154"/>
      <c r="U258" s="154"/>
      <c r="V258" s="154"/>
      <c r="W258" s="154"/>
    </row>
    <row r="259" spans="13:23" ht="12.75" customHeight="1"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</row>
    <row r="260" spans="13:23" ht="12.75" customHeight="1">
      <c r="M260" s="154"/>
      <c r="N260" s="154"/>
      <c r="O260" s="154"/>
      <c r="P260" s="154"/>
      <c r="Q260" s="154"/>
      <c r="R260" s="154"/>
      <c r="S260" s="154"/>
      <c r="T260" s="154"/>
      <c r="U260" s="154"/>
      <c r="V260" s="154"/>
      <c r="W260" s="154"/>
    </row>
    <row r="261" spans="13:23" ht="12.75" customHeight="1">
      <c r="M261" s="154"/>
      <c r="N261" s="154"/>
      <c r="O261" s="154"/>
      <c r="P261" s="154"/>
      <c r="Q261" s="154"/>
      <c r="R261" s="154"/>
      <c r="S261" s="154"/>
      <c r="T261" s="154"/>
      <c r="U261" s="154"/>
      <c r="V261" s="154"/>
      <c r="W261" s="154"/>
    </row>
    <row r="262" spans="13:23" ht="12.75" customHeight="1">
      <c r="M262" s="154"/>
      <c r="N262" s="154"/>
      <c r="O262" s="154"/>
      <c r="P262" s="154"/>
      <c r="Q262" s="154"/>
      <c r="R262" s="154"/>
      <c r="S262" s="154"/>
      <c r="T262" s="154"/>
      <c r="U262" s="154"/>
      <c r="V262" s="154"/>
      <c r="W262" s="154"/>
    </row>
    <row r="263" spans="13:23" ht="12.75" customHeight="1"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  <c r="W263" s="154"/>
    </row>
    <row r="264" spans="13:23" ht="12.75" customHeight="1"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54"/>
    </row>
    <row r="265" spans="13:23" ht="12.75" customHeight="1"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</row>
    <row r="266" spans="13:23" ht="12.75" customHeight="1"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  <c r="W266" s="154"/>
    </row>
    <row r="267" spans="13:23" ht="12.75" customHeight="1"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</row>
    <row r="268" spans="13:23" ht="12.75" customHeight="1"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  <c r="W268" s="154"/>
    </row>
    <row r="269" spans="13:23" ht="12.75" customHeight="1"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  <c r="W269" s="154"/>
    </row>
    <row r="270" spans="13:23" ht="12.75" customHeight="1"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</row>
    <row r="271" spans="13:23" ht="12.75" customHeight="1">
      <c r="M271" s="154"/>
      <c r="N271" s="154"/>
      <c r="O271" s="154"/>
      <c r="P271" s="154"/>
      <c r="Q271" s="154"/>
      <c r="R271" s="154"/>
      <c r="S271" s="154"/>
      <c r="T271" s="154"/>
      <c r="U271" s="154"/>
      <c r="V271" s="154"/>
      <c r="W271" s="154"/>
    </row>
    <row r="272" spans="13:23" ht="12.75" customHeight="1">
      <c r="M272" s="154"/>
      <c r="N272" s="154"/>
      <c r="O272" s="154"/>
      <c r="P272" s="154"/>
      <c r="Q272" s="154"/>
      <c r="R272" s="154"/>
      <c r="S272" s="154"/>
      <c r="T272" s="154"/>
      <c r="U272" s="154"/>
      <c r="V272" s="154"/>
      <c r="W272" s="154"/>
    </row>
    <row r="273" spans="13:23" ht="12.75" customHeight="1">
      <c r="M273" s="154"/>
      <c r="N273" s="154"/>
      <c r="O273" s="154"/>
      <c r="P273" s="154"/>
      <c r="Q273" s="154"/>
      <c r="R273" s="154"/>
      <c r="S273" s="154"/>
      <c r="T273" s="154"/>
      <c r="U273" s="154"/>
      <c r="V273" s="154"/>
      <c r="W273" s="154"/>
    </row>
    <row r="274" spans="13:23" ht="12.75" customHeight="1">
      <c r="M274" s="154"/>
      <c r="N274" s="154"/>
      <c r="O274" s="154"/>
      <c r="P274" s="154"/>
      <c r="Q274" s="154"/>
      <c r="R274" s="154"/>
      <c r="S274" s="154"/>
      <c r="T274" s="154"/>
      <c r="U274" s="154"/>
      <c r="V274" s="154"/>
      <c r="W274" s="154"/>
    </row>
    <row r="275" spans="13:23" ht="12.75" customHeight="1">
      <c r="M275" s="154"/>
      <c r="N275" s="154"/>
      <c r="O275" s="154"/>
      <c r="P275" s="154"/>
      <c r="Q275" s="154"/>
      <c r="R275" s="154"/>
      <c r="S275" s="154"/>
      <c r="T275" s="154"/>
      <c r="U275" s="154"/>
      <c r="V275" s="154"/>
      <c r="W275" s="154"/>
    </row>
    <row r="276" spans="13:23" ht="12.75" customHeight="1"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</row>
    <row r="277" spans="13:23" ht="12.75" customHeight="1">
      <c r="M277" s="154"/>
      <c r="N277" s="154"/>
      <c r="O277" s="154"/>
      <c r="P277" s="154"/>
      <c r="Q277" s="154"/>
      <c r="R277" s="154"/>
      <c r="S277" s="154"/>
      <c r="T277" s="154"/>
      <c r="U277" s="154"/>
      <c r="V277" s="154"/>
      <c r="W277" s="154"/>
    </row>
    <row r="278" spans="13:23" ht="12.75" customHeight="1"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</row>
    <row r="279" spans="13:23" ht="12.75" customHeight="1">
      <c r="M279" s="154"/>
      <c r="N279" s="154"/>
      <c r="O279" s="154"/>
      <c r="P279" s="154"/>
      <c r="Q279" s="154"/>
      <c r="R279" s="154"/>
      <c r="S279" s="154"/>
      <c r="T279" s="154"/>
      <c r="U279" s="154"/>
      <c r="V279" s="154"/>
      <c r="W279" s="154"/>
    </row>
    <row r="280" spans="13:23" ht="12.75" customHeight="1">
      <c r="M280" s="154"/>
      <c r="N280" s="154"/>
      <c r="O280" s="154"/>
      <c r="P280" s="154"/>
      <c r="Q280" s="154"/>
      <c r="R280" s="154"/>
      <c r="S280" s="154"/>
      <c r="T280" s="154"/>
      <c r="U280" s="154"/>
      <c r="V280" s="154"/>
      <c r="W280" s="154"/>
    </row>
    <row r="281" spans="13:23" ht="12.75" customHeight="1">
      <c r="M281" s="154"/>
      <c r="N281" s="154"/>
      <c r="O281" s="154"/>
      <c r="P281" s="154"/>
      <c r="Q281" s="154"/>
      <c r="R281" s="154"/>
      <c r="S281" s="154"/>
      <c r="T281" s="154"/>
      <c r="U281" s="154"/>
      <c r="V281" s="154"/>
      <c r="W281" s="154"/>
    </row>
    <row r="282" spans="13:23" ht="12.75" customHeight="1"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</row>
    <row r="283" spans="13:23" ht="12.75" customHeight="1"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</row>
    <row r="284" spans="13:23" ht="12.75" customHeight="1">
      <c r="M284" s="154"/>
      <c r="N284" s="154"/>
      <c r="O284" s="154"/>
      <c r="P284" s="154"/>
      <c r="Q284" s="154"/>
      <c r="R284" s="154"/>
      <c r="S284" s="154"/>
      <c r="T284" s="154"/>
      <c r="U284" s="154"/>
      <c r="V284" s="154"/>
      <c r="W284" s="154"/>
    </row>
    <row r="285" spans="13:23" ht="12.75" customHeight="1">
      <c r="M285" s="154"/>
      <c r="N285" s="154"/>
      <c r="O285" s="154"/>
      <c r="P285" s="154"/>
      <c r="Q285" s="154"/>
      <c r="R285" s="154"/>
      <c r="S285" s="154"/>
      <c r="T285" s="154"/>
      <c r="U285" s="154"/>
      <c r="V285" s="154"/>
      <c r="W285" s="154"/>
    </row>
    <row r="286" spans="13:23" ht="12.75" customHeight="1">
      <c r="M286" s="154"/>
      <c r="N286" s="154"/>
      <c r="O286" s="154"/>
      <c r="P286" s="154"/>
      <c r="Q286" s="154"/>
      <c r="R286" s="154"/>
      <c r="S286" s="154"/>
      <c r="T286" s="154"/>
      <c r="U286" s="154"/>
      <c r="V286" s="154"/>
      <c r="W286" s="154"/>
    </row>
    <row r="287" spans="13:23" ht="12.75" customHeight="1">
      <c r="M287" s="154"/>
      <c r="N287" s="154"/>
      <c r="O287" s="154"/>
      <c r="P287" s="154"/>
      <c r="Q287" s="154"/>
      <c r="R287" s="154"/>
      <c r="S287" s="154"/>
      <c r="T287" s="154"/>
      <c r="U287" s="154"/>
      <c r="V287" s="154"/>
      <c r="W287" s="154"/>
    </row>
    <row r="288" spans="13:23" ht="12.75" customHeight="1"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</row>
    <row r="289" spans="13:23" ht="12.75" customHeight="1"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</row>
  </sheetData>
  <mergeCells count="29">
    <mergeCell ref="B136:D137"/>
    <mergeCell ref="N20:O20"/>
    <mergeCell ref="P20:Q20"/>
    <mergeCell ref="B23:C23"/>
    <mergeCell ref="B34:D34"/>
    <mergeCell ref="B43:D43"/>
    <mergeCell ref="M6:N7"/>
    <mergeCell ref="B6:C7"/>
    <mergeCell ref="M34:O34"/>
    <mergeCell ref="G9:H9"/>
    <mergeCell ref="G12:H12"/>
    <mergeCell ref="B9:C9"/>
    <mergeCell ref="G7:I7"/>
    <mergeCell ref="G23:H23"/>
    <mergeCell ref="G24:H24"/>
    <mergeCell ref="G25:H25"/>
    <mergeCell ref="G19:H19"/>
    <mergeCell ref="G21:H21"/>
    <mergeCell ref="G13:J13"/>
    <mergeCell ref="G22:H22"/>
    <mergeCell ref="G15:H15"/>
    <mergeCell ref="G16:H16"/>
    <mergeCell ref="G17:H17"/>
    <mergeCell ref="G18:H18"/>
    <mergeCell ref="B2:C3"/>
    <mergeCell ref="G10:H10"/>
    <mergeCell ref="G14:H14"/>
    <mergeCell ref="G11:H11"/>
    <mergeCell ref="G8:I8"/>
  </mergeCells>
  <dataValidations count="4">
    <dataValidation type="list" allowBlank="1" showInputMessage="1" showErrorMessage="1" sqref="I21">
      <formula1>$C$144:$C$153</formula1>
    </dataValidation>
    <dataValidation type="list" allowBlank="1" showInputMessage="1" showErrorMessage="1" sqref="I22">
      <formula1>$D$143:$D$153</formula1>
    </dataValidation>
    <dataValidation type="list" allowBlank="1" showInputMessage="1" showErrorMessage="1" sqref="I23:I28">
      <formula1>$E$143:$E$153</formula1>
    </dataValidation>
    <dataValidation type="list" allowBlank="1" showInputMessage="1" showErrorMessage="1" sqref="I11">
      <formula1>$M$38:$M$40</formula1>
    </dataValidation>
  </dataValidations>
  <printOptions/>
  <pageMargins left="0.75" right="0.75" top="1" bottom="1" header="0.512" footer="0.51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I289"/>
  <sheetViews>
    <sheetView workbookViewId="0" topLeftCell="A1">
      <selection activeCell="F32" sqref="F32"/>
    </sheetView>
  </sheetViews>
  <sheetFormatPr defaultColWidth="9.00390625" defaultRowHeight="12.75" customHeight="1"/>
  <cols>
    <col min="1" max="16384" width="5.50390625" style="5" customWidth="1"/>
  </cols>
  <sheetData>
    <row r="1" ht="12.75" customHeight="1" thickBot="1"/>
    <row r="2" spans="2:3" ht="12.75" customHeight="1">
      <c r="B2" s="188" t="s">
        <v>74</v>
      </c>
      <c r="C2" s="189"/>
    </row>
    <row r="3" spans="2:3" ht="12.75" customHeight="1" thickBot="1">
      <c r="B3" s="190"/>
      <c r="C3" s="191"/>
    </row>
    <row r="4" spans="2:3" ht="12.75" customHeight="1">
      <c r="B4" s="101"/>
      <c r="C4" s="101"/>
    </row>
    <row r="5" ht="12.75" customHeight="1" thickBot="1">
      <c r="E5" s="1"/>
    </row>
    <row r="6" spans="2:23" ht="12.75" customHeight="1" thickTop="1">
      <c r="B6" s="204" t="s">
        <v>54</v>
      </c>
      <c r="C6" s="208"/>
      <c r="D6" s="82"/>
      <c r="E6" s="67"/>
      <c r="F6" s="67"/>
      <c r="G6" s="66"/>
      <c r="H6" s="66"/>
      <c r="I6" s="67"/>
      <c r="J6" s="68"/>
      <c r="M6" s="204" t="s">
        <v>53</v>
      </c>
      <c r="N6" s="205"/>
      <c r="O6" s="67"/>
      <c r="P6" s="67"/>
      <c r="Q6" s="67"/>
      <c r="R6" s="67"/>
      <c r="S6" s="67"/>
      <c r="T6" s="67"/>
      <c r="U6" s="67"/>
      <c r="V6" s="68"/>
      <c r="W6" s="10"/>
    </row>
    <row r="7" spans="2:23" ht="12.75" customHeight="1" thickBot="1">
      <c r="B7" s="209"/>
      <c r="C7" s="210"/>
      <c r="D7" s="62"/>
      <c r="E7" s="69"/>
      <c r="F7" s="69"/>
      <c r="G7" s="198" t="s">
        <v>63</v>
      </c>
      <c r="H7" s="217"/>
      <c r="I7" s="217"/>
      <c r="J7" s="70"/>
      <c r="M7" s="206"/>
      <c r="N7" s="207"/>
      <c r="O7" s="10"/>
      <c r="P7" s="10"/>
      <c r="Q7" s="10"/>
      <c r="R7" s="10"/>
      <c r="S7" s="10"/>
      <c r="T7" s="10"/>
      <c r="U7" s="10"/>
      <c r="V7" s="70"/>
      <c r="W7" s="10"/>
    </row>
    <row r="8" spans="2:23" ht="12.75" customHeight="1" thickBot="1" thickTop="1">
      <c r="B8" s="83"/>
      <c r="C8" s="61"/>
      <c r="D8" s="62"/>
      <c r="E8" s="69"/>
      <c r="F8" s="69"/>
      <c r="G8" s="195" t="s">
        <v>45</v>
      </c>
      <c r="H8" s="196"/>
      <c r="I8" s="197"/>
      <c r="J8" s="70"/>
      <c r="M8" s="84"/>
      <c r="N8" s="65"/>
      <c r="O8" s="10"/>
      <c r="P8" s="10"/>
      <c r="Q8" s="10"/>
      <c r="R8" s="10"/>
      <c r="S8" s="10"/>
      <c r="T8" s="10"/>
      <c r="U8" s="10"/>
      <c r="V8" s="70"/>
      <c r="W8" s="10"/>
    </row>
    <row r="9" spans="2:23" ht="12.75" customHeight="1">
      <c r="B9" s="216" t="s">
        <v>39</v>
      </c>
      <c r="C9" s="193"/>
      <c r="D9" s="69"/>
      <c r="E9" s="69"/>
      <c r="F9" s="69"/>
      <c r="G9" s="214" t="s">
        <v>71</v>
      </c>
      <c r="H9" s="200"/>
      <c r="I9" s="36">
        <v>100</v>
      </c>
      <c r="J9" s="70"/>
      <c r="M9" s="85"/>
      <c r="N9" s="14" t="s">
        <v>0</v>
      </c>
      <c r="O9" s="15" t="s">
        <v>2</v>
      </c>
      <c r="P9" s="15" t="s">
        <v>3</v>
      </c>
      <c r="Q9" s="15" t="s">
        <v>4</v>
      </c>
      <c r="R9" s="15" t="s">
        <v>19</v>
      </c>
      <c r="S9" s="64" t="s">
        <v>52</v>
      </c>
      <c r="T9" s="15" t="s">
        <v>21</v>
      </c>
      <c r="U9" s="1"/>
      <c r="V9" s="86" t="s">
        <v>30</v>
      </c>
      <c r="W9" s="10"/>
    </row>
    <row r="10" spans="2:23" ht="12.75" customHeight="1" thickBot="1">
      <c r="B10" s="71"/>
      <c r="C10" s="69"/>
      <c r="D10" s="69"/>
      <c r="E10" s="69"/>
      <c r="F10" s="69"/>
      <c r="G10" s="192" t="s">
        <v>40</v>
      </c>
      <c r="H10" s="193"/>
      <c r="I10" s="6">
        <v>1000</v>
      </c>
      <c r="J10" s="70"/>
      <c r="M10" s="87" t="s">
        <v>32</v>
      </c>
      <c r="N10" s="16">
        <f>C12</f>
        <v>1000</v>
      </c>
      <c r="O10" s="16">
        <f>C13</f>
        <v>0</v>
      </c>
      <c r="P10" s="16">
        <f>C14</f>
        <v>0</v>
      </c>
      <c r="Q10" s="16">
        <f>C15</f>
        <v>0</v>
      </c>
      <c r="R10" s="16">
        <f>C16</f>
        <v>0</v>
      </c>
      <c r="S10" s="16">
        <f>C17</f>
        <v>0</v>
      </c>
      <c r="T10" s="16">
        <f>C18</f>
        <v>0</v>
      </c>
      <c r="U10" s="10"/>
      <c r="V10" s="88">
        <f>I9</f>
        <v>100</v>
      </c>
      <c r="W10" s="10"/>
    </row>
    <row r="11" spans="2:23" ht="12.75" customHeight="1" thickBot="1">
      <c r="B11" s="72" t="s">
        <v>27</v>
      </c>
      <c r="C11" s="50" t="s">
        <v>5</v>
      </c>
      <c r="D11" s="51" t="s">
        <v>37</v>
      </c>
      <c r="E11" s="52" t="s">
        <v>5</v>
      </c>
      <c r="F11" s="69"/>
      <c r="G11" s="192" t="s">
        <v>35</v>
      </c>
      <c r="H11" s="193"/>
      <c r="I11" s="100" t="s">
        <v>69</v>
      </c>
      <c r="J11" s="70"/>
      <c r="M11" s="87" t="s">
        <v>33</v>
      </c>
      <c r="N11" s="19">
        <f aca="true" t="shared" si="0" ref="N11:T11">IF($T$114&gt;=$Q$114,N10,N10*$U$114/100)</f>
        <v>944.8555914034471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  <c r="S11" s="19">
        <f t="shared" si="0"/>
        <v>0</v>
      </c>
      <c r="T11" s="19">
        <f t="shared" si="0"/>
        <v>0</v>
      </c>
      <c r="U11" s="10"/>
      <c r="V11" s="88">
        <f>IF(Q114&gt;T114,U114*V10/100,0)</f>
        <v>94.4855591403447</v>
      </c>
      <c r="W11" s="10"/>
    </row>
    <row r="12" spans="2:23" ht="12.75" customHeight="1" thickBot="1">
      <c r="B12" s="73" t="s">
        <v>0</v>
      </c>
      <c r="C12" s="53">
        <v>1000</v>
      </c>
      <c r="D12" s="54" t="s">
        <v>0</v>
      </c>
      <c r="E12" s="55"/>
      <c r="F12" s="3"/>
      <c r="G12" s="215" t="s">
        <v>62</v>
      </c>
      <c r="H12" s="215"/>
      <c r="I12" s="43">
        <v>100</v>
      </c>
      <c r="J12" s="70"/>
      <c r="M12" s="89" t="s">
        <v>34</v>
      </c>
      <c r="N12" s="19">
        <f aca="true" t="shared" si="1" ref="N12:T12">N10-N11</f>
        <v>55.14440859655292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19">
        <f t="shared" si="1"/>
        <v>0</v>
      </c>
      <c r="U12" s="10"/>
      <c r="V12" s="90">
        <f>V10-V11</f>
        <v>5.514440859655295</v>
      </c>
      <c r="W12" s="10"/>
    </row>
    <row r="13" spans="2:23" ht="12.75" customHeight="1" thickBot="1">
      <c r="B13" s="73" t="s">
        <v>2</v>
      </c>
      <c r="C13" s="53"/>
      <c r="D13" s="54" t="s">
        <v>2</v>
      </c>
      <c r="E13" s="55">
        <v>100</v>
      </c>
      <c r="F13" s="3"/>
      <c r="G13" s="201" t="s">
        <v>44</v>
      </c>
      <c r="H13" s="196"/>
      <c r="I13" s="196"/>
      <c r="J13" s="202"/>
      <c r="M13" s="91"/>
      <c r="N13" s="10"/>
      <c r="O13" s="10"/>
      <c r="P13" s="10"/>
      <c r="Q13" s="10"/>
      <c r="R13" s="10"/>
      <c r="S13" s="10"/>
      <c r="T13" s="10"/>
      <c r="U13" s="10"/>
      <c r="V13" s="70"/>
      <c r="W13" s="10"/>
    </row>
    <row r="14" spans="2:23" ht="12.75" customHeight="1">
      <c r="B14" s="73" t="s">
        <v>3</v>
      </c>
      <c r="C14" s="53"/>
      <c r="D14" s="54" t="s">
        <v>3</v>
      </c>
      <c r="E14" s="55">
        <v>100</v>
      </c>
      <c r="F14" s="3"/>
      <c r="G14" s="194" t="s">
        <v>1</v>
      </c>
      <c r="H14" s="194"/>
      <c r="I14" s="36"/>
      <c r="J14" s="70"/>
      <c r="M14" s="92"/>
      <c r="N14" s="21" t="s">
        <v>0</v>
      </c>
      <c r="O14" s="24" t="s">
        <v>2</v>
      </c>
      <c r="P14" s="24" t="s">
        <v>3</v>
      </c>
      <c r="Q14" s="24" t="s">
        <v>4</v>
      </c>
      <c r="R14" s="24" t="s">
        <v>19</v>
      </c>
      <c r="S14" s="24" t="s">
        <v>20</v>
      </c>
      <c r="T14" s="24" t="s">
        <v>21</v>
      </c>
      <c r="U14" s="24" t="s">
        <v>8</v>
      </c>
      <c r="V14" s="93" t="s">
        <v>22</v>
      </c>
      <c r="W14" s="1"/>
    </row>
    <row r="15" spans="2:23" ht="12.75" customHeight="1">
      <c r="B15" s="73" t="s">
        <v>4</v>
      </c>
      <c r="C15" s="53"/>
      <c r="D15" s="54" t="s">
        <v>4</v>
      </c>
      <c r="E15" s="55">
        <v>100</v>
      </c>
      <c r="F15" s="3"/>
      <c r="G15" s="203" t="s">
        <v>42</v>
      </c>
      <c r="H15" s="203"/>
      <c r="I15" s="6"/>
      <c r="J15" s="70"/>
      <c r="M15" s="94" t="s">
        <v>32</v>
      </c>
      <c r="N15" s="22">
        <f>E12</f>
        <v>0</v>
      </c>
      <c r="O15" s="22">
        <f>E13</f>
        <v>100</v>
      </c>
      <c r="P15" s="22">
        <f>E14</f>
        <v>100</v>
      </c>
      <c r="Q15" s="22">
        <f>E15</f>
        <v>100</v>
      </c>
      <c r="R15" s="22"/>
      <c r="S15" s="22"/>
      <c r="T15" s="22"/>
      <c r="U15" s="22"/>
      <c r="V15" s="95"/>
      <c r="W15" s="10"/>
    </row>
    <row r="16" spans="2:23" ht="12.75" customHeight="1" thickBot="1">
      <c r="B16" s="73" t="s">
        <v>7</v>
      </c>
      <c r="C16" s="53"/>
      <c r="D16" s="54" t="s">
        <v>7</v>
      </c>
      <c r="E16" s="55"/>
      <c r="F16" s="3"/>
      <c r="G16" s="203" t="s">
        <v>41</v>
      </c>
      <c r="H16" s="203"/>
      <c r="I16" s="6"/>
      <c r="J16" s="70"/>
      <c r="M16" s="94" t="s">
        <v>33</v>
      </c>
      <c r="N16" s="23">
        <f aca="true" t="shared" si="2" ref="N16:V16">IF($Q$114&gt;=$T$114,N15,N15*$U$114/100)</f>
        <v>0</v>
      </c>
      <c r="O16" s="23">
        <f t="shared" si="2"/>
        <v>100</v>
      </c>
      <c r="P16" s="23">
        <f t="shared" si="2"/>
        <v>100</v>
      </c>
      <c r="Q16" s="23">
        <f t="shared" si="2"/>
        <v>100</v>
      </c>
      <c r="R16" s="23">
        <f t="shared" si="2"/>
        <v>0</v>
      </c>
      <c r="S16" s="23">
        <f t="shared" si="2"/>
        <v>0</v>
      </c>
      <c r="T16" s="23">
        <f t="shared" si="2"/>
        <v>0</v>
      </c>
      <c r="U16" s="23">
        <f t="shared" si="2"/>
        <v>0</v>
      </c>
      <c r="V16" s="23">
        <f t="shared" si="2"/>
        <v>0</v>
      </c>
      <c r="W16" s="10"/>
    </row>
    <row r="17" spans="2:23" ht="12.75" customHeight="1" thickBot="1">
      <c r="B17" s="74" t="s">
        <v>51</v>
      </c>
      <c r="C17" s="53"/>
      <c r="D17" s="69" t="s">
        <v>51</v>
      </c>
      <c r="E17" s="55"/>
      <c r="F17" s="3"/>
      <c r="G17" s="203" t="s">
        <v>2</v>
      </c>
      <c r="H17" s="203"/>
      <c r="I17" s="6"/>
      <c r="J17" s="70"/>
      <c r="M17" s="96" t="s">
        <v>34</v>
      </c>
      <c r="N17" s="23">
        <f aca="true" t="shared" si="3" ref="N17:V17">N15-N16</f>
        <v>0</v>
      </c>
      <c r="O17" s="23">
        <f t="shared" si="3"/>
        <v>0</v>
      </c>
      <c r="P17" s="23">
        <f t="shared" si="3"/>
        <v>0</v>
      </c>
      <c r="Q17" s="23">
        <f t="shared" si="3"/>
        <v>0</v>
      </c>
      <c r="R17" s="23">
        <f t="shared" si="3"/>
        <v>0</v>
      </c>
      <c r="S17" s="23">
        <f t="shared" si="3"/>
        <v>0</v>
      </c>
      <c r="T17" s="23">
        <f t="shared" si="3"/>
        <v>0</v>
      </c>
      <c r="U17" s="23">
        <f t="shared" si="3"/>
        <v>0</v>
      </c>
      <c r="V17" s="23">
        <f t="shared" si="3"/>
        <v>0</v>
      </c>
      <c r="W17" s="10"/>
    </row>
    <row r="18" spans="2:23" ht="12.75" customHeight="1">
      <c r="B18" s="73" t="s">
        <v>11</v>
      </c>
      <c r="C18" s="53"/>
      <c r="D18" s="54" t="s">
        <v>11</v>
      </c>
      <c r="E18" s="55"/>
      <c r="F18" s="3"/>
      <c r="G18" s="203" t="s">
        <v>3</v>
      </c>
      <c r="H18" s="203"/>
      <c r="I18" s="6"/>
      <c r="J18" s="70"/>
      <c r="M18" s="91"/>
      <c r="N18" s="10"/>
      <c r="O18" s="10"/>
      <c r="P18" s="10"/>
      <c r="Q18" s="10"/>
      <c r="R18" s="10"/>
      <c r="S18" s="10"/>
      <c r="T18" s="10"/>
      <c r="U18" s="10"/>
      <c r="V18" s="70"/>
      <c r="W18" s="10"/>
    </row>
    <row r="19" spans="2:23" ht="12.75" customHeight="1" thickBot="1">
      <c r="B19" s="75"/>
      <c r="C19" s="63"/>
      <c r="D19" s="54" t="s">
        <v>8</v>
      </c>
      <c r="E19" s="55"/>
      <c r="F19" s="3"/>
      <c r="G19" s="198" t="s">
        <v>4</v>
      </c>
      <c r="H19" s="198"/>
      <c r="I19" s="43"/>
      <c r="J19" s="70"/>
      <c r="M19" s="91"/>
      <c r="R19" s="10"/>
      <c r="S19" s="10"/>
      <c r="T19" s="10"/>
      <c r="U19" s="10"/>
      <c r="V19" s="70"/>
      <c r="W19" s="10"/>
    </row>
    <row r="20" spans="2:23" ht="12.75" customHeight="1" thickBot="1">
      <c r="B20" s="75"/>
      <c r="C20" s="63"/>
      <c r="D20" s="54" t="s">
        <v>16</v>
      </c>
      <c r="E20" s="55"/>
      <c r="F20" s="3"/>
      <c r="G20" s="59" t="s">
        <v>43</v>
      </c>
      <c r="H20" s="60"/>
      <c r="I20" s="34"/>
      <c r="J20" s="76"/>
      <c r="M20" s="91"/>
      <c r="N20" s="224" t="s">
        <v>61</v>
      </c>
      <c r="O20" s="225"/>
      <c r="P20" s="224">
        <f>H46*1+(H47+H48+H49)*2+(H50+H51+H52)*4*I12/100</f>
        <v>600</v>
      </c>
      <c r="Q20" s="226"/>
      <c r="R20" s="10"/>
      <c r="S20" s="10"/>
      <c r="T20" s="10"/>
      <c r="U20" s="10"/>
      <c r="V20" s="70"/>
      <c r="W20" s="10"/>
    </row>
    <row r="21" spans="2:23" ht="12.75" customHeight="1" thickBot="1">
      <c r="B21" s="77" t="s">
        <v>9</v>
      </c>
      <c r="C21" s="56"/>
      <c r="D21" s="57" t="s">
        <v>9</v>
      </c>
      <c r="E21" s="58"/>
      <c r="F21" s="3"/>
      <c r="G21" s="199" t="s">
        <v>46</v>
      </c>
      <c r="H21" s="200"/>
      <c r="I21" s="6">
        <v>0</v>
      </c>
      <c r="J21" s="70"/>
      <c r="M21" s="97"/>
      <c r="N21" s="80"/>
      <c r="O21" s="80"/>
      <c r="P21" s="80"/>
      <c r="Q21" s="80"/>
      <c r="R21" s="80"/>
      <c r="S21" s="80"/>
      <c r="T21" s="80"/>
      <c r="U21" s="80"/>
      <c r="V21" s="81"/>
      <c r="W21" s="10"/>
    </row>
    <row r="22" spans="2:10" ht="12.75" customHeight="1">
      <c r="B22" s="105"/>
      <c r="C22" s="3"/>
      <c r="D22" s="3"/>
      <c r="E22" s="3"/>
      <c r="F22" s="3"/>
      <c r="G22" s="192" t="s">
        <v>47</v>
      </c>
      <c r="H22" s="193"/>
      <c r="I22" s="6">
        <v>1</v>
      </c>
      <c r="J22" s="70"/>
    </row>
    <row r="23" spans="2:10" ht="12.75" customHeight="1">
      <c r="B23" s="227"/>
      <c r="C23" s="193"/>
      <c r="D23" s="3"/>
      <c r="E23" s="3"/>
      <c r="F23" s="3"/>
      <c r="G23" s="192" t="s">
        <v>48</v>
      </c>
      <c r="H23" s="193"/>
      <c r="I23" s="6">
        <v>1</v>
      </c>
      <c r="J23" s="70"/>
    </row>
    <row r="24" spans="2:10" ht="12.75" customHeight="1">
      <c r="B24" s="74"/>
      <c r="C24" s="10"/>
      <c r="D24" s="10"/>
      <c r="E24" s="69"/>
      <c r="F24" s="69"/>
      <c r="G24" s="203" t="s">
        <v>49</v>
      </c>
      <c r="H24" s="203"/>
      <c r="I24" s="6">
        <v>1</v>
      </c>
      <c r="J24" s="70"/>
    </row>
    <row r="25" spans="2:10" ht="12.75" customHeight="1">
      <c r="B25" s="187"/>
      <c r="C25" s="1"/>
      <c r="D25" s="69"/>
      <c r="E25" s="69"/>
      <c r="F25" s="69"/>
      <c r="G25" s="203" t="s">
        <v>50</v>
      </c>
      <c r="H25" s="203"/>
      <c r="I25" s="6">
        <v>1</v>
      </c>
      <c r="J25" s="70"/>
    </row>
    <row r="26" spans="2:10" ht="12.75" customHeight="1">
      <c r="B26" s="74"/>
      <c r="C26" s="69"/>
      <c r="D26" s="69"/>
      <c r="E26" s="69"/>
      <c r="F26" s="69"/>
      <c r="G26" s="69" t="s">
        <v>66</v>
      </c>
      <c r="H26" s="69"/>
      <c r="I26" s="6">
        <v>1</v>
      </c>
      <c r="J26" s="70"/>
    </row>
    <row r="27" spans="2:10" ht="12.75" customHeight="1">
      <c r="B27" s="74"/>
      <c r="C27" s="69"/>
      <c r="D27" s="69"/>
      <c r="E27" s="69"/>
      <c r="F27" s="69"/>
      <c r="G27" s="69" t="s">
        <v>67</v>
      </c>
      <c r="H27" s="69"/>
      <c r="I27" s="6">
        <v>1</v>
      </c>
      <c r="J27" s="70"/>
    </row>
    <row r="28" spans="2:10" ht="12.75" customHeight="1">
      <c r="B28" s="74"/>
      <c r="C28" s="69"/>
      <c r="D28" s="69"/>
      <c r="E28" s="69"/>
      <c r="F28" s="69"/>
      <c r="G28" s="69" t="s">
        <v>68</v>
      </c>
      <c r="H28" s="69"/>
      <c r="I28" s="6">
        <v>1</v>
      </c>
      <c r="J28" s="70"/>
    </row>
    <row r="29" spans="2:10" ht="12.75" customHeight="1" thickBot="1">
      <c r="B29" s="78"/>
      <c r="C29" s="79"/>
      <c r="D29" s="79"/>
      <c r="E29" s="79"/>
      <c r="F29" s="79"/>
      <c r="G29" s="79"/>
      <c r="H29" s="79"/>
      <c r="I29" s="80"/>
      <c r="J29" s="81"/>
    </row>
    <row r="30" spans="2:10" ht="12.75" customHeight="1" thickTop="1">
      <c r="B30" s="69"/>
      <c r="C30" s="69"/>
      <c r="D30" s="69"/>
      <c r="E30" s="69"/>
      <c r="F30" s="69"/>
      <c r="G30" s="69"/>
      <c r="H30" s="69"/>
      <c r="I30" s="10"/>
      <c r="J30" s="10"/>
    </row>
    <row r="31" spans="2:10" ht="12.75" customHeight="1">
      <c r="B31" s="69"/>
      <c r="C31" s="69"/>
      <c r="D31" s="69"/>
      <c r="E31" s="69"/>
      <c r="F31" s="69"/>
      <c r="G31" s="69"/>
      <c r="H31" s="69"/>
      <c r="I31" s="10"/>
      <c r="J31" s="10"/>
    </row>
    <row r="32" spans="2:10" ht="12.75" customHeight="1">
      <c r="B32" s="69"/>
      <c r="C32" s="69"/>
      <c r="D32" s="69"/>
      <c r="E32" s="69"/>
      <c r="F32" s="69"/>
      <c r="G32" s="69"/>
      <c r="H32" s="69"/>
      <c r="I32" s="10"/>
      <c r="J32" s="10"/>
    </row>
    <row r="33" spans="2:10" ht="12.75" customHeight="1">
      <c r="B33" s="69"/>
      <c r="C33" s="69"/>
      <c r="D33" s="69"/>
      <c r="E33" s="69"/>
      <c r="F33" s="69"/>
      <c r="G33" s="69"/>
      <c r="H33" s="69"/>
      <c r="I33" s="10"/>
      <c r="J33" s="10"/>
    </row>
    <row r="34" spans="2:15" ht="12.75" customHeight="1">
      <c r="B34" s="211" t="s">
        <v>57</v>
      </c>
      <c r="C34" s="212"/>
      <c r="D34" s="213"/>
      <c r="E34" s="69"/>
      <c r="F34" s="69"/>
      <c r="G34" s="69"/>
      <c r="H34" s="69"/>
      <c r="I34" s="10"/>
      <c r="J34" s="10"/>
      <c r="M34" s="211" t="s">
        <v>56</v>
      </c>
      <c r="N34" s="212"/>
      <c r="O34" s="213"/>
    </row>
    <row r="35" spans="7:8" ht="12.75" customHeight="1" thickBot="1">
      <c r="G35" s="49"/>
      <c r="H35" s="49"/>
    </row>
    <row r="36" spans="2:21" ht="12.75" customHeight="1" thickBot="1" thickTop="1">
      <c r="B36" s="35" t="s">
        <v>6</v>
      </c>
      <c r="C36" s="36" t="s">
        <v>0</v>
      </c>
      <c r="D36" s="36" t="s">
        <v>2</v>
      </c>
      <c r="E36" s="36" t="s">
        <v>3</v>
      </c>
      <c r="F36" s="37" t="s">
        <v>4</v>
      </c>
      <c r="M36" s="111" t="s">
        <v>0</v>
      </c>
      <c r="N36" s="181" t="s">
        <v>27</v>
      </c>
      <c r="O36" s="177" t="s">
        <v>38</v>
      </c>
      <c r="P36" s="112" t="s">
        <v>23</v>
      </c>
      <c r="Q36" s="112" t="s">
        <v>55</v>
      </c>
      <c r="R36" s="112" t="s">
        <v>28</v>
      </c>
      <c r="S36" s="112" t="s">
        <v>29</v>
      </c>
      <c r="T36" s="171" t="s">
        <v>17</v>
      </c>
      <c r="U36" s="174"/>
    </row>
    <row r="37" spans="2:21" ht="12.75" customHeight="1" thickTop="1">
      <c r="B37" s="38">
        <f>I10</f>
        <v>1000</v>
      </c>
      <c r="C37" s="6">
        <v>15</v>
      </c>
      <c r="D37" s="6">
        <v>40</v>
      </c>
      <c r="E37" s="6">
        <v>42</v>
      </c>
      <c r="F37" s="39">
        <v>44</v>
      </c>
      <c r="M37" s="113" t="s">
        <v>12</v>
      </c>
      <c r="N37" s="120">
        <f aca="true" t="shared" si="4" ref="N37:N45">$C$12*I46</f>
        <v>0</v>
      </c>
      <c r="O37" s="115">
        <f aca="true" t="shared" si="5" ref="O37:O45">$C$46*I46</f>
        <v>0</v>
      </c>
      <c r="P37" s="116">
        <f aca="true" t="shared" si="6" ref="P37:P46">$D$46*I46</f>
        <v>0</v>
      </c>
      <c r="Q37" s="116">
        <f aca="true" t="shared" si="7" ref="Q37:Q46">O37+P37</f>
        <v>0</v>
      </c>
      <c r="R37" s="117">
        <v>15</v>
      </c>
      <c r="S37" s="118">
        <f aca="true" t="shared" si="8" ref="S37:S45">H46*$E$46</f>
        <v>0</v>
      </c>
      <c r="T37" s="137">
        <f aca="true" t="shared" si="9" ref="T37:T45">R37*S37</f>
        <v>0</v>
      </c>
      <c r="U37" s="175">
        <f aca="true" t="shared" si="10" ref="U37:U68">IF(T37&lt;=Q37,0,100*(T37/Q37)^(3/2))+IF(T37&gt;=Q37,0,100*(Q37/T37)^(3/2))</f>
        <v>0</v>
      </c>
    </row>
    <row r="38" spans="2:21" ht="12.75" customHeight="1">
      <c r="B38" s="40">
        <f>I10*(1+I14)*I9/100</f>
        <v>1000</v>
      </c>
      <c r="C38" s="7">
        <f>C37*($I$21+I22+I16+$I$15)</f>
        <v>15</v>
      </c>
      <c r="D38" s="7">
        <f>D37*($I$21+I23+I17+$I$15)</f>
        <v>40</v>
      </c>
      <c r="E38" s="7">
        <f>E37*($I$21+I24+I18+$I$15)</f>
        <v>42</v>
      </c>
      <c r="F38" s="41">
        <f>F37*($I$21+I25+I19+$I$15)</f>
        <v>44</v>
      </c>
      <c r="M38" s="119" t="s">
        <v>13</v>
      </c>
      <c r="N38" s="120">
        <f t="shared" si="4"/>
        <v>333.3333333333333</v>
      </c>
      <c r="O38" s="120">
        <f t="shared" si="5"/>
        <v>5000</v>
      </c>
      <c r="P38" s="121">
        <f t="shared" si="6"/>
        <v>0</v>
      </c>
      <c r="Q38" s="121">
        <f t="shared" si="7"/>
        <v>5000</v>
      </c>
      <c r="R38" s="122">
        <v>50</v>
      </c>
      <c r="S38" s="123">
        <f t="shared" si="8"/>
        <v>93.75</v>
      </c>
      <c r="T38" s="138">
        <f t="shared" si="9"/>
        <v>4687.5</v>
      </c>
      <c r="U38" s="175">
        <f t="shared" si="10"/>
        <v>110.16485962545542</v>
      </c>
    </row>
    <row r="39" spans="2:21" ht="12.75" customHeight="1">
      <c r="B39" s="38"/>
      <c r="C39" s="6"/>
      <c r="D39" s="6" t="s">
        <v>7</v>
      </c>
      <c r="E39" s="8" t="s">
        <v>72</v>
      </c>
      <c r="F39" s="98" t="s">
        <v>11</v>
      </c>
      <c r="M39" s="119" t="s">
        <v>14</v>
      </c>
      <c r="N39" s="120">
        <f t="shared" si="4"/>
        <v>333.3333333333333</v>
      </c>
      <c r="O39" s="120">
        <f t="shared" si="5"/>
        <v>5000</v>
      </c>
      <c r="P39" s="121">
        <f t="shared" si="6"/>
        <v>0</v>
      </c>
      <c r="Q39" s="121">
        <f t="shared" si="7"/>
        <v>5000</v>
      </c>
      <c r="R39" s="122">
        <v>52</v>
      </c>
      <c r="S39" s="123">
        <f t="shared" si="8"/>
        <v>93.75</v>
      </c>
      <c r="T39" s="138">
        <f t="shared" si="9"/>
        <v>4875</v>
      </c>
      <c r="U39" s="175">
        <f t="shared" si="10"/>
        <v>103.87070431627347</v>
      </c>
    </row>
    <row r="40" spans="2:21" ht="12.75" customHeight="1">
      <c r="B40" s="38"/>
      <c r="C40" s="6"/>
      <c r="D40" s="6">
        <v>100</v>
      </c>
      <c r="E40" s="6">
        <v>105</v>
      </c>
      <c r="F40" s="39">
        <v>110</v>
      </c>
      <c r="M40" s="119" t="s">
        <v>10</v>
      </c>
      <c r="N40" s="120">
        <f t="shared" si="4"/>
        <v>333.3333333333333</v>
      </c>
      <c r="O40" s="120">
        <f t="shared" si="5"/>
        <v>5000</v>
      </c>
      <c r="P40" s="121">
        <f t="shared" si="6"/>
        <v>0</v>
      </c>
      <c r="Q40" s="121">
        <f t="shared" si="7"/>
        <v>5000</v>
      </c>
      <c r="R40" s="122">
        <v>54</v>
      </c>
      <c r="S40" s="123">
        <f t="shared" si="8"/>
        <v>93.75</v>
      </c>
      <c r="T40" s="138">
        <f t="shared" si="9"/>
        <v>5062.5</v>
      </c>
      <c r="U40" s="175">
        <f t="shared" si="10"/>
        <v>101.88084722483417</v>
      </c>
    </row>
    <row r="41" spans="2:21" ht="12.75" customHeight="1" thickBot="1">
      <c r="B41" s="42"/>
      <c r="C41" s="43"/>
      <c r="D41" s="7">
        <f>D40*($I$21+I26+I17+$I$15)</f>
        <v>100</v>
      </c>
      <c r="E41" s="7">
        <f>E40*($I$21+I27+I18+$I$15)</f>
        <v>105</v>
      </c>
      <c r="F41" s="41">
        <f>F40*($I$21+I28+I20+$I$15)</f>
        <v>110</v>
      </c>
      <c r="M41" s="119" t="s">
        <v>7</v>
      </c>
      <c r="N41" s="120">
        <f t="shared" si="4"/>
        <v>0</v>
      </c>
      <c r="O41" s="120">
        <f t="shared" si="5"/>
        <v>0</v>
      </c>
      <c r="P41" s="121">
        <f t="shared" si="6"/>
        <v>0</v>
      </c>
      <c r="Q41" s="121">
        <f t="shared" si="7"/>
        <v>0</v>
      </c>
      <c r="R41" s="122">
        <v>200</v>
      </c>
      <c r="S41" s="123">
        <f t="shared" si="8"/>
        <v>0</v>
      </c>
      <c r="T41" s="138">
        <f t="shared" si="9"/>
        <v>0</v>
      </c>
      <c r="U41" s="175">
        <f t="shared" si="10"/>
        <v>0</v>
      </c>
    </row>
    <row r="42" spans="2:21" ht="12.75" customHeight="1">
      <c r="B42" s="10"/>
      <c r="C42" s="10"/>
      <c r="D42" s="10"/>
      <c r="E42" s="10"/>
      <c r="F42" s="10"/>
      <c r="M42" s="119" t="s">
        <v>15</v>
      </c>
      <c r="N42" s="120">
        <f t="shared" si="4"/>
        <v>0</v>
      </c>
      <c r="O42" s="120">
        <f t="shared" si="5"/>
        <v>0</v>
      </c>
      <c r="P42" s="121">
        <f t="shared" si="6"/>
        <v>0</v>
      </c>
      <c r="Q42" s="121">
        <f t="shared" si="7"/>
        <v>0</v>
      </c>
      <c r="R42" s="122">
        <v>208</v>
      </c>
      <c r="S42" s="123">
        <f t="shared" si="8"/>
        <v>0</v>
      </c>
      <c r="T42" s="138">
        <f t="shared" si="9"/>
        <v>0</v>
      </c>
      <c r="U42" s="175">
        <f t="shared" si="10"/>
        <v>0</v>
      </c>
    </row>
    <row r="43" spans="2:21" ht="12.75" customHeight="1">
      <c r="B43" s="224" t="s">
        <v>58</v>
      </c>
      <c r="C43" s="228"/>
      <c r="D43" s="225"/>
      <c r="E43" s="10"/>
      <c r="F43" s="10"/>
      <c r="G43" s="11" t="s">
        <v>59</v>
      </c>
      <c r="H43" s="99"/>
      <c r="I43" s="12"/>
      <c r="M43" s="119" t="s">
        <v>11</v>
      </c>
      <c r="N43" s="120">
        <f t="shared" si="4"/>
        <v>0</v>
      </c>
      <c r="O43" s="120">
        <f t="shared" si="5"/>
        <v>0</v>
      </c>
      <c r="P43" s="121">
        <f t="shared" si="6"/>
        <v>0</v>
      </c>
      <c r="Q43" s="121">
        <f t="shared" si="7"/>
        <v>0</v>
      </c>
      <c r="R43" s="122">
        <v>216</v>
      </c>
      <c r="S43" s="123">
        <f t="shared" si="8"/>
        <v>0</v>
      </c>
      <c r="T43" s="138">
        <f t="shared" si="9"/>
        <v>0</v>
      </c>
      <c r="U43" s="175">
        <f t="shared" si="10"/>
        <v>0</v>
      </c>
    </row>
    <row r="44" spans="13:21" ht="12.75" customHeight="1" thickBot="1">
      <c r="M44" s="119" t="s">
        <v>8</v>
      </c>
      <c r="N44" s="120">
        <f t="shared" si="4"/>
        <v>0</v>
      </c>
      <c r="O44" s="120">
        <f t="shared" si="5"/>
        <v>0</v>
      </c>
      <c r="P44" s="121">
        <f t="shared" si="6"/>
        <v>0</v>
      </c>
      <c r="Q44" s="121">
        <f t="shared" si="7"/>
        <v>0</v>
      </c>
      <c r="R44" s="122">
        <v>10</v>
      </c>
      <c r="S44" s="123">
        <f t="shared" si="8"/>
        <v>0</v>
      </c>
      <c r="T44" s="138">
        <f t="shared" si="9"/>
        <v>0</v>
      </c>
      <c r="U44" s="175">
        <f t="shared" si="10"/>
        <v>0</v>
      </c>
    </row>
    <row r="45" spans="2:21" ht="12.75" customHeight="1" thickBot="1">
      <c r="B45" s="13" t="s">
        <v>27</v>
      </c>
      <c r="C45" s="14" t="s">
        <v>36</v>
      </c>
      <c r="D45" s="14" t="s">
        <v>31</v>
      </c>
      <c r="E45" s="31" t="s">
        <v>24</v>
      </c>
      <c r="F45" s="10"/>
      <c r="G45" s="25" t="s">
        <v>37</v>
      </c>
      <c r="H45" s="26" t="s">
        <v>5</v>
      </c>
      <c r="I45" s="26" t="s">
        <v>25</v>
      </c>
      <c r="M45" s="124" t="s">
        <v>16</v>
      </c>
      <c r="N45" s="120">
        <f t="shared" si="4"/>
        <v>0</v>
      </c>
      <c r="O45" s="125">
        <f t="shared" si="5"/>
        <v>0</v>
      </c>
      <c r="P45" s="126">
        <f t="shared" si="6"/>
        <v>0</v>
      </c>
      <c r="Q45" s="126">
        <f t="shared" si="7"/>
        <v>0</v>
      </c>
      <c r="R45" s="127">
        <v>30</v>
      </c>
      <c r="S45" s="128">
        <f t="shared" si="8"/>
        <v>0</v>
      </c>
      <c r="T45" s="140">
        <f t="shared" si="9"/>
        <v>0</v>
      </c>
      <c r="U45" s="175">
        <f t="shared" si="10"/>
        <v>0</v>
      </c>
    </row>
    <row r="46" spans="2:21" ht="12.75" customHeight="1" thickBot="1">
      <c r="B46" s="48" t="s">
        <v>0</v>
      </c>
      <c r="C46" s="32">
        <f>C12*C38</f>
        <v>15000</v>
      </c>
      <c r="D46" s="16"/>
      <c r="E46" s="17">
        <f aca="true" t="shared" si="11" ref="E46:E52">(C46+D46)/($C$53+$D$53)</f>
        <v>0.9375</v>
      </c>
      <c r="F46" s="10"/>
      <c r="G46" s="27" t="s">
        <v>0</v>
      </c>
      <c r="H46" s="28">
        <f aca="true" t="shared" si="12" ref="H46:H54">E12</f>
        <v>0</v>
      </c>
      <c r="I46" s="2">
        <f aca="true" t="shared" si="13" ref="I46:I54">H46/$H$55</f>
        <v>0</v>
      </c>
      <c r="M46" s="129" t="s">
        <v>18</v>
      </c>
      <c r="N46" s="120">
        <f>SUM(N37:N45)</f>
        <v>1000</v>
      </c>
      <c r="O46" s="161">
        <f>SUM(O37:O45)</f>
        <v>15000</v>
      </c>
      <c r="P46" s="161">
        <f t="shared" si="6"/>
        <v>0</v>
      </c>
      <c r="Q46" s="162">
        <f t="shared" si="7"/>
        <v>15000</v>
      </c>
      <c r="R46" s="163"/>
      <c r="S46" s="164">
        <f>SUM(S37:S45)</f>
        <v>281.25</v>
      </c>
      <c r="T46" s="172">
        <f>SUM(T37:T45)</f>
        <v>14625</v>
      </c>
      <c r="U46" s="175">
        <f t="shared" si="10"/>
        <v>103.87070431627347</v>
      </c>
    </row>
    <row r="47" spans="2:21" ht="12.75" customHeight="1" thickBot="1">
      <c r="B47" s="48" t="s">
        <v>2</v>
      </c>
      <c r="C47" s="32">
        <f>C13*D38</f>
        <v>0</v>
      </c>
      <c r="D47" s="16">
        <f>IF($I$11="槍",$B$38,0)</f>
        <v>0</v>
      </c>
      <c r="E47" s="17">
        <f t="shared" si="11"/>
        <v>0</v>
      </c>
      <c r="F47" s="10"/>
      <c r="G47" s="27" t="s">
        <v>2</v>
      </c>
      <c r="H47" s="28">
        <f t="shared" si="12"/>
        <v>100</v>
      </c>
      <c r="I47" s="2">
        <f t="shared" si="13"/>
        <v>0.3333333333333333</v>
      </c>
      <c r="M47" s="134" t="s">
        <v>2</v>
      </c>
      <c r="N47" s="182"/>
      <c r="O47" s="178"/>
      <c r="P47" s="102"/>
      <c r="Q47" s="102"/>
      <c r="R47" s="102"/>
      <c r="S47" s="102"/>
      <c r="T47" s="102"/>
      <c r="U47" s="175">
        <f t="shared" si="10"/>
        <v>0</v>
      </c>
    </row>
    <row r="48" spans="2:21" ht="12.75" customHeight="1" thickTop="1">
      <c r="B48" s="48" t="s">
        <v>3</v>
      </c>
      <c r="C48" s="32">
        <f>C14*E38</f>
        <v>0</v>
      </c>
      <c r="D48" s="16">
        <f>IF($I$11="弓",$B$38,0)</f>
        <v>0</v>
      </c>
      <c r="E48" s="17">
        <f t="shared" si="11"/>
        <v>0</v>
      </c>
      <c r="F48" s="10"/>
      <c r="G48" s="27" t="s">
        <v>3</v>
      </c>
      <c r="H48" s="28">
        <f t="shared" si="12"/>
        <v>100</v>
      </c>
      <c r="I48" s="2">
        <f t="shared" si="13"/>
        <v>0.3333333333333333</v>
      </c>
      <c r="M48" s="113" t="s">
        <v>12</v>
      </c>
      <c r="N48" s="120">
        <f aca="true" t="shared" si="14" ref="N48:N56">$C$13*I46</f>
        <v>0</v>
      </c>
      <c r="O48" s="135">
        <f aca="true" t="shared" si="15" ref="O48:O56">$C$47*I46</f>
        <v>0</v>
      </c>
      <c r="P48" s="136">
        <f aca="true" t="shared" si="16" ref="P48:P56">$D$47*I46</f>
        <v>0</v>
      </c>
      <c r="Q48" s="136">
        <f aca="true" t="shared" si="17" ref="Q48:Q56">O48+P48</f>
        <v>0</v>
      </c>
      <c r="R48" s="117">
        <v>10</v>
      </c>
      <c r="S48" s="118">
        <f aca="true" t="shared" si="18" ref="S48:S56">H46*$E$47</f>
        <v>0</v>
      </c>
      <c r="T48" s="137">
        <f aca="true" t="shared" si="19" ref="T48:T56">R48*S48</f>
        <v>0</v>
      </c>
      <c r="U48" s="175">
        <f t="shared" si="10"/>
        <v>0</v>
      </c>
    </row>
    <row r="49" spans="2:21" ht="12.75" customHeight="1">
      <c r="B49" s="48" t="s">
        <v>4</v>
      </c>
      <c r="C49" s="32">
        <f>C15*F38</f>
        <v>0</v>
      </c>
      <c r="D49" s="16">
        <f>IF($I$11="騎馬",$B$38,0)</f>
        <v>1000</v>
      </c>
      <c r="E49" s="17">
        <f t="shared" si="11"/>
        <v>0.0625</v>
      </c>
      <c r="F49" s="10"/>
      <c r="G49" s="27" t="s">
        <v>4</v>
      </c>
      <c r="H49" s="28">
        <f t="shared" si="12"/>
        <v>100</v>
      </c>
      <c r="I49" s="2">
        <f t="shared" si="13"/>
        <v>0.3333333333333333</v>
      </c>
      <c r="L49" s="10"/>
      <c r="M49" s="119" t="s">
        <v>13</v>
      </c>
      <c r="N49" s="120">
        <f t="shared" si="14"/>
        <v>0</v>
      </c>
      <c r="O49" s="120">
        <f t="shared" si="15"/>
        <v>0</v>
      </c>
      <c r="P49" s="121">
        <f t="shared" si="16"/>
        <v>0</v>
      </c>
      <c r="Q49" s="121">
        <f t="shared" si="17"/>
        <v>0</v>
      </c>
      <c r="R49" s="122">
        <v>40</v>
      </c>
      <c r="S49" s="123">
        <f t="shared" si="18"/>
        <v>0</v>
      </c>
      <c r="T49" s="138">
        <f t="shared" si="19"/>
        <v>0</v>
      </c>
      <c r="U49" s="175">
        <f t="shared" si="10"/>
        <v>0</v>
      </c>
    </row>
    <row r="50" spans="2:21" ht="12.75" customHeight="1">
      <c r="B50" s="48" t="s">
        <v>7</v>
      </c>
      <c r="C50" s="32">
        <f>C16*D41</f>
        <v>0</v>
      </c>
      <c r="D50" s="104"/>
      <c r="E50" s="17">
        <f t="shared" si="11"/>
        <v>0</v>
      </c>
      <c r="F50" s="10"/>
      <c r="G50" s="27" t="s">
        <v>7</v>
      </c>
      <c r="H50" s="28">
        <f t="shared" si="12"/>
        <v>0</v>
      </c>
      <c r="I50" s="2">
        <f t="shared" si="13"/>
        <v>0</v>
      </c>
      <c r="L50" s="10"/>
      <c r="M50" s="119" t="s">
        <v>14</v>
      </c>
      <c r="N50" s="120">
        <f t="shared" si="14"/>
        <v>0</v>
      </c>
      <c r="O50" s="120">
        <f t="shared" si="15"/>
        <v>0</v>
      </c>
      <c r="P50" s="121">
        <f t="shared" si="16"/>
        <v>0</v>
      </c>
      <c r="Q50" s="121">
        <f t="shared" si="17"/>
        <v>0</v>
      </c>
      <c r="R50" s="122">
        <v>58</v>
      </c>
      <c r="S50" s="123">
        <f t="shared" si="18"/>
        <v>0</v>
      </c>
      <c r="T50" s="138">
        <f t="shared" si="19"/>
        <v>0</v>
      </c>
      <c r="U50" s="175">
        <f t="shared" si="10"/>
        <v>0</v>
      </c>
    </row>
    <row r="51" spans="2:21" ht="12.75" customHeight="1">
      <c r="B51" s="48" t="s">
        <v>73</v>
      </c>
      <c r="C51" s="32">
        <f>C17*E41</f>
        <v>0</v>
      </c>
      <c r="D51" s="104"/>
      <c r="E51" s="17">
        <f t="shared" si="11"/>
        <v>0</v>
      </c>
      <c r="F51" s="10"/>
      <c r="G51" s="27" t="s">
        <v>73</v>
      </c>
      <c r="H51" s="28">
        <f t="shared" si="12"/>
        <v>0</v>
      </c>
      <c r="I51" s="2">
        <f t="shared" si="13"/>
        <v>0</v>
      </c>
      <c r="M51" s="119" t="s">
        <v>10</v>
      </c>
      <c r="N51" s="120">
        <f t="shared" si="14"/>
        <v>0</v>
      </c>
      <c r="O51" s="120">
        <f t="shared" si="15"/>
        <v>0</v>
      </c>
      <c r="P51" s="121">
        <f t="shared" si="16"/>
        <v>0</v>
      </c>
      <c r="Q51" s="121">
        <f t="shared" si="17"/>
        <v>0</v>
      </c>
      <c r="R51" s="122">
        <v>28</v>
      </c>
      <c r="S51" s="123">
        <f t="shared" si="18"/>
        <v>0</v>
      </c>
      <c r="T51" s="138">
        <f t="shared" si="19"/>
        <v>0</v>
      </c>
      <c r="U51" s="175">
        <f t="shared" si="10"/>
        <v>0</v>
      </c>
    </row>
    <row r="52" spans="2:21" ht="12.75" customHeight="1">
      <c r="B52" s="48" t="s">
        <v>11</v>
      </c>
      <c r="C52" s="32">
        <f>C18*F41</f>
        <v>0</v>
      </c>
      <c r="D52" s="104"/>
      <c r="E52" s="17">
        <f t="shared" si="11"/>
        <v>0</v>
      </c>
      <c r="F52" s="10"/>
      <c r="G52" s="27" t="s">
        <v>11</v>
      </c>
      <c r="H52" s="28">
        <f t="shared" si="12"/>
        <v>0</v>
      </c>
      <c r="I52" s="2">
        <f t="shared" si="13"/>
        <v>0</v>
      </c>
      <c r="M52" s="119" t="s">
        <v>7</v>
      </c>
      <c r="N52" s="120">
        <f t="shared" si="14"/>
        <v>0</v>
      </c>
      <c r="O52" s="120">
        <f t="shared" si="15"/>
        <v>0</v>
      </c>
      <c r="P52" s="121">
        <f t="shared" si="16"/>
        <v>0</v>
      </c>
      <c r="Q52" s="121">
        <f t="shared" si="17"/>
        <v>0</v>
      </c>
      <c r="R52" s="122">
        <v>100</v>
      </c>
      <c r="S52" s="123">
        <f t="shared" si="18"/>
        <v>0</v>
      </c>
      <c r="T52" s="138">
        <f t="shared" si="19"/>
        <v>0</v>
      </c>
      <c r="U52" s="175">
        <f t="shared" si="10"/>
        <v>0</v>
      </c>
    </row>
    <row r="53" spans="2:21" ht="12.75" customHeight="1" thickBot="1">
      <c r="B53" s="18"/>
      <c r="C53" s="19">
        <f>SUM(C46:C52)</f>
        <v>15000</v>
      </c>
      <c r="D53" s="19">
        <f>SUM(D46:D52)</f>
        <v>1000</v>
      </c>
      <c r="E53" s="20">
        <f>SUM(E46:E52)</f>
        <v>1</v>
      </c>
      <c r="F53" s="10"/>
      <c r="G53" s="27" t="s">
        <v>8</v>
      </c>
      <c r="H53" s="28">
        <f t="shared" si="12"/>
        <v>0</v>
      </c>
      <c r="I53" s="2">
        <f t="shared" si="13"/>
        <v>0</v>
      </c>
      <c r="M53" s="119" t="s">
        <v>15</v>
      </c>
      <c r="N53" s="120">
        <f t="shared" si="14"/>
        <v>0</v>
      </c>
      <c r="O53" s="120">
        <f t="shared" si="15"/>
        <v>0</v>
      </c>
      <c r="P53" s="121">
        <f t="shared" si="16"/>
        <v>0</v>
      </c>
      <c r="Q53" s="121">
        <f t="shared" si="17"/>
        <v>0</v>
      </c>
      <c r="R53" s="122">
        <v>145</v>
      </c>
      <c r="S53" s="123">
        <f t="shared" si="18"/>
        <v>0</v>
      </c>
      <c r="T53" s="138">
        <f t="shared" si="19"/>
        <v>0</v>
      </c>
      <c r="U53" s="175">
        <f t="shared" si="10"/>
        <v>0</v>
      </c>
    </row>
    <row r="54" spans="2:21" ht="12.75" customHeight="1">
      <c r="B54" s="10"/>
      <c r="C54" s="10"/>
      <c r="D54" s="10"/>
      <c r="E54" s="10"/>
      <c r="F54" s="10"/>
      <c r="G54" s="27" t="s">
        <v>16</v>
      </c>
      <c r="H54" s="28">
        <f t="shared" si="12"/>
        <v>0</v>
      </c>
      <c r="I54" s="2">
        <f t="shared" si="13"/>
        <v>0</v>
      </c>
      <c r="M54" s="119" t="s">
        <v>11</v>
      </c>
      <c r="N54" s="120">
        <f t="shared" si="14"/>
        <v>0</v>
      </c>
      <c r="O54" s="120">
        <f t="shared" si="15"/>
        <v>0</v>
      </c>
      <c r="P54" s="121">
        <f t="shared" si="16"/>
        <v>0</v>
      </c>
      <c r="Q54" s="121">
        <f t="shared" si="17"/>
        <v>0</v>
      </c>
      <c r="R54" s="122">
        <v>70</v>
      </c>
      <c r="S54" s="123">
        <f t="shared" si="18"/>
        <v>0</v>
      </c>
      <c r="T54" s="138">
        <f t="shared" si="19"/>
        <v>0</v>
      </c>
      <c r="U54" s="175">
        <f t="shared" si="10"/>
        <v>0</v>
      </c>
    </row>
    <row r="55" spans="5:21" ht="12.75" customHeight="1" thickBot="1">
      <c r="E55" s="10"/>
      <c r="F55" s="10"/>
      <c r="G55" s="29" t="s">
        <v>9</v>
      </c>
      <c r="H55" s="30">
        <f>SUM(H46:H54)</f>
        <v>300</v>
      </c>
      <c r="I55" s="33">
        <f>SUM(I46:I54)</f>
        <v>1</v>
      </c>
      <c r="M55" s="119" t="s">
        <v>8</v>
      </c>
      <c r="N55" s="120">
        <f t="shared" si="14"/>
        <v>0</v>
      </c>
      <c r="O55" s="120">
        <f t="shared" si="15"/>
        <v>0</v>
      </c>
      <c r="P55" s="121">
        <f t="shared" si="16"/>
        <v>0</v>
      </c>
      <c r="Q55" s="121">
        <f t="shared" si="17"/>
        <v>0</v>
      </c>
      <c r="R55" s="122">
        <v>10</v>
      </c>
      <c r="S55" s="123">
        <f t="shared" si="18"/>
        <v>0</v>
      </c>
      <c r="T55" s="138">
        <f t="shared" si="19"/>
        <v>0</v>
      </c>
      <c r="U55" s="175">
        <f t="shared" si="10"/>
        <v>0</v>
      </c>
    </row>
    <row r="56" spans="13:21" ht="12.75" customHeight="1" thickBot="1">
      <c r="M56" s="139" t="s">
        <v>16</v>
      </c>
      <c r="N56" s="120">
        <f t="shared" si="14"/>
        <v>0</v>
      </c>
      <c r="O56" s="125">
        <f t="shared" si="15"/>
        <v>0</v>
      </c>
      <c r="P56" s="126">
        <f t="shared" si="16"/>
        <v>0</v>
      </c>
      <c r="Q56" s="126">
        <f t="shared" si="17"/>
        <v>0</v>
      </c>
      <c r="R56" s="127">
        <v>10</v>
      </c>
      <c r="S56" s="128">
        <f t="shared" si="18"/>
        <v>0</v>
      </c>
      <c r="T56" s="140">
        <f t="shared" si="19"/>
        <v>0</v>
      </c>
      <c r="U56" s="175">
        <f t="shared" si="10"/>
        <v>0</v>
      </c>
    </row>
    <row r="57" spans="13:21" ht="12.75" customHeight="1" thickBot="1">
      <c r="M57" s="129"/>
      <c r="N57" s="120"/>
      <c r="O57" s="161">
        <f>SUM(O48:O56)</f>
        <v>0</v>
      </c>
      <c r="P57" s="161">
        <f>SUM(P48:P56)</f>
        <v>0</v>
      </c>
      <c r="Q57" s="162">
        <f>SUM(Q47:Q56)</f>
        <v>0</v>
      </c>
      <c r="R57" s="163"/>
      <c r="S57" s="164">
        <f>SUM(S48:S56)</f>
        <v>0</v>
      </c>
      <c r="T57" s="172">
        <f>SUM(T47:T56)</f>
        <v>0</v>
      </c>
      <c r="U57" s="175">
        <f t="shared" si="10"/>
        <v>0</v>
      </c>
    </row>
    <row r="58" spans="13:21" ht="12.75" customHeight="1" thickBot="1">
      <c r="M58" s="134" t="s">
        <v>3</v>
      </c>
      <c r="N58" s="182"/>
      <c r="O58" s="106"/>
      <c r="P58" s="102"/>
      <c r="Q58" s="102"/>
      <c r="R58" s="102"/>
      <c r="S58" s="102"/>
      <c r="T58" s="102"/>
      <c r="U58" s="175">
        <f t="shared" si="10"/>
        <v>0</v>
      </c>
    </row>
    <row r="59" spans="13:21" ht="12.75" customHeight="1" thickTop="1">
      <c r="M59" s="113" t="s">
        <v>12</v>
      </c>
      <c r="N59" s="120">
        <f aca="true" t="shared" si="20" ref="N59:N67">$C$14*I46</f>
        <v>0</v>
      </c>
      <c r="O59" s="114">
        <f aca="true" t="shared" si="21" ref="O59:O67">$C$48*I46</f>
        <v>0</v>
      </c>
      <c r="P59" s="114">
        <f aca="true" t="shared" si="22" ref="P59:P67">$D$48*I46</f>
        <v>0</v>
      </c>
      <c r="Q59" s="141">
        <f aca="true" t="shared" si="23" ref="Q59:Q67">O59+P59</f>
        <v>0</v>
      </c>
      <c r="R59" s="117">
        <v>10</v>
      </c>
      <c r="S59" s="118">
        <f aca="true" t="shared" si="24" ref="S59:S67">H46*$E$48</f>
        <v>0</v>
      </c>
      <c r="T59" s="137">
        <f aca="true" t="shared" si="25" ref="T59:T67">R59*S59</f>
        <v>0</v>
      </c>
      <c r="U59" s="175">
        <f t="shared" si="10"/>
        <v>0</v>
      </c>
    </row>
    <row r="60" spans="13:21" ht="12.75" customHeight="1">
      <c r="M60" s="119" t="s">
        <v>13</v>
      </c>
      <c r="N60" s="120">
        <f t="shared" si="20"/>
        <v>0</v>
      </c>
      <c r="O60" s="114">
        <f t="shared" si="21"/>
        <v>0</v>
      </c>
      <c r="P60" s="114">
        <f t="shared" si="22"/>
        <v>0</v>
      </c>
      <c r="Q60" s="142">
        <f t="shared" si="23"/>
        <v>0</v>
      </c>
      <c r="R60" s="122">
        <v>25</v>
      </c>
      <c r="S60" s="123">
        <f t="shared" si="24"/>
        <v>0</v>
      </c>
      <c r="T60" s="138">
        <f t="shared" si="25"/>
        <v>0</v>
      </c>
      <c r="U60" s="175">
        <f t="shared" si="10"/>
        <v>0</v>
      </c>
    </row>
    <row r="61" spans="13:21" ht="12.75" customHeight="1">
      <c r="M61" s="119" t="s">
        <v>14</v>
      </c>
      <c r="N61" s="120">
        <f t="shared" si="20"/>
        <v>0</v>
      </c>
      <c r="O61" s="114">
        <f t="shared" si="21"/>
        <v>0</v>
      </c>
      <c r="P61" s="114">
        <f t="shared" si="22"/>
        <v>0</v>
      </c>
      <c r="Q61" s="142">
        <f t="shared" si="23"/>
        <v>0</v>
      </c>
      <c r="R61" s="122">
        <v>42</v>
      </c>
      <c r="S61" s="123">
        <f t="shared" si="24"/>
        <v>0</v>
      </c>
      <c r="T61" s="138">
        <f t="shared" si="25"/>
        <v>0</v>
      </c>
      <c r="U61" s="175">
        <f t="shared" si="10"/>
        <v>0</v>
      </c>
    </row>
    <row r="62" spans="13:21" ht="12.75" customHeight="1">
      <c r="M62" s="119" t="s">
        <v>10</v>
      </c>
      <c r="N62" s="120">
        <f t="shared" si="20"/>
        <v>0</v>
      </c>
      <c r="O62" s="114">
        <f t="shared" si="21"/>
        <v>0</v>
      </c>
      <c r="P62" s="114">
        <f t="shared" si="22"/>
        <v>0</v>
      </c>
      <c r="Q62" s="142">
        <f t="shared" si="23"/>
        <v>0</v>
      </c>
      <c r="R62" s="122">
        <v>60</v>
      </c>
      <c r="S62" s="123">
        <f t="shared" si="24"/>
        <v>0</v>
      </c>
      <c r="T62" s="138">
        <f t="shared" si="25"/>
        <v>0</v>
      </c>
      <c r="U62" s="175">
        <f t="shared" si="10"/>
        <v>0</v>
      </c>
    </row>
    <row r="63" spans="13:21" ht="12.75" customHeight="1">
      <c r="M63" s="119" t="s">
        <v>7</v>
      </c>
      <c r="N63" s="120">
        <f t="shared" si="20"/>
        <v>0</v>
      </c>
      <c r="O63" s="114">
        <f t="shared" si="21"/>
        <v>0</v>
      </c>
      <c r="P63" s="114">
        <f t="shared" si="22"/>
        <v>0</v>
      </c>
      <c r="Q63" s="142">
        <f t="shared" si="23"/>
        <v>0</v>
      </c>
      <c r="R63" s="122">
        <v>63</v>
      </c>
      <c r="S63" s="123">
        <f t="shared" si="24"/>
        <v>0</v>
      </c>
      <c r="T63" s="138">
        <f t="shared" si="25"/>
        <v>0</v>
      </c>
      <c r="U63" s="175">
        <f t="shared" si="10"/>
        <v>0</v>
      </c>
    </row>
    <row r="64" spans="13:21" ht="12.75" customHeight="1">
      <c r="M64" s="119" t="s">
        <v>15</v>
      </c>
      <c r="N64" s="120">
        <f t="shared" si="20"/>
        <v>0</v>
      </c>
      <c r="O64" s="114">
        <f t="shared" si="21"/>
        <v>0</v>
      </c>
      <c r="P64" s="114">
        <f t="shared" si="22"/>
        <v>0</v>
      </c>
      <c r="Q64" s="142">
        <f t="shared" si="23"/>
        <v>0</v>
      </c>
      <c r="R64" s="122">
        <v>105</v>
      </c>
      <c r="S64" s="123">
        <f t="shared" si="24"/>
        <v>0</v>
      </c>
      <c r="T64" s="138">
        <f t="shared" si="25"/>
        <v>0</v>
      </c>
      <c r="U64" s="175">
        <f t="shared" si="10"/>
        <v>0</v>
      </c>
    </row>
    <row r="65" spans="13:21" ht="12.75" customHeight="1">
      <c r="M65" s="119" t="s">
        <v>11</v>
      </c>
      <c r="N65" s="120">
        <f t="shared" si="20"/>
        <v>0</v>
      </c>
      <c r="O65" s="114">
        <f t="shared" si="21"/>
        <v>0</v>
      </c>
      <c r="P65" s="114">
        <f t="shared" si="22"/>
        <v>0</v>
      </c>
      <c r="Q65" s="142">
        <f t="shared" si="23"/>
        <v>0</v>
      </c>
      <c r="R65" s="122">
        <v>150</v>
      </c>
      <c r="S65" s="123">
        <f t="shared" si="24"/>
        <v>0</v>
      </c>
      <c r="T65" s="138">
        <f t="shared" si="25"/>
        <v>0</v>
      </c>
      <c r="U65" s="175">
        <f t="shared" si="10"/>
        <v>0</v>
      </c>
    </row>
    <row r="66" spans="13:21" ht="12.75" customHeight="1">
      <c r="M66" s="119" t="s">
        <v>8</v>
      </c>
      <c r="N66" s="120">
        <f t="shared" si="20"/>
        <v>0</v>
      </c>
      <c r="O66" s="114">
        <f t="shared" si="21"/>
        <v>0</v>
      </c>
      <c r="P66" s="114">
        <f t="shared" si="22"/>
        <v>0</v>
      </c>
      <c r="Q66" s="142">
        <f t="shared" si="23"/>
        <v>0</v>
      </c>
      <c r="R66" s="122">
        <v>5</v>
      </c>
      <c r="S66" s="123">
        <f t="shared" si="24"/>
        <v>0</v>
      </c>
      <c r="T66" s="138">
        <f t="shared" si="25"/>
        <v>0</v>
      </c>
      <c r="U66" s="175">
        <f t="shared" si="10"/>
        <v>0</v>
      </c>
    </row>
    <row r="67" spans="13:21" ht="12.75" customHeight="1" thickBot="1">
      <c r="M67" s="124" t="s">
        <v>16</v>
      </c>
      <c r="N67" s="120">
        <f t="shared" si="20"/>
        <v>0</v>
      </c>
      <c r="O67" s="114">
        <f t="shared" si="21"/>
        <v>0</v>
      </c>
      <c r="P67" s="114">
        <f t="shared" si="22"/>
        <v>0</v>
      </c>
      <c r="Q67" s="143">
        <f t="shared" si="23"/>
        <v>0</v>
      </c>
      <c r="R67" s="127">
        <v>40</v>
      </c>
      <c r="S67" s="128">
        <f t="shared" si="24"/>
        <v>0</v>
      </c>
      <c r="T67" s="140">
        <f t="shared" si="25"/>
        <v>0</v>
      </c>
      <c r="U67" s="175">
        <f t="shared" si="10"/>
        <v>0</v>
      </c>
    </row>
    <row r="68" spans="13:21" ht="12.75" customHeight="1" thickBot="1">
      <c r="M68" s="129"/>
      <c r="N68" s="120"/>
      <c r="O68" s="130">
        <f>SUM(O59:O67)</f>
        <v>0</v>
      </c>
      <c r="P68" s="130">
        <f>SUM(P59:P67)</f>
        <v>0</v>
      </c>
      <c r="Q68" s="131">
        <f>SUM(Q59:Q67)</f>
        <v>0</v>
      </c>
      <c r="R68" s="132"/>
      <c r="S68" s="133">
        <f>SUM(S59:S67)</f>
        <v>0</v>
      </c>
      <c r="T68" s="144">
        <f>SUM(T58:T67)</f>
        <v>0</v>
      </c>
      <c r="U68" s="175">
        <f t="shared" si="10"/>
        <v>0</v>
      </c>
    </row>
    <row r="69" spans="11:21" ht="12.75" customHeight="1" thickBot="1">
      <c r="K69" s="9"/>
      <c r="M69" s="134" t="s">
        <v>10</v>
      </c>
      <c r="N69" s="183"/>
      <c r="O69" s="179"/>
      <c r="P69" s="103"/>
      <c r="Q69" s="103"/>
      <c r="R69" s="103"/>
      <c r="S69" s="103"/>
      <c r="T69" s="103"/>
      <c r="U69" s="175">
        <f aca="true" t="shared" si="26" ref="U69:U100">IF(T69&lt;=Q69,0,100*(T69/Q69)^(3/2))+IF(T69&gt;=Q69,0,100*(Q69/T69)^(3/2))</f>
        <v>0</v>
      </c>
    </row>
    <row r="70" spans="11:21" ht="12.75" customHeight="1" thickTop="1">
      <c r="K70" s="9"/>
      <c r="M70" s="113" t="s">
        <v>12</v>
      </c>
      <c r="N70" s="120">
        <f aca="true" t="shared" si="27" ref="N70:N78">$C$15*I46</f>
        <v>0</v>
      </c>
      <c r="O70" s="114">
        <f aca="true" t="shared" si="28" ref="O70:O78">$C$49*I46</f>
        <v>0</v>
      </c>
      <c r="P70" s="114">
        <f aca="true" t="shared" si="29" ref="P70:P78">$D$49*I46</f>
        <v>0</v>
      </c>
      <c r="Q70" s="141">
        <f aca="true" t="shared" si="30" ref="Q70:Q78">O70+P70</f>
        <v>0</v>
      </c>
      <c r="R70" s="117">
        <v>10</v>
      </c>
      <c r="S70" s="118">
        <f aca="true" t="shared" si="31" ref="S70:S78">H46*$E$49</f>
        <v>0</v>
      </c>
      <c r="T70" s="137">
        <f aca="true" t="shared" si="32" ref="T70:T78">R70*S70</f>
        <v>0</v>
      </c>
      <c r="U70" s="175">
        <f t="shared" si="26"/>
        <v>0</v>
      </c>
    </row>
    <row r="71" spans="11:21" ht="12.75" customHeight="1">
      <c r="K71" s="9"/>
      <c r="M71" s="119" t="s">
        <v>13</v>
      </c>
      <c r="N71" s="120">
        <f t="shared" si="27"/>
        <v>0</v>
      </c>
      <c r="O71" s="114">
        <f t="shared" si="28"/>
        <v>0</v>
      </c>
      <c r="P71" s="114">
        <f t="shared" si="29"/>
        <v>333.3333333333333</v>
      </c>
      <c r="Q71" s="142">
        <f t="shared" si="30"/>
        <v>333.3333333333333</v>
      </c>
      <c r="R71" s="122">
        <v>55</v>
      </c>
      <c r="S71" s="123">
        <f t="shared" si="31"/>
        <v>6.25</v>
      </c>
      <c r="T71" s="138">
        <f t="shared" si="32"/>
        <v>343.75</v>
      </c>
      <c r="U71" s="175">
        <f t="shared" si="26"/>
        <v>104.72393255976043</v>
      </c>
    </row>
    <row r="72" spans="11:21" ht="12.75" customHeight="1">
      <c r="K72" s="9"/>
      <c r="M72" s="119" t="s">
        <v>14</v>
      </c>
      <c r="N72" s="120">
        <f t="shared" si="27"/>
        <v>0</v>
      </c>
      <c r="O72" s="114">
        <f t="shared" si="28"/>
        <v>0</v>
      </c>
      <c r="P72" s="114">
        <f t="shared" si="29"/>
        <v>333.3333333333333</v>
      </c>
      <c r="Q72" s="142">
        <f t="shared" si="30"/>
        <v>333.3333333333333</v>
      </c>
      <c r="R72" s="122">
        <v>26</v>
      </c>
      <c r="S72" s="123">
        <f t="shared" si="31"/>
        <v>6.25</v>
      </c>
      <c r="T72" s="138">
        <f t="shared" si="32"/>
        <v>162.5</v>
      </c>
      <c r="U72" s="175">
        <f t="shared" si="26"/>
        <v>293.7907175546391</v>
      </c>
    </row>
    <row r="73" spans="11:21" ht="12.75" customHeight="1">
      <c r="K73" s="10"/>
      <c r="M73" s="119" t="s">
        <v>10</v>
      </c>
      <c r="N73" s="120">
        <f t="shared" si="27"/>
        <v>0</v>
      </c>
      <c r="O73" s="114">
        <f t="shared" si="28"/>
        <v>0</v>
      </c>
      <c r="P73" s="114">
        <f t="shared" si="29"/>
        <v>333.3333333333333</v>
      </c>
      <c r="Q73" s="142">
        <f t="shared" si="30"/>
        <v>333.3333333333333</v>
      </c>
      <c r="R73" s="122">
        <v>44</v>
      </c>
      <c r="S73" s="123">
        <f t="shared" si="31"/>
        <v>6.25</v>
      </c>
      <c r="T73" s="138">
        <f t="shared" si="32"/>
        <v>275</v>
      </c>
      <c r="U73" s="175">
        <f t="shared" si="26"/>
        <v>133.4501533486498</v>
      </c>
    </row>
    <row r="74" spans="11:21" ht="12.75" customHeight="1">
      <c r="K74" s="10"/>
      <c r="M74" s="119" t="s">
        <v>7</v>
      </c>
      <c r="N74" s="120">
        <f t="shared" si="27"/>
        <v>0</v>
      </c>
      <c r="O74" s="114">
        <f t="shared" si="28"/>
        <v>0</v>
      </c>
      <c r="P74" s="114">
        <f t="shared" si="29"/>
        <v>0</v>
      </c>
      <c r="Q74" s="142">
        <f t="shared" si="30"/>
        <v>0</v>
      </c>
      <c r="R74" s="122">
        <v>137</v>
      </c>
      <c r="S74" s="123">
        <f t="shared" si="31"/>
        <v>0</v>
      </c>
      <c r="T74" s="138">
        <f t="shared" si="32"/>
        <v>0</v>
      </c>
      <c r="U74" s="175">
        <f t="shared" si="26"/>
        <v>0</v>
      </c>
    </row>
    <row r="75" spans="11:21" ht="12.75" customHeight="1">
      <c r="K75" s="10"/>
      <c r="M75" s="119" t="s">
        <v>15</v>
      </c>
      <c r="N75" s="120">
        <f t="shared" si="27"/>
        <v>0</v>
      </c>
      <c r="O75" s="114">
        <f t="shared" si="28"/>
        <v>0</v>
      </c>
      <c r="P75" s="114">
        <f t="shared" si="29"/>
        <v>0</v>
      </c>
      <c r="Q75" s="142">
        <f t="shared" si="30"/>
        <v>0</v>
      </c>
      <c r="R75" s="122">
        <v>65</v>
      </c>
      <c r="S75" s="123">
        <f t="shared" si="31"/>
        <v>0</v>
      </c>
      <c r="T75" s="138">
        <f t="shared" si="32"/>
        <v>0</v>
      </c>
      <c r="U75" s="175">
        <f t="shared" si="26"/>
        <v>0</v>
      </c>
    </row>
    <row r="76" spans="13:21" ht="12.75" customHeight="1">
      <c r="M76" s="119" t="s">
        <v>11</v>
      </c>
      <c r="N76" s="120">
        <f t="shared" si="27"/>
        <v>0</v>
      </c>
      <c r="O76" s="114">
        <f t="shared" si="28"/>
        <v>0</v>
      </c>
      <c r="P76" s="114">
        <f t="shared" si="29"/>
        <v>0</v>
      </c>
      <c r="Q76" s="142">
        <f t="shared" si="30"/>
        <v>0</v>
      </c>
      <c r="R76" s="122">
        <v>110</v>
      </c>
      <c r="S76" s="123">
        <f t="shared" si="31"/>
        <v>0</v>
      </c>
      <c r="T76" s="138">
        <f t="shared" si="32"/>
        <v>0</v>
      </c>
      <c r="U76" s="175">
        <f t="shared" si="26"/>
        <v>0</v>
      </c>
    </row>
    <row r="77" spans="13:21" ht="12.75" customHeight="1">
      <c r="M77" s="119" t="s">
        <v>8</v>
      </c>
      <c r="N77" s="120">
        <f t="shared" si="27"/>
        <v>0</v>
      </c>
      <c r="O77" s="114">
        <f t="shared" si="28"/>
        <v>0</v>
      </c>
      <c r="P77" s="114">
        <f t="shared" si="29"/>
        <v>0</v>
      </c>
      <c r="Q77" s="142">
        <f t="shared" si="30"/>
        <v>0</v>
      </c>
      <c r="R77" s="122">
        <v>5</v>
      </c>
      <c r="S77" s="123">
        <f t="shared" si="31"/>
        <v>0</v>
      </c>
      <c r="T77" s="138">
        <f t="shared" si="32"/>
        <v>0</v>
      </c>
      <c r="U77" s="175">
        <f t="shared" si="26"/>
        <v>0</v>
      </c>
    </row>
    <row r="78" spans="13:21" ht="12.75" customHeight="1" thickBot="1">
      <c r="M78" s="124" t="s">
        <v>16</v>
      </c>
      <c r="N78" s="120">
        <f t="shared" si="27"/>
        <v>0</v>
      </c>
      <c r="O78" s="114">
        <f t="shared" si="28"/>
        <v>0</v>
      </c>
      <c r="P78" s="114">
        <f t="shared" si="29"/>
        <v>0</v>
      </c>
      <c r="Q78" s="143">
        <f t="shared" si="30"/>
        <v>0</v>
      </c>
      <c r="R78" s="127">
        <v>20</v>
      </c>
      <c r="S78" s="128">
        <f t="shared" si="31"/>
        <v>0</v>
      </c>
      <c r="T78" s="140">
        <f t="shared" si="32"/>
        <v>0</v>
      </c>
      <c r="U78" s="175">
        <f t="shared" si="26"/>
        <v>0</v>
      </c>
    </row>
    <row r="79" spans="11:21" ht="12.75" customHeight="1" thickBot="1">
      <c r="K79" s="1"/>
      <c r="M79" s="145"/>
      <c r="N79" s="184"/>
      <c r="O79" s="166">
        <f>SUM(O70:O78)</f>
        <v>0</v>
      </c>
      <c r="P79" s="166">
        <f>SUM(P70:P78)</f>
        <v>1000</v>
      </c>
      <c r="Q79" s="166">
        <f>SUM(Q70:Q78)</f>
        <v>1000</v>
      </c>
      <c r="R79" s="166"/>
      <c r="S79" s="166">
        <f>SUM(S70:S78)</f>
        <v>18.75</v>
      </c>
      <c r="T79" s="166">
        <f>SUM(T69:T78)</f>
        <v>781.25</v>
      </c>
      <c r="U79" s="175">
        <f t="shared" si="26"/>
        <v>144.81546878700493</v>
      </c>
    </row>
    <row r="80" spans="11:21" s="108" customFormat="1" ht="12.75" customHeight="1" thickBot="1">
      <c r="K80" s="109"/>
      <c r="M80" s="146" t="s">
        <v>7</v>
      </c>
      <c r="N80" s="183"/>
      <c r="O80" s="180"/>
      <c r="P80" s="165"/>
      <c r="Q80" s="165"/>
      <c r="R80" s="165"/>
      <c r="S80" s="165"/>
      <c r="T80" s="165"/>
      <c r="U80" s="175">
        <f t="shared" si="26"/>
        <v>0</v>
      </c>
    </row>
    <row r="81" spans="11:21" s="108" customFormat="1" ht="12.75" customHeight="1" thickBot="1" thickTop="1">
      <c r="K81" s="109"/>
      <c r="M81" s="113" t="s">
        <v>12</v>
      </c>
      <c r="N81" s="120">
        <f aca="true" t="shared" si="33" ref="N81:N89">$C$16*I46</f>
        <v>0</v>
      </c>
      <c r="O81" s="135">
        <f aca="true" t="shared" si="34" ref="O81:O89">$C$50*I46</f>
        <v>0</v>
      </c>
      <c r="P81" s="147"/>
      <c r="Q81" s="148">
        <f aca="true" t="shared" si="35" ref="Q81:Q89">O81</f>
        <v>0</v>
      </c>
      <c r="R81" s="117">
        <v>10</v>
      </c>
      <c r="S81" s="118">
        <f aca="true" t="shared" si="36" ref="S81:S89">H46*$E$50</f>
        <v>0</v>
      </c>
      <c r="T81" s="148">
        <f aca="true" t="shared" si="37" ref="T81:T89">R81*S81</f>
        <v>0</v>
      </c>
      <c r="U81" s="175">
        <f t="shared" si="26"/>
        <v>0</v>
      </c>
    </row>
    <row r="82" spans="11:21" s="108" customFormat="1" ht="12.75" customHeight="1" thickBot="1" thickTop="1">
      <c r="K82" s="109"/>
      <c r="M82" s="119" t="s">
        <v>13</v>
      </c>
      <c r="N82" s="120">
        <f t="shared" si="33"/>
        <v>0</v>
      </c>
      <c r="O82" s="115">
        <f t="shared" si="34"/>
        <v>0</v>
      </c>
      <c r="P82" s="147"/>
      <c r="Q82" s="148">
        <f t="shared" si="35"/>
        <v>0</v>
      </c>
      <c r="R82" s="122">
        <v>40</v>
      </c>
      <c r="S82" s="118">
        <f t="shared" si="36"/>
        <v>0</v>
      </c>
      <c r="T82" s="148">
        <f t="shared" si="37"/>
        <v>0</v>
      </c>
      <c r="U82" s="175">
        <f t="shared" si="26"/>
        <v>0</v>
      </c>
    </row>
    <row r="83" spans="11:21" s="108" customFormat="1" ht="12.75" customHeight="1" thickBot="1" thickTop="1">
      <c r="K83" s="109"/>
      <c r="M83" s="119" t="s">
        <v>14</v>
      </c>
      <c r="N83" s="120">
        <f t="shared" si="33"/>
        <v>0</v>
      </c>
      <c r="O83" s="115">
        <f t="shared" si="34"/>
        <v>0</v>
      </c>
      <c r="P83" s="147"/>
      <c r="Q83" s="148">
        <f t="shared" si="35"/>
        <v>0</v>
      </c>
      <c r="R83" s="122">
        <v>58</v>
      </c>
      <c r="S83" s="118">
        <f t="shared" si="36"/>
        <v>0</v>
      </c>
      <c r="T83" s="148">
        <f t="shared" si="37"/>
        <v>0</v>
      </c>
      <c r="U83" s="175">
        <f t="shared" si="26"/>
        <v>0</v>
      </c>
    </row>
    <row r="84" spans="11:21" s="108" customFormat="1" ht="12.75" customHeight="1" thickBot="1" thickTop="1">
      <c r="K84" s="109"/>
      <c r="M84" s="119" t="s">
        <v>10</v>
      </c>
      <c r="N84" s="120">
        <f t="shared" si="33"/>
        <v>0</v>
      </c>
      <c r="O84" s="115">
        <f t="shared" si="34"/>
        <v>0</v>
      </c>
      <c r="P84" s="147"/>
      <c r="Q84" s="148">
        <f t="shared" si="35"/>
        <v>0</v>
      </c>
      <c r="R84" s="122">
        <v>28</v>
      </c>
      <c r="S84" s="118">
        <f t="shared" si="36"/>
        <v>0</v>
      </c>
      <c r="T84" s="148">
        <f t="shared" si="37"/>
        <v>0</v>
      </c>
      <c r="U84" s="175">
        <f t="shared" si="26"/>
        <v>0</v>
      </c>
    </row>
    <row r="85" spans="11:21" s="108" customFormat="1" ht="12.75" customHeight="1" thickBot="1" thickTop="1">
      <c r="K85" s="109"/>
      <c r="M85" s="119" t="s">
        <v>7</v>
      </c>
      <c r="N85" s="120">
        <f t="shared" si="33"/>
        <v>0</v>
      </c>
      <c r="O85" s="115">
        <f t="shared" si="34"/>
        <v>0</v>
      </c>
      <c r="P85" s="147"/>
      <c r="Q85" s="148">
        <f t="shared" si="35"/>
        <v>0</v>
      </c>
      <c r="R85" s="122">
        <v>100</v>
      </c>
      <c r="S85" s="118">
        <f t="shared" si="36"/>
        <v>0</v>
      </c>
      <c r="T85" s="148">
        <f t="shared" si="37"/>
        <v>0</v>
      </c>
      <c r="U85" s="175">
        <f t="shared" si="26"/>
        <v>0</v>
      </c>
    </row>
    <row r="86" spans="11:21" s="108" customFormat="1" ht="12.75" customHeight="1" thickBot="1" thickTop="1">
      <c r="K86" s="109"/>
      <c r="M86" s="119" t="s">
        <v>15</v>
      </c>
      <c r="N86" s="120">
        <f t="shared" si="33"/>
        <v>0</v>
      </c>
      <c r="O86" s="115">
        <f t="shared" si="34"/>
        <v>0</v>
      </c>
      <c r="P86" s="147"/>
      <c r="Q86" s="148">
        <f t="shared" si="35"/>
        <v>0</v>
      </c>
      <c r="R86" s="122">
        <v>145</v>
      </c>
      <c r="S86" s="118">
        <f t="shared" si="36"/>
        <v>0</v>
      </c>
      <c r="T86" s="148">
        <f t="shared" si="37"/>
        <v>0</v>
      </c>
      <c r="U86" s="175">
        <f t="shared" si="26"/>
        <v>0</v>
      </c>
    </row>
    <row r="87" spans="11:21" s="108" customFormat="1" ht="12.75" customHeight="1" thickBot="1" thickTop="1">
      <c r="K87" s="109"/>
      <c r="M87" s="119" t="s">
        <v>11</v>
      </c>
      <c r="N87" s="120">
        <f t="shared" si="33"/>
        <v>0</v>
      </c>
      <c r="O87" s="115">
        <f t="shared" si="34"/>
        <v>0</v>
      </c>
      <c r="P87" s="147"/>
      <c r="Q87" s="148">
        <f t="shared" si="35"/>
        <v>0</v>
      </c>
      <c r="R87" s="122">
        <v>70</v>
      </c>
      <c r="S87" s="118">
        <f t="shared" si="36"/>
        <v>0</v>
      </c>
      <c r="T87" s="148">
        <f t="shared" si="37"/>
        <v>0</v>
      </c>
      <c r="U87" s="175">
        <f t="shared" si="26"/>
        <v>0</v>
      </c>
    </row>
    <row r="88" spans="11:21" s="108" customFormat="1" ht="12.75" customHeight="1" thickBot="1" thickTop="1">
      <c r="K88" s="109"/>
      <c r="M88" s="119" t="s">
        <v>8</v>
      </c>
      <c r="N88" s="120">
        <f t="shared" si="33"/>
        <v>0</v>
      </c>
      <c r="O88" s="115">
        <f t="shared" si="34"/>
        <v>0</v>
      </c>
      <c r="P88" s="147"/>
      <c r="Q88" s="148">
        <f t="shared" si="35"/>
        <v>0</v>
      </c>
      <c r="R88" s="122">
        <v>10</v>
      </c>
      <c r="S88" s="118">
        <f t="shared" si="36"/>
        <v>0</v>
      </c>
      <c r="T88" s="148">
        <f t="shared" si="37"/>
        <v>0</v>
      </c>
      <c r="U88" s="175">
        <f t="shared" si="26"/>
        <v>0</v>
      </c>
    </row>
    <row r="89" spans="11:21" s="108" customFormat="1" ht="12.75" customHeight="1" thickBot="1" thickTop="1">
      <c r="K89" s="109"/>
      <c r="M89" s="124" t="s">
        <v>16</v>
      </c>
      <c r="N89" s="120">
        <f t="shared" si="33"/>
        <v>0</v>
      </c>
      <c r="O89" s="167">
        <f t="shared" si="34"/>
        <v>0</v>
      </c>
      <c r="P89" s="168"/>
      <c r="Q89" s="160">
        <f t="shared" si="35"/>
        <v>0</v>
      </c>
      <c r="R89" s="127">
        <v>10</v>
      </c>
      <c r="S89" s="169">
        <f t="shared" si="36"/>
        <v>0</v>
      </c>
      <c r="T89" s="160">
        <f t="shared" si="37"/>
        <v>0</v>
      </c>
      <c r="U89" s="175">
        <f t="shared" si="26"/>
        <v>0</v>
      </c>
    </row>
    <row r="90" spans="11:21" s="108" customFormat="1" ht="12.75" customHeight="1" thickBot="1">
      <c r="K90" s="109"/>
      <c r="M90" s="149"/>
      <c r="N90" s="185"/>
      <c r="O90" s="166">
        <f>SUM(O81:O89)</f>
        <v>0</v>
      </c>
      <c r="P90" s="170"/>
      <c r="Q90" s="166">
        <f>SUM(Q81:Q89)</f>
        <v>0</v>
      </c>
      <c r="R90" s="166"/>
      <c r="S90" s="166">
        <f>SUM(S81:S89)</f>
        <v>0</v>
      </c>
      <c r="T90" s="166">
        <f>SUM(T81:T89)</f>
        <v>0</v>
      </c>
      <c r="U90" s="175">
        <f t="shared" si="26"/>
        <v>0</v>
      </c>
    </row>
    <row r="91" spans="11:21" s="108" customFormat="1" ht="12.75" customHeight="1" thickBot="1">
      <c r="K91" s="109"/>
      <c r="M91" s="146" t="s">
        <v>65</v>
      </c>
      <c r="N91" s="183"/>
      <c r="O91" s="180"/>
      <c r="P91" s="165"/>
      <c r="Q91" s="165"/>
      <c r="R91" s="165"/>
      <c r="S91" s="165"/>
      <c r="T91" s="165"/>
      <c r="U91" s="175">
        <f t="shared" si="26"/>
        <v>0</v>
      </c>
    </row>
    <row r="92" spans="11:21" s="108" customFormat="1" ht="12.75" customHeight="1" thickBot="1" thickTop="1">
      <c r="K92" s="109"/>
      <c r="M92" s="113" t="s">
        <v>12</v>
      </c>
      <c r="N92" s="120">
        <f aca="true" t="shared" si="38" ref="N92:N100">$C$17*I46</f>
        <v>0</v>
      </c>
      <c r="O92" s="135">
        <f aca="true" t="shared" si="39" ref="O92:O100">$C$51*I46</f>
        <v>0</v>
      </c>
      <c r="P92" s="147"/>
      <c r="Q92" s="148">
        <f aca="true" t="shared" si="40" ref="Q92:Q100">O92</f>
        <v>0</v>
      </c>
      <c r="R92" s="117">
        <v>10</v>
      </c>
      <c r="S92" s="118">
        <f aca="true" t="shared" si="41" ref="S92:S100">H46*$E$51</f>
        <v>0</v>
      </c>
      <c r="T92" s="148">
        <f aca="true" t="shared" si="42" ref="T92:T100">R92*S92</f>
        <v>0</v>
      </c>
      <c r="U92" s="175">
        <f t="shared" si="26"/>
        <v>0</v>
      </c>
    </row>
    <row r="93" spans="11:21" s="108" customFormat="1" ht="12.75" customHeight="1" thickBot="1" thickTop="1">
      <c r="K93" s="109"/>
      <c r="M93" s="119" t="s">
        <v>13</v>
      </c>
      <c r="N93" s="120">
        <f t="shared" si="38"/>
        <v>0</v>
      </c>
      <c r="O93" s="115">
        <f t="shared" si="39"/>
        <v>0</v>
      </c>
      <c r="P93" s="147"/>
      <c r="Q93" s="148">
        <f t="shared" si="40"/>
        <v>0</v>
      </c>
      <c r="R93" s="122">
        <v>25</v>
      </c>
      <c r="S93" s="118">
        <f t="shared" si="41"/>
        <v>0</v>
      </c>
      <c r="T93" s="148">
        <f t="shared" si="42"/>
        <v>0</v>
      </c>
      <c r="U93" s="175">
        <f t="shared" si="26"/>
        <v>0</v>
      </c>
    </row>
    <row r="94" spans="11:21" s="108" customFormat="1" ht="12.75" customHeight="1" thickBot="1" thickTop="1">
      <c r="K94" s="109"/>
      <c r="M94" s="119" t="s">
        <v>14</v>
      </c>
      <c r="N94" s="120">
        <f t="shared" si="38"/>
        <v>0</v>
      </c>
      <c r="O94" s="115">
        <f t="shared" si="39"/>
        <v>0</v>
      </c>
      <c r="P94" s="147"/>
      <c r="Q94" s="148">
        <f t="shared" si="40"/>
        <v>0</v>
      </c>
      <c r="R94" s="122">
        <v>42</v>
      </c>
      <c r="S94" s="118">
        <f t="shared" si="41"/>
        <v>0</v>
      </c>
      <c r="T94" s="148">
        <f t="shared" si="42"/>
        <v>0</v>
      </c>
      <c r="U94" s="175">
        <f t="shared" si="26"/>
        <v>0</v>
      </c>
    </row>
    <row r="95" spans="11:21" s="108" customFormat="1" ht="12.75" customHeight="1" thickBot="1" thickTop="1">
      <c r="K95" s="109"/>
      <c r="M95" s="119" t="s">
        <v>10</v>
      </c>
      <c r="N95" s="120">
        <f t="shared" si="38"/>
        <v>0</v>
      </c>
      <c r="O95" s="115">
        <f t="shared" si="39"/>
        <v>0</v>
      </c>
      <c r="P95" s="147"/>
      <c r="Q95" s="148">
        <f t="shared" si="40"/>
        <v>0</v>
      </c>
      <c r="R95" s="122">
        <v>60</v>
      </c>
      <c r="S95" s="118">
        <f t="shared" si="41"/>
        <v>0</v>
      </c>
      <c r="T95" s="148">
        <f t="shared" si="42"/>
        <v>0</v>
      </c>
      <c r="U95" s="175">
        <f t="shared" si="26"/>
        <v>0</v>
      </c>
    </row>
    <row r="96" spans="11:21" s="108" customFormat="1" ht="12.75" customHeight="1" thickBot="1" thickTop="1">
      <c r="K96" s="109"/>
      <c r="M96" s="119" t="s">
        <v>7</v>
      </c>
      <c r="N96" s="120">
        <f t="shared" si="38"/>
        <v>0</v>
      </c>
      <c r="O96" s="115">
        <f t="shared" si="39"/>
        <v>0</v>
      </c>
      <c r="P96" s="147"/>
      <c r="Q96" s="148">
        <f t="shared" si="40"/>
        <v>0</v>
      </c>
      <c r="R96" s="122">
        <v>63</v>
      </c>
      <c r="S96" s="118">
        <f t="shared" si="41"/>
        <v>0</v>
      </c>
      <c r="T96" s="148">
        <f t="shared" si="42"/>
        <v>0</v>
      </c>
      <c r="U96" s="175">
        <f t="shared" si="26"/>
        <v>0</v>
      </c>
    </row>
    <row r="97" spans="11:21" s="108" customFormat="1" ht="12.75" customHeight="1" thickBot="1" thickTop="1">
      <c r="K97" s="109"/>
      <c r="M97" s="119" t="s">
        <v>15</v>
      </c>
      <c r="N97" s="120">
        <f t="shared" si="38"/>
        <v>0</v>
      </c>
      <c r="O97" s="115">
        <f t="shared" si="39"/>
        <v>0</v>
      </c>
      <c r="P97" s="147"/>
      <c r="Q97" s="148">
        <f t="shared" si="40"/>
        <v>0</v>
      </c>
      <c r="R97" s="122">
        <v>105</v>
      </c>
      <c r="S97" s="118">
        <f t="shared" si="41"/>
        <v>0</v>
      </c>
      <c r="T97" s="148">
        <f t="shared" si="42"/>
        <v>0</v>
      </c>
      <c r="U97" s="175">
        <f t="shared" si="26"/>
        <v>0</v>
      </c>
    </row>
    <row r="98" spans="11:21" s="108" customFormat="1" ht="12.75" customHeight="1" thickBot="1" thickTop="1">
      <c r="K98" s="109"/>
      <c r="M98" s="119" t="s">
        <v>11</v>
      </c>
      <c r="N98" s="120">
        <f t="shared" si="38"/>
        <v>0</v>
      </c>
      <c r="O98" s="115">
        <f t="shared" si="39"/>
        <v>0</v>
      </c>
      <c r="P98" s="147"/>
      <c r="Q98" s="148">
        <f t="shared" si="40"/>
        <v>0</v>
      </c>
      <c r="R98" s="122">
        <v>150</v>
      </c>
      <c r="S98" s="118">
        <f t="shared" si="41"/>
        <v>0</v>
      </c>
      <c r="T98" s="148">
        <f t="shared" si="42"/>
        <v>0</v>
      </c>
      <c r="U98" s="175">
        <f t="shared" si="26"/>
        <v>0</v>
      </c>
    </row>
    <row r="99" spans="11:21" s="108" customFormat="1" ht="12.75" customHeight="1" thickBot="1" thickTop="1">
      <c r="K99" s="109"/>
      <c r="M99" s="119" t="s">
        <v>8</v>
      </c>
      <c r="N99" s="120">
        <f t="shared" si="38"/>
        <v>0</v>
      </c>
      <c r="O99" s="115">
        <f t="shared" si="39"/>
        <v>0</v>
      </c>
      <c r="P99" s="147"/>
      <c r="Q99" s="148">
        <f t="shared" si="40"/>
        <v>0</v>
      </c>
      <c r="R99" s="122">
        <v>5</v>
      </c>
      <c r="S99" s="118">
        <f t="shared" si="41"/>
        <v>0</v>
      </c>
      <c r="T99" s="148">
        <f t="shared" si="42"/>
        <v>0</v>
      </c>
      <c r="U99" s="175">
        <f t="shared" si="26"/>
        <v>0</v>
      </c>
    </row>
    <row r="100" spans="11:21" s="108" customFormat="1" ht="12.75" customHeight="1" thickBot="1" thickTop="1">
      <c r="K100" s="109"/>
      <c r="M100" s="124" t="s">
        <v>16</v>
      </c>
      <c r="N100" s="120">
        <f t="shared" si="38"/>
        <v>0</v>
      </c>
      <c r="O100" s="167">
        <f t="shared" si="39"/>
        <v>0</v>
      </c>
      <c r="P100" s="168"/>
      <c r="Q100" s="160">
        <f t="shared" si="40"/>
        <v>0</v>
      </c>
      <c r="R100" s="127">
        <v>40</v>
      </c>
      <c r="S100" s="169">
        <f t="shared" si="41"/>
        <v>0</v>
      </c>
      <c r="T100" s="160">
        <f t="shared" si="42"/>
        <v>0</v>
      </c>
      <c r="U100" s="175">
        <f t="shared" si="26"/>
        <v>0</v>
      </c>
    </row>
    <row r="101" spans="11:21" s="108" customFormat="1" ht="12.75" customHeight="1" thickBot="1">
      <c r="K101" s="109"/>
      <c r="M101" s="149"/>
      <c r="N101" s="185"/>
      <c r="O101" s="166"/>
      <c r="P101" s="166"/>
      <c r="Q101" s="166">
        <f>SUM(Q92:Q100)</f>
        <v>0</v>
      </c>
      <c r="R101" s="166"/>
      <c r="S101" s="166"/>
      <c r="T101" s="166"/>
      <c r="U101" s="175">
        <f aca="true" t="shared" si="43" ref="U101:U113">IF(T101&lt;=Q101,0,100*(T101/Q101)^(3/2))+IF(T101&gt;=Q101,0,100*(Q101/T101)^(3/2))</f>
        <v>0</v>
      </c>
    </row>
    <row r="102" spans="11:21" s="108" customFormat="1" ht="12.75" customHeight="1" thickBot="1">
      <c r="K102" s="109"/>
      <c r="M102" s="146" t="s">
        <v>70</v>
      </c>
      <c r="N102" s="183"/>
      <c r="O102" s="180"/>
      <c r="P102" s="165"/>
      <c r="Q102" s="165"/>
      <c r="R102" s="165"/>
      <c r="S102" s="165"/>
      <c r="T102" s="165"/>
      <c r="U102" s="175">
        <f t="shared" si="43"/>
        <v>0</v>
      </c>
    </row>
    <row r="103" spans="11:21" s="108" customFormat="1" ht="12.75" customHeight="1" thickBot="1" thickTop="1">
      <c r="K103" s="109"/>
      <c r="M103" s="113" t="s">
        <v>12</v>
      </c>
      <c r="N103" s="120">
        <f aca="true" t="shared" si="44" ref="N103:N111">$C$18*I46</f>
        <v>0</v>
      </c>
      <c r="O103" s="135">
        <f aca="true" t="shared" si="45" ref="O103:O111">$C$52*I46</f>
        <v>0</v>
      </c>
      <c r="P103" s="147"/>
      <c r="Q103" s="148">
        <f aca="true" t="shared" si="46" ref="Q103:Q111">O103</f>
        <v>0</v>
      </c>
      <c r="R103" s="117">
        <v>10</v>
      </c>
      <c r="S103" s="118">
        <f aca="true" t="shared" si="47" ref="S103:S111">H46*$E$52</f>
        <v>0</v>
      </c>
      <c r="T103" s="148">
        <f aca="true" t="shared" si="48" ref="T103:T111">R103*S103</f>
        <v>0</v>
      </c>
      <c r="U103" s="175">
        <f t="shared" si="43"/>
        <v>0</v>
      </c>
    </row>
    <row r="104" spans="11:21" s="108" customFormat="1" ht="12.75" customHeight="1" thickBot="1" thickTop="1">
      <c r="K104" s="109"/>
      <c r="M104" s="119" t="s">
        <v>13</v>
      </c>
      <c r="N104" s="120">
        <f t="shared" si="44"/>
        <v>0</v>
      </c>
      <c r="O104" s="115">
        <f t="shared" si="45"/>
        <v>0</v>
      </c>
      <c r="P104" s="147"/>
      <c r="Q104" s="148">
        <f t="shared" si="46"/>
        <v>0</v>
      </c>
      <c r="R104" s="122">
        <v>55</v>
      </c>
      <c r="S104" s="118">
        <f t="shared" si="47"/>
        <v>0</v>
      </c>
      <c r="T104" s="148">
        <f t="shared" si="48"/>
        <v>0</v>
      </c>
      <c r="U104" s="175">
        <f t="shared" si="43"/>
        <v>0</v>
      </c>
    </row>
    <row r="105" spans="11:21" s="108" customFormat="1" ht="12.75" customHeight="1" thickBot="1" thickTop="1">
      <c r="K105" s="109"/>
      <c r="M105" s="119" t="s">
        <v>14</v>
      </c>
      <c r="N105" s="120">
        <f t="shared" si="44"/>
        <v>0</v>
      </c>
      <c r="O105" s="115">
        <f t="shared" si="45"/>
        <v>0</v>
      </c>
      <c r="P105" s="147"/>
      <c r="Q105" s="148">
        <f t="shared" si="46"/>
        <v>0</v>
      </c>
      <c r="R105" s="122">
        <v>26</v>
      </c>
      <c r="S105" s="118">
        <f t="shared" si="47"/>
        <v>0</v>
      </c>
      <c r="T105" s="148">
        <f t="shared" si="48"/>
        <v>0</v>
      </c>
      <c r="U105" s="175">
        <f t="shared" si="43"/>
        <v>0</v>
      </c>
    </row>
    <row r="106" spans="11:21" s="108" customFormat="1" ht="12.75" customHeight="1" thickBot="1" thickTop="1">
      <c r="K106" s="109"/>
      <c r="M106" s="119" t="s">
        <v>10</v>
      </c>
      <c r="N106" s="120">
        <f t="shared" si="44"/>
        <v>0</v>
      </c>
      <c r="O106" s="115">
        <f t="shared" si="45"/>
        <v>0</v>
      </c>
      <c r="P106" s="147"/>
      <c r="Q106" s="148">
        <f t="shared" si="46"/>
        <v>0</v>
      </c>
      <c r="R106" s="122">
        <v>44</v>
      </c>
      <c r="S106" s="118">
        <f t="shared" si="47"/>
        <v>0</v>
      </c>
      <c r="T106" s="148">
        <f t="shared" si="48"/>
        <v>0</v>
      </c>
      <c r="U106" s="175">
        <f t="shared" si="43"/>
        <v>0</v>
      </c>
    </row>
    <row r="107" spans="11:21" ht="12.75" customHeight="1" thickBot="1" thickTop="1">
      <c r="K107" s="1"/>
      <c r="M107" s="119" t="s">
        <v>7</v>
      </c>
      <c r="N107" s="120">
        <f t="shared" si="44"/>
        <v>0</v>
      </c>
      <c r="O107" s="115">
        <f t="shared" si="45"/>
        <v>0</v>
      </c>
      <c r="P107" s="147"/>
      <c r="Q107" s="148">
        <f t="shared" si="46"/>
        <v>0</v>
      </c>
      <c r="R107" s="122">
        <v>137</v>
      </c>
      <c r="S107" s="118">
        <f t="shared" si="47"/>
        <v>0</v>
      </c>
      <c r="T107" s="148">
        <f t="shared" si="48"/>
        <v>0</v>
      </c>
      <c r="U107" s="175">
        <f t="shared" si="43"/>
        <v>0</v>
      </c>
    </row>
    <row r="108" spans="11:21" ht="12.75" customHeight="1" thickBot="1" thickTop="1">
      <c r="K108" s="1"/>
      <c r="M108" s="119" t="s">
        <v>15</v>
      </c>
      <c r="N108" s="120">
        <f t="shared" si="44"/>
        <v>0</v>
      </c>
      <c r="O108" s="115">
        <f t="shared" si="45"/>
        <v>0</v>
      </c>
      <c r="P108" s="147"/>
      <c r="Q108" s="148">
        <f t="shared" si="46"/>
        <v>0</v>
      </c>
      <c r="R108" s="122">
        <v>65</v>
      </c>
      <c r="S108" s="118">
        <f t="shared" si="47"/>
        <v>0</v>
      </c>
      <c r="T108" s="148">
        <f t="shared" si="48"/>
        <v>0</v>
      </c>
      <c r="U108" s="175">
        <f t="shared" si="43"/>
        <v>0</v>
      </c>
    </row>
    <row r="109" spans="11:21" ht="12.75" customHeight="1" thickBot="1" thickTop="1">
      <c r="K109" s="1"/>
      <c r="M109" s="119" t="s">
        <v>11</v>
      </c>
      <c r="N109" s="120">
        <f t="shared" si="44"/>
        <v>0</v>
      </c>
      <c r="O109" s="115">
        <f t="shared" si="45"/>
        <v>0</v>
      </c>
      <c r="P109" s="147"/>
      <c r="Q109" s="148">
        <f t="shared" si="46"/>
        <v>0</v>
      </c>
      <c r="R109" s="122">
        <v>110</v>
      </c>
      <c r="S109" s="118">
        <f t="shared" si="47"/>
        <v>0</v>
      </c>
      <c r="T109" s="148">
        <f t="shared" si="48"/>
        <v>0</v>
      </c>
      <c r="U109" s="175">
        <f t="shared" si="43"/>
        <v>0</v>
      </c>
    </row>
    <row r="110" spans="11:21" ht="14.25" customHeight="1" thickBot="1" thickTop="1">
      <c r="K110" s="1"/>
      <c r="M110" s="119" t="s">
        <v>8</v>
      </c>
      <c r="N110" s="120">
        <f t="shared" si="44"/>
        <v>0</v>
      </c>
      <c r="O110" s="115">
        <f t="shared" si="45"/>
        <v>0</v>
      </c>
      <c r="P110" s="147"/>
      <c r="Q110" s="148">
        <f t="shared" si="46"/>
        <v>0</v>
      </c>
      <c r="R110" s="122">
        <v>5</v>
      </c>
      <c r="S110" s="118">
        <f t="shared" si="47"/>
        <v>0</v>
      </c>
      <c r="T110" s="148">
        <f t="shared" si="48"/>
        <v>0</v>
      </c>
      <c r="U110" s="175">
        <f t="shared" si="43"/>
        <v>0</v>
      </c>
    </row>
    <row r="111" spans="11:21" ht="14.25" customHeight="1" thickBot="1" thickTop="1">
      <c r="K111" s="1"/>
      <c r="M111" s="124" t="s">
        <v>16</v>
      </c>
      <c r="N111" s="120">
        <f t="shared" si="44"/>
        <v>0</v>
      </c>
      <c r="O111" s="167">
        <f t="shared" si="45"/>
        <v>0</v>
      </c>
      <c r="P111" s="168"/>
      <c r="Q111" s="160">
        <f t="shared" si="46"/>
        <v>0</v>
      </c>
      <c r="R111" s="127">
        <v>20</v>
      </c>
      <c r="S111" s="169">
        <f t="shared" si="47"/>
        <v>0</v>
      </c>
      <c r="T111" s="160">
        <f t="shared" si="48"/>
        <v>0</v>
      </c>
      <c r="U111" s="175">
        <f t="shared" si="43"/>
        <v>0</v>
      </c>
    </row>
    <row r="112" spans="11:21" ht="12.75" customHeight="1" thickBot="1">
      <c r="K112" s="1"/>
      <c r="M112" s="145"/>
      <c r="N112" s="184"/>
      <c r="O112" s="166"/>
      <c r="P112" s="166"/>
      <c r="Q112" s="166">
        <f>SUM(Q103:Q111)</f>
        <v>0</v>
      </c>
      <c r="R112" s="166"/>
      <c r="S112" s="166"/>
      <c r="T112" s="166"/>
      <c r="U112" s="175">
        <f t="shared" si="43"/>
        <v>0</v>
      </c>
    </row>
    <row r="113" spans="11:21" ht="12.75" customHeight="1" thickBot="1">
      <c r="K113" s="1"/>
      <c r="M113" s="150"/>
      <c r="N113" s="186"/>
      <c r="O113" s="110"/>
      <c r="P113" s="110"/>
      <c r="Q113" s="110"/>
      <c r="R113" s="110"/>
      <c r="S113" s="110"/>
      <c r="T113" s="110"/>
      <c r="U113" s="175">
        <f t="shared" si="43"/>
        <v>0</v>
      </c>
    </row>
    <row r="114" spans="11:21" ht="12.75" customHeight="1" thickBot="1">
      <c r="K114" s="10"/>
      <c r="L114" s="10"/>
      <c r="M114" s="151"/>
      <c r="N114" s="176">
        <f>O46+O57+O68+O79</f>
        <v>15000</v>
      </c>
      <c r="O114" s="152">
        <f>P46+P57+P68+P79</f>
        <v>1000</v>
      </c>
      <c r="P114" s="152">
        <f>Q46+Q57+Q68+Q79</f>
        <v>16000</v>
      </c>
      <c r="Q114" s="153">
        <f>Q46+Q57+Q68+Q79+Q90+Q101+Q112</f>
        <v>16000</v>
      </c>
      <c r="R114" s="152"/>
      <c r="S114" s="152">
        <f>T46+T57+T68+T79</f>
        <v>15406.25</v>
      </c>
      <c r="T114" s="173">
        <f>T46+T57+T68+T79+T90+T101+T112</f>
        <v>15406.25</v>
      </c>
      <c r="U114" s="175">
        <f>IF($T$114&gt;=$Q$114,0,100*(T114/Q114)^(3/2))+IF($T$114&lt;=$Q$114,0,100*(Q114/T114)^(3/2))</f>
        <v>94.4855591403447</v>
      </c>
    </row>
    <row r="115" spans="11:22" ht="12.75" customHeight="1">
      <c r="K115" s="10"/>
      <c r="L115" s="1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</row>
    <row r="116" spans="11:22" ht="12.75" customHeight="1">
      <c r="K116" s="10"/>
      <c r="L116" s="10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</row>
    <row r="117" spans="11:22" ht="12.75" customHeight="1">
      <c r="K117" s="10"/>
      <c r="L117" s="10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</row>
    <row r="118" spans="11:23" ht="12.75" customHeight="1">
      <c r="K118" s="10"/>
      <c r="L118" s="10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</row>
    <row r="119" spans="11:23" ht="12.75" customHeight="1">
      <c r="K119" s="10"/>
      <c r="L119" s="10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</row>
    <row r="120" spans="11:23" ht="12.75" customHeight="1">
      <c r="K120" s="10"/>
      <c r="L120" s="10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</row>
    <row r="121" spans="11:23" ht="12.75" customHeight="1">
      <c r="K121" s="10"/>
      <c r="L121" s="10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</row>
    <row r="122" spans="11:23" ht="12.75" customHeight="1">
      <c r="K122" s="10"/>
      <c r="L122" s="10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</row>
    <row r="123" spans="11:23" ht="12.75" customHeight="1">
      <c r="K123" s="10"/>
      <c r="L123" s="10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</row>
    <row r="124" spans="11:23" ht="12.75" customHeight="1">
      <c r="K124" s="10"/>
      <c r="L124" s="10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</row>
    <row r="125" spans="11:23" ht="12.75" customHeight="1">
      <c r="K125" s="10"/>
      <c r="L125" s="1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</row>
    <row r="126" spans="11:23" ht="12.75" customHeight="1">
      <c r="K126" s="10"/>
      <c r="L126" s="1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</row>
    <row r="127" spans="11:23" ht="12.75" customHeight="1">
      <c r="K127" s="10"/>
      <c r="L127" s="10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</row>
    <row r="128" spans="11:23" ht="12.75" customHeight="1">
      <c r="K128" s="10"/>
      <c r="L128" s="10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</row>
    <row r="129" spans="11:23" ht="12.75" customHeight="1">
      <c r="K129" s="10"/>
      <c r="L129" s="10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</row>
    <row r="130" spans="11:23" ht="12.75" customHeight="1">
      <c r="K130" s="10"/>
      <c r="L130" s="10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</row>
    <row r="131" spans="11:23" ht="12.75" customHeight="1">
      <c r="K131" s="10"/>
      <c r="L131" s="10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</row>
    <row r="132" spans="11:23" ht="12.75" customHeight="1">
      <c r="K132" s="10"/>
      <c r="L132" s="10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</row>
    <row r="133" spans="11:23" ht="12.75" customHeight="1">
      <c r="K133" s="10"/>
      <c r="L133" s="10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</row>
    <row r="134" spans="11:23" ht="12.75" customHeight="1">
      <c r="K134" s="10"/>
      <c r="L134" s="10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</row>
    <row r="135" spans="11:23" ht="12.75" customHeight="1">
      <c r="K135" s="10"/>
      <c r="L135" s="10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</row>
    <row r="136" spans="2:23" ht="12.75" customHeight="1">
      <c r="B136" s="218" t="s">
        <v>60</v>
      </c>
      <c r="C136" s="219"/>
      <c r="D136" s="220"/>
      <c r="K136" s="10"/>
      <c r="L136" s="1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</row>
    <row r="137" spans="2:23" ht="12.75" customHeight="1">
      <c r="B137" s="221"/>
      <c r="C137" s="222"/>
      <c r="D137" s="223"/>
      <c r="K137" s="10"/>
      <c r="L137" s="1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</row>
    <row r="138" spans="11:23" ht="12.75" customHeight="1">
      <c r="K138" s="10"/>
      <c r="L138" s="10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</row>
    <row r="139" spans="11:23" ht="12.75" customHeight="1">
      <c r="K139" s="10"/>
      <c r="L139" s="10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</row>
    <row r="140" spans="9:23" ht="12.75" customHeight="1">
      <c r="I140" s="10"/>
      <c r="J140" s="10"/>
      <c r="K140" s="10"/>
      <c r="L140" s="10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</row>
    <row r="141" spans="9:35" ht="12.75" customHeight="1">
      <c r="I141" s="10"/>
      <c r="J141" s="44"/>
      <c r="K141" s="10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AC141" s="10"/>
      <c r="AD141" s="10"/>
      <c r="AE141" s="10"/>
      <c r="AF141" s="10"/>
      <c r="AG141" s="10"/>
      <c r="AH141" s="10"/>
      <c r="AI141" s="10"/>
    </row>
    <row r="142" spans="2:33" ht="12.75" customHeight="1">
      <c r="B142" s="4"/>
      <c r="C142" s="4" t="s">
        <v>26</v>
      </c>
      <c r="D142" s="4" t="s">
        <v>0</v>
      </c>
      <c r="E142" s="4" t="s">
        <v>2</v>
      </c>
      <c r="F142" s="4" t="s">
        <v>3</v>
      </c>
      <c r="G142" s="4" t="s">
        <v>4</v>
      </c>
      <c r="I142" s="10"/>
      <c r="J142" s="44"/>
      <c r="K142" s="10"/>
      <c r="L142" s="10"/>
      <c r="M142" s="107"/>
      <c r="N142" s="107"/>
      <c r="O142" s="107"/>
      <c r="P142" s="107"/>
      <c r="Q142" s="107"/>
      <c r="R142" s="107"/>
      <c r="S142" s="107"/>
      <c r="T142" s="107"/>
      <c r="U142" s="107"/>
      <c r="V142" s="154"/>
      <c r="W142" s="154"/>
      <c r="AA142" s="44"/>
      <c r="AB142" s="44"/>
      <c r="AC142" s="44"/>
      <c r="AD142" s="44"/>
      <c r="AE142" s="44"/>
      <c r="AF142" s="44">
        <v>20</v>
      </c>
      <c r="AG142" s="44">
        <v>21</v>
      </c>
    </row>
    <row r="143" spans="2:33" ht="12.75" customHeight="1">
      <c r="B143" s="4">
        <v>0</v>
      </c>
      <c r="C143" s="4"/>
      <c r="D143" s="4">
        <v>1</v>
      </c>
      <c r="E143" s="4">
        <v>1</v>
      </c>
      <c r="F143" s="4">
        <v>1</v>
      </c>
      <c r="G143" s="4">
        <v>1</v>
      </c>
      <c r="I143" s="10"/>
      <c r="J143" s="44"/>
      <c r="K143" s="44"/>
      <c r="L143" s="44"/>
      <c r="M143" s="155"/>
      <c r="N143" s="155"/>
      <c r="O143" s="155"/>
      <c r="P143" s="155"/>
      <c r="Q143" s="155"/>
      <c r="R143" s="155"/>
      <c r="S143" s="155"/>
      <c r="T143" s="155"/>
      <c r="U143" s="155"/>
      <c r="V143" s="107"/>
      <c r="W143" s="107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</row>
    <row r="144" spans="2:33" ht="12.75" customHeight="1">
      <c r="B144" s="4">
        <v>1</v>
      </c>
      <c r="C144" s="4">
        <v>0</v>
      </c>
      <c r="D144" s="4">
        <v>1.1</v>
      </c>
      <c r="E144" s="4">
        <v>1.03</v>
      </c>
      <c r="F144" s="4">
        <v>1.03</v>
      </c>
      <c r="G144" s="4">
        <v>1.03</v>
      </c>
      <c r="I144" s="10"/>
      <c r="J144" s="44"/>
      <c r="K144" s="45"/>
      <c r="L144" s="4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5"/>
      <c r="W144" s="155"/>
      <c r="X144" s="44"/>
      <c r="Y144" s="44"/>
      <c r="Z144" s="44"/>
      <c r="AA144" s="10"/>
      <c r="AB144" s="10"/>
      <c r="AC144" s="10"/>
      <c r="AD144" s="10"/>
      <c r="AE144" s="10"/>
      <c r="AF144" s="10"/>
      <c r="AG144" s="10"/>
    </row>
    <row r="145" spans="2:33" ht="12.75" customHeight="1">
      <c r="B145" s="4">
        <v>2</v>
      </c>
      <c r="C145" s="4">
        <v>0.015</v>
      </c>
      <c r="D145" s="4">
        <v>1.2</v>
      </c>
      <c r="E145" s="4">
        <v>1.06</v>
      </c>
      <c r="F145" s="4">
        <v>1.06</v>
      </c>
      <c r="G145" s="4">
        <v>1.06</v>
      </c>
      <c r="I145" s="10"/>
      <c r="J145" s="44"/>
      <c r="K145" s="46"/>
      <c r="L145" s="47"/>
      <c r="M145" s="156"/>
      <c r="N145" s="156"/>
      <c r="O145" s="156"/>
      <c r="P145" s="156"/>
      <c r="Q145" s="156"/>
      <c r="R145" s="156"/>
      <c r="S145" s="156"/>
      <c r="T145" s="156"/>
      <c r="U145" s="156"/>
      <c r="V145" s="107"/>
      <c r="W145" s="107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</row>
    <row r="146" spans="2:33" ht="12.75" customHeight="1">
      <c r="B146" s="4">
        <v>3</v>
      </c>
      <c r="C146" s="4">
        <v>0.03</v>
      </c>
      <c r="D146" s="4">
        <v>1.3</v>
      </c>
      <c r="E146" s="4">
        <v>1.1</v>
      </c>
      <c r="F146" s="4">
        <v>1.1</v>
      </c>
      <c r="G146" s="4">
        <v>1.1</v>
      </c>
      <c r="I146" s="10"/>
      <c r="J146" s="44"/>
      <c r="K146" s="45"/>
      <c r="L146" s="45"/>
      <c r="M146" s="156"/>
      <c r="N146" s="156"/>
      <c r="O146" s="156"/>
      <c r="P146" s="156"/>
      <c r="Q146" s="156"/>
      <c r="R146" s="156"/>
      <c r="S146" s="156"/>
      <c r="T146" s="156"/>
      <c r="U146" s="156"/>
      <c r="V146" s="107"/>
      <c r="W146" s="107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</row>
    <row r="147" spans="2:33" ht="12.75" customHeight="1">
      <c r="B147" s="4">
        <v>4</v>
      </c>
      <c r="C147" s="4">
        <v>0.045</v>
      </c>
      <c r="D147" s="4">
        <v>1.4</v>
      </c>
      <c r="E147" s="4">
        <v>1.15</v>
      </c>
      <c r="F147" s="4">
        <v>1.15</v>
      </c>
      <c r="G147" s="4">
        <v>1.15</v>
      </c>
      <c r="I147" s="10"/>
      <c r="J147" s="44"/>
      <c r="K147" s="45"/>
      <c r="L147" s="47"/>
      <c r="M147" s="156"/>
      <c r="N147" s="157"/>
      <c r="O147" s="156"/>
      <c r="P147" s="156"/>
      <c r="Q147" s="156"/>
      <c r="R147" s="156"/>
      <c r="S147" s="156"/>
      <c r="T147" s="156"/>
      <c r="U147" s="158"/>
      <c r="V147" s="107"/>
      <c r="W147" s="107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</row>
    <row r="148" spans="2:33" ht="12.75" customHeight="1">
      <c r="B148" s="4">
        <v>5</v>
      </c>
      <c r="C148" s="4">
        <v>0.06</v>
      </c>
      <c r="D148" s="4">
        <v>1.5</v>
      </c>
      <c r="E148" s="4">
        <v>1.2</v>
      </c>
      <c r="F148" s="4">
        <v>1.2</v>
      </c>
      <c r="G148" s="4">
        <v>1.2</v>
      </c>
      <c r="I148" s="10"/>
      <c r="J148" s="44"/>
      <c r="K148" s="45"/>
      <c r="L148" s="47"/>
      <c r="M148" s="156"/>
      <c r="N148" s="156"/>
      <c r="O148" s="157"/>
      <c r="P148" s="156"/>
      <c r="Q148" s="156"/>
      <c r="R148" s="158"/>
      <c r="S148" s="156"/>
      <c r="T148" s="156"/>
      <c r="U148" s="156"/>
      <c r="V148" s="107"/>
      <c r="W148" s="107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</row>
    <row r="149" spans="2:33" ht="12.75" customHeight="1">
      <c r="B149" s="4">
        <v>6</v>
      </c>
      <c r="C149" s="4">
        <v>0.075</v>
      </c>
      <c r="D149" s="4">
        <v>1.6</v>
      </c>
      <c r="E149" s="4">
        <v>1.25</v>
      </c>
      <c r="F149" s="4">
        <v>1.25</v>
      </c>
      <c r="G149" s="4">
        <v>1.25</v>
      </c>
      <c r="I149" s="10"/>
      <c r="J149" s="44"/>
      <c r="K149" s="45"/>
      <c r="L149" s="47"/>
      <c r="M149" s="156"/>
      <c r="N149" s="156"/>
      <c r="O149" s="156"/>
      <c r="P149" s="157"/>
      <c r="Q149" s="156"/>
      <c r="R149" s="156"/>
      <c r="S149" s="156"/>
      <c r="T149" s="156"/>
      <c r="U149" s="156"/>
      <c r="V149" s="107"/>
      <c r="W149" s="107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</row>
    <row r="150" spans="2:33" ht="12.75" customHeight="1">
      <c r="B150" s="4">
        <v>7</v>
      </c>
      <c r="C150" s="4">
        <v>0.09</v>
      </c>
      <c r="D150" s="4">
        <v>1.75</v>
      </c>
      <c r="E150" s="4">
        <v>1.35</v>
      </c>
      <c r="F150" s="4">
        <v>1.35</v>
      </c>
      <c r="G150" s="4">
        <v>1.35</v>
      </c>
      <c r="I150" s="10"/>
      <c r="J150" s="44"/>
      <c r="K150" s="45"/>
      <c r="L150" s="47"/>
      <c r="M150" s="156"/>
      <c r="N150" s="156"/>
      <c r="O150" s="156"/>
      <c r="P150" s="156"/>
      <c r="Q150" s="157"/>
      <c r="R150" s="156"/>
      <c r="S150" s="158"/>
      <c r="T150" s="156"/>
      <c r="U150" s="156"/>
      <c r="V150" s="107"/>
      <c r="W150" s="107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</row>
    <row r="151" spans="2:33" ht="12.75" customHeight="1">
      <c r="B151" s="4">
        <v>8</v>
      </c>
      <c r="C151" s="4">
        <v>0.105</v>
      </c>
      <c r="D151" s="4">
        <v>1.9</v>
      </c>
      <c r="E151" s="4">
        <v>1.4</v>
      </c>
      <c r="F151" s="4">
        <v>1.4</v>
      </c>
      <c r="G151" s="4">
        <v>1.4</v>
      </c>
      <c r="I151" s="10"/>
      <c r="J151" s="44"/>
      <c r="K151" s="45"/>
      <c r="L151" s="47"/>
      <c r="M151" s="156"/>
      <c r="N151" s="156"/>
      <c r="O151" s="158"/>
      <c r="P151" s="156"/>
      <c r="Q151" s="156"/>
      <c r="R151" s="157"/>
      <c r="S151" s="156"/>
      <c r="T151" s="156"/>
      <c r="U151" s="156"/>
      <c r="V151" s="107"/>
      <c r="W151" s="107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</row>
    <row r="152" spans="2:35" ht="12.75" customHeight="1">
      <c r="B152" s="4">
        <v>9</v>
      </c>
      <c r="C152" s="4">
        <v>0.12</v>
      </c>
      <c r="D152" s="4">
        <v>2.1</v>
      </c>
      <c r="E152" s="4">
        <v>1.45</v>
      </c>
      <c r="F152" s="4">
        <v>1.45</v>
      </c>
      <c r="G152" s="4">
        <v>1.45</v>
      </c>
      <c r="K152" s="10"/>
      <c r="L152" s="44"/>
      <c r="M152" s="156"/>
      <c r="N152" s="157"/>
      <c r="O152" s="156"/>
      <c r="P152" s="156"/>
      <c r="Q152" s="156"/>
      <c r="R152" s="156"/>
      <c r="S152" s="158"/>
      <c r="T152" s="156"/>
      <c r="U152" s="157"/>
      <c r="V152" s="156"/>
      <c r="W152" s="156"/>
      <c r="X152" s="45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2:35" ht="12.75" customHeight="1">
      <c r="B153" s="4">
        <v>10</v>
      </c>
      <c r="C153" s="4">
        <v>0.15</v>
      </c>
      <c r="D153" s="4">
        <v>2.35</v>
      </c>
      <c r="E153" s="4">
        <v>1.6</v>
      </c>
      <c r="F153" s="4">
        <v>1.6</v>
      </c>
      <c r="G153" s="4">
        <v>1.6</v>
      </c>
      <c r="K153" s="10"/>
      <c r="L153" s="44"/>
      <c r="M153" s="156"/>
      <c r="N153" s="157"/>
      <c r="O153" s="156"/>
      <c r="P153" s="156"/>
      <c r="Q153" s="159"/>
      <c r="R153" s="156"/>
      <c r="S153" s="156"/>
      <c r="T153" s="156"/>
      <c r="U153" s="156"/>
      <c r="V153" s="157"/>
      <c r="W153" s="157"/>
      <c r="X153" s="45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1:35" ht="12.75" customHeight="1">
      <c r="K154" s="10"/>
      <c r="L154" s="44"/>
      <c r="M154" s="156"/>
      <c r="N154" s="157"/>
      <c r="O154" s="156"/>
      <c r="P154" s="158"/>
      <c r="Q154" s="156"/>
      <c r="R154" s="156"/>
      <c r="S154" s="156"/>
      <c r="T154" s="156"/>
      <c r="U154" s="156"/>
      <c r="V154" s="156"/>
      <c r="W154" s="156"/>
      <c r="X154" s="47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6:30" ht="12.75" customHeight="1">
      <c r="F155" s="10"/>
      <c r="G155" s="44"/>
      <c r="H155" s="10"/>
      <c r="I155" s="10"/>
      <c r="J155" s="10"/>
      <c r="K155" s="10"/>
      <c r="L155" s="10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"/>
      <c r="Y155" s="10"/>
      <c r="Z155" s="10"/>
      <c r="AA155" s="10"/>
      <c r="AB155" s="10"/>
      <c r="AC155" s="10"/>
      <c r="AD155" s="10"/>
    </row>
    <row r="156" spans="7:30" ht="12.75" customHeight="1">
      <c r="G156" s="44"/>
      <c r="H156" s="10"/>
      <c r="I156" s="10"/>
      <c r="J156" s="10"/>
      <c r="K156" s="10"/>
      <c r="L156" s="10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"/>
      <c r="Y156" s="10"/>
      <c r="Z156" s="10"/>
      <c r="AA156" s="10"/>
      <c r="AB156" s="47"/>
      <c r="AC156" s="10"/>
      <c r="AD156" s="10"/>
    </row>
    <row r="157" spans="7:30" ht="12.75" customHeight="1">
      <c r="G157" s="44"/>
      <c r="H157" s="10"/>
      <c r="I157" s="10"/>
      <c r="J157" s="10"/>
      <c r="K157" s="10"/>
      <c r="L157" s="10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"/>
      <c r="Y157" s="10"/>
      <c r="Z157" s="10"/>
      <c r="AA157" s="10"/>
      <c r="AB157" s="10"/>
      <c r="AC157" s="10"/>
      <c r="AD157" s="10"/>
    </row>
    <row r="158" spans="7:30" ht="12.75" customHeight="1">
      <c r="G158" s="44"/>
      <c r="H158" s="10"/>
      <c r="I158" s="10"/>
      <c r="J158" s="10"/>
      <c r="K158" s="10"/>
      <c r="L158" s="10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"/>
      <c r="Y158" s="10"/>
      <c r="Z158" s="10"/>
      <c r="AA158" s="10"/>
      <c r="AB158" s="10"/>
      <c r="AC158" s="10"/>
      <c r="AD158" s="10"/>
    </row>
    <row r="159" spans="7:30" ht="12.75" customHeight="1">
      <c r="G159" s="44"/>
      <c r="H159" s="10"/>
      <c r="I159" s="10"/>
      <c r="J159" s="10"/>
      <c r="K159" s="10"/>
      <c r="L159" s="10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"/>
      <c r="Y159" s="10"/>
      <c r="Z159" s="10"/>
      <c r="AA159" s="10"/>
      <c r="AB159" s="10"/>
      <c r="AC159" s="10"/>
      <c r="AD159" s="10"/>
    </row>
    <row r="160" spans="7:30" ht="12.75" customHeight="1">
      <c r="G160" s="44"/>
      <c r="H160" s="10"/>
      <c r="I160" s="10"/>
      <c r="J160" s="10"/>
      <c r="K160" s="10"/>
      <c r="L160" s="10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"/>
      <c r="Y160" s="10"/>
      <c r="Z160" s="10"/>
      <c r="AA160" s="10"/>
      <c r="AB160" s="10"/>
      <c r="AC160" s="10"/>
      <c r="AD160" s="10"/>
    </row>
    <row r="161" spans="7:30" ht="12.75" customHeight="1">
      <c r="G161" s="44"/>
      <c r="H161" s="10"/>
      <c r="I161" s="10"/>
      <c r="J161" s="10"/>
      <c r="K161" s="10"/>
      <c r="L161" s="10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"/>
      <c r="Y161" s="10"/>
      <c r="Z161" s="10"/>
      <c r="AA161" s="10"/>
      <c r="AB161" s="10"/>
      <c r="AC161" s="10"/>
      <c r="AD161" s="10"/>
    </row>
    <row r="162" spans="7:30" ht="12.75" customHeight="1">
      <c r="G162" s="44"/>
      <c r="H162" s="10"/>
      <c r="I162" s="10"/>
      <c r="J162" s="10"/>
      <c r="K162" s="10"/>
      <c r="L162" s="10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"/>
      <c r="Y162" s="10"/>
      <c r="Z162" s="10"/>
      <c r="AA162" s="10"/>
      <c r="AB162" s="10"/>
      <c r="AC162" s="10"/>
      <c r="AD162" s="10"/>
    </row>
    <row r="163" spans="7:30" ht="12.75" customHeight="1">
      <c r="G163" s="44"/>
      <c r="H163" s="10"/>
      <c r="I163" s="10"/>
      <c r="J163" s="10"/>
      <c r="K163" s="10"/>
      <c r="L163" s="10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"/>
      <c r="Y163" s="10"/>
      <c r="Z163" s="10"/>
      <c r="AA163" s="10"/>
      <c r="AB163" s="10"/>
      <c r="AC163" s="10"/>
      <c r="AD163" s="10"/>
    </row>
    <row r="164" spans="7:30" ht="12.75" customHeight="1">
      <c r="G164" s="44"/>
      <c r="H164" s="10"/>
      <c r="I164" s="10"/>
      <c r="J164" s="10"/>
      <c r="K164" s="10"/>
      <c r="L164" s="10"/>
      <c r="M164" s="107"/>
      <c r="N164" s="107"/>
      <c r="O164" s="107"/>
      <c r="P164" s="107"/>
      <c r="Q164" s="107"/>
      <c r="R164" s="107"/>
      <c r="S164" s="107"/>
      <c r="T164" s="107"/>
      <c r="U164" s="157"/>
      <c r="V164" s="107"/>
      <c r="W164" s="107"/>
      <c r="X164" s="10"/>
      <c r="Y164" s="10"/>
      <c r="Z164" s="10"/>
      <c r="AA164" s="10"/>
      <c r="AB164" s="10"/>
      <c r="AC164" s="10"/>
      <c r="AD164" s="10"/>
    </row>
    <row r="165" spans="12:35" ht="12.75" customHeight="1">
      <c r="L165" s="44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2:35" ht="12.75" customHeight="1">
      <c r="L166" s="44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2:35" ht="12.75" customHeight="1">
      <c r="L167" s="44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"/>
      <c r="Y167" s="10"/>
      <c r="Z167" s="10"/>
      <c r="AA167" s="10"/>
      <c r="AB167" s="10"/>
      <c r="AC167" s="47"/>
      <c r="AD167" s="10"/>
      <c r="AE167" s="10"/>
      <c r="AF167" s="10"/>
      <c r="AG167" s="10"/>
      <c r="AH167" s="10"/>
      <c r="AI167" s="10"/>
    </row>
    <row r="168" spans="12:35" ht="12.75" customHeight="1">
      <c r="L168" s="44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2:35" ht="12.75" customHeight="1">
      <c r="L169" s="44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2:35" ht="12.75" customHeight="1">
      <c r="L170" s="44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2:35" ht="12.75" customHeight="1">
      <c r="L171" s="44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2:35" ht="12.75" customHeight="1">
      <c r="L172" s="44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2:35" ht="12.75" customHeight="1">
      <c r="L173" s="44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2:35" ht="12.75" customHeight="1">
      <c r="L174" s="10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2:35" ht="12.75" customHeight="1">
      <c r="L175" s="10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2:35" ht="12.75" customHeight="1">
      <c r="L176" s="10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2:35" ht="12.75" customHeight="1">
      <c r="L177" s="10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2:35" ht="12.75" customHeight="1">
      <c r="L178" s="10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2:35" ht="12.75" customHeight="1">
      <c r="L179" s="10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2:35" ht="12.75" customHeight="1">
      <c r="L180" s="10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2:35" ht="12.75" customHeight="1">
      <c r="L181" s="10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2:35" ht="12.75" customHeight="1">
      <c r="L182" s="10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2:35" ht="12.75" customHeight="1">
      <c r="L183" s="10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2:35" ht="12.75" customHeight="1">
      <c r="L184" s="10"/>
      <c r="M184" s="107"/>
      <c r="N184" s="107"/>
      <c r="O184" s="107">
        <f>(7^2+4^2)*(1/2)</f>
        <v>32.5</v>
      </c>
      <c r="P184" s="107"/>
      <c r="Q184" s="107"/>
      <c r="R184" s="107"/>
      <c r="S184" s="107"/>
      <c r="T184" s="107"/>
      <c r="U184" s="107"/>
      <c r="V184" s="107"/>
      <c r="W184" s="107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2:35" ht="12.75" customHeight="1">
      <c r="L185" s="10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3:35" ht="12.75" customHeight="1"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3:28" ht="12.75" customHeight="1"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"/>
      <c r="Y187" s="10"/>
      <c r="Z187" s="10"/>
      <c r="AA187" s="10"/>
      <c r="AB187" s="10"/>
    </row>
    <row r="188" spans="13:28" ht="12.75" customHeight="1"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Y188" s="10"/>
      <c r="Z188" s="10"/>
      <c r="AA188" s="10"/>
      <c r="AB188" s="10"/>
    </row>
    <row r="189" spans="13:23" ht="12.75" customHeight="1"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</row>
    <row r="190" spans="13:23" ht="12.75" customHeight="1"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</row>
    <row r="191" spans="13:23" ht="12.75" customHeight="1"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</row>
    <row r="192" spans="13:23" ht="12.75" customHeight="1"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</row>
    <row r="193" spans="13:23" ht="12.75" customHeight="1"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</row>
    <row r="194" spans="13:23" ht="12.75" customHeight="1"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</row>
    <row r="195" spans="13:23" ht="12.75" customHeight="1"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</row>
    <row r="196" spans="13:23" ht="12.75" customHeight="1"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</row>
    <row r="197" spans="13:23" ht="12.75" customHeight="1"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</row>
    <row r="198" spans="13:23" ht="12.75" customHeight="1"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</row>
    <row r="199" spans="13:23" ht="12.75" customHeight="1"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</row>
    <row r="200" spans="13:23" ht="12.75" customHeight="1"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</row>
    <row r="201" spans="13:23" ht="12.75" customHeight="1"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</row>
    <row r="202" spans="13:23" ht="12.75" customHeight="1"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</row>
    <row r="203" spans="13:23" ht="12.75" customHeight="1"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</row>
    <row r="204" spans="13:23" ht="12.75" customHeight="1"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</row>
    <row r="205" spans="13:23" ht="12.75" customHeight="1"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</row>
    <row r="206" spans="13:23" ht="12.75" customHeight="1"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</row>
    <row r="207" spans="13:23" ht="12.75" customHeight="1"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</row>
    <row r="208" spans="13:23" ht="12.75" customHeight="1"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</row>
    <row r="209" spans="13:23" ht="12.75" customHeight="1"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</row>
    <row r="210" spans="13:23" ht="12.75" customHeight="1"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</row>
    <row r="211" spans="13:23" ht="12.75" customHeight="1"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</row>
    <row r="212" spans="13:23" ht="12.75" customHeight="1"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</row>
    <row r="213" spans="13:23" ht="12.75" customHeight="1"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</row>
    <row r="214" spans="13:23" ht="12.75" customHeight="1"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54"/>
    </row>
    <row r="215" spans="13:23" ht="12.75" customHeight="1"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</row>
    <row r="216" spans="13:23" ht="12.75" customHeight="1"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</row>
    <row r="217" spans="13:23" ht="12.75" customHeight="1"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</row>
    <row r="218" spans="13:23" ht="12.75" customHeight="1"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</row>
    <row r="219" spans="13:23" ht="12.75" customHeight="1"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</row>
    <row r="220" spans="13:23" ht="12.75" customHeight="1"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</row>
    <row r="221" spans="13:23" ht="12.75" customHeight="1"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</row>
    <row r="222" spans="13:23" ht="12.75" customHeight="1"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</row>
    <row r="223" spans="13:23" ht="12.75" customHeight="1"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</row>
    <row r="224" spans="13:23" ht="12.75" customHeight="1"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</row>
    <row r="225" spans="13:23" ht="12.75" customHeight="1"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</row>
    <row r="226" spans="13:23" ht="12.75" customHeight="1"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</row>
    <row r="227" spans="13:23" ht="12.75" customHeight="1"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</row>
    <row r="228" spans="13:23" ht="12.75" customHeight="1"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</row>
    <row r="229" spans="13:23" ht="12.75" customHeight="1"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</row>
    <row r="230" spans="13:23" ht="12.75" customHeight="1"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</row>
    <row r="231" spans="13:23" ht="12.75" customHeight="1"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</row>
    <row r="232" spans="13:23" ht="12.75" customHeight="1"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</row>
    <row r="233" spans="13:23" ht="12.75" customHeight="1"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</row>
    <row r="234" spans="13:23" ht="12.75" customHeight="1"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</row>
    <row r="235" spans="13:23" ht="12.75" customHeight="1"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</row>
    <row r="236" spans="13:23" ht="12.75" customHeight="1"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</row>
    <row r="237" spans="13:23" ht="12.75" customHeight="1"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</row>
    <row r="238" spans="13:23" ht="12.75" customHeight="1"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</row>
    <row r="239" spans="13:23" ht="12.75" customHeight="1"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</row>
    <row r="240" spans="13:23" ht="12.75" customHeight="1"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</row>
    <row r="241" spans="13:23" ht="12.75" customHeight="1"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</row>
    <row r="242" spans="13:23" ht="12.75" customHeight="1"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</row>
    <row r="243" spans="13:23" ht="12.75" customHeight="1"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</row>
    <row r="244" spans="13:23" ht="12.75" customHeight="1"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</row>
    <row r="245" spans="13:23" ht="12.75" customHeight="1"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</row>
    <row r="246" spans="13:23" ht="12.75" customHeight="1"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</row>
    <row r="247" spans="13:23" ht="12.75" customHeight="1"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</row>
    <row r="248" spans="13:23" ht="12.75" customHeight="1"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</row>
    <row r="249" spans="13:23" ht="12.75" customHeight="1"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</row>
    <row r="250" spans="13:23" ht="12.75" customHeight="1"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  <c r="W250" s="154"/>
    </row>
    <row r="251" spans="13:23" ht="12.75" customHeight="1"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</row>
    <row r="252" spans="13:23" ht="12.75" customHeight="1"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</row>
    <row r="253" spans="13:23" ht="12.75" customHeight="1"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</row>
    <row r="254" spans="13:23" ht="12.75" customHeight="1"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  <c r="W254" s="154"/>
    </row>
    <row r="255" spans="13:23" ht="12.75" customHeight="1"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</row>
    <row r="256" spans="13:23" ht="12.75" customHeight="1"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  <c r="W256" s="154"/>
    </row>
    <row r="257" spans="13:23" ht="12.75" customHeight="1"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</row>
    <row r="258" spans="13:23" ht="12.75" customHeight="1">
      <c r="M258" s="154"/>
      <c r="N258" s="154"/>
      <c r="O258" s="154"/>
      <c r="P258" s="154"/>
      <c r="Q258" s="154"/>
      <c r="R258" s="154"/>
      <c r="S258" s="154"/>
      <c r="T258" s="154"/>
      <c r="U258" s="154"/>
      <c r="V258" s="154"/>
      <c r="W258" s="154"/>
    </row>
    <row r="259" spans="13:23" ht="12.75" customHeight="1"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</row>
    <row r="260" spans="13:23" ht="12.75" customHeight="1">
      <c r="M260" s="154"/>
      <c r="N260" s="154"/>
      <c r="O260" s="154"/>
      <c r="P260" s="154"/>
      <c r="Q260" s="154"/>
      <c r="R260" s="154"/>
      <c r="S260" s="154"/>
      <c r="T260" s="154"/>
      <c r="U260" s="154"/>
      <c r="V260" s="154"/>
      <c r="W260" s="154"/>
    </row>
    <row r="261" spans="13:23" ht="12.75" customHeight="1">
      <c r="M261" s="154"/>
      <c r="N261" s="154"/>
      <c r="O261" s="154"/>
      <c r="P261" s="154"/>
      <c r="Q261" s="154"/>
      <c r="R261" s="154"/>
      <c r="S261" s="154"/>
      <c r="T261" s="154"/>
      <c r="U261" s="154"/>
      <c r="V261" s="154"/>
      <c r="W261" s="154"/>
    </row>
    <row r="262" spans="13:23" ht="12.75" customHeight="1">
      <c r="M262" s="154"/>
      <c r="N262" s="154"/>
      <c r="O262" s="154"/>
      <c r="P262" s="154"/>
      <c r="Q262" s="154"/>
      <c r="R262" s="154"/>
      <c r="S262" s="154"/>
      <c r="T262" s="154"/>
      <c r="U262" s="154"/>
      <c r="V262" s="154"/>
      <c r="W262" s="154"/>
    </row>
    <row r="263" spans="13:23" ht="12.75" customHeight="1"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  <c r="W263" s="154"/>
    </row>
    <row r="264" spans="13:23" ht="12.75" customHeight="1"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54"/>
    </row>
    <row r="265" spans="13:23" ht="12.75" customHeight="1"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</row>
    <row r="266" spans="13:23" ht="12.75" customHeight="1"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  <c r="W266" s="154"/>
    </row>
    <row r="267" spans="13:23" ht="12.75" customHeight="1"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</row>
    <row r="268" spans="13:23" ht="12.75" customHeight="1"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  <c r="W268" s="154"/>
    </row>
    <row r="269" spans="13:23" ht="12.75" customHeight="1"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  <c r="W269" s="154"/>
    </row>
    <row r="270" spans="13:23" ht="12.75" customHeight="1"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</row>
    <row r="271" spans="13:23" ht="12.75" customHeight="1">
      <c r="M271" s="154"/>
      <c r="N271" s="154"/>
      <c r="O271" s="154"/>
      <c r="P271" s="154"/>
      <c r="Q271" s="154"/>
      <c r="R271" s="154"/>
      <c r="S271" s="154"/>
      <c r="T271" s="154"/>
      <c r="U271" s="154"/>
      <c r="V271" s="154"/>
      <c r="W271" s="154"/>
    </row>
    <row r="272" spans="13:23" ht="12.75" customHeight="1">
      <c r="M272" s="154"/>
      <c r="N272" s="154"/>
      <c r="O272" s="154"/>
      <c r="P272" s="154"/>
      <c r="Q272" s="154"/>
      <c r="R272" s="154"/>
      <c r="S272" s="154"/>
      <c r="T272" s="154"/>
      <c r="U272" s="154"/>
      <c r="V272" s="154"/>
      <c r="W272" s="154"/>
    </row>
    <row r="273" spans="13:23" ht="12.75" customHeight="1">
      <c r="M273" s="154"/>
      <c r="N273" s="154"/>
      <c r="O273" s="154"/>
      <c r="P273" s="154"/>
      <c r="Q273" s="154"/>
      <c r="R273" s="154"/>
      <c r="S273" s="154"/>
      <c r="T273" s="154"/>
      <c r="U273" s="154"/>
      <c r="V273" s="154"/>
      <c r="W273" s="154"/>
    </row>
    <row r="274" spans="13:23" ht="12.75" customHeight="1">
      <c r="M274" s="154"/>
      <c r="N274" s="154"/>
      <c r="O274" s="154"/>
      <c r="P274" s="154"/>
      <c r="Q274" s="154"/>
      <c r="R274" s="154"/>
      <c r="S274" s="154"/>
      <c r="T274" s="154"/>
      <c r="U274" s="154"/>
      <c r="V274" s="154"/>
      <c r="W274" s="154"/>
    </row>
    <row r="275" spans="13:23" ht="12.75" customHeight="1">
      <c r="M275" s="154"/>
      <c r="N275" s="154"/>
      <c r="O275" s="154"/>
      <c r="P275" s="154"/>
      <c r="Q275" s="154"/>
      <c r="R275" s="154"/>
      <c r="S275" s="154"/>
      <c r="T275" s="154"/>
      <c r="U275" s="154"/>
      <c r="V275" s="154"/>
      <c r="W275" s="154"/>
    </row>
    <row r="276" spans="13:23" ht="12.75" customHeight="1"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</row>
    <row r="277" spans="13:23" ht="12.75" customHeight="1">
      <c r="M277" s="154"/>
      <c r="N277" s="154"/>
      <c r="O277" s="154"/>
      <c r="P277" s="154"/>
      <c r="Q277" s="154"/>
      <c r="R277" s="154"/>
      <c r="S277" s="154"/>
      <c r="T277" s="154"/>
      <c r="U277" s="154"/>
      <c r="V277" s="154"/>
      <c r="W277" s="154"/>
    </row>
    <row r="278" spans="13:23" ht="12.75" customHeight="1"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</row>
    <row r="279" spans="13:23" ht="12.75" customHeight="1">
      <c r="M279" s="154"/>
      <c r="N279" s="154"/>
      <c r="O279" s="154"/>
      <c r="P279" s="154"/>
      <c r="Q279" s="154"/>
      <c r="R279" s="154"/>
      <c r="S279" s="154"/>
      <c r="T279" s="154"/>
      <c r="U279" s="154"/>
      <c r="V279" s="154"/>
      <c r="W279" s="154"/>
    </row>
    <row r="280" spans="13:23" ht="12.75" customHeight="1">
      <c r="M280" s="154"/>
      <c r="N280" s="154"/>
      <c r="O280" s="154"/>
      <c r="P280" s="154"/>
      <c r="Q280" s="154"/>
      <c r="R280" s="154"/>
      <c r="S280" s="154"/>
      <c r="T280" s="154"/>
      <c r="U280" s="154"/>
      <c r="V280" s="154"/>
      <c r="W280" s="154"/>
    </row>
    <row r="281" spans="13:23" ht="12.75" customHeight="1">
      <c r="M281" s="154"/>
      <c r="N281" s="154"/>
      <c r="O281" s="154"/>
      <c r="P281" s="154"/>
      <c r="Q281" s="154"/>
      <c r="R281" s="154"/>
      <c r="S281" s="154"/>
      <c r="T281" s="154"/>
      <c r="U281" s="154"/>
      <c r="V281" s="154"/>
      <c r="W281" s="154"/>
    </row>
    <row r="282" spans="13:23" ht="12.75" customHeight="1"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</row>
    <row r="283" spans="13:23" ht="12.75" customHeight="1"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</row>
    <row r="284" spans="13:23" ht="12.75" customHeight="1">
      <c r="M284" s="154"/>
      <c r="N284" s="154"/>
      <c r="O284" s="154"/>
      <c r="P284" s="154"/>
      <c r="Q284" s="154"/>
      <c r="R284" s="154"/>
      <c r="S284" s="154"/>
      <c r="T284" s="154"/>
      <c r="U284" s="154"/>
      <c r="V284" s="154"/>
      <c r="W284" s="154"/>
    </row>
    <row r="285" spans="13:23" ht="12.75" customHeight="1">
      <c r="M285" s="154"/>
      <c r="N285" s="154"/>
      <c r="O285" s="154"/>
      <c r="P285" s="154"/>
      <c r="Q285" s="154"/>
      <c r="R285" s="154"/>
      <c r="S285" s="154"/>
      <c r="T285" s="154"/>
      <c r="U285" s="154"/>
      <c r="V285" s="154"/>
      <c r="W285" s="154"/>
    </row>
    <row r="286" spans="13:23" ht="12.75" customHeight="1">
      <c r="M286" s="154"/>
      <c r="N286" s="154"/>
      <c r="O286" s="154"/>
      <c r="P286" s="154"/>
      <c r="Q286" s="154"/>
      <c r="R286" s="154"/>
      <c r="S286" s="154"/>
      <c r="T286" s="154"/>
      <c r="U286" s="154"/>
      <c r="V286" s="154"/>
      <c r="W286" s="154"/>
    </row>
    <row r="287" spans="13:23" ht="12.75" customHeight="1">
      <c r="M287" s="154"/>
      <c r="N287" s="154"/>
      <c r="O287" s="154"/>
      <c r="P287" s="154"/>
      <c r="Q287" s="154"/>
      <c r="R287" s="154"/>
      <c r="S287" s="154"/>
      <c r="T287" s="154"/>
      <c r="U287" s="154"/>
      <c r="V287" s="154"/>
      <c r="W287" s="154"/>
    </row>
    <row r="288" spans="13:23" ht="12.75" customHeight="1"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</row>
    <row r="289" spans="13:23" ht="12.75" customHeight="1"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</row>
  </sheetData>
  <mergeCells count="29">
    <mergeCell ref="B2:C3"/>
    <mergeCell ref="G10:H10"/>
    <mergeCell ref="G14:H14"/>
    <mergeCell ref="G11:H11"/>
    <mergeCell ref="G8:I8"/>
    <mergeCell ref="G19:H19"/>
    <mergeCell ref="G21:H21"/>
    <mergeCell ref="G13:J13"/>
    <mergeCell ref="G22:H22"/>
    <mergeCell ref="G15:H15"/>
    <mergeCell ref="G16:H16"/>
    <mergeCell ref="G17:H17"/>
    <mergeCell ref="G18:H18"/>
    <mergeCell ref="M6:N7"/>
    <mergeCell ref="B6:C7"/>
    <mergeCell ref="M34:O34"/>
    <mergeCell ref="G9:H9"/>
    <mergeCell ref="G12:H12"/>
    <mergeCell ref="B9:C9"/>
    <mergeCell ref="G7:I7"/>
    <mergeCell ref="G23:H23"/>
    <mergeCell ref="G24:H24"/>
    <mergeCell ref="G25:H25"/>
    <mergeCell ref="B136:D137"/>
    <mergeCell ref="N20:O20"/>
    <mergeCell ref="P20:Q20"/>
    <mergeCell ref="B23:C23"/>
    <mergeCell ref="B34:D34"/>
    <mergeCell ref="B43:D43"/>
  </mergeCells>
  <dataValidations count="4">
    <dataValidation type="list" allowBlank="1" showInputMessage="1" showErrorMessage="1" sqref="I21">
      <formula1>$C$144:$C$153</formula1>
    </dataValidation>
    <dataValidation type="list" allowBlank="1" showInputMessage="1" showErrorMessage="1" sqref="I22">
      <formula1>$D$143:$D$153</formula1>
    </dataValidation>
    <dataValidation type="list" allowBlank="1" showInputMessage="1" showErrorMessage="1" sqref="I23:I28">
      <formula1>$E$143:$E$153</formula1>
    </dataValidation>
    <dataValidation type="list" allowBlank="1" showInputMessage="1" showErrorMessage="1" sqref="I11">
      <formula1>$M$38:$M$40</formula1>
    </dataValidation>
  </dataValidations>
  <printOptions/>
  <pageMargins left="0.75" right="0.75" top="1" bottom="1" header="0.512" footer="0.51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chieko</dc:creator>
  <cp:keywords/>
  <dc:description/>
  <cp:lastModifiedBy>user</cp:lastModifiedBy>
  <dcterms:created xsi:type="dcterms:W3CDTF">2009-07-19T14:53:04Z</dcterms:created>
  <dcterms:modified xsi:type="dcterms:W3CDTF">2009-07-29T12:55:08Z</dcterms:modified>
  <cp:category/>
  <cp:version/>
  <cp:contentType/>
  <cp:contentStatus/>
</cp:coreProperties>
</file>