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240" windowWidth="13020" windowHeight="9870" activeTab="0"/>
  </bookViews>
  <sheets>
    <sheet name="１鯖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22" authorId="0">
      <text>
        <r>
          <rPr>
            <b/>
            <sz val="9"/>
            <rFont val="ＭＳ Ｐゴシック"/>
            <family val="3"/>
          </rPr>
          <t>L1: 1.10    L6: 1.70
L2: 1.20    L7: 1.90
L3: 1.35    L8: 2.00
L4: 1.45    L9: 2.10
L5: 1.60    L10:2.35</t>
        </r>
      </text>
    </comment>
    <comment ref="I23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4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5" authorId="0">
      <text>
        <r>
          <rPr>
            <b/>
            <sz val="9"/>
            <rFont val="ＭＳ Ｐゴシック"/>
            <family val="3"/>
          </rPr>
          <t>L1: 1.03   L6: 1.25
L2: 1.06   L7: 1.35
L3: 1.10   L8: 1.40
L4: 1.15   L9: 1.45
L5: 1.20   L10:1.60</t>
        </r>
      </text>
    </comment>
    <comment ref="I21" authorId="0">
      <text>
        <r>
          <rPr>
            <b/>
            <sz val="9"/>
            <rFont val="ＭＳ Ｐゴシック"/>
            <family val="3"/>
          </rPr>
          <t>L1: 0.000    L6: 0.075
L2: 0.015    L7: 0.090
L3: 0.030    L8: 0.105
L4: 0.045    L9: 0.120
L5: 0.060    L10:0.150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例
１１．６％増加
↓
0.116を代入
</t>
        </r>
      </text>
    </comment>
    <comment ref="B23" authorId="0">
      <text>
        <r>
          <rPr>
            <b/>
            <sz val="9"/>
            <rFont val="ＭＳ Ｐゴシック"/>
            <family val="3"/>
          </rPr>
          <t>乱数対策。
初期値は1.11です。
一応上限（1.19）＆下限(1.01)を確認してから出陣してください。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上級兵（矛槍など）はまだ入力しないでください。入力すると大変なことになります。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セルの右にカーソルを当てるとリストが表示されるものがあります。</t>
        </r>
      </text>
    </comment>
  </commentList>
</comments>
</file>

<file path=xl/sharedStrings.xml><?xml version="1.0" encoding="utf-8"?>
<sst xmlns="http://schemas.openxmlformats.org/spreadsheetml/2006/main" count="165" uniqueCount="73">
  <si>
    <t>剣兵</t>
  </si>
  <si>
    <t>武将</t>
  </si>
  <si>
    <t>槍兵</t>
  </si>
  <si>
    <t>弓兵</t>
  </si>
  <si>
    <t>騎馬兵</t>
  </si>
  <si>
    <t>兵数</t>
  </si>
  <si>
    <t>武将攻撃力</t>
  </si>
  <si>
    <t>矛槍</t>
  </si>
  <si>
    <t>斥侯</t>
  </si>
  <si>
    <t>合計数</t>
  </si>
  <si>
    <t>騎馬</t>
  </si>
  <si>
    <t>近衛</t>
  </si>
  <si>
    <t>剣</t>
  </si>
  <si>
    <t>槍</t>
  </si>
  <si>
    <t>弓</t>
  </si>
  <si>
    <t>石弓</t>
  </si>
  <si>
    <t>斥侯騎</t>
  </si>
  <si>
    <t>敵防御</t>
  </si>
  <si>
    <t>攻撃ー防御</t>
  </si>
  <si>
    <t>合計</t>
  </si>
  <si>
    <t>矛槍兵</t>
  </si>
  <si>
    <t>石弓兵</t>
  </si>
  <si>
    <t>近衛兵</t>
  </si>
  <si>
    <t>斥侯騎兵</t>
  </si>
  <si>
    <t>武将攻撃</t>
  </si>
  <si>
    <t>相対攻撃</t>
  </si>
  <si>
    <t>相対兵数</t>
  </si>
  <si>
    <t>鍛冶場Ｌ</t>
  </si>
  <si>
    <t>攻撃兵</t>
  </si>
  <si>
    <t>基本防御値</t>
  </si>
  <si>
    <t>防御兵</t>
  </si>
  <si>
    <t>武将ＨＰ</t>
  </si>
  <si>
    <t>補正値</t>
  </si>
  <si>
    <t>武将攻撃値</t>
  </si>
  <si>
    <t>出陣</t>
  </si>
  <si>
    <t>被害数</t>
  </si>
  <si>
    <t>生存数</t>
  </si>
  <si>
    <t>属性</t>
  </si>
  <si>
    <t>兵攻撃値</t>
  </si>
  <si>
    <t>守備兵</t>
  </si>
  <si>
    <t>兵攻撃</t>
  </si>
  <si>
    <t>勝率</t>
  </si>
  <si>
    <t>距離補正値</t>
  </si>
  <si>
    <t>１：参戦兵数</t>
  </si>
  <si>
    <t>攻撃力</t>
  </si>
  <si>
    <t>HP</t>
  </si>
  <si>
    <t>剣兵攻撃</t>
  </si>
  <si>
    <t>兵全体</t>
  </si>
  <si>
    <t>施設による攻撃付加（少数入力）</t>
  </si>
  <si>
    <t>スキルによる攻撃付加（少数入力）</t>
  </si>
  <si>
    <t>攻撃側参戦武将</t>
  </si>
  <si>
    <t>鍛冶場Ｌｖ</t>
  </si>
  <si>
    <t>剣兵強化</t>
  </si>
  <si>
    <t>槍兵強化</t>
  </si>
  <si>
    <t>弓兵強化</t>
  </si>
  <si>
    <t>騎馬兵強化</t>
  </si>
  <si>
    <t>弩</t>
  </si>
  <si>
    <t>弩兵</t>
  </si>
  <si>
    <t>弓</t>
  </si>
  <si>
    <t>結果</t>
  </si>
  <si>
    <t>入力</t>
  </si>
  <si>
    <t>合計攻撃</t>
  </si>
  <si>
    <t>兵科別の戦闘表</t>
  </si>
  <si>
    <t>各値補正表</t>
  </si>
  <si>
    <t>攻撃相対表</t>
  </si>
  <si>
    <t>守備相対表</t>
  </si>
  <si>
    <t>弩兵</t>
  </si>
  <si>
    <t>データ置き場</t>
  </si>
  <si>
    <t>２：補正値の代入</t>
  </si>
  <si>
    <t>習得経験値</t>
  </si>
  <si>
    <t>討伐ゲージ</t>
  </si>
  <si>
    <t>３：各種値の代入</t>
  </si>
  <si>
    <t>１鯖用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</si>
</sst>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%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36"/>
      </right>
      <top style="thin">
        <color indexed="10"/>
      </top>
      <bottom style="thin">
        <color indexed="10"/>
      </bottom>
    </border>
    <border>
      <left style="medium">
        <color indexed="36"/>
      </left>
      <right style="medium">
        <color indexed="8"/>
      </right>
      <top style="medium">
        <color indexed="36"/>
      </top>
      <bottom style="medium">
        <color indexed="36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36"/>
      </left>
      <right style="medium">
        <color indexed="8"/>
      </right>
      <top style="medium">
        <color indexed="36"/>
      </top>
      <bottom>
        <color indexed="63"/>
      </bottom>
    </border>
    <border>
      <left style="thin">
        <color indexed="10"/>
      </left>
      <right style="medium">
        <color indexed="36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39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 style="thin">
        <color indexed="39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36"/>
      </right>
      <top style="thin">
        <color indexed="10"/>
      </top>
      <bottom>
        <color indexed="63"/>
      </bottom>
    </border>
    <border>
      <left style="thin">
        <color indexed="39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36"/>
      </left>
      <right style="medium">
        <color indexed="8"/>
      </right>
      <top>
        <color indexed="63"/>
      </top>
      <bottom style="medium">
        <color indexed="3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medium">
        <color indexed="39"/>
      </top>
      <bottom style="thin">
        <color indexed="39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8"/>
      </right>
      <top style="thin">
        <color indexed="39"/>
      </top>
      <bottom style="medium">
        <color indexed="39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39"/>
      </left>
      <right style="medium">
        <color indexed="8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>
        <color indexed="39"/>
      </right>
      <top style="medium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 style="thin">
        <color indexed="39"/>
      </bottom>
    </border>
    <border>
      <left style="thick"/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 style="thin">
        <color indexed="39"/>
      </right>
      <top style="thin">
        <color indexed="39"/>
      </top>
      <bottom style="medium">
        <color indexed="39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39"/>
      </left>
      <right style="thick"/>
      <top style="medium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thin">
        <color indexed="39"/>
      </bottom>
    </border>
    <border>
      <left style="medium">
        <color indexed="39"/>
      </left>
      <right style="thick"/>
      <top style="thin">
        <color indexed="39"/>
      </top>
      <bottom style="medium">
        <color indexed="39"/>
      </bottom>
    </border>
    <border>
      <left style="thick"/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ck"/>
      <top style="medium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/>
      <top style="thin">
        <color indexed="10"/>
      </top>
      <bottom style="thin">
        <color indexed="10"/>
      </bottom>
    </border>
    <border>
      <left style="thick"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ck"/>
      <top style="thin">
        <color indexed="10"/>
      </top>
      <bottom style="medium">
        <color indexed="10"/>
      </bottom>
    </border>
    <border diagonalDown="1">
      <left style="thin">
        <color indexed="39"/>
      </left>
      <right style="medium">
        <color indexed="8"/>
      </right>
      <top style="thin">
        <color indexed="39"/>
      </top>
      <bottom style="thin">
        <color indexed="39"/>
      </bottom>
      <diagonal style="thin">
        <color indexed="39"/>
      </diagonal>
    </border>
    <border>
      <left style="medium"/>
      <right style="thick">
        <color indexed="39"/>
      </right>
      <top style="medium"/>
      <bottom style="thick">
        <color indexed="3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>
        <color indexed="39"/>
      </right>
      <top>
        <color indexed="63"/>
      </top>
      <bottom style="thick">
        <color indexed="39"/>
      </bottom>
    </border>
    <border>
      <left style="thick">
        <color indexed="39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thin">
        <color indexed="8"/>
      </right>
      <top style="medium"/>
      <bottom style="thick">
        <color indexed="8"/>
      </bottom>
    </border>
    <border>
      <left style="thin">
        <color indexed="8"/>
      </left>
      <right style="medium"/>
      <top style="medium"/>
      <bottom style="thick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39"/>
      </left>
      <right style="thin">
        <color indexed="10"/>
      </right>
      <top>
        <color indexed="63"/>
      </top>
      <bottom style="medium"/>
    </border>
    <border>
      <left style="medium">
        <color indexed="36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39"/>
      </left>
      <right style="thin">
        <color indexed="39"/>
      </right>
      <top style="thick">
        <color indexed="8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/>
    </border>
    <border>
      <left style="thin">
        <color indexed="39"/>
      </left>
      <right style="thin">
        <color indexed="10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10"/>
      </right>
      <top style="thin">
        <color indexed="39"/>
      </top>
      <bottom style="medium"/>
    </border>
    <border>
      <left>
        <color indexed="63"/>
      </left>
      <right style="thin">
        <color indexed="39"/>
      </right>
      <top style="thick">
        <color indexed="8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medium"/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10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6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10"/>
      </right>
      <top style="medium"/>
      <bottom style="medium"/>
    </border>
    <border>
      <left>
        <color indexed="63"/>
      </left>
      <right style="thin">
        <color indexed="10"/>
      </right>
      <top style="medium"/>
      <bottom style="medium"/>
    </border>
    <border>
      <left style="thin">
        <color indexed="10"/>
      </left>
      <right style="thin">
        <color indexed="10"/>
      </right>
      <top style="medium"/>
      <bottom style="medium"/>
    </border>
    <border>
      <left style="thin">
        <color indexed="10"/>
      </left>
      <right style="medium">
        <color indexed="36"/>
      </right>
      <top style="medium"/>
      <bottom style="medium"/>
    </border>
    <border>
      <left style="medium">
        <color indexed="36"/>
      </left>
      <right style="medium">
        <color indexed="8"/>
      </right>
      <top style="medium"/>
      <bottom style="medium"/>
    </border>
    <border>
      <left style="thin">
        <color indexed="10"/>
      </left>
      <right>
        <color indexed="63"/>
      </right>
      <top style="medium"/>
      <bottom style="medium"/>
    </border>
    <border>
      <left style="medium"/>
      <right style="medium"/>
      <top style="thick">
        <color indexed="39"/>
      </top>
      <bottom style="thin">
        <color indexed="10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 style="medium"/>
      <top style="thin">
        <color indexed="10"/>
      </top>
      <bottom>
        <color indexed="63"/>
      </bottom>
    </border>
    <border>
      <left style="medium"/>
      <right style="medium"/>
      <top style="thin">
        <color indexed="10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medium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ck">
        <color indexed="39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14"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28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36" xfId="0" applyNumberFormat="1" applyFont="1" applyBorder="1" applyAlignment="1">
      <alignment vertical="center"/>
    </xf>
    <xf numFmtId="0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5" fillId="0" borderId="0" xfId="21" applyFont="1" applyFill="1" applyBorder="1">
      <alignment/>
      <protection/>
    </xf>
    <xf numFmtId="0" fontId="4" fillId="0" borderId="4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8" xfId="0" applyNumberFormat="1" applyFont="1" applyFill="1" applyBorder="1" applyAlignment="1">
      <alignment vertical="center"/>
    </xf>
    <xf numFmtId="0" fontId="6" fillId="0" borderId="49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vertical="center"/>
    </xf>
    <xf numFmtId="0" fontId="6" fillId="0" borderId="50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51" xfId="0" applyNumberFormat="1" applyFont="1" applyBorder="1" applyAlignment="1">
      <alignment vertical="center"/>
    </xf>
    <xf numFmtId="0" fontId="6" fillId="0" borderId="52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20" fontId="6" fillId="0" borderId="61" xfId="0" applyNumberFormat="1" applyFont="1" applyBorder="1" applyAlignment="1">
      <alignment vertical="center"/>
    </xf>
    <xf numFmtId="0" fontId="6" fillId="0" borderId="62" xfId="0" applyNumberFormat="1" applyFont="1" applyFill="1" applyBorder="1" applyAlignment="1">
      <alignment vertical="center"/>
    </xf>
    <xf numFmtId="0" fontId="6" fillId="0" borderId="63" xfId="0" applyNumberFormat="1" applyFont="1" applyFill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4" xfId="0" applyNumberFormat="1" applyFont="1" applyFill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6" fillId="0" borderId="66" xfId="0" applyNumberFormat="1" applyFont="1" applyBorder="1" applyAlignment="1">
      <alignment vertical="center"/>
    </xf>
    <xf numFmtId="0" fontId="4" fillId="0" borderId="67" xfId="0" applyNumberFormat="1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0" fillId="0" borderId="61" xfId="0" applyBorder="1" applyAlignment="1">
      <alignment vertical="center"/>
    </xf>
    <xf numFmtId="0" fontId="13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4" fillId="0" borderId="75" xfId="0" applyNumberFormat="1" applyFont="1" applyBorder="1" applyAlignment="1">
      <alignment vertical="center"/>
    </xf>
    <xf numFmtId="0" fontId="13" fillId="0" borderId="7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6" fillId="0" borderId="80" xfId="0" applyNumberFormat="1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vertical="center"/>
    </xf>
    <xf numFmtId="0" fontId="4" fillId="2" borderId="81" xfId="0" applyNumberFormat="1" applyFont="1" applyFill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2" borderId="83" xfId="0" applyNumberFormat="1" applyFont="1" applyFill="1" applyBorder="1" applyAlignment="1">
      <alignment vertical="center"/>
    </xf>
    <xf numFmtId="0" fontId="5" fillId="0" borderId="84" xfId="0" applyNumberFormat="1" applyFont="1" applyFill="1" applyBorder="1" applyAlignment="1">
      <alignment vertical="center"/>
    </xf>
    <xf numFmtId="0" fontId="5" fillId="0" borderId="85" xfId="0" applyNumberFormat="1" applyFont="1" applyBorder="1" applyAlignment="1">
      <alignment vertical="center"/>
    </xf>
    <xf numFmtId="0" fontId="5" fillId="0" borderId="85" xfId="0" applyNumberFormat="1" applyFont="1" applyFill="1" applyBorder="1" applyAlignment="1">
      <alignment vertical="center"/>
    </xf>
    <xf numFmtId="0" fontId="5" fillId="0" borderId="86" xfId="0" applyFont="1" applyBorder="1" applyAlignment="1">
      <alignment vertical="center"/>
    </xf>
    <xf numFmtId="0" fontId="4" fillId="3" borderId="87" xfId="0" applyFont="1" applyFill="1" applyBorder="1" applyAlignment="1">
      <alignment vertical="center"/>
    </xf>
    <xf numFmtId="0" fontId="4" fillId="3" borderId="88" xfId="0" applyFont="1" applyFill="1" applyBorder="1" applyAlignment="1">
      <alignment vertical="center"/>
    </xf>
    <xf numFmtId="0" fontId="4" fillId="0" borderId="89" xfId="0" applyNumberFormat="1" applyFont="1" applyBorder="1" applyAlignment="1">
      <alignment vertical="center"/>
    </xf>
    <xf numFmtId="0" fontId="4" fillId="0" borderId="90" xfId="0" applyNumberFormat="1" applyFont="1" applyBorder="1" applyAlignment="1">
      <alignment vertical="center"/>
    </xf>
    <xf numFmtId="0" fontId="4" fillId="3" borderId="91" xfId="0" applyFont="1" applyFill="1" applyBorder="1" applyAlignment="1">
      <alignment vertical="center"/>
    </xf>
    <xf numFmtId="0" fontId="4" fillId="0" borderId="92" xfId="0" applyNumberFormat="1" applyFont="1" applyBorder="1" applyAlignment="1">
      <alignment vertical="center"/>
    </xf>
    <xf numFmtId="0" fontId="4" fillId="0" borderId="93" xfId="0" applyNumberFormat="1" applyFont="1" applyBorder="1" applyAlignment="1">
      <alignment vertical="center"/>
    </xf>
    <xf numFmtId="0" fontId="4" fillId="0" borderId="94" xfId="0" applyNumberFormat="1" applyFont="1" applyBorder="1" applyAlignment="1">
      <alignment vertical="center"/>
    </xf>
    <xf numFmtId="0" fontId="4" fillId="0" borderId="95" xfId="0" applyNumberFormat="1" applyFont="1" applyBorder="1" applyAlignment="1">
      <alignment vertical="center"/>
    </xf>
    <xf numFmtId="0" fontId="4" fillId="0" borderId="96" xfId="0" applyNumberFormat="1" applyFont="1" applyBorder="1" applyAlignment="1">
      <alignment vertical="center"/>
    </xf>
    <xf numFmtId="0" fontId="4" fillId="0" borderId="97" xfId="0" applyNumberFormat="1" applyFont="1" applyBorder="1" applyAlignment="1">
      <alignment vertical="center"/>
    </xf>
    <xf numFmtId="0" fontId="4" fillId="0" borderId="98" xfId="0" applyNumberFormat="1" applyFont="1" applyBorder="1" applyAlignment="1">
      <alignment vertical="center"/>
    </xf>
    <xf numFmtId="0" fontId="4" fillId="0" borderId="99" xfId="0" applyNumberFormat="1" applyFont="1" applyBorder="1" applyAlignment="1">
      <alignment vertical="center"/>
    </xf>
    <xf numFmtId="0" fontId="4" fillId="0" borderId="100" xfId="0" applyNumberFormat="1" applyFont="1" applyBorder="1" applyAlignment="1">
      <alignment vertical="center"/>
    </xf>
    <xf numFmtId="0" fontId="4" fillId="0" borderId="101" xfId="0" applyNumberFormat="1" applyFont="1" applyBorder="1" applyAlignment="1">
      <alignment vertical="center"/>
    </xf>
    <xf numFmtId="0" fontId="4" fillId="4" borderId="102" xfId="0" applyNumberFormat="1" applyFont="1" applyFill="1" applyBorder="1" applyAlignment="1">
      <alignment vertical="center"/>
    </xf>
    <xf numFmtId="0" fontId="4" fillId="4" borderId="103" xfId="0" applyNumberFormat="1" applyFont="1" applyFill="1" applyBorder="1" applyAlignment="1">
      <alignment vertical="center"/>
    </xf>
    <xf numFmtId="0" fontId="4" fillId="4" borderId="104" xfId="0" applyNumberFormat="1" applyFont="1" applyFill="1" applyBorder="1" applyAlignment="1">
      <alignment vertical="center"/>
    </xf>
    <xf numFmtId="0" fontId="4" fillId="4" borderId="105" xfId="0" applyNumberFormat="1" applyFont="1" applyFill="1" applyBorder="1" applyAlignment="1">
      <alignment vertical="center"/>
    </xf>
    <xf numFmtId="0" fontId="4" fillId="4" borderId="106" xfId="0" applyNumberFormat="1" applyFont="1" applyFill="1" applyBorder="1" applyAlignment="1">
      <alignment vertical="center"/>
    </xf>
    <xf numFmtId="0" fontId="4" fillId="4" borderId="107" xfId="0" applyNumberFormat="1" applyFont="1" applyFill="1" applyBorder="1" applyAlignment="1">
      <alignment vertical="center"/>
    </xf>
    <xf numFmtId="0" fontId="4" fillId="4" borderId="108" xfId="0" applyNumberFormat="1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109" xfId="0" applyNumberFormat="1" applyFont="1" applyFill="1" applyBorder="1" applyAlignment="1">
      <alignment vertical="center"/>
    </xf>
    <xf numFmtId="0" fontId="4" fillId="4" borderId="102" xfId="0" applyFont="1" applyFill="1" applyBorder="1" applyAlignment="1">
      <alignment vertical="center"/>
    </xf>
    <xf numFmtId="0" fontId="4" fillId="0" borderId="110" xfId="0" applyNumberFormat="1" applyFont="1" applyBorder="1" applyAlignment="1">
      <alignment vertical="center"/>
    </xf>
    <xf numFmtId="0" fontId="4" fillId="0" borderId="111" xfId="0" applyNumberFormat="1" applyFont="1" applyBorder="1" applyAlignment="1">
      <alignment vertical="center"/>
    </xf>
    <xf numFmtId="0" fontId="4" fillId="0" borderId="112" xfId="0" applyNumberFormat="1" applyFont="1" applyBorder="1" applyAlignment="1">
      <alignment vertical="center"/>
    </xf>
    <xf numFmtId="0" fontId="4" fillId="0" borderId="55" xfId="0" applyNumberFormat="1" applyFont="1" applyBorder="1" applyAlignment="1">
      <alignment vertical="center"/>
    </xf>
    <xf numFmtId="0" fontId="4" fillId="0" borderId="113" xfId="0" applyNumberFormat="1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6" fillId="0" borderId="115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1" fillId="0" borderId="116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0" fillId="0" borderId="118" xfId="0" applyBorder="1" applyAlignment="1">
      <alignment vertical="center"/>
    </xf>
    <xf numFmtId="0" fontId="11" fillId="0" borderId="119" xfId="0" applyFont="1" applyBorder="1" applyAlignment="1">
      <alignment vertical="center"/>
    </xf>
    <xf numFmtId="0" fontId="11" fillId="0" borderId="120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22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3" xfId="0" applyNumberFormat="1" applyFont="1" applyFill="1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125" xfId="0" applyBorder="1" applyAlignment="1">
      <alignment vertical="center"/>
    </xf>
    <xf numFmtId="0" fontId="4" fillId="0" borderId="123" xfId="0" applyNumberFormat="1" applyFont="1" applyBorder="1" applyAlignment="1">
      <alignment vertical="center"/>
    </xf>
    <xf numFmtId="0" fontId="4" fillId="0" borderId="126" xfId="0" applyNumberFormat="1" applyFont="1" applyFill="1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54" xfId="0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4" fillId="0" borderId="114" xfId="0" applyFont="1" applyBorder="1" applyAlignment="1">
      <alignment vertical="center"/>
    </xf>
    <xf numFmtId="0" fontId="12" fillId="0" borderId="127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70" xfId="0" applyBorder="1" applyAlignment="1">
      <alignment vertical="center"/>
    </xf>
    <xf numFmtId="0" fontId="6" fillId="0" borderId="38" xfId="0" applyNumberFormat="1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128" xfId="0" applyFont="1" applyBorder="1" applyAlignment="1">
      <alignment vertical="center"/>
    </xf>
    <xf numFmtId="20" fontId="6" fillId="0" borderId="61" xfId="0" applyNumberFormat="1" applyFont="1" applyBorder="1" applyAlignment="1">
      <alignment vertical="center"/>
    </xf>
    <xf numFmtId="0" fontId="6" fillId="0" borderId="128" xfId="0" applyFont="1" applyBorder="1" applyAlignment="1">
      <alignment vertical="center"/>
    </xf>
    <xf numFmtId="0" fontId="0" fillId="0" borderId="128" xfId="0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53" xfId="0" applyNumberFormat="1" applyFont="1" applyBorder="1" applyAlignment="1">
      <alignment vertical="center"/>
    </xf>
    <xf numFmtId="0" fontId="12" fillId="0" borderId="129" xfId="0" applyFont="1" applyBorder="1" applyAlignment="1">
      <alignment horizontal="center" vertical="center"/>
    </xf>
    <xf numFmtId="0" fontId="12" fillId="0" borderId="130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149"/>
  <sheetViews>
    <sheetView tabSelected="1" workbookViewId="0" topLeftCell="A1">
      <selection activeCell="G3" sqref="G3"/>
    </sheetView>
  </sheetViews>
  <sheetFormatPr defaultColWidth="9.00390625" defaultRowHeight="12.75" customHeight="1"/>
  <cols>
    <col min="1" max="16384" width="5.50390625" style="21" customWidth="1"/>
  </cols>
  <sheetData>
    <row r="1" ht="12.75" customHeight="1" thickBot="1"/>
    <row r="2" spans="2:3" ht="12.75" customHeight="1">
      <c r="B2" s="209" t="s">
        <v>72</v>
      </c>
      <c r="C2" s="210"/>
    </row>
    <row r="3" spans="2:3" ht="12.75" customHeight="1" thickBot="1">
      <c r="B3" s="211"/>
      <c r="C3" s="212"/>
    </row>
    <row r="4" spans="2:3" ht="12.75" customHeight="1">
      <c r="B4" s="213"/>
      <c r="C4" s="213"/>
    </row>
    <row r="5" ht="12.75" customHeight="1" thickBot="1">
      <c r="E5" s="1"/>
    </row>
    <row r="6" spans="2:22" ht="12.75" customHeight="1" thickTop="1">
      <c r="B6" s="190" t="s">
        <v>60</v>
      </c>
      <c r="C6" s="120"/>
      <c r="D6" s="107"/>
      <c r="E6" s="91"/>
      <c r="F6" s="91"/>
      <c r="G6" s="90"/>
      <c r="H6" s="90"/>
      <c r="I6" s="91"/>
      <c r="J6" s="92"/>
      <c r="M6" s="190" t="s">
        <v>59</v>
      </c>
      <c r="N6" s="191"/>
      <c r="O6" s="91"/>
      <c r="P6" s="91"/>
      <c r="Q6" s="91"/>
      <c r="R6" s="91"/>
      <c r="S6" s="91"/>
      <c r="T6" s="91"/>
      <c r="U6" s="91"/>
      <c r="V6" s="92"/>
    </row>
    <row r="7" spans="2:22" ht="12.75" customHeight="1" thickBot="1">
      <c r="B7" s="193"/>
      <c r="C7" s="194"/>
      <c r="D7" s="85"/>
      <c r="E7" s="93"/>
      <c r="F7" s="93"/>
      <c r="G7" s="199" t="s">
        <v>71</v>
      </c>
      <c r="H7" s="200"/>
      <c r="I7" s="200"/>
      <c r="J7" s="94"/>
      <c r="M7" s="192"/>
      <c r="N7" s="119"/>
      <c r="O7" s="26"/>
      <c r="P7" s="26"/>
      <c r="Q7" s="26"/>
      <c r="R7" s="26"/>
      <c r="S7" s="26"/>
      <c r="T7" s="26"/>
      <c r="U7" s="26"/>
      <c r="V7" s="94"/>
    </row>
    <row r="8" spans="2:22" ht="12.75" customHeight="1" thickBot="1" thickTop="1">
      <c r="B8" s="108"/>
      <c r="C8" s="84"/>
      <c r="D8" s="85"/>
      <c r="E8" s="93"/>
      <c r="F8" s="93"/>
      <c r="G8" s="208" t="s">
        <v>50</v>
      </c>
      <c r="H8" s="184"/>
      <c r="I8" s="185"/>
      <c r="J8" s="94"/>
      <c r="M8" s="109"/>
      <c r="N8" s="89"/>
      <c r="O8" s="26"/>
      <c r="P8" s="26"/>
      <c r="Q8" s="26"/>
      <c r="R8" s="26"/>
      <c r="S8" s="26"/>
      <c r="T8" s="26"/>
      <c r="U8" s="26"/>
      <c r="V8" s="94"/>
    </row>
    <row r="9" spans="2:22" ht="12.75" customHeight="1">
      <c r="B9" s="198" t="s">
        <v>43</v>
      </c>
      <c r="C9" s="178"/>
      <c r="D9" s="93"/>
      <c r="E9" s="93"/>
      <c r="F9" s="93"/>
      <c r="G9" s="195" t="s">
        <v>45</v>
      </c>
      <c r="H9" s="196"/>
      <c r="I9" s="57">
        <v>100</v>
      </c>
      <c r="J9" s="94"/>
      <c r="M9" s="110"/>
      <c r="N9" s="30" t="s">
        <v>0</v>
      </c>
      <c r="O9" s="31" t="s">
        <v>2</v>
      </c>
      <c r="P9" s="31" t="s">
        <v>3</v>
      </c>
      <c r="Q9" s="31" t="s">
        <v>4</v>
      </c>
      <c r="R9" s="31" t="s">
        <v>20</v>
      </c>
      <c r="S9" s="88" t="s">
        <v>57</v>
      </c>
      <c r="T9" s="31" t="s">
        <v>22</v>
      </c>
      <c r="U9" s="1"/>
      <c r="V9" s="111" t="s">
        <v>31</v>
      </c>
    </row>
    <row r="10" spans="2:22" ht="12.75" customHeight="1" thickBot="1">
      <c r="B10" s="95"/>
      <c r="C10" s="93"/>
      <c r="D10" s="93"/>
      <c r="E10" s="93"/>
      <c r="F10" s="93"/>
      <c r="G10" s="201" t="s">
        <v>44</v>
      </c>
      <c r="H10" s="178"/>
      <c r="I10" s="22">
        <v>190</v>
      </c>
      <c r="J10" s="94"/>
      <c r="M10" s="112" t="s">
        <v>34</v>
      </c>
      <c r="N10" s="32">
        <f>C12</f>
        <v>1617</v>
      </c>
      <c r="O10" s="32">
        <f>C13</f>
        <v>0</v>
      </c>
      <c r="P10" s="32">
        <f>C14</f>
        <v>0</v>
      </c>
      <c r="Q10" s="32">
        <f>C15</f>
        <v>0</v>
      </c>
      <c r="R10" s="32">
        <f>C16</f>
        <v>0</v>
      </c>
      <c r="S10" s="32">
        <f>C17</f>
        <v>0</v>
      </c>
      <c r="T10" s="32">
        <f>C18</f>
        <v>0</v>
      </c>
      <c r="U10" s="26"/>
      <c r="V10" s="113">
        <f>I9</f>
        <v>100</v>
      </c>
    </row>
    <row r="11" spans="2:22" ht="12.75" customHeight="1">
      <c r="B11" s="96" t="s">
        <v>28</v>
      </c>
      <c r="C11" s="73" t="s">
        <v>5</v>
      </c>
      <c r="D11" s="74" t="s">
        <v>39</v>
      </c>
      <c r="E11" s="75" t="s">
        <v>5</v>
      </c>
      <c r="F11" s="93"/>
      <c r="G11" s="201" t="s">
        <v>37</v>
      </c>
      <c r="H11" s="202"/>
      <c r="I11" s="167" t="s">
        <v>58</v>
      </c>
      <c r="J11" s="94"/>
      <c r="M11" s="112" t="s">
        <v>35</v>
      </c>
      <c r="N11" s="32">
        <f>N10-N12</f>
        <v>296.57399700518727</v>
      </c>
      <c r="O11" s="32">
        <f aca="true" t="shared" si="0" ref="O11:T11">O10-O12</f>
        <v>0</v>
      </c>
      <c r="P11" s="32">
        <f t="shared" si="0"/>
        <v>0</v>
      </c>
      <c r="Q11" s="32">
        <f t="shared" si="0"/>
        <v>0</v>
      </c>
      <c r="R11" s="32">
        <f t="shared" si="0"/>
        <v>0</v>
      </c>
      <c r="S11" s="32">
        <f t="shared" si="0"/>
        <v>0</v>
      </c>
      <c r="T11" s="32">
        <f t="shared" si="0"/>
        <v>0</v>
      </c>
      <c r="U11" s="26"/>
      <c r="V11" s="113">
        <f>V10-V12</f>
        <v>18.34100167007962</v>
      </c>
    </row>
    <row r="12" spans="2:22" ht="12.75" customHeight="1" thickBot="1">
      <c r="B12" s="97" t="s">
        <v>0</v>
      </c>
      <c r="C12" s="76">
        <v>1617</v>
      </c>
      <c r="D12" s="77" t="s">
        <v>0</v>
      </c>
      <c r="E12" s="78"/>
      <c r="F12" s="13"/>
      <c r="G12" s="197" t="s">
        <v>70</v>
      </c>
      <c r="H12" s="197"/>
      <c r="I12" s="64">
        <v>100</v>
      </c>
      <c r="J12" s="94"/>
      <c r="M12" s="114" t="s">
        <v>36</v>
      </c>
      <c r="N12" s="35">
        <f>IF(V75&gt;=1,N10,IF($V$75&gt;=0,N10*$V$75,0))</f>
        <v>1320.4260029948127</v>
      </c>
      <c r="O12" s="35">
        <f aca="true" t="shared" si="1" ref="O12:T12">IF($V$75&gt;=0,O10*$V$75,0)</f>
        <v>0</v>
      </c>
      <c r="P12" s="35">
        <f t="shared" si="1"/>
        <v>0</v>
      </c>
      <c r="Q12" s="35">
        <f t="shared" si="1"/>
        <v>0</v>
      </c>
      <c r="R12" s="35">
        <f t="shared" si="1"/>
        <v>0</v>
      </c>
      <c r="S12" s="35">
        <f t="shared" si="1"/>
        <v>0</v>
      </c>
      <c r="T12" s="35">
        <f t="shared" si="1"/>
        <v>0</v>
      </c>
      <c r="U12" s="26"/>
      <c r="V12" s="115">
        <f>IF($V$75&gt;=0,V10*$V$75,0)</f>
        <v>81.65899832992038</v>
      </c>
    </row>
    <row r="13" spans="2:22" ht="12.75" customHeight="1" thickBot="1">
      <c r="B13" s="97" t="s">
        <v>2</v>
      </c>
      <c r="C13" s="76"/>
      <c r="D13" s="77" t="s">
        <v>2</v>
      </c>
      <c r="E13" s="78">
        <v>245</v>
      </c>
      <c r="F13" s="13"/>
      <c r="G13" s="205" t="s">
        <v>49</v>
      </c>
      <c r="H13" s="184"/>
      <c r="I13" s="184"/>
      <c r="J13" s="206"/>
      <c r="M13" s="116"/>
      <c r="N13" s="26"/>
      <c r="O13" s="26"/>
      <c r="P13" s="26"/>
      <c r="Q13" s="26"/>
      <c r="R13" s="26"/>
      <c r="S13" s="26"/>
      <c r="T13" s="26"/>
      <c r="U13" s="26"/>
      <c r="V13" s="94"/>
    </row>
    <row r="14" spans="2:22" ht="12.75" customHeight="1">
      <c r="B14" s="97" t="s">
        <v>3</v>
      </c>
      <c r="C14" s="76"/>
      <c r="D14" s="77" t="s">
        <v>3</v>
      </c>
      <c r="E14" s="78">
        <v>20</v>
      </c>
      <c r="F14" s="13"/>
      <c r="G14" s="207" t="s">
        <v>1</v>
      </c>
      <c r="H14" s="207"/>
      <c r="I14" s="57">
        <v>0.1132</v>
      </c>
      <c r="J14" s="94"/>
      <c r="M14" s="117"/>
      <c r="N14" s="37" t="s">
        <v>0</v>
      </c>
      <c r="O14" s="40" t="s">
        <v>2</v>
      </c>
      <c r="P14" s="40" t="s">
        <v>3</v>
      </c>
      <c r="Q14" s="40" t="s">
        <v>4</v>
      </c>
      <c r="R14" s="40" t="s">
        <v>20</v>
      </c>
      <c r="S14" s="40" t="s">
        <v>21</v>
      </c>
      <c r="T14" s="40" t="s">
        <v>22</v>
      </c>
      <c r="U14" s="40" t="s">
        <v>8</v>
      </c>
      <c r="V14" s="118" t="s">
        <v>23</v>
      </c>
    </row>
    <row r="15" spans="2:22" ht="12.75" customHeight="1">
      <c r="B15" s="97" t="s">
        <v>4</v>
      </c>
      <c r="C15" s="76"/>
      <c r="D15" s="77" t="s">
        <v>4</v>
      </c>
      <c r="E15" s="78">
        <v>24</v>
      </c>
      <c r="F15" s="13"/>
      <c r="G15" s="203" t="s">
        <v>47</v>
      </c>
      <c r="H15" s="203"/>
      <c r="I15" s="22">
        <v>0.1132</v>
      </c>
      <c r="J15" s="94"/>
      <c r="M15" s="121" t="s">
        <v>34</v>
      </c>
      <c r="N15" s="38"/>
      <c r="O15" s="38">
        <f>E13</f>
        <v>245</v>
      </c>
      <c r="P15" s="38">
        <f>E14</f>
        <v>20</v>
      </c>
      <c r="Q15" s="38">
        <f>E15</f>
        <v>24</v>
      </c>
      <c r="R15" s="38"/>
      <c r="S15" s="38"/>
      <c r="T15" s="38"/>
      <c r="U15" s="38"/>
      <c r="V15" s="122"/>
    </row>
    <row r="16" spans="2:22" ht="12.75" customHeight="1" thickBot="1">
      <c r="B16" s="97" t="s">
        <v>7</v>
      </c>
      <c r="C16" s="126"/>
      <c r="D16" s="77" t="s">
        <v>7</v>
      </c>
      <c r="E16" s="78"/>
      <c r="F16" s="13"/>
      <c r="G16" s="203" t="s">
        <v>46</v>
      </c>
      <c r="H16" s="203"/>
      <c r="I16" s="22"/>
      <c r="J16" s="94"/>
      <c r="M16" s="121" t="s">
        <v>35</v>
      </c>
      <c r="N16" s="38">
        <f>N15-N17</f>
        <v>0</v>
      </c>
      <c r="O16" s="39">
        <f>O15-O17</f>
        <v>245</v>
      </c>
      <c r="P16" s="38">
        <f aca="true" t="shared" si="2" ref="P16:V16">P15-P17</f>
        <v>20</v>
      </c>
      <c r="Q16" s="38">
        <f t="shared" si="2"/>
        <v>24</v>
      </c>
      <c r="R16" s="38">
        <f t="shared" si="2"/>
        <v>0</v>
      </c>
      <c r="S16" s="38">
        <f t="shared" si="2"/>
        <v>0</v>
      </c>
      <c r="T16" s="38">
        <f t="shared" si="2"/>
        <v>0</v>
      </c>
      <c r="U16" s="38">
        <f t="shared" si="2"/>
        <v>0</v>
      </c>
      <c r="V16" s="122">
        <f t="shared" si="2"/>
        <v>0</v>
      </c>
    </row>
    <row r="17" spans="2:22" ht="12.75" customHeight="1" thickBot="1">
      <c r="B17" s="98" t="s">
        <v>56</v>
      </c>
      <c r="C17" s="126"/>
      <c r="D17" s="93" t="s">
        <v>56</v>
      </c>
      <c r="E17" s="78"/>
      <c r="F17" s="13"/>
      <c r="G17" s="203" t="s">
        <v>2</v>
      </c>
      <c r="H17" s="203"/>
      <c r="I17" s="22"/>
      <c r="J17" s="94"/>
      <c r="M17" s="123" t="s">
        <v>36</v>
      </c>
      <c r="N17" s="39">
        <f>IF(U75&lt;=-1,N15,IF($V$75&lt;0,-N15*$V$75,0))</f>
        <v>0</v>
      </c>
      <c r="O17" s="39">
        <f aca="true" t="shared" si="3" ref="O17:V17">IF($V$75&lt;=-1,O15,IF($V$75&lt;0,-O15*$V$75,0))</f>
        <v>0</v>
      </c>
      <c r="P17" s="39">
        <f t="shared" si="3"/>
        <v>0</v>
      </c>
      <c r="Q17" s="39">
        <f t="shared" si="3"/>
        <v>0</v>
      </c>
      <c r="R17" s="39">
        <f t="shared" si="3"/>
        <v>0</v>
      </c>
      <c r="S17" s="39">
        <f t="shared" si="3"/>
        <v>0</v>
      </c>
      <c r="T17" s="39">
        <f t="shared" si="3"/>
        <v>0</v>
      </c>
      <c r="U17" s="39">
        <f t="shared" si="3"/>
        <v>0</v>
      </c>
      <c r="V17" s="124">
        <f t="shared" si="3"/>
        <v>0</v>
      </c>
    </row>
    <row r="18" spans="2:22" ht="12.75" customHeight="1">
      <c r="B18" s="97" t="s">
        <v>11</v>
      </c>
      <c r="C18" s="126"/>
      <c r="D18" s="77" t="s">
        <v>11</v>
      </c>
      <c r="E18" s="78"/>
      <c r="F18" s="13"/>
      <c r="G18" s="203" t="s">
        <v>3</v>
      </c>
      <c r="H18" s="203"/>
      <c r="I18" s="22"/>
      <c r="J18" s="94"/>
      <c r="M18" s="116"/>
      <c r="N18" s="26"/>
      <c r="O18" s="26"/>
      <c r="P18" s="26"/>
      <c r="Q18" s="26"/>
      <c r="R18" s="26"/>
      <c r="S18" s="26"/>
      <c r="T18" s="26"/>
      <c r="U18" s="26"/>
      <c r="V18" s="94"/>
    </row>
    <row r="19" spans="2:22" ht="12.75" customHeight="1" thickBot="1">
      <c r="B19" s="99"/>
      <c r="C19" s="87"/>
      <c r="D19" s="77" t="s">
        <v>8</v>
      </c>
      <c r="E19" s="78"/>
      <c r="F19" s="13"/>
      <c r="G19" s="199" t="s">
        <v>4</v>
      </c>
      <c r="H19" s="199"/>
      <c r="I19" s="64"/>
      <c r="J19" s="94"/>
      <c r="M19" s="116"/>
      <c r="R19" s="26"/>
      <c r="S19" s="26"/>
      <c r="T19" s="26"/>
      <c r="U19" s="26"/>
      <c r="V19" s="94"/>
    </row>
    <row r="20" spans="2:22" ht="12.75" customHeight="1" thickBot="1">
      <c r="B20" s="99"/>
      <c r="C20" s="87"/>
      <c r="D20" s="77" t="s">
        <v>16</v>
      </c>
      <c r="E20" s="78"/>
      <c r="F20" s="13"/>
      <c r="G20" s="82" t="s">
        <v>48</v>
      </c>
      <c r="H20" s="83"/>
      <c r="I20" s="55"/>
      <c r="J20" s="100"/>
      <c r="M20" s="116"/>
      <c r="N20" s="174" t="s">
        <v>69</v>
      </c>
      <c r="O20" s="175"/>
      <c r="P20" s="174">
        <f>H41*1+(H42+H43+H44)*2+(H45+H46+H47)*4*I12/100</f>
        <v>578</v>
      </c>
      <c r="Q20" s="176"/>
      <c r="R20" s="26"/>
      <c r="S20" s="26"/>
      <c r="T20" s="26"/>
      <c r="U20" s="26"/>
      <c r="V20" s="94"/>
    </row>
    <row r="21" spans="2:22" ht="12.75" customHeight="1" thickBot="1">
      <c r="B21" s="101" t="s">
        <v>9</v>
      </c>
      <c r="C21" s="79"/>
      <c r="D21" s="80" t="s">
        <v>9</v>
      </c>
      <c r="E21" s="81"/>
      <c r="F21" s="13"/>
      <c r="G21" s="204" t="s">
        <v>51</v>
      </c>
      <c r="H21" s="196"/>
      <c r="I21" s="22">
        <v>0.03</v>
      </c>
      <c r="J21" s="94"/>
      <c r="M21" s="125"/>
      <c r="N21" s="105"/>
      <c r="O21" s="105"/>
      <c r="P21" s="105"/>
      <c r="Q21" s="105"/>
      <c r="R21" s="105"/>
      <c r="S21" s="105"/>
      <c r="T21" s="105"/>
      <c r="U21" s="105"/>
      <c r="V21" s="106"/>
    </row>
    <row r="22" spans="2:10" ht="12.75" customHeight="1">
      <c r="B22" s="166"/>
      <c r="C22" s="13"/>
      <c r="D22" s="13"/>
      <c r="E22" s="13"/>
      <c r="F22" s="13"/>
      <c r="G22" s="201" t="s">
        <v>52</v>
      </c>
      <c r="H22" s="202"/>
      <c r="I22" s="22">
        <v>2.35</v>
      </c>
      <c r="J22" s="94"/>
    </row>
    <row r="23" spans="2:10" ht="12.75" customHeight="1">
      <c r="B23" s="177" t="s">
        <v>68</v>
      </c>
      <c r="C23" s="178"/>
      <c r="D23" s="13"/>
      <c r="E23" s="13"/>
      <c r="F23" s="13"/>
      <c r="G23" s="201" t="s">
        <v>53</v>
      </c>
      <c r="H23" s="202"/>
      <c r="I23" s="22">
        <v>1</v>
      </c>
      <c r="J23" s="94"/>
    </row>
    <row r="24" spans="2:10" ht="12.75" customHeight="1">
      <c r="B24" s="98"/>
      <c r="E24" s="93"/>
      <c r="F24" s="93"/>
      <c r="G24" s="203" t="s">
        <v>54</v>
      </c>
      <c r="H24" s="203"/>
      <c r="I24" s="22">
        <v>1</v>
      </c>
      <c r="J24" s="94"/>
    </row>
    <row r="25" spans="2:10" ht="12.75" customHeight="1">
      <c r="B25" s="102" t="s">
        <v>32</v>
      </c>
      <c r="C25" s="15">
        <v>1.01</v>
      </c>
      <c r="D25" s="93"/>
      <c r="E25" s="93"/>
      <c r="F25" s="93"/>
      <c r="G25" s="203" t="s">
        <v>55</v>
      </c>
      <c r="H25" s="203"/>
      <c r="I25" s="22">
        <v>1</v>
      </c>
      <c r="J25" s="94"/>
    </row>
    <row r="26" spans="2:10" ht="12.75" customHeight="1" thickBot="1">
      <c r="B26" s="103"/>
      <c r="C26" s="104"/>
      <c r="D26" s="104"/>
      <c r="E26" s="104"/>
      <c r="F26" s="104"/>
      <c r="G26" s="104"/>
      <c r="H26" s="104"/>
      <c r="I26" s="105"/>
      <c r="J26" s="106"/>
    </row>
    <row r="27" spans="2:10" ht="12.75" customHeight="1" thickTop="1">
      <c r="B27" s="93"/>
      <c r="C27" s="93"/>
      <c r="D27" s="93"/>
      <c r="E27" s="93"/>
      <c r="F27" s="93"/>
      <c r="G27" s="93"/>
      <c r="H27" s="93"/>
      <c r="I27" s="26"/>
      <c r="J27" s="26"/>
    </row>
    <row r="28" spans="2:10" ht="12.75" customHeight="1">
      <c r="B28" s="93"/>
      <c r="C28" s="93"/>
      <c r="D28" s="93"/>
      <c r="E28" s="93"/>
      <c r="F28" s="93"/>
      <c r="G28" s="93"/>
      <c r="H28" s="93"/>
      <c r="I28" s="26"/>
      <c r="J28" s="26"/>
    </row>
    <row r="29" spans="2:15" ht="12.75" customHeight="1">
      <c r="B29" s="186" t="s">
        <v>63</v>
      </c>
      <c r="C29" s="187"/>
      <c r="D29" s="188"/>
      <c r="E29" s="93"/>
      <c r="F29" s="93"/>
      <c r="G29" s="93"/>
      <c r="H29" s="93"/>
      <c r="I29" s="26"/>
      <c r="J29" s="26"/>
      <c r="M29" s="186" t="s">
        <v>62</v>
      </c>
      <c r="N29" s="187"/>
      <c r="O29" s="188"/>
    </row>
    <row r="30" spans="7:8" ht="12.75" customHeight="1" thickBot="1">
      <c r="G30" s="72"/>
      <c r="H30" s="72"/>
    </row>
    <row r="31" spans="2:22" ht="12.75" customHeight="1" thickBot="1">
      <c r="B31" s="56" t="s">
        <v>6</v>
      </c>
      <c r="C31" s="57" t="s">
        <v>0</v>
      </c>
      <c r="D31" s="57" t="s">
        <v>2</v>
      </c>
      <c r="E31" s="57" t="s">
        <v>3</v>
      </c>
      <c r="F31" s="58" t="s">
        <v>4</v>
      </c>
      <c r="M31" s="128" t="s">
        <v>0</v>
      </c>
      <c r="N31" s="131" t="s">
        <v>40</v>
      </c>
      <c r="O31" s="132" t="s">
        <v>24</v>
      </c>
      <c r="P31" s="132" t="s">
        <v>61</v>
      </c>
      <c r="Q31" s="132" t="s">
        <v>42</v>
      </c>
      <c r="R31" s="132" t="s">
        <v>29</v>
      </c>
      <c r="S31" s="132" t="s">
        <v>30</v>
      </c>
      <c r="T31" s="132" t="s">
        <v>17</v>
      </c>
      <c r="U31" s="133" t="s">
        <v>18</v>
      </c>
      <c r="V31" s="134" t="s">
        <v>41</v>
      </c>
    </row>
    <row r="32" spans="2:22" ht="12.75" customHeight="1" thickBot="1" thickTop="1">
      <c r="B32" s="59">
        <f>I10</f>
        <v>190</v>
      </c>
      <c r="C32" s="22">
        <v>15</v>
      </c>
      <c r="D32" s="22">
        <v>40</v>
      </c>
      <c r="E32" s="22">
        <v>42</v>
      </c>
      <c r="F32" s="60">
        <v>44</v>
      </c>
      <c r="M32" s="160" t="s">
        <v>12</v>
      </c>
      <c r="N32" s="144">
        <f aca="true" t="shared" si="4" ref="N32:N40">$C$41*I41</f>
        <v>0</v>
      </c>
      <c r="O32" s="140">
        <f aca="true" t="shared" si="5" ref="O32:O41">$D$41*I41</f>
        <v>0</v>
      </c>
      <c r="P32" s="140">
        <f>N32+O32</f>
        <v>0</v>
      </c>
      <c r="Q32" s="140">
        <f aca="true" t="shared" si="6" ref="Q32:Q41">P32*$C$25</f>
        <v>0</v>
      </c>
      <c r="R32" s="2">
        <v>15</v>
      </c>
      <c r="S32" s="5">
        <f aca="true" t="shared" si="7" ref="S32:S40">H41*$E$41</f>
        <v>0</v>
      </c>
      <c r="T32" s="14">
        <f>R32*S32</f>
        <v>0</v>
      </c>
      <c r="U32" s="54">
        <f>Q32-T32</f>
        <v>0</v>
      </c>
      <c r="V32" s="129">
        <f aca="true" t="shared" si="8" ref="V32:V41">IF(U32=0,0,U32/P32)</f>
        <v>0</v>
      </c>
    </row>
    <row r="33" spans="2:22" ht="12.75" customHeight="1" thickBot="1">
      <c r="B33" s="61">
        <f>I10*(1+I14)*I9/100</f>
        <v>211.50799999999998</v>
      </c>
      <c r="C33" s="23">
        <f>C32*($I$21+I22+I16+$I$15)</f>
        <v>37.397999999999996</v>
      </c>
      <c r="D33" s="23">
        <f>D32*($I$21+I23+I17+$I$15)</f>
        <v>45.728</v>
      </c>
      <c r="E33" s="23">
        <f>E32*($I$21+I24+I18+$I$15)</f>
        <v>48.0144</v>
      </c>
      <c r="F33" s="62">
        <f>F32*($I$21+I25+I19+$I$15)</f>
        <v>50.3008</v>
      </c>
      <c r="M33" s="161" t="s">
        <v>13</v>
      </c>
      <c r="N33" s="145">
        <f t="shared" si="4"/>
        <v>51265.6701384083</v>
      </c>
      <c r="O33" s="48">
        <f t="shared" si="5"/>
        <v>0</v>
      </c>
      <c r="P33" s="48">
        <f aca="true" t="shared" si="9" ref="P33:P73">N33+O33</f>
        <v>51265.6701384083</v>
      </c>
      <c r="Q33" s="48">
        <f t="shared" si="6"/>
        <v>51778.32683979238</v>
      </c>
      <c r="R33" s="6">
        <v>40</v>
      </c>
      <c r="S33" s="3">
        <f t="shared" si="7"/>
        <v>245</v>
      </c>
      <c r="T33" s="7">
        <f aca="true" t="shared" si="10" ref="T33:T40">R33*S33</f>
        <v>9800</v>
      </c>
      <c r="U33" s="8">
        <f>Q33-T33</f>
        <v>41978.32683979238</v>
      </c>
      <c r="V33" s="129">
        <f t="shared" si="8"/>
        <v>0.8188389369817712</v>
      </c>
    </row>
    <row r="34" spans="2:22" ht="12.75" customHeight="1" thickBot="1">
      <c r="B34" s="59"/>
      <c r="C34" s="22"/>
      <c r="D34" s="22" t="s">
        <v>7</v>
      </c>
      <c r="E34" s="24" t="s">
        <v>56</v>
      </c>
      <c r="F34" s="127" t="s">
        <v>11</v>
      </c>
      <c r="M34" s="161" t="s">
        <v>14</v>
      </c>
      <c r="N34" s="145">
        <f t="shared" si="4"/>
        <v>4184.952664359861</v>
      </c>
      <c r="O34" s="48">
        <f t="shared" si="5"/>
        <v>0</v>
      </c>
      <c r="P34" s="48">
        <f t="shared" si="9"/>
        <v>4184.952664359861</v>
      </c>
      <c r="Q34" s="48">
        <f t="shared" si="6"/>
        <v>4226.8021910034595</v>
      </c>
      <c r="R34" s="6">
        <v>42</v>
      </c>
      <c r="S34" s="3">
        <f t="shared" si="7"/>
        <v>20</v>
      </c>
      <c r="T34" s="7">
        <f t="shared" si="10"/>
        <v>840</v>
      </c>
      <c r="U34" s="8">
        <f aca="true" t="shared" si="11" ref="U34:U75">Q34-T34</f>
        <v>3386.8021910034595</v>
      </c>
      <c r="V34" s="129">
        <f t="shared" si="8"/>
        <v>0.8092808838308597</v>
      </c>
    </row>
    <row r="35" spans="2:22" ht="12.75" customHeight="1" thickBot="1">
      <c r="B35" s="59"/>
      <c r="C35" s="22"/>
      <c r="D35" s="22">
        <v>100</v>
      </c>
      <c r="E35" s="22">
        <v>105</v>
      </c>
      <c r="F35" s="60">
        <v>110</v>
      </c>
      <c r="M35" s="161" t="s">
        <v>10</v>
      </c>
      <c r="N35" s="145">
        <f t="shared" si="4"/>
        <v>5021.9431972318325</v>
      </c>
      <c r="O35" s="48">
        <f t="shared" si="5"/>
        <v>0</v>
      </c>
      <c r="P35" s="48">
        <f t="shared" si="9"/>
        <v>5021.9431972318325</v>
      </c>
      <c r="Q35" s="48">
        <f t="shared" si="6"/>
        <v>5072.162629204151</v>
      </c>
      <c r="R35" s="6">
        <v>44</v>
      </c>
      <c r="S35" s="3">
        <f t="shared" si="7"/>
        <v>24</v>
      </c>
      <c r="T35" s="7">
        <f t="shared" si="10"/>
        <v>1056</v>
      </c>
      <c r="U35" s="8">
        <f t="shared" si="11"/>
        <v>4016.162629204151</v>
      </c>
      <c r="V35" s="129">
        <f t="shared" si="8"/>
        <v>0.7997228306799483</v>
      </c>
    </row>
    <row r="36" spans="2:22" ht="12.75" customHeight="1" thickBot="1">
      <c r="B36" s="63"/>
      <c r="C36" s="64"/>
      <c r="D36" s="64"/>
      <c r="E36" s="64"/>
      <c r="F36" s="65"/>
      <c r="M36" s="161" t="s">
        <v>7</v>
      </c>
      <c r="N36" s="145">
        <f t="shared" si="4"/>
        <v>0</v>
      </c>
      <c r="O36" s="48">
        <f t="shared" si="5"/>
        <v>0</v>
      </c>
      <c r="P36" s="48">
        <f t="shared" si="9"/>
        <v>0</v>
      </c>
      <c r="Q36" s="48">
        <f t="shared" si="6"/>
        <v>0</v>
      </c>
      <c r="R36" s="6">
        <v>100</v>
      </c>
      <c r="S36" s="3">
        <f t="shared" si="7"/>
        <v>0</v>
      </c>
      <c r="T36" s="7">
        <f t="shared" si="10"/>
        <v>0</v>
      </c>
      <c r="U36" s="8">
        <f t="shared" si="11"/>
        <v>0</v>
      </c>
      <c r="V36" s="129">
        <f t="shared" si="8"/>
        <v>0</v>
      </c>
    </row>
    <row r="37" spans="2:22" ht="12.75" customHeight="1" thickBot="1">
      <c r="B37" s="26"/>
      <c r="C37" s="26"/>
      <c r="D37" s="26"/>
      <c r="E37" s="26"/>
      <c r="F37" s="26"/>
      <c r="M37" s="161" t="s">
        <v>15</v>
      </c>
      <c r="N37" s="145">
        <f t="shared" si="4"/>
        <v>0</v>
      </c>
      <c r="O37" s="48">
        <f t="shared" si="5"/>
        <v>0</v>
      </c>
      <c r="P37" s="48">
        <f t="shared" si="9"/>
        <v>0</v>
      </c>
      <c r="Q37" s="48">
        <f t="shared" si="6"/>
        <v>0</v>
      </c>
      <c r="R37" s="6">
        <v>105</v>
      </c>
      <c r="S37" s="3">
        <f t="shared" si="7"/>
        <v>0</v>
      </c>
      <c r="T37" s="7">
        <f t="shared" si="10"/>
        <v>0</v>
      </c>
      <c r="U37" s="8">
        <f t="shared" si="11"/>
        <v>0</v>
      </c>
      <c r="V37" s="129">
        <f t="shared" si="8"/>
        <v>0</v>
      </c>
    </row>
    <row r="38" spans="2:22" ht="12.75" customHeight="1" thickBot="1">
      <c r="B38" s="174" t="s">
        <v>64</v>
      </c>
      <c r="C38" s="189"/>
      <c r="D38" s="175"/>
      <c r="E38" s="26"/>
      <c r="F38" s="26"/>
      <c r="G38" s="27" t="s">
        <v>65</v>
      </c>
      <c r="H38" s="165"/>
      <c r="I38" s="28"/>
      <c r="M38" s="161" t="s">
        <v>11</v>
      </c>
      <c r="N38" s="145">
        <f t="shared" si="4"/>
        <v>0</v>
      </c>
      <c r="O38" s="48">
        <f t="shared" si="5"/>
        <v>0</v>
      </c>
      <c r="P38" s="48">
        <f t="shared" si="9"/>
        <v>0</v>
      </c>
      <c r="Q38" s="48">
        <f t="shared" si="6"/>
        <v>0</v>
      </c>
      <c r="R38" s="6">
        <v>110</v>
      </c>
      <c r="S38" s="3">
        <f t="shared" si="7"/>
        <v>0</v>
      </c>
      <c r="T38" s="7">
        <f t="shared" si="10"/>
        <v>0</v>
      </c>
      <c r="U38" s="8">
        <f t="shared" si="11"/>
        <v>0</v>
      </c>
      <c r="V38" s="129">
        <f t="shared" si="8"/>
        <v>0</v>
      </c>
    </row>
    <row r="39" spans="13:22" ht="12.75" customHeight="1" thickBot="1">
      <c r="M39" s="161" t="s">
        <v>8</v>
      </c>
      <c r="N39" s="145">
        <f t="shared" si="4"/>
        <v>0</v>
      </c>
      <c r="O39" s="48">
        <f t="shared" si="5"/>
        <v>0</v>
      </c>
      <c r="P39" s="48">
        <f t="shared" si="9"/>
        <v>0</v>
      </c>
      <c r="Q39" s="48">
        <f t="shared" si="6"/>
        <v>0</v>
      </c>
      <c r="R39" s="6">
        <v>10</v>
      </c>
      <c r="S39" s="3">
        <f t="shared" si="7"/>
        <v>0</v>
      </c>
      <c r="T39" s="7">
        <f t="shared" si="10"/>
        <v>0</v>
      </c>
      <c r="U39" s="8">
        <f t="shared" si="11"/>
        <v>0</v>
      </c>
      <c r="V39" s="129">
        <f t="shared" si="8"/>
        <v>0</v>
      </c>
    </row>
    <row r="40" spans="2:22" ht="12.75" customHeight="1" thickBot="1">
      <c r="B40" s="29" t="s">
        <v>28</v>
      </c>
      <c r="C40" s="30" t="s">
        <v>38</v>
      </c>
      <c r="D40" s="30" t="s">
        <v>33</v>
      </c>
      <c r="E40" s="47" t="s">
        <v>25</v>
      </c>
      <c r="F40" s="26"/>
      <c r="G40" s="41" t="s">
        <v>39</v>
      </c>
      <c r="H40" s="42" t="s">
        <v>5</v>
      </c>
      <c r="I40" s="42" t="s">
        <v>26</v>
      </c>
      <c r="M40" s="162" t="s">
        <v>16</v>
      </c>
      <c r="N40" s="146">
        <f t="shared" si="4"/>
        <v>0</v>
      </c>
      <c r="O40" s="141">
        <f t="shared" si="5"/>
        <v>0</v>
      </c>
      <c r="P40" s="141">
        <f t="shared" si="9"/>
        <v>0</v>
      </c>
      <c r="Q40" s="141">
        <f t="shared" si="6"/>
        <v>0</v>
      </c>
      <c r="R40" s="9">
        <v>30</v>
      </c>
      <c r="S40" s="10">
        <f t="shared" si="7"/>
        <v>0</v>
      </c>
      <c r="T40" s="51">
        <f t="shared" si="10"/>
        <v>0</v>
      </c>
      <c r="U40" s="12">
        <f t="shared" si="11"/>
        <v>0</v>
      </c>
      <c r="V40" s="129">
        <f t="shared" si="8"/>
        <v>0</v>
      </c>
    </row>
    <row r="41" spans="2:22" ht="12.75" customHeight="1" thickBot="1">
      <c r="B41" s="71" t="s">
        <v>0</v>
      </c>
      <c r="C41" s="48">
        <f>N10*C33</f>
        <v>60472.56599999999</v>
      </c>
      <c r="D41" s="32"/>
      <c r="E41" s="33">
        <f>(C41+D41)/($C$48+$D$48)</f>
        <v>1</v>
      </c>
      <c r="F41" s="26"/>
      <c r="G41" s="43" t="s">
        <v>0</v>
      </c>
      <c r="H41" s="44">
        <v>0</v>
      </c>
      <c r="I41" s="3">
        <f aca="true" t="shared" si="12" ref="I41:I49">H41/$H$50</f>
        <v>0</v>
      </c>
      <c r="M41" s="163" t="s">
        <v>19</v>
      </c>
      <c r="N41" s="150">
        <f>SUM(N32:N40)</f>
        <v>60472.56599999999</v>
      </c>
      <c r="O41" s="150">
        <f t="shared" si="5"/>
        <v>0</v>
      </c>
      <c r="P41" s="151">
        <f t="shared" si="9"/>
        <v>60472.56599999999</v>
      </c>
      <c r="Q41" s="152">
        <f t="shared" si="6"/>
        <v>61077.291659999995</v>
      </c>
      <c r="R41" s="153"/>
      <c r="S41" s="154">
        <f>SUM(S32:S40)</f>
        <v>289</v>
      </c>
      <c r="T41" s="155">
        <f>SUM(T32:T40)</f>
        <v>11696</v>
      </c>
      <c r="U41" s="156">
        <f t="shared" si="11"/>
        <v>49381.291659999995</v>
      </c>
      <c r="V41" s="157">
        <f t="shared" si="8"/>
        <v>0.8165899832992038</v>
      </c>
    </row>
    <row r="42" spans="2:22" ht="12.75" customHeight="1" thickBot="1">
      <c r="B42" s="71" t="s">
        <v>2</v>
      </c>
      <c r="C42" s="48">
        <f>O10*D33</f>
        <v>0</v>
      </c>
      <c r="D42" s="32">
        <f>IF(I11="槍",B33,0)</f>
        <v>0</v>
      </c>
      <c r="E42" s="33">
        <f aca="true" t="shared" si="13" ref="E42:E47">(C42+D42)/($C$48+$D$48)</f>
        <v>0</v>
      </c>
      <c r="F42" s="26"/>
      <c r="G42" s="43" t="s">
        <v>2</v>
      </c>
      <c r="H42" s="44">
        <f>O15</f>
        <v>245</v>
      </c>
      <c r="I42" s="3">
        <f t="shared" si="12"/>
        <v>0.8477508650519031</v>
      </c>
      <c r="M42" s="130" t="s">
        <v>2</v>
      </c>
      <c r="N42" s="179"/>
      <c r="O42" s="180"/>
      <c r="P42" s="180"/>
      <c r="Q42" s="180"/>
      <c r="R42" s="180"/>
      <c r="S42" s="180"/>
      <c r="T42" s="180"/>
      <c r="U42" s="180"/>
      <c r="V42" s="181"/>
    </row>
    <row r="43" spans="2:22" ht="12.75" customHeight="1" thickBot="1" thickTop="1">
      <c r="B43" s="71" t="s">
        <v>3</v>
      </c>
      <c r="C43" s="48">
        <f>P10*E33</f>
        <v>0</v>
      </c>
      <c r="D43" s="32">
        <f>IF(I13="弓",B34,0)</f>
        <v>0</v>
      </c>
      <c r="E43" s="33">
        <f t="shared" si="13"/>
        <v>0</v>
      </c>
      <c r="F43" s="26"/>
      <c r="G43" s="43" t="s">
        <v>3</v>
      </c>
      <c r="H43" s="44">
        <f>P15</f>
        <v>20</v>
      </c>
      <c r="I43" s="3">
        <f t="shared" si="12"/>
        <v>0.06920415224913495</v>
      </c>
      <c r="M43" s="160" t="s">
        <v>12</v>
      </c>
      <c r="N43" s="147">
        <f aca="true" t="shared" si="14" ref="N43:N51">$C$42*I41</f>
        <v>0</v>
      </c>
      <c r="O43" s="148">
        <f aca="true" t="shared" si="15" ref="O43:O51">$D$42*I41</f>
        <v>0</v>
      </c>
      <c r="P43" s="148">
        <f t="shared" si="9"/>
        <v>0</v>
      </c>
      <c r="Q43" s="149">
        <f aca="true" t="shared" si="16" ref="Q43:Q52">P43*$C$25</f>
        <v>0</v>
      </c>
      <c r="R43" s="2">
        <v>10</v>
      </c>
      <c r="S43" s="5">
        <f aca="true" t="shared" si="17" ref="S43:S51">H41*$E$42</f>
        <v>0</v>
      </c>
      <c r="T43" s="53">
        <f aca="true" t="shared" si="18" ref="T43:T73">R43*S43</f>
        <v>0</v>
      </c>
      <c r="U43" s="54">
        <f t="shared" si="11"/>
        <v>0</v>
      </c>
      <c r="V43" s="129">
        <f aca="true" t="shared" si="19" ref="V43:V52">IF(U43=0,0,U43/P43)</f>
        <v>0</v>
      </c>
    </row>
    <row r="44" spans="2:22" ht="12.75" customHeight="1" thickBot="1">
      <c r="B44" s="71" t="s">
        <v>4</v>
      </c>
      <c r="C44" s="48">
        <f>Q10*F33</f>
        <v>0</v>
      </c>
      <c r="D44" s="32">
        <f>IF(I14="馬",B35,0)</f>
        <v>0</v>
      </c>
      <c r="E44" s="33">
        <f t="shared" si="13"/>
        <v>0</v>
      </c>
      <c r="F44" s="26"/>
      <c r="G44" s="43" t="s">
        <v>4</v>
      </c>
      <c r="H44" s="44">
        <f>Q15</f>
        <v>24</v>
      </c>
      <c r="I44" s="3">
        <f t="shared" si="12"/>
        <v>0.08304498269896193</v>
      </c>
      <c r="L44" s="26"/>
      <c r="M44" s="161" t="s">
        <v>13</v>
      </c>
      <c r="N44" s="145">
        <f t="shared" si="14"/>
        <v>0</v>
      </c>
      <c r="O44" s="48">
        <f t="shared" si="15"/>
        <v>0</v>
      </c>
      <c r="P44" s="48">
        <f t="shared" si="9"/>
        <v>0</v>
      </c>
      <c r="Q44" s="142">
        <f t="shared" si="16"/>
        <v>0</v>
      </c>
      <c r="R44" s="6">
        <v>40</v>
      </c>
      <c r="S44" s="3">
        <f t="shared" si="17"/>
        <v>0</v>
      </c>
      <c r="T44" s="4">
        <f t="shared" si="18"/>
        <v>0</v>
      </c>
      <c r="U44" s="8">
        <f t="shared" si="11"/>
        <v>0</v>
      </c>
      <c r="V44" s="129">
        <f t="shared" si="19"/>
        <v>0</v>
      </c>
    </row>
    <row r="45" spans="2:22" ht="12.75" customHeight="1" thickBot="1">
      <c r="B45" s="71" t="s">
        <v>7</v>
      </c>
      <c r="C45" s="48"/>
      <c r="D45" s="32"/>
      <c r="E45" s="33">
        <f t="shared" si="13"/>
        <v>0</v>
      </c>
      <c r="F45" s="26"/>
      <c r="G45" s="43" t="s">
        <v>7</v>
      </c>
      <c r="H45" s="44">
        <f>R15</f>
        <v>0</v>
      </c>
      <c r="I45" s="3">
        <f t="shared" si="12"/>
        <v>0</v>
      </c>
      <c r="L45" s="26"/>
      <c r="M45" s="161" t="s">
        <v>14</v>
      </c>
      <c r="N45" s="145">
        <f t="shared" si="14"/>
        <v>0</v>
      </c>
      <c r="O45" s="48">
        <f t="shared" si="15"/>
        <v>0</v>
      </c>
      <c r="P45" s="48">
        <f t="shared" si="9"/>
        <v>0</v>
      </c>
      <c r="Q45" s="142">
        <f t="shared" si="16"/>
        <v>0</v>
      </c>
      <c r="R45" s="6">
        <v>58</v>
      </c>
      <c r="S45" s="3">
        <f t="shared" si="17"/>
        <v>0</v>
      </c>
      <c r="T45" s="4">
        <f t="shared" si="18"/>
        <v>0</v>
      </c>
      <c r="U45" s="8">
        <f t="shared" si="11"/>
        <v>0</v>
      </c>
      <c r="V45" s="129">
        <f t="shared" si="19"/>
        <v>0</v>
      </c>
    </row>
    <row r="46" spans="2:22" ht="12.75" customHeight="1" thickBot="1">
      <c r="B46" s="71" t="s">
        <v>66</v>
      </c>
      <c r="C46" s="48"/>
      <c r="D46" s="32"/>
      <c r="E46" s="33">
        <f t="shared" si="13"/>
        <v>0</v>
      </c>
      <c r="F46" s="26"/>
      <c r="G46" s="43" t="s">
        <v>66</v>
      </c>
      <c r="H46" s="44">
        <f>S15</f>
        <v>0</v>
      </c>
      <c r="I46" s="3">
        <f t="shared" si="12"/>
        <v>0</v>
      </c>
      <c r="M46" s="161" t="s">
        <v>10</v>
      </c>
      <c r="N46" s="145">
        <f t="shared" si="14"/>
        <v>0</v>
      </c>
      <c r="O46" s="48">
        <f t="shared" si="15"/>
        <v>0</v>
      </c>
      <c r="P46" s="48">
        <f t="shared" si="9"/>
        <v>0</v>
      </c>
      <c r="Q46" s="142">
        <f t="shared" si="16"/>
        <v>0</v>
      </c>
      <c r="R46" s="6">
        <v>28</v>
      </c>
      <c r="S46" s="3">
        <f t="shared" si="17"/>
        <v>0</v>
      </c>
      <c r="T46" s="4">
        <f t="shared" si="18"/>
        <v>0</v>
      </c>
      <c r="U46" s="8">
        <f t="shared" si="11"/>
        <v>0</v>
      </c>
      <c r="V46" s="129">
        <f t="shared" si="19"/>
        <v>0</v>
      </c>
    </row>
    <row r="47" spans="2:22" ht="12.75" customHeight="1" thickBot="1">
      <c r="B47" s="71" t="s">
        <v>11</v>
      </c>
      <c r="C47" s="48"/>
      <c r="D47" s="32"/>
      <c r="E47" s="33">
        <f t="shared" si="13"/>
        <v>0</v>
      </c>
      <c r="F47" s="26"/>
      <c r="G47" s="43" t="s">
        <v>11</v>
      </c>
      <c r="H47" s="44">
        <f>T15</f>
        <v>0</v>
      </c>
      <c r="I47" s="3">
        <f t="shared" si="12"/>
        <v>0</v>
      </c>
      <c r="M47" s="161" t="s">
        <v>7</v>
      </c>
      <c r="N47" s="145">
        <f t="shared" si="14"/>
        <v>0</v>
      </c>
      <c r="O47" s="48">
        <f t="shared" si="15"/>
        <v>0</v>
      </c>
      <c r="P47" s="48">
        <f t="shared" si="9"/>
        <v>0</v>
      </c>
      <c r="Q47" s="142">
        <f t="shared" si="16"/>
        <v>0</v>
      </c>
      <c r="R47" s="6">
        <v>100</v>
      </c>
      <c r="S47" s="3">
        <f t="shared" si="17"/>
        <v>0</v>
      </c>
      <c r="T47" s="4">
        <f t="shared" si="18"/>
        <v>0</v>
      </c>
      <c r="U47" s="8">
        <f t="shared" si="11"/>
        <v>0</v>
      </c>
      <c r="V47" s="129">
        <f t="shared" si="19"/>
        <v>0</v>
      </c>
    </row>
    <row r="48" spans="2:22" ht="12.75" customHeight="1" thickBot="1">
      <c r="B48" s="34"/>
      <c r="C48" s="35">
        <f>SUM(C41:C47)</f>
        <v>60472.56599999999</v>
      </c>
      <c r="D48" s="35">
        <f>SUM(D41:D47)</f>
        <v>0</v>
      </c>
      <c r="E48" s="36">
        <f>SUM(E41:E47)</f>
        <v>1</v>
      </c>
      <c r="F48" s="26"/>
      <c r="G48" s="43" t="s">
        <v>8</v>
      </c>
      <c r="H48" s="44">
        <f>U15</f>
        <v>0</v>
      </c>
      <c r="I48" s="3">
        <f t="shared" si="12"/>
        <v>0</v>
      </c>
      <c r="M48" s="161" t="s">
        <v>15</v>
      </c>
      <c r="N48" s="145">
        <f t="shared" si="14"/>
        <v>0</v>
      </c>
      <c r="O48" s="48">
        <f t="shared" si="15"/>
        <v>0</v>
      </c>
      <c r="P48" s="48">
        <f t="shared" si="9"/>
        <v>0</v>
      </c>
      <c r="Q48" s="142">
        <f t="shared" si="16"/>
        <v>0</v>
      </c>
      <c r="R48" s="6">
        <v>145</v>
      </c>
      <c r="S48" s="3">
        <f t="shared" si="17"/>
        <v>0</v>
      </c>
      <c r="T48" s="4">
        <f t="shared" si="18"/>
        <v>0</v>
      </c>
      <c r="U48" s="8">
        <f t="shared" si="11"/>
        <v>0</v>
      </c>
      <c r="V48" s="129">
        <f t="shared" si="19"/>
        <v>0</v>
      </c>
    </row>
    <row r="49" spans="2:22" ht="12.75" customHeight="1" thickBot="1">
      <c r="B49" s="26"/>
      <c r="C49" s="26"/>
      <c r="D49" s="26"/>
      <c r="E49" s="26"/>
      <c r="F49" s="26"/>
      <c r="G49" s="43" t="s">
        <v>16</v>
      </c>
      <c r="H49" s="44">
        <f>V15</f>
        <v>0</v>
      </c>
      <c r="I49" s="3">
        <f t="shared" si="12"/>
        <v>0</v>
      </c>
      <c r="M49" s="161" t="s">
        <v>11</v>
      </c>
      <c r="N49" s="145">
        <f t="shared" si="14"/>
        <v>0</v>
      </c>
      <c r="O49" s="48">
        <f t="shared" si="15"/>
        <v>0</v>
      </c>
      <c r="P49" s="48">
        <f t="shared" si="9"/>
        <v>0</v>
      </c>
      <c r="Q49" s="142">
        <f t="shared" si="16"/>
        <v>0</v>
      </c>
      <c r="R49" s="6">
        <v>70</v>
      </c>
      <c r="S49" s="3">
        <f t="shared" si="17"/>
        <v>0</v>
      </c>
      <c r="T49" s="4">
        <f t="shared" si="18"/>
        <v>0</v>
      </c>
      <c r="U49" s="8">
        <f t="shared" si="11"/>
        <v>0</v>
      </c>
      <c r="V49" s="129">
        <f t="shared" si="19"/>
        <v>0</v>
      </c>
    </row>
    <row r="50" spans="5:22" ht="12.75" customHeight="1" thickBot="1">
      <c r="E50" s="26"/>
      <c r="F50" s="26"/>
      <c r="G50" s="45" t="s">
        <v>9</v>
      </c>
      <c r="H50" s="46">
        <f>SUM(H41:H49)</f>
        <v>289</v>
      </c>
      <c r="I50" s="49">
        <f>SUM(I41:I49)</f>
        <v>1</v>
      </c>
      <c r="M50" s="161" t="s">
        <v>8</v>
      </c>
      <c r="N50" s="145">
        <f t="shared" si="14"/>
        <v>0</v>
      </c>
      <c r="O50" s="48">
        <f t="shared" si="15"/>
        <v>0</v>
      </c>
      <c r="P50" s="48">
        <f t="shared" si="9"/>
        <v>0</v>
      </c>
      <c r="Q50" s="142">
        <f t="shared" si="16"/>
        <v>0</v>
      </c>
      <c r="R50" s="6">
        <v>10</v>
      </c>
      <c r="S50" s="3">
        <f t="shared" si="17"/>
        <v>0</v>
      </c>
      <c r="T50" s="4">
        <f t="shared" si="18"/>
        <v>0</v>
      </c>
      <c r="U50" s="8">
        <f t="shared" si="11"/>
        <v>0</v>
      </c>
      <c r="V50" s="129">
        <f t="shared" si="19"/>
        <v>0</v>
      </c>
    </row>
    <row r="51" spans="13:22" ht="12.75" customHeight="1" thickBot="1">
      <c r="M51" s="164" t="s">
        <v>16</v>
      </c>
      <c r="N51" s="146">
        <f t="shared" si="14"/>
        <v>0</v>
      </c>
      <c r="O51" s="141">
        <f t="shared" si="15"/>
        <v>0</v>
      </c>
      <c r="P51" s="141">
        <f t="shared" si="9"/>
        <v>0</v>
      </c>
      <c r="Q51" s="143">
        <f t="shared" si="16"/>
        <v>0</v>
      </c>
      <c r="R51" s="9">
        <v>10</v>
      </c>
      <c r="S51" s="10">
        <f t="shared" si="17"/>
        <v>0</v>
      </c>
      <c r="T51" s="11">
        <f t="shared" si="18"/>
        <v>0</v>
      </c>
      <c r="U51" s="12">
        <f t="shared" si="11"/>
        <v>0</v>
      </c>
      <c r="V51" s="129">
        <f t="shared" si="19"/>
        <v>0</v>
      </c>
    </row>
    <row r="52" spans="13:22" ht="12.75" customHeight="1" thickBot="1">
      <c r="M52" s="163"/>
      <c r="N52" s="150">
        <f>SUM(N43:N51)</f>
        <v>0</v>
      </c>
      <c r="O52" s="150">
        <f>SUM(O43:O51)</f>
        <v>0</v>
      </c>
      <c r="P52" s="151">
        <f>SUM(P42:P51)</f>
        <v>0</v>
      </c>
      <c r="Q52" s="152">
        <f t="shared" si="16"/>
        <v>0</v>
      </c>
      <c r="R52" s="153"/>
      <c r="S52" s="154">
        <f>SUM(S43:S51)</f>
        <v>0</v>
      </c>
      <c r="T52" s="155">
        <f>SUM(T42:T51)</f>
        <v>0</v>
      </c>
      <c r="U52" s="156">
        <f t="shared" si="11"/>
        <v>0</v>
      </c>
      <c r="V52" s="157">
        <f t="shared" si="19"/>
        <v>0</v>
      </c>
    </row>
    <row r="53" spans="13:22" ht="12.75" customHeight="1" thickBot="1">
      <c r="M53" s="130" t="s">
        <v>3</v>
      </c>
      <c r="N53" s="182"/>
      <c r="O53" s="180"/>
      <c r="P53" s="180"/>
      <c r="Q53" s="180"/>
      <c r="R53" s="180"/>
      <c r="S53" s="180"/>
      <c r="T53" s="180"/>
      <c r="U53" s="180"/>
      <c r="V53" s="181"/>
    </row>
    <row r="54" spans="13:22" ht="12.75" customHeight="1" thickBot="1" thickTop="1">
      <c r="M54" s="160" t="s">
        <v>12</v>
      </c>
      <c r="N54" s="1">
        <f aca="true" t="shared" si="20" ref="N54:N62">$C$43*I41</f>
        <v>0</v>
      </c>
      <c r="O54" s="1">
        <f aca="true" t="shared" si="21" ref="O54:O62">$D$43*I41</f>
        <v>0</v>
      </c>
      <c r="P54" s="20">
        <f t="shared" si="9"/>
        <v>0</v>
      </c>
      <c r="Q54" s="52">
        <f aca="true" t="shared" si="22" ref="Q54:Q63">P54*$C$25</f>
        <v>0</v>
      </c>
      <c r="R54" s="2">
        <v>10</v>
      </c>
      <c r="S54" s="5">
        <f aca="true" t="shared" si="23" ref="S54:S62">H41*$E$43</f>
        <v>0</v>
      </c>
      <c r="T54" s="53">
        <f t="shared" si="18"/>
        <v>0</v>
      </c>
      <c r="U54" s="54">
        <f t="shared" si="11"/>
        <v>0</v>
      </c>
      <c r="V54" s="129">
        <f aca="true" t="shared" si="24" ref="V54:V63">IF(U54=0,0,U54/P54)</f>
        <v>0</v>
      </c>
    </row>
    <row r="55" spans="13:22" ht="12.75" customHeight="1" thickBot="1">
      <c r="M55" s="161" t="s">
        <v>13</v>
      </c>
      <c r="N55" s="1">
        <f t="shared" si="20"/>
        <v>0</v>
      </c>
      <c r="O55" s="1">
        <f t="shared" si="21"/>
        <v>0</v>
      </c>
      <c r="P55" s="16">
        <f t="shared" si="9"/>
        <v>0</v>
      </c>
      <c r="Q55" s="18">
        <f t="shared" si="22"/>
        <v>0</v>
      </c>
      <c r="R55" s="6">
        <v>25</v>
      </c>
      <c r="S55" s="3">
        <f t="shared" si="23"/>
        <v>0</v>
      </c>
      <c r="T55" s="4">
        <f t="shared" si="18"/>
        <v>0</v>
      </c>
      <c r="U55" s="8">
        <f t="shared" si="11"/>
        <v>0</v>
      </c>
      <c r="V55" s="129">
        <f t="shared" si="24"/>
        <v>0</v>
      </c>
    </row>
    <row r="56" spans="13:22" ht="12.75" customHeight="1" thickBot="1">
      <c r="M56" s="161" t="s">
        <v>14</v>
      </c>
      <c r="N56" s="1">
        <f t="shared" si="20"/>
        <v>0</v>
      </c>
      <c r="O56" s="1">
        <f t="shared" si="21"/>
        <v>0</v>
      </c>
      <c r="P56" s="16">
        <f t="shared" si="9"/>
        <v>0</v>
      </c>
      <c r="Q56" s="18">
        <f t="shared" si="22"/>
        <v>0</v>
      </c>
      <c r="R56" s="6">
        <v>42</v>
      </c>
      <c r="S56" s="3">
        <f t="shared" si="23"/>
        <v>0</v>
      </c>
      <c r="T56" s="4">
        <f t="shared" si="18"/>
        <v>0</v>
      </c>
      <c r="U56" s="8">
        <f t="shared" si="11"/>
        <v>0</v>
      </c>
      <c r="V56" s="129">
        <f t="shared" si="24"/>
        <v>0</v>
      </c>
    </row>
    <row r="57" spans="13:22" ht="12.75" customHeight="1" thickBot="1">
      <c r="M57" s="161" t="s">
        <v>10</v>
      </c>
      <c r="N57" s="1">
        <f t="shared" si="20"/>
        <v>0</v>
      </c>
      <c r="O57" s="1">
        <f t="shared" si="21"/>
        <v>0</v>
      </c>
      <c r="P57" s="16">
        <f t="shared" si="9"/>
        <v>0</v>
      </c>
      <c r="Q57" s="18">
        <f t="shared" si="22"/>
        <v>0</v>
      </c>
      <c r="R57" s="6">
        <v>60</v>
      </c>
      <c r="S57" s="3">
        <f t="shared" si="23"/>
        <v>0</v>
      </c>
      <c r="T57" s="4">
        <f t="shared" si="18"/>
        <v>0</v>
      </c>
      <c r="U57" s="8">
        <f t="shared" si="11"/>
        <v>0</v>
      </c>
      <c r="V57" s="129">
        <f t="shared" si="24"/>
        <v>0</v>
      </c>
    </row>
    <row r="58" spans="13:22" ht="12.75" customHeight="1" thickBot="1">
      <c r="M58" s="161" t="s">
        <v>7</v>
      </c>
      <c r="N58" s="1">
        <f t="shared" si="20"/>
        <v>0</v>
      </c>
      <c r="O58" s="1">
        <f t="shared" si="21"/>
        <v>0</v>
      </c>
      <c r="P58" s="16">
        <f t="shared" si="9"/>
        <v>0</v>
      </c>
      <c r="Q58" s="18">
        <f t="shared" si="22"/>
        <v>0</v>
      </c>
      <c r="R58" s="6">
        <v>63</v>
      </c>
      <c r="S58" s="3">
        <f t="shared" si="23"/>
        <v>0</v>
      </c>
      <c r="T58" s="4">
        <f t="shared" si="18"/>
        <v>0</v>
      </c>
      <c r="U58" s="8">
        <f t="shared" si="11"/>
        <v>0</v>
      </c>
      <c r="V58" s="129">
        <f t="shared" si="24"/>
        <v>0</v>
      </c>
    </row>
    <row r="59" spans="13:22" ht="12.75" customHeight="1" thickBot="1">
      <c r="M59" s="161" t="s">
        <v>15</v>
      </c>
      <c r="N59" s="1">
        <f t="shared" si="20"/>
        <v>0</v>
      </c>
      <c r="O59" s="1">
        <f t="shared" si="21"/>
        <v>0</v>
      </c>
      <c r="P59" s="16">
        <f t="shared" si="9"/>
        <v>0</v>
      </c>
      <c r="Q59" s="18">
        <f t="shared" si="22"/>
        <v>0</v>
      </c>
      <c r="R59" s="6">
        <v>105</v>
      </c>
      <c r="S59" s="3">
        <f t="shared" si="23"/>
        <v>0</v>
      </c>
      <c r="T59" s="4">
        <f t="shared" si="18"/>
        <v>0</v>
      </c>
      <c r="U59" s="8">
        <f t="shared" si="11"/>
        <v>0</v>
      </c>
      <c r="V59" s="129">
        <f t="shared" si="24"/>
        <v>0</v>
      </c>
    </row>
    <row r="60" spans="13:22" ht="12.75" customHeight="1" thickBot="1">
      <c r="M60" s="161" t="s">
        <v>11</v>
      </c>
      <c r="N60" s="1">
        <f t="shared" si="20"/>
        <v>0</v>
      </c>
      <c r="O60" s="1">
        <f t="shared" si="21"/>
        <v>0</v>
      </c>
      <c r="P60" s="16">
        <f t="shared" si="9"/>
        <v>0</v>
      </c>
      <c r="Q60" s="18">
        <f t="shared" si="22"/>
        <v>0</v>
      </c>
      <c r="R60" s="6">
        <v>150</v>
      </c>
      <c r="S60" s="3">
        <f t="shared" si="23"/>
        <v>0</v>
      </c>
      <c r="T60" s="4">
        <f t="shared" si="18"/>
        <v>0</v>
      </c>
      <c r="U60" s="8">
        <f t="shared" si="11"/>
        <v>0</v>
      </c>
      <c r="V60" s="129">
        <f t="shared" si="24"/>
        <v>0</v>
      </c>
    </row>
    <row r="61" spans="13:22" ht="12.75" customHeight="1" thickBot="1">
      <c r="M61" s="161" t="s">
        <v>8</v>
      </c>
      <c r="N61" s="1">
        <f t="shared" si="20"/>
        <v>0</v>
      </c>
      <c r="O61" s="1">
        <f t="shared" si="21"/>
        <v>0</v>
      </c>
      <c r="P61" s="16">
        <f t="shared" si="9"/>
        <v>0</v>
      </c>
      <c r="Q61" s="18">
        <f t="shared" si="22"/>
        <v>0</v>
      </c>
      <c r="R61" s="6">
        <v>5</v>
      </c>
      <c r="S61" s="3">
        <f t="shared" si="23"/>
        <v>0</v>
      </c>
      <c r="T61" s="4">
        <f t="shared" si="18"/>
        <v>0</v>
      </c>
      <c r="U61" s="8">
        <f t="shared" si="11"/>
        <v>0</v>
      </c>
      <c r="V61" s="129">
        <f t="shared" si="24"/>
        <v>0</v>
      </c>
    </row>
    <row r="62" spans="13:22" ht="12.75" customHeight="1" thickBot="1">
      <c r="M62" s="164" t="s">
        <v>16</v>
      </c>
      <c r="N62" s="1">
        <f t="shared" si="20"/>
        <v>0</v>
      </c>
      <c r="O62" s="1">
        <f t="shared" si="21"/>
        <v>0</v>
      </c>
      <c r="P62" s="17">
        <f t="shared" si="9"/>
        <v>0</v>
      </c>
      <c r="Q62" s="50">
        <f t="shared" si="22"/>
        <v>0</v>
      </c>
      <c r="R62" s="9">
        <v>40</v>
      </c>
      <c r="S62" s="10">
        <f t="shared" si="23"/>
        <v>0</v>
      </c>
      <c r="T62" s="11">
        <f t="shared" si="18"/>
        <v>0</v>
      </c>
      <c r="U62" s="12">
        <f t="shared" si="11"/>
        <v>0</v>
      </c>
      <c r="V62" s="129">
        <f t="shared" si="24"/>
        <v>0</v>
      </c>
    </row>
    <row r="63" spans="13:22" ht="12.75" customHeight="1" thickBot="1">
      <c r="M63" s="163"/>
      <c r="N63" s="150">
        <f>SUM(N54:N62)</f>
        <v>0</v>
      </c>
      <c r="O63" s="150">
        <f>SUM(O54:O62)</f>
        <v>0</v>
      </c>
      <c r="P63" s="151">
        <f>SUM(P54:P62)</f>
        <v>0</v>
      </c>
      <c r="Q63" s="152">
        <f t="shared" si="22"/>
        <v>0</v>
      </c>
      <c r="R63" s="153"/>
      <c r="S63" s="154">
        <f>SUM(S54:S62)</f>
        <v>0</v>
      </c>
      <c r="T63" s="158">
        <f>SUM(T53:T62)</f>
        <v>0</v>
      </c>
      <c r="U63" s="156">
        <f t="shared" si="11"/>
        <v>0</v>
      </c>
      <c r="V63" s="157">
        <f t="shared" si="24"/>
        <v>0</v>
      </c>
    </row>
    <row r="64" spans="11:22" ht="12.75" customHeight="1" thickBot="1">
      <c r="K64" s="25"/>
      <c r="M64" s="130" t="s">
        <v>10</v>
      </c>
      <c r="N64" s="183"/>
      <c r="O64" s="184"/>
      <c r="P64" s="184"/>
      <c r="Q64" s="184"/>
      <c r="R64" s="184"/>
      <c r="S64" s="184"/>
      <c r="T64" s="184"/>
      <c r="U64" s="184"/>
      <c r="V64" s="185"/>
    </row>
    <row r="65" spans="11:22" ht="12.75" customHeight="1" thickBot="1" thickTop="1">
      <c r="K65" s="25"/>
      <c r="M65" s="160" t="s">
        <v>12</v>
      </c>
      <c r="N65" s="1">
        <f aca="true" t="shared" si="25" ref="N65:N73">$C$44*I41</f>
        <v>0</v>
      </c>
      <c r="O65" s="1">
        <f aca="true" t="shared" si="26" ref="O65:O73">$D$44*I41</f>
        <v>0</v>
      </c>
      <c r="P65" s="20">
        <f t="shared" si="9"/>
        <v>0</v>
      </c>
      <c r="Q65" s="52">
        <f aca="true" t="shared" si="27" ref="Q65:Q75">P65*$C$25</f>
        <v>0</v>
      </c>
      <c r="R65" s="2">
        <v>10</v>
      </c>
      <c r="S65" s="5">
        <f aca="true" t="shared" si="28" ref="S65:S73">H41*$E$44</f>
        <v>0</v>
      </c>
      <c r="T65" s="53">
        <f t="shared" si="18"/>
        <v>0</v>
      </c>
      <c r="U65" s="54">
        <f t="shared" si="11"/>
        <v>0</v>
      </c>
      <c r="V65" s="129">
        <f aca="true" t="shared" si="29" ref="V65:V75">IF(U65=0,0,U65/P65)</f>
        <v>0</v>
      </c>
    </row>
    <row r="66" spans="11:22" ht="12.75" customHeight="1" thickBot="1">
      <c r="K66" s="25"/>
      <c r="M66" s="161" t="s">
        <v>13</v>
      </c>
      <c r="N66" s="1">
        <f t="shared" si="25"/>
        <v>0</v>
      </c>
      <c r="O66" s="1">
        <f t="shared" si="26"/>
        <v>0</v>
      </c>
      <c r="P66" s="16">
        <f t="shared" si="9"/>
        <v>0</v>
      </c>
      <c r="Q66" s="18">
        <f t="shared" si="27"/>
        <v>0</v>
      </c>
      <c r="R66" s="6">
        <v>55</v>
      </c>
      <c r="S66" s="3">
        <f t="shared" si="28"/>
        <v>0</v>
      </c>
      <c r="T66" s="4">
        <f t="shared" si="18"/>
        <v>0</v>
      </c>
      <c r="U66" s="8">
        <f t="shared" si="11"/>
        <v>0</v>
      </c>
      <c r="V66" s="129">
        <f t="shared" si="29"/>
        <v>0</v>
      </c>
    </row>
    <row r="67" spans="11:22" ht="12.75" customHeight="1" thickBot="1">
      <c r="K67" s="25"/>
      <c r="M67" s="161" t="s">
        <v>14</v>
      </c>
      <c r="N67" s="1">
        <f t="shared" si="25"/>
        <v>0</v>
      </c>
      <c r="O67" s="1">
        <f t="shared" si="26"/>
        <v>0</v>
      </c>
      <c r="P67" s="16">
        <f t="shared" si="9"/>
        <v>0</v>
      </c>
      <c r="Q67" s="18">
        <f t="shared" si="27"/>
        <v>0</v>
      </c>
      <c r="R67" s="6">
        <v>26</v>
      </c>
      <c r="S67" s="3">
        <f t="shared" si="28"/>
        <v>0</v>
      </c>
      <c r="T67" s="4">
        <f t="shared" si="18"/>
        <v>0</v>
      </c>
      <c r="U67" s="8">
        <f t="shared" si="11"/>
        <v>0</v>
      </c>
      <c r="V67" s="129">
        <f t="shared" si="29"/>
        <v>0</v>
      </c>
    </row>
    <row r="68" spans="11:22" ht="12.75" customHeight="1" thickBot="1">
      <c r="K68" s="26"/>
      <c r="M68" s="161" t="s">
        <v>10</v>
      </c>
      <c r="N68" s="1">
        <f t="shared" si="25"/>
        <v>0</v>
      </c>
      <c r="O68" s="1">
        <f t="shared" si="26"/>
        <v>0</v>
      </c>
      <c r="P68" s="16">
        <f t="shared" si="9"/>
        <v>0</v>
      </c>
      <c r="Q68" s="18">
        <f t="shared" si="27"/>
        <v>0</v>
      </c>
      <c r="R68" s="6">
        <v>44</v>
      </c>
      <c r="S68" s="3">
        <f t="shared" si="28"/>
        <v>0</v>
      </c>
      <c r="T68" s="4">
        <f t="shared" si="18"/>
        <v>0</v>
      </c>
      <c r="U68" s="8">
        <f t="shared" si="11"/>
        <v>0</v>
      </c>
      <c r="V68" s="129">
        <f t="shared" si="29"/>
        <v>0</v>
      </c>
    </row>
    <row r="69" spans="11:22" ht="12.75" customHeight="1" thickBot="1">
      <c r="K69" s="26"/>
      <c r="M69" s="161" t="s">
        <v>7</v>
      </c>
      <c r="N69" s="1">
        <f t="shared" si="25"/>
        <v>0</v>
      </c>
      <c r="O69" s="1">
        <f t="shared" si="26"/>
        <v>0</v>
      </c>
      <c r="P69" s="16">
        <f t="shared" si="9"/>
        <v>0</v>
      </c>
      <c r="Q69" s="18">
        <f t="shared" si="27"/>
        <v>0</v>
      </c>
      <c r="R69" s="6">
        <v>137</v>
      </c>
      <c r="S69" s="3">
        <f t="shared" si="28"/>
        <v>0</v>
      </c>
      <c r="T69" s="4">
        <f t="shared" si="18"/>
        <v>0</v>
      </c>
      <c r="U69" s="8">
        <f t="shared" si="11"/>
        <v>0</v>
      </c>
      <c r="V69" s="129">
        <f t="shared" si="29"/>
        <v>0</v>
      </c>
    </row>
    <row r="70" spans="11:22" ht="12.75" customHeight="1" thickBot="1">
      <c r="K70" s="26"/>
      <c r="M70" s="161" t="s">
        <v>15</v>
      </c>
      <c r="N70" s="1">
        <f t="shared" si="25"/>
        <v>0</v>
      </c>
      <c r="O70" s="1">
        <f t="shared" si="26"/>
        <v>0</v>
      </c>
      <c r="P70" s="16">
        <f t="shared" si="9"/>
        <v>0</v>
      </c>
      <c r="Q70" s="18">
        <f t="shared" si="27"/>
        <v>0</v>
      </c>
      <c r="R70" s="6">
        <v>65</v>
      </c>
      <c r="S70" s="3">
        <f t="shared" si="28"/>
        <v>0</v>
      </c>
      <c r="T70" s="4">
        <f t="shared" si="18"/>
        <v>0</v>
      </c>
      <c r="U70" s="8">
        <f t="shared" si="11"/>
        <v>0</v>
      </c>
      <c r="V70" s="129">
        <f t="shared" si="29"/>
        <v>0</v>
      </c>
    </row>
    <row r="71" spans="13:22" ht="12.75" customHeight="1" thickBot="1">
      <c r="M71" s="161" t="s">
        <v>11</v>
      </c>
      <c r="N71" s="1">
        <f t="shared" si="25"/>
        <v>0</v>
      </c>
      <c r="O71" s="1">
        <f t="shared" si="26"/>
        <v>0</v>
      </c>
      <c r="P71" s="16">
        <f t="shared" si="9"/>
        <v>0</v>
      </c>
      <c r="Q71" s="18">
        <f t="shared" si="27"/>
        <v>0</v>
      </c>
      <c r="R71" s="6">
        <v>110</v>
      </c>
      <c r="S71" s="3">
        <f t="shared" si="28"/>
        <v>0</v>
      </c>
      <c r="T71" s="4">
        <f t="shared" si="18"/>
        <v>0</v>
      </c>
      <c r="U71" s="8">
        <f t="shared" si="11"/>
        <v>0</v>
      </c>
      <c r="V71" s="129">
        <f t="shared" si="29"/>
        <v>0</v>
      </c>
    </row>
    <row r="72" spans="13:22" ht="12.75" customHeight="1" thickBot="1">
      <c r="M72" s="161" t="s">
        <v>8</v>
      </c>
      <c r="N72" s="1">
        <f t="shared" si="25"/>
        <v>0</v>
      </c>
      <c r="O72" s="1">
        <f t="shared" si="26"/>
        <v>0</v>
      </c>
      <c r="P72" s="16">
        <f t="shared" si="9"/>
        <v>0</v>
      </c>
      <c r="Q72" s="18">
        <f t="shared" si="27"/>
        <v>0</v>
      </c>
      <c r="R72" s="6">
        <v>5</v>
      </c>
      <c r="S72" s="3">
        <f t="shared" si="28"/>
        <v>0</v>
      </c>
      <c r="T72" s="4">
        <f t="shared" si="18"/>
        <v>0</v>
      </c>
      <c r="U72" s="8">
        <f t="shared" si="11"/>
        <v>0</v>
      </c>
      <c r="V72" s="129">
        <f t="shared" si="29"/>
        <v>0</v>
      </c>
    </row>
    <row r="73" spans="13:22" ht="12.75" customHeight="1" thickBot="1">
      <c r="M73" s="162" t="s">
        <v>16</v>
      </c>
      <c r="N73" s="1">
        <f t="shared" si="25"/>
        <v>0</v>
      </c>
      <c r="O73" s="1">
        <f t="shared" si="26"/>
        <v>0</v>
      </c>
      <c r="P73" s="17">
        <f t="shared" si="9"/>
        <v>0</v>
      </c>
      <c r="Q73" s="50">
        <f t="shared" si="27"/>
        <v>0</v>
      </c>
      <c r="R73" s="9">
        <v>20</v>
      </c>
      <c r="S73" s="10">
        <f t="shared" si="28"/>
        <v>0</v>
      </c>
      <c r="T73" s="11">
        <f t="shared" si="18"/>
        <v>0</v>
      </c>
      <c r="U73" s="12">
        <f t="shared" si="11"/>
        <v>0</v>
      </c>
      <c r="V73" s="129">
        <f t="shared" si="29"/>
        <v>0</v>
      </c>
    </row>
    <row r="74" spans="11:22" ht="12.75" customHeight="1" thickBot="1">
      <c r="K74" s="1"/>
      <c r="M74" s="86"/>
      <c r="N74" s="159">
        <f>SUM(N65:N73)</f>
        <v>0</v>
      </c>
      <c r="O74" s="159">
        <f>SUM(O65:O73)</f>
        <v>0</v>
      </c>
      <c r="P74" s="159">
        <f>SUM(P65:P73)</f>
        <v>0</v>
      </c>
      <c r="Q74" s="152">
        <f t="shared" si="27"/>
        <v>0</v>
      </c>
      <c r="R74" s="159"/>
      <c r="S74" s="159">
        <f>SUM(S65:S73)</f>
        <v>0</v>
      </c>
      <c r="T74" s="159">
        <f>SUM(T64:T73)</f>
        <v>0</v>
      </c>
      <c r="U74" s="156">
        <f t="shared" si="11"/>
        <v>0</v>
      </c>
      <c r="V74" s="157">
        <f t="shared" si="29"/>
        <v>0</v>
      </c>
    </row>
    <row r="75" spans="11:22" ht="12.75" customHeight="1" thickBot="1">
      <c r="K75" s="26"/>
      <c r="L75" s="26"/>
      <c r="M75" s="135"/>
      <c r="N75" s="136">
        <f>N41+N52+N63+N74</f>
        <v>60472.56599999999</v>
      </c>
      <c r="O75" s="136">
        <f>O41+O52+O63+O74</f>
        <v>0</v>
      </c>
      <c r="P75" s="136">
        <f>P41+P52+P63+P74</f>
        <v>60472.56599999999</v>
      </c>
      <c r="Q75" s="137">
        <f t="shared" si="27"/>
        <v>61077.291659999995</v>
      </c>
      <c r="R75" s="136"/>
      <c r="S75" s="136"/>
      <c r="T75" s="136">
        <f>T41+T52+T63+T74</f>
        <v>11696</v>
      </c>
      <c r="U75" s="138">
        <f t="shared" si="11"/>
        <v>49381.291659999995</v>
      </c>
      <c r="V75" s="139">
        <f t="shared" si="29"/>
        <v>0.8165899832992038</v>
      </c>
    </row>
    <row r="76" spans="11:12" ht="12.75" customHeight="1">
      <c r="K76" s="26"/>
      <c r="L76" s="1"/>
    </row>
    <row r="77" spans="11:12" ht="12.75" customHeight="1">
      <c r="K77" s="26"/>
      <c r="L77" s="26"/>
    </row>
    <row r="78" spans="11:12" ht="12.75" customHeight="1">
      <c r="K78" s="26"/>
      <c r="L78" s="26"/>
    </row>
    <row r="79" spans="11:12" ht="12.75" customHeight="1">
      <c r="K79" s="26"/>
      <c r="L79" s="26"/>
    </row>
    <row r="80" spans="11:12" ht="12.75" customHeight="1">
      <c r="K80" s="26"/>
      <c r="L80" s="26"/>
    </row>
    <row r="81" spans="11:12" ht="12.75" customHeight="1">
      <c r="K81" s="26"/>
      <c r="L81" s="26"/>
    </row>
    <row r="82" spans="11:12" ht="12.75" customHeight="1">
      <c r="K82" s="26"/>
      <c r="L82" s="26"/>
    </row>
    <row r="83" spans="11:12" ht="12.75" customHeight="1">
      <c r="K83" s="26"/>
      <c r="L83" s="26"/>
    </row>
    <row r="84" spans="11:12" ht="12.75" customHeight="1">
      <c r="K84" s="26"/>
      <c r="L84" s="26"/>
    </row>
    <row r="85" spans="11:12" ht="12.75" customHeight="1">
      <c r="K85" s="26"/>
      <c r="L85" s="26"/>
    </row>
    <row r="86" spans="11:12" ht="12.75" customHeight="1">
      <c r="K86" s="26"/>
      <c r="L86" s="1"/>
    </row>
    <row r="87" spans="11:12" ht="12.75" customHeight="1">
      <c r="K87" s="26"/>
      <c r="L87" s="1"/>
    </row>
    <row r="88" spans="11:12" ht="12.75" customHeight="1">
      <c r="K88" s="26"/>
      <c r="L88" s="26"/>
    </row>
    <row r="89" spans="11:12" ht="12.75" customHeight="1">
      <c r="K89" s="26"/>
      <c r="L89" s="26"/>
    </row>
    <row r="90" spans="11:12" ht="12.75" customHeight="1">
      <c r="K90" s="26"/>
      <c r="L90" s="26"/>
    </row>
    <row r="91" spans="11:12" ht="12.75" customHeight="1">
      <c r="K91" s="26"/>
      <c r="L91" s="26"/>
    </row>
    <row r="92" spans="11:12" ht="12.75" customHeight="1">
      <c r="K92" s="26"/>
      <c r="L92" s="26"/>
    </row>
    <row r="93" spans="11:12" ht="12.75" customHeight="1">
      <c r="K93" s="26"/>
      <c r="L93" s="26"/>
    </row>
    <row r="94" spans="11:12" ht="12.75" customHeight="1">
      <c r="K94" s="26"/>
      <c r="L94" s="26"/>
    </row>
    <row r="95" spans="11:12" ht="12.75" customHeight="1">
      <c r="K95" s="26"/>
      <c r="L95" s="26"/>
    </row>
    <row r="96" spans="11:12" ht="12.75" customHeight="1">
      <c r="K96" s="26"/>
      <c r="L96" s="26"/>
    </row>
    <row r="97" spans="2:12" ht="12.75" customHeight="1">
      <c r="B97" s="168" t="s">
        <v>67</v>
      </c>
      <c r="C97" s="169"/>
      <c r="D97" s="170"/>
      <c r="K97" s="26"/>
      <c r="L97" s="1"/>
    </row>
    <row r="98" spans="2:12" ht="12.75" customHeight="1">
      <c r="B98" s="171"/>
      <c r="C98" s="172"/>
      <c r="D98" s="173"/>
      <c r="K98" s="26"/>
      <c r="L98" s="1"/>
    </row>
    <row r="99" spans="11:12" ht="12.75" customHeight="1">
      <c r="K99" s="26"/>
      <c r="L99" s="26"/>
    </row>
    <row r="100" spans="11:12" ht="12.75" customHeight="1">
      <c r="K100" s="26"/>
      <c r="L100" s="26"/>
    </row>
    <row r="101" spans="11:12" ht="12.75" customHeight="1">
      <c r="K101" s="26"/>
      <c r="L101" s="26"/>
    </row>
    <row r="102" spans="10:34" ht="12.75" customHeight="1">
      <c r="J102" s="66" t="s">
        <v>32</v>
      </c>
      <c r="K102" s="26"/>
      <c r="AB102" s="26"/>
      <c r="AC102" s="26"/>
      <c r="AD102" s="26"/>
      <c r="AE102" s="26"/>
      <c r="AF102" s="26"/>
      <c r="AG102" s="26"/>
      <c r="AH102" s="26"/>
    </row>
    <row r="103" spans="2:32" ht="12.75" customHeight="1">
      <c r="B103" s="15"/>
      <c r="C103" s="15" t="s">
        <v>27</v>
      </c>
      <c r="D103" s="15" t="s">
        <v>0</v>
      </c>
      <c r="E103" s="15" t="s">
        <v>2</v>
      </c>
      <c r="F103" s="15" t="s">
        <v>3</v>
      </c>
      <c r="G103" s="15" t="s">
        <v>4</v>
      </c>
      <c r="I103" s="26"/>
      <c r="J103" s="19">
        <v>1.19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Z103" s="66"/>
      <c r="AA103" s="66"/>
      <c r="AB103" s="66"/>
      <c r="AC103" s="66"/>
      <c r="AD103" s="66"/>
      <c r="AE103" s="66">
        <v>20</v>
      </c>
      <c r="AF103" s="66">
        <v>21</v>
      </c>
    </row>
    <row r="104" spans="2:32" ht="12.75" customHeight="1">
      <c r="B104" s="15">
        <v>0</v>
      </c>
      <c r="C104" s="15"/>
      <c r="D104" s="15">
        <v>1</v>
      </c>
      <c r="E104" s="15">
        <v>1</v>
      </c>
      <c r="F104" s="15">
        <v>1</v>
      </c>
      <c r="G104" s="15">
        <v>1</v>
      </c>
      <c r="I104" s="26"/>
      <c r="J104" s="19">
        <v>1.17</v>
      </c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2:32" ht="12.75" customHeight="1">
      <c r="B105" s="15">
        <v>1</v>
      </c>
      <c r="C105" s="15">
        <v>0</v>
      </c>
      <c r="D105" s="15">
        <v>1.1</v>
      </c>
      <c r="E105" s="15">
        <v>1.03</v>
      </c>
      <c r="F105" s="15">
        <v>1.03</v>
      </c>
      <c r="G105" s="15">
        <v>1.03</v>
      </c>
      <c r="I105" s="26"/>
      <c r="J105" s="19">
        <v>1.15</v>
      </c>
      <c r="K105" s="67"/>
      <c r="L105" s="68"/>
      <c r="M105" s="67"/>
      <c r="N105" s="67"/>
      <c r="O105" s="67"/>
      <c r="P105" s="67"/>
      <c r="Q105" s="67"/>
      <c r="R105" s="67"/>
      <c r="S105" s="67"/>
      <c r="T105" s="67"/>
      <c r="U105" s="67"/>
      <c r="V105" s="66"/>
      <c r="W105" s="66"/>
      <c r="X105" s="66"/>
      <c r="Y105" s="66"/>
      <c r="Z105" s="26"/>
      <c r="AA105" s="26"/>
      <c r="AB105" s="26"/>
      <c r="AC105" s="26"/>
      <c r="AD105" s="26"/>
      <c r="AE105" s="26"/>
      <c r="AF105" s="26"/>
    </row>
    <row r="106" spans="2:32" ht="12.75" customHeight="1">
      <c r="B106" s="15">
        <v>2</v>
      </c>
      <c r="C106" s="15">
        <v>0.015</v>
      </c>
      <c r="D106" s="15">
        <v>1.2</v>
      </c>
      <c r="E106" s="15">
        <v>1.06</v>
      </c>
      <c r="F106" s="15">
        <v>1.06</v>
      </c>
      <c r="G106" s="15">
        <v>1.06</v>
      </c>
      <c r="I106" s="26"/>
      <c r="J106" s="19">
        <v>1.13</v>
      </c>
      <c r="K106" s="68"/>
      <c r="L106" s="69"/>
      <c r="M106" s="67"/>
      <c r="N106" s="67"/>
      <c r="O106" s="67"/>
      <c r="P106" s="67"/>
      <c r="Q106" s="67"/>
      <c r="R106" s="67"/>
      <c r="S106" s="67"/>
      <c r="T106" s="67"/>
      <c r="U106" s="67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2:32" ht="12.75" customHeight="1">
      <c r="B107" s="15">
        <v>3</v>
      </c>
      <c r="C107" s="15">
        <v>0.03</v>
      </c>
      <c r="D107" s="15">
        <v>1.35</v>
      </c>
      <c r="E107" s="15">
        <v>1.1</v>
      </c>
      <c r="F107" s="15">
        <v>1.1</v>
      </c>
      <c r="G107" s="15">
        <v>1.1</v>
      </c>
      <c r="I107" s="26"/>
      <c r="J107" s="19">
        <v>1.11</v>
      </c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2:32" ht="12.75" customHeight="1">
      <c r="B108" s="15">
        <v>4</v>
      </c>
      <c r="C108" s="15">
        <v>0.045</v>
      </c>
      <c r="D108" s="15">
        <v>1.45</v>
      </c>
      <c r="E108" s="15">
        <v>1.15</v>
      </c>
      <c r="F108" s="15">
        <v>1.15</v>
      </c>
      <c r="G108" s="15">
        <v>1.15</v>
      </c>
      <c r="I108" s="26"/>
      <c r="J108" s="19">
        <v>1.09</v>
      </c>
      <c r="K108" s="67"/>
      <c r="L108" s="69"/>
      <c r="M108" s="67"/>
      <c r="N108" s="69"/>
      <c r="O108" s="67"/>
      <c r="P108" s="67"/>
      <c r="Q108" s="67"/>
      <c r="R108" s="67"/>
      <c r="S108" s="67"/>
      <c r="T108" s="67"/>
      <c r="U108" s="68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2:32" ht="12.75" customHeight="1">
      <c r="B109" s="15">
        <v>5</v>
      </c>
      <c r="C109" s="15">
        <v>0.06</v>
      </c>
      <c r="D109" s="15">
        <v>1.6</v>
      </c>
      <c r="E109" s="15">
        <v>1.2</v>
      </c>
      <c r="F109" s="15">
        <v>1.2</v>
      </c>
      <c r="G109" s="15">
        <v>1.2</v>
      </c>
      <c r="I109" s="26"/>
      <c r="J109" s="19">
        <v>1.07</v>
      </c>
      <c r="K109" s="67"/>
      <c r="L109" s="69"/>
      <c r="M109" s="67"/>
      <c r="N109" s="67"/>
      <c r="O109" s="69"/>
      <c r="P109" s="67"/>
      <c r="Q109" s="67"/>
      <c r="R109" s="68"/>
      <c r="S109" s="67"/>
      <c r="T109" s="67"/>
      <c r="U109" s="67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2:32" ht="12.75" customHeight="1">
      <c r="B110" s="15">
        <v>6</v>
      </c>
      <c r="C110" s="15">
        <v>0.075</v>
      </c>
      <c r="D110" s="15">
        <v>1.7</v>
      </c>
      <c r="E110" s="15">
        <v>1.25</v>
      </c>
      <c r="F110" s="15">
        <v>1.25</v>
      </c>
      <c r="G110" s="15">
        <v>1.25</v>
      </c>
      <c r="I110" s="26"/>
      <c r="J110" s="19">
        <v>1.05</v>
      </c>
      <c r="K110" s="67"/>
      <c r="L110" s="69"/>
      <c r="M110" s="67"/>
      <c r="N110" s="67"/>
      <c r="O110" s="67"/>
      <c r="P110" s="69"/>
      <c r="Q110" s="67"/>
      <c r="R110" s="67"/>
      <c r="S110" s="67"/>
      <c r="T110" s="67"/>
      <c r="U110" s="67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2:32" ht="12.75" customHeight="1">
      <c r="B111" s="15">
        <v>7</v>
      </c>
      <c r="C111" s="15">
        <v>0.09</v>
      </c>
      <c r="D111" s="15">
        <v>1.9</v>
      </c>
      <c r="E111" s="15">
        <v>1.35</v>
      </c>
      <c r="F111" s="15">
        <v>1.35</v>
      </c>
      <c r="G111" s="15">
        <v>1.35</v>
      </c>
      <c r="J111" s="19">
        <v>1.03</v>
      </c>
      <c r="K111" s="67"/>
      <c r="L111" s="69"/>
      <c r="M111" s="67"/>
      <c r="N111" s="67"/>
      <c r="O111" s="67"/>
      <c r="P111" s="67"/>
      <c r="Q111" s="69"/>
      <c r="R111" s="67"/>
      <c r="S111" s="68"/>
      <c r="T111" s="67"/>
      <c r="U111" s="67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2:32" ht="12.75" customHeight="1">
      <c r="B112" s="15">
        <v>8</v>
      </c>
      <c r="C112" s="15">
        <v>0.105</v>
      </c>
      <c r="D112" s="15">
        <v>2</v>
      </c>
      <c r="E112" s="15">
        <v>1.4</v>
      </c>
      <c r="F112" s="15">
        <v>1.4</v>
      </c>
      <c r="G112" s="15">
        <v>1.4</v>
      </c>
      <c r="J112" s="19">
        <v>1.01</v>
      </c>
      <c r="K112" s="67"/>
      <c r="L112" s="69"/>
      <c r="M112" s="67"/>
      <c r="N112" s="67"/>
      <c r="O112" s="68"/>
      <c r="P112" s="67"/>
      <c r="Q112" s="67"/>
      <c r="R112" s="69"/>
      <c r="S112" s="67"/>
      <c r="T112" s="67"/>
      <c r="U112" s="67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2:34" ht="12.75" customHeight="1">
      <c r="B113" s="15">
        <v>9</v>
      </c>
      <c r="C113" s="15">
        <v>0.12</v>
      </c>
      <c r="D113" s="15">
        <v>2.1</v>
      </c>
      <c r="E113" s="15">
        <v>1.45</v>
      </c>
      <c r="F113" s="15">
        <v>1.45</v>
      </c>
      <c r="G113" s="15">
        <v>1.45</v>
      </c>
      <c r="K113" s="26"/>
      <c r="L113" s="66"/>
      <c r="M113" s="67"/>
      <c r="N113" s="69"/>
      <c r="O113" s="67"/>
      <c r="P113" s="67"/>
      <c r="Q113" s="67"/>
      <c r="R113" s="67"/>
      <c r="S113" s="68"/>
      <c r="T113" s="67"/>
      <c r="U113" s="69"/>
      <c r="V113" s="67"/>
      <c r="W113" s="67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</row>
    <row r="114" spans="2:34" ht="12.75" customHeight="1">
      <c r="B114" s="15">
        <v>10</v>
      </c>
      <c r="C114" s="15">
        <v>0.15</v>
      </c>
      <c r="D114" s="15">
        <v>2.35</v>
      </c>
      <c r="E114" s="15">
        <v>1.6</v>
      </c>
      <c r="F114" s="15">
        <v>1.6</v>
      </c>
      <c r="G114" s="15">
        <v>1.6</v>
      </c>
      <c r="K114" s="26"/>
      <c r="L114" s="66"/>
      <c r="M114" s="67"/>
      <c r="N114" s="69"/>
      <c r="O114" s="67"/>
      <c r="P114" s="67"/>
      <c r="Q114" s="70"/>
      <c r="R114" s="67"/>
      <c r="S114" s="67"/>
      <c r="T114" s="67"/>
      <c r="U114" s="67"/>
      <c r="V114" s="69"/>
      <c r="W114" s="67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</row>
    <row r="115" spans="11:34" ht="12.75" customHeight="1">
      <c r="K115" s="26"/>
      <c r="L115" s="66"/>
      <c r="M115" s="67"/>
      <c r="N115" s="69"/>
      <c r="O115" s="67"/>
      <c r="P115" s="68"/>
      <c r="Q115" s="67"/>
      <c r="R115" s="67"/>
      <c r="S115" s="67"/>
      <c r="T115" s="67"/>
      <c r="U115" s="67"/>
      <c r="V115" s="67"/>
      <c r="W115" s="69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</row>
    <row r="116" spans="6:29" ht="12.75" customHeight="1">
      <c r="F116" s="26"/>
      <c r="G116" s="6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</row>
    <row r="117" spans="7:29" ht="12.75" customHeight="1">
      <c r="G117" s="6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69"/>
      <c r="AB117" s="26"/>
      <c r="AC117" s="26"/>
    </row>
    <row r="118" spans="7:29" ht="12.75" customHeight="1">
      <c r="G118" s="6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</row>
    <row r="119" spans="7:29" ht="12.75" customHeight="1">
      <c r="G119" s="6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</row>
    <row r="120" spans="7:29" ht="12.75" customHeight="1">
      <c r="G120" s="6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</row>
    <row r="121" spans="7:29" ht="12.75" customHeight="1">
      <c r="G121" s="6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</row>
    <row r="122" spans="7:29" ht="12.75" customHeight="1">
      <c r="G122" s="6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</row>
    <row r="123" spans="7:29" ht="12.75" customHeight="1">
      <c r="G123" s="6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</row>
    <row r="124" spans="7:29" ht="12.75" customHeight="1">
      <c r="G124" s="6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</row>
    <row r="125" spans="7:29" ht="12.75" customHeight="1">
      <c r="G125" s="6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69"/>
      <c r="V125" s="26"/>
      <c r="W125" s="26"/>
      <c r="X125" s="26"/>
      <c r="Y125" s="26"/>
      <c r="Z125" s="26"/>
      <c r="AA125" s="26"/>
      <c r="AB125" s="26"/>
      <c r="AC125" s="26"/>
    </row>
    <row r="126" spans="12:34" ht="12.75" customHeight="1">
      <c r="L126" s="6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</row>
    <row r="127" spans="12:34" ht="12.75" customHeight="1">
      <c r="L127" s="6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</row>
    <row r="128" spans="12:34" ht="12.75" customHeight="1">
      <c r="L128" s="6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69"/>
      <c r="AC128" s="26"/>
      <c r="AD128" s="26"/>
      <c r="AE128" s="26"/>
      <c r="AF128" s="26"/>
      <c r="AG128" s="26"/>
      <c r="AH128" s="26"/>
    </row>
    <row r="129" spans="12:34" ht="12.75" customHeight="1">
      <c r="L129" s="6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</row>
    <row r="130" spans="12:34" ht="12.75" customHeight="1">
      <c r="L130" s="6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</row>
    <row r="131" spans="12:34" ht="12.75" customHeight="1">
      <c r="L131" s="6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</row>
    <row r="132" spans="12:34" ht="12.75" customHeight="1">
      <c r="L132" s="6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</row>
    <row r="133" spans="12:34" ht="12.75" customHeight="1">
      <c r="L133" s="6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</row>
    <row r="134" spans="12:34" ht="12.75" customHeight="1">
      <c r="L134" s="6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</row>
    <row r="135" spans="12:34" ht="12.75" customHeight="1"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</row>
    <row r="136" spans="12:34" ht="12.75" customHeight="1"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</row>
    <row r="137" spans="12:34" ht="12.75" customHeight="1"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</row>
    <row r="138" spans="12:34" ht="12.75" customHeight="1"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</row>
    <row r="139" spans="12:34" ht="12.75" customHeight="1"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</row>
    <row r="140" spans="12:34" ht="12.75" customHeight="1"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</row>
    <row r="141" spans="12:34" ht="12.75" customHeight="1"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</row>
    <row r="142" spans="12:34" ht="12.75" customHeight="1"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</row>
    <row r="143" spans="12:34" ht="12.75" customHeight="1"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</row>
    <row r="144" spans="12:34" ht="12.75" customHeight="1"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</row>
    <row r="145" spans="12:34" ht="12.75" customHeight="1">
      <c r="L145" s="26"/>
      <c r="M145" s="26"/>
      <c r="N145" s="26"/>
      <c r="O145" s="26">
        <f>(7^2+4^2)*(1/2)</f>
        <v>32.5</v>
      </c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</row>
    <row r="146" spans="12:34" ht="12.75" customHeight="1"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</row>
    <row r="147" spans="13:34" ht="12.75" customHeight="1"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</row>
    <row r="148" spans="13:27" ht="12.75" customHeight="1"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24:27" ht="12.75" customHeight="1">
      <c r="X149" s="26"/>
      <c r="Y149" s="26"/>
      <c r="Z149" s="26"/>
      <c r="AA149" s="26"/>
    </row>
  </sheetData>
  <mergeCells count="32">
    <mergeCell ref="B2:C3"/>
    <mergeCell ref="G10:H10"/>
    <mergeCell ref="G14:H14"/>
    <mergeCell ref="G11:H11"/>
    <mergeCell ref="G8:I8"/>
    <mergeCell ref="G19:H19"/>
    <mergeCell ref="G21:H21"/>
    <mergeCell ref="G13:J13"/>
    <mergeCell ref="G22:H22"/>
    <mergeCell ref="G15:H15"/>
    <mergeCell ref="G16:H16"/>
    <mergeCell ref="G17:H17"/>
    <mergeCell ref="G18:H18"/>
    <mergeCell ref="M6:N7"/>
    <mergeCell ref="B6:C7"/>
    <mergeCell ref="M29:O29"/>
    <mergeCell ref="G9:H9"/>
    <mergeCell ref="G12:H12"/>
    <mergeCell ref="B9:C9"/>
    <mergeCell ref="G7:I7"/>
    <mergeCell ref="G23:H23"/>
    <mergeCell ref="G24:H24"/>
    <mergeCell ref="G25:H25"/>
    <mergeCell ref="B97:D98"/>
    <mergeCell ref="N20:O20"/>
    <mergeCell ref="P20:Q20"/>
    <mergeCell ref="B23:C23"/>
    <mergeCell ref="N42:V42"/>
    <mergeCell ref="N53:V53"/>
    <mergeCell ref="N64:V64"/>
    <mergeCell ref="B29:D29"/>
    <mergeCell ref="B38:D38"/>
  </mergeCells>
  <dataValidations count="5">
    <dataValidation type="list" allowBlank="1" showInputMessage="1" showErrorMessage="1" sqref="I21">
      <formula1>$C$105:$C$114</formula1>
    </dataValidation>
    <dataValidation type="list" allowBlank="1" showInputMessage="1" showErrorMessage="1" sqref="I22">
      <formula1>$D$104:$D$114</formula1>
    </dataValidation>
    <dataValidation type="list" allowBlank="1" showInputMessage="1" showErrorMessage="1" sqref="I23:I25">
      <formula1>$E$104:$E$114</formula1>
    </dataValidation>
    <dataValidation type="list" allowBlank="1" showInputMessage="1" showErrorMessage="1" sqref="C25">
      <formula1>$J$103:$J$112</formula1>
    </dataValidation>
    <dataValidation type="list" allowBlank="1" showInputMessage="1" showErrorMessage="1" sqref="I11">
      <formula1>$M$33:$M$35</formula1>
    </dataValidation>
  </dataValidations>
  <printOptions/>
  <pageMargins left="0.75" right="0.75" top="1" bottom="1" header="0.512" footer="0.51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chieko</dc:creator>
  <cp:keywords/>
  <dc:description/>
  <cp:lastModifiedBy>user</cp:lastModifiedBy>
  <dcterms:created xsi:type="dcterms:W3CDTF">2009-07-19T14:53:04Z</dcterms:created>
  <dcterms:modified xsi:type="dcterms:W3CDTF">2009-07-23T17:17:04Z</dcterms:modified>
  <cp:category/>
  <cp:version/>
  <cp:contentType/>
  <cp:contentStatus/>
</cp:coreProperties>
</file>