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020" windowHeight="9870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<sst xmlns="http://schemas.openxmlformats.org/spreadsheetml/2006/main" count="279" uniqueCount="86">
  <si>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</si>
  <si>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</si>
  <si>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</si>
  <si>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</si>
  <si>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</si>
  <si>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</si>
  <si>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</si>
  <si>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</si>
  <si>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</si>
  <si>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</si>
  <si>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</si>
  <si>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</si>
  <si>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</si>
  <si>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</si>
  <si>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</si>
  <si>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</si>
  <si>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</si>
  <si>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</si>
  <si>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</si>
  <si>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</si>
  <si>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</si>
  <si>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</si>
  <si>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</si>
  <si>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</si>
  <si>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</si>
  <si>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</si>
  <si>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</si>
  <si>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</si>
  <si>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</si>
  <si>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</si>
  <si>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</si>
  <si>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</si>
  <si>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</si>
  <si>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</si>
  <si>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</si>
  <si>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</si>
  <si>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</si>
  <si>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</si>
  <si>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</si>
  <si>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</si>
  <si>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</si>
  <si>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</si>
  <si>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</si>
  <si>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</si>
  <si>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</si>
  <si>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</si>
  <si>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</si>
  <si>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</si>
  <si>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</si>
  <si>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</si>
  <si>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</si>
  <si>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</si>
  <si>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</si>
  <si>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</si>
  <si>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</si>
  <si>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</si>
  <si>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</si>
  <si>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</si>
  <si>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</si>
  <si>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</si>
  <si>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</si>
  <si>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</si>
  <si>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</si>
  <si>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弩兵</t>
  </si>
  <si>
    <t>矛槍兵強化</t>
  </si>
  <si>
    <t>弩兵強化</t>
  </si>
  <si>
    <t>近衛騎兵強化</t>
  </si>
  <si>
    <t>弩</t>
  </si>
  <si>
    <t>弩兵</t>
  </si>
  <si>
    <t>相対数</t>
  </si>
  <si>
    <t>敵兵種</t>
  </si>
  <si>
    <t>近衛騎兵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</si>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</sst>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3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20" fontId="6" fillId="0" borderId="42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6" fillId="0" borderId="4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50" xfId="0" applyNumberFormat="1" applyFont="1" applyBorder="1" applyAlignment="1">
      <alignment vertical="center"/>
    </xf>
    <xf numFmtId="0" fontId="4" fillId="0" borderId="51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33" borderId="64" xfId="0" applyFont="1" applyFill="1" applyBorder="1" applyAlignment="1">
      <alignment vertical="center"/>
    </xf>
    <xf numFmtId="0" fontId="4" fillId="33" borderId="65" xfId="0" applyFont="1" applyFill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67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vertical="center"/>
    </xf>
    <xf numFmtId="0" fontId="4" fillId="33" borderId="69" xfId="0" applyFont="1" applyFill="1" applyBorder="1" applyAlignment="1">
      <alignment vertical="center"/>
    </xf>
    <xf numFmtId="0" fontId="4" fillId="0" borderId="70" xfId="0" applyNumberFormat="1" applyFont="1" applyFill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177" fontId="4" fillId="0" borderId="79" xfId="0" applyNumberFormat="1" applyFont="1" applyBorder="1" applyAlignment="1">
      <alignment vertical="center"/>
    </xf>
    <xf numFmtId="177" fontId="4" fillId="0" borderId="86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87" xfId="0" applyNumberFormat="1" applyFont="1" applyBorder="1" applyAlignment="1">
      <alignment vertical="center"/>
    </xf>
    <xf numFmtId="0" fontId="4" fillId="0" borderId="88" xfId="0" applyNumberFormat="1" applyFont="1" applyBorder="1" applyAlignment="1">
      <alignment vertical="center"/>
    </xf>
    <xf numFmtId="0" fontId="4" fillId="0" borderId="89" xfId="0" applyNumberFormat="1" applyFont="1" applyBorder="1" applyAlignment="1">
      <alignment vertical="center"/>
    </xf>
    <xf numFmtId="0" fontId="4" fillId="0" borderId="90" xfId="0" applyNumberFormat="1" applyFont="1" applyBorder="1" applyAlignment="1">
      <alignment vertical="center"/>
    </xf>
    <xf numFmtId="0" fontId="4" fillId="0" borderId="91" xfId="0" applyNumberFormat="1" applyFont="1" applyBorder="1" applyAlignment="1">
      <alignment vertical="center"/>
    </xf>
    <xf numFmtId="0" fontId="5" fillId="0" borderId="92" xfId="0" applyNumberFormat="1" applyFont="1" applyFill="1" applyBorder="1" applyAlignment="1">
      <alignment vertical="center"/>
    </xf>
    <xf numFmtId="0" fontId="5" fillId="0" borderId="93" xfId="0" applyNumberFormat="1" applyFont="1" applyFill="1" applyBorder="1" applyAlignment="1">
      <alignment vertical="center"/>
    </xf>
    <xf numFmtId="0" fontId="5" fillId="0" borderId="94" xfId="0" applyNumberFormat="1" applyFont="1" applyBorder="1" applyAlignment="1">
      <alignment vertical="center"/>
    </xf>
    <xf numFmtId="0" fontId="5" fillId="0" borderId="95" xfId="0" applyNumberFormat="1" applyFont="1" applyBorder="1" applyAlignment="1">
      <alignment vertical="center"/>
    </xf>
    <xf numFmtId="0" fontId="5" fillId="0" borderId="96" xfId="0" applyNumberFormat="1" applyFont="1" applyFill="1" applyBorder="1" applyAlignment="1">
      <alignment vertical="center"/>
    </xf>
    <xf numFmtId="0" fontId="4" fillId="0" borderId="97" xfId="0" applyNumberFormat="1" applyFont="1" applyBorder="1" applyAlignment="1">
      <alignment vertical="center"/>
    </xf>
    <xf numFmtId="0" fontId="4" fillId="0" borderId="98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03" xfId="0" applyNumberFormat="1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177" fontId="4" fillId="0" borderId="106" xfId="0" applyNumberFormat="1" applyFont="1" applyBorder="1" applyAlignment="1">
      <alignment vertical="center"/>
    </xf>
    <xf numFmtId="177" fontId="4" fillId="0" borderId="107" xfId="0" applyNumberFormat="1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4" fillId="0" borderId="119" xfId="0" applyNumberFormat="1" applyFont="1" applyBorder="1" applyAlignment="1">
      <alignment vertical="center"/>
    </xf>
    <xf numFmtId="178" fontId="4" fillId="0" borderId="120" xfId="0" applyNumberFormat="1" applyFont="1" applyBorder="1" applyAlignment="1">
      <alignment vertical="center"/>
    </xf>
    <xf numFmtId="178" fontId="4" fillId="0" borderId="117" xfId="0" applyNumberFormat="1" applyFont="1" applyBorder="1" applyAlignment="1">
      <alignment vertical="center"/>
    </xf>
    <xf numFmtId="178" fontId="4" fillId="0" borderId="121" xfId="0" applyNumberFormat="1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24" xfId="0" applyNumberFormat="1" applyFont="1" applyFill="1" applyBorder="1" applyAlignment="1">
      <alignment vertical="center" shrinkToFit="1"/>
    </xf>
    <xf numFmtId="0" fontId="6" fillId="0" borderId="125" xfId="0" applyNumberFormat="1" applyFont="1" applyFill="1" applyBorder="1" applyAlignment="1">
      <alignment vertical="center" shrinkToFit="1"/>
    </xf>
    <xf numFmtId="0" fontId="6" fillId="0" borderId="126" xfId="0" applyNumberFormat="1" applyFont="1" applyFill="1" applyBorder="1" applyAlignment="1">
      <alignment vertical="center" shrinkToFit="1"/>
    </xf>
    <xf numFmtId="0" fontId="6" fillId="0" borderId="127" xfId="0" applyNumberFormat="1" applyFont="1" applyFill="1" applyBorder="1" applyAlignment="1">
      <alignment vertical="center" shrinkToFit="1"/>
    </xf>
    <xf numFmtId="0" fontId="6" fillId="0" borderId="128" xfId="0" applyNumberFormat="1" applyFont="1" applyFill="1" applyBorder="1" applyAlignment="1">
      <alignment vertical="center" shrinkToFit="1"/>
    </xf>
    <xf numFmtId="0" fontId="6" fillId="0" borderId="129" xfId="0" applyNumberFormat="1" applyFont="1" applyFill="1" applyBorder="1" applyAlignment="1">
      <alignment vertical="center" shrinkToFit="1"/>
    </xf>
    <xf numFmtId="0" fontId="6" fillId="0" borderId="54" xfId="0" applyNumberFormat="1" applyFont="1" applyFill="1" applyBorder="1" applyAlignment="1">
      <alignment vertical="center" shrinkToFit="1"/>
    </xf>
    <xf numFmtId="0" fontId="6" fillId="0" borderId="130" xfId="0" applyNumberFormat="1" applyFont="1" applyFill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31" xfId="0" applyNumberFormat="1" applyFont="1" applyFill="1" applyBorder="1" applyAlignment="1">
      <alignment vertical="center" shrinkToFit="1"/>
    </xf>
    <xf numFmtId="0" fontId="6" fillId="0" borderId="132" xfId="0" applyNumberFormat="1" applyFont="1" applyFill="1" applyBorder="1" applyAlignment="1">
      <alignment vertical="center" shrinkToFit="1"/>
    </xf>
    <xf numFmtId="0" fontId="4" fillId="0" borderId="36" xfId="0" applyFont="1" applyBorder="1" applyAlignment="1">
      <alignment vertical="center"/>
    </xf>
    <xf numFmtId="0" fontId="6" fillId="0" borderId="133" xfId="0" applyNumberFormat="1" applyFont="1" applyBorder="1" applyAlignment="1">
      <alignment vertical="center" shrinkToFit="1"/>
    </xf>
    <xf numFmtId="0" fontId="6" fillId="0" borderId="134" xfId="0" applyNumberFormat="1" applyFont="1" applyBorder="1" applyAlignment="1">
      <alignment vertical="center" shrinkToFit="1"/>
    </xf>
    <xf numFmtId="0" fontId="6" fillId="0" borderId="135" xfId="0" applyNumberFormat="1" applyFont="1" applyBorder="1" applyAlignment="1">
      <alignment vertical="center" shrinkToFit="1"/>
    </xf>
    <xf numFmtId="0" fontId="6" fillId="0" borderId="136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7" xfId="0" applyNumberFormat="1" applyFont="1" applyFill="1" applyBorder="1" applyAlignment="1">
      <alignment vertical="center"/>
    </xf>
    <xf numFmtId="0" fontId="4" fillId="0" borderId="138" xfId="0" applyNumberFormat="1" applyFont="1" applyFill="1" applyBorder="1" applyAlignment="1">
      <alignment vertical="center"/>
    </xf>
    <xf numFmtId="0" fontId="4" fillId="0" borderId="139" xfId="0" applyNumberFormat="1" applyFont="1" applyFill="1" applyBorder="1" applyAlignment="1">
      <alignment vertical="center"/>
    </xf>
    <xf numFmtId="0" fontId="4" fillId="0" borderId="140" xfId="0" applyNumberFormat="1" applyFont="1" applyFill="1" applyBorder="1" applyAlignment="1">
      <alignment vertical="center"/>
    </xf>
    <xf numFmtId="0" fontId="4" fillId="0" borderId="141" xfId="0" applyNumberFormat="1" applyFont="1" applyFill="1" applyBorder="1" applyAlignment="1">
      <alignment vertical="center"/>
    </xf>
    <xf numFmtId="0" fontId="4" fillId="0" borderId="96" xfId="0" applyNumberFormat="1" applyFont="1" applyFill="1" applyBorder="1" applyAlignment="1">
      <alignment vertical="center"/>
    </xf>
    <xf numFmtId="0" fontId="4" fillId="0" borderId="58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36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76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6" fillId="0" borderId="145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70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48" xfId="0" applyFont="1" applyBorder="1" applyAlignment="1">
      <alignment vertical="center"/>
    </xf>
    <xf numFmtId="0" fontId="6" fillId="0" borderId="149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43" xfId="0" applyNumberFormat="1" applyFont="1" applyFill="1" applyBorder="1" applyAlignment="1">
      <alignment vertical="center" shrinkToFit="1"/>
    </xf>
    <xf numFmtId="0" fontId="0" fillId="0" borderId="144" xfId="0" applyBorder="1" applyAlignment="1">
      <alignment vertical="center" shrinkToFit="1"/>
    </xf>
    <xf numFmtId="0" fontId="4" fillId="0" borderId="145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20" fontId="6" fillId="0" borderId="4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7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0" borderId="143" xfId="0" applyNumberFormat="1" applyFont="1" applyBorder="1" applyAlignment="1">
      <alignment vertical="center"/>
    </xf>
    <xf numFmtId="0" fontId="0" fillId="0" borderId="144" xfId="0" applyBorder="1" applyAlignment="1">
      <alignment vertical="center"/>
    </xf>
    <xf numFmtId="0" fontId="11" fillId="0" borderId="148" xfId="0" applyFont="1" applyBorder="1" applyAlignment="1">
      <alignment vertical="center"/>
    </xf>
    <xf numFmtId="0" fontId="11" fillId="0" borderId="149" xfId="0" applyFont="1" applyBorder="1" applyAlignment="1">
      <alignment vertical="center"/>
    </xf>
    <xf numFmtId="0" fontId="0" fillId="0" borderId="150" xfId="0" applyBorder="1" applyAlignment="1">
      <alignment vertical="center"/>
    </xf>
    <xf numFmtId="0" fontId="11" fillId="0" borderId="151" xfId="0" applyFont="1" applyBorder="1" applyAlignment="1">
      <alignment vertical="center"/>
    </xf>
    <xf numFmtId="0" fontId="11" fillId="0" borderId="152" xfId="0" applyFont="1" applyBorder="1" applyAlignment="1">
      <alignment vertical="center"/>
    </xf>
    <xf numFmtId="0" fontId="0" fillId="0" borderId="15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6"/>
  <sheetViews>
    <sheetView tabSelected="1" zoomScalePageLayoutView="0" workbookViewId="0" topLeftCell="A1">
      <selection activeCell="F43" sqref="F43"/>
    </sheetView>
  </sheetViews>
  <sheetFormatPr defaultColWidth="5.50390625" defaultRowHeight="12.75" customHeight="1"/>
  <cols>
    <col min="1" max="12" width="5.50390625" style="5" customWidth="1"/>
    <col min="13" max="22" width="6.875" style="5" customWidth="1"/>
    <col min="23" max="16384" width="5.50390625" style="5" customWidth="1"/>
  </cols>
  <sheetData>
    <row r="1" ht="12.75" customHeight="1" thickBot="1"/>
    <row r="2" spans="2:3" ht="12.75" customHeight="1">
      <c r="B2" s="198" t="s">
        <v>72</v>
      </c>
      <c r="C2" s="208"/>
    </row>
    <row r="3" spans="2:3" ht="12.75" customHeight="1" thickBot="1">
      <c r="B3" s="209"/>
      <c r="C3" s="210"/>
    </row>
    <row r="4" spans="2:3" ht="12.75" customHeight="1">
      <c r="B4" s="70"/>
      <c r="C4" s="70"/>
    </row>
    <row r="5" ht="12.75" customHeight="1" thickBot="1">
      <c r="E5" s="1"/>
    </row>
    <row r="6" spans="2:23" ht="12.75" customHeight="1" thickTop="1">
      <c r="B6" s="224" t="s">
        <v>53</v>
      </c>
      <c r="C6" s="225"/>
      <c r="D6" s="66"/>
      <c r="E6" s="55"/>
      <c r="F6" s="55"/>
      <c r="G6" s="54"/>
      <c r="H6" s="54"/>
      <c r="I6" s="55"/>
      <c r="J6" s="56"/>
      <c r="M6" s="198" t="s">
        <v>52</v>
      </c>
      <c r="N6" s="199"/>
      <c r="O6" s="33"/>
      <c r="P6" s="33"/>
      <c r="Q6" s="33"/>
      <c r="R6" s="33"/>
      <c r="S6" s="33"/>
      <c r="T6" s="33"/>
      <c r="U6" s="33"/>
      <c r="V6" s="113"/>
      <c r="W6" s="10"/>
    </row>
    <row r="7" spans="2:23" ht="12.75" customHeight="1" thickBot="1">
      <c r="B7" s="226"/>
      <c r="C7" s="227"/>
      <c r="D7" s="51"/>
      <c r="E7" s="57"/>
      <c r="F7" s="57"/>
      <c r="G7" s="237" t="s">
        <v>62</v>
      </c>
      <c r="H7" s="238"/>
      <c r="I7" s="238"/>
      <c r="J7" s="58"/>
      <c r="M7" s="200"/>
      <c r="N7" s="201"/>
      <c r="O7" s="10"/>
      <c r="P7" s="10"/>
      <c r="Q7" s="10"/>
      <c r="R7" s="10"/>
      <c r="S7" s="10"/>
      <c r="T7" s="10"/>
      <c r="U7" s="10"/>
      <c r="V7" s="110"/>
      <c r="W7" s="10"/>
    </row>
    <row r="8" spans="2:23" ht="12.75" customHeight="1" thickBot="1" thickTop="1">
      <c r="B8" s="67"/>
      <c r="C8" s="50"/>
      <c r="D8" s="51"/>
      <c r="E8" s="57"/>
      <c r="F8" s="57"/>
      <c r="G8" s="205" t="s">
        <v>45</v>
      </c>
      <c r="H8" s="206"/>
      <c r="I8" s="207"/>
      <c r="J8" s="58"/>
      <c r="M8" s="114"/>
      <c r="N8" s="53"/>
      <c r="O8" s="10"/>
      <c r="P8" s="10"/>
      <c r="Q8" s="10"/>
      <c r="R8" s="10"/>
      <c r="S8" s="10"/>
      <c r="T8" s="10"/>
      <c r="U8" s="10"/>
      <c r="V8" s="110"/>
      <c r="W8" s="10"/>
    </row>
    <row r="9" spans="2:23" ht="12.75" customHeight="1">
      <c r="B9" s="235" t="s">
        <v>39</v>
      </c>
      <c r="C9" s="236"/>
      <c r="D9" s="57"/>
      <c r="E9" s="57"/>
      <c r="F9" s="57"/>
      <c r="G9" s="231" t="s">
        <v>81</v>
      </c>
      <c r="H9" s="232"/>
      <c r="I9" s="35">
        <v>100</v>
      </c>
      <c r="J9" s="58"/>
      <c r="M9" s="143"/>
      <c r="N9" s="146" t="s">
        <v>0</v>
      </c>
      <c r="O9" s="15" t="s">
        <v>2</v>
      </c>
      <c r="P9" s="15" t="s">
        <v>3</v>
      </c>
      <c r="Q9" s="15" t="s">
        <v>4</v>
      </c>
      <c r="R9" s="15" t="s">
        <v>19</v>
      </c>
      <c r="S9" s="52" t="s">
        <v>51</v>
      </c>
      <c r="T9" s="147" t="s">
        <v>21</v>
      </c>
      <c r="U9" s="1"/>
      <c r="V9" s="115" t="s">
        <v>30</v>
      </c>
      <c r="W9" s="10"/>
    </row>
    <row r="10" spans="2:23" ht="12.75" customHeight="1" thickBot="1">
      <c r="B10" s="59"/>
      <c r="C10" s="57"/>
      <c r="D10" s="57"/>
      <c r="E10" s="57"/>
      <c r="F10" s="57"/>
      <c r="G10" s="211" t="s">
        <v>40</v>
      </c>
      <c r="H10" s="212"/>
      <c r="I10" s="6">
        <v>1000</v>
      </c>
      <c r="J10" s="58"/>
      <c r="M10" s="144" t="s">
        <v>32</v>
      </c>
      <c r="N10" s="148">
        <f>C12</f>
        <v>1000</v>
      </c>
      <c r="O10" s="16">
        <f>C13</f>
        <v>0</v>
      </c>
      <c r="P10" s="16">
        <f>C14</f>
        <v>0</v>
      </c>
      <c r="Q10" s="16">
        <f>C15</f>
        <v>0</v>
      </c>
      <c r="R10" s="16">
        <f>C16</f>
        <v>0</v>
      </c>
      <c r="S10" s="16">
        <f>C17</f>
        <v>0</v>
      </c>
      <c r="T10" s="149">
        <f>C18</f>
        <v>0</v>
      </c>
      <c r="U10" s="10"/>
      <c r="V10" s="116">
        <f>I9</f>
        <v>100</v>
      </c>
      <c r="W10" s="10"/>
    </row>
    <row r="11" spans="2:23" ht="12.75" customHeight="1" thickBot="1">
      <c r="B11" s="171" t="s">
        <v>27</v>
      </c>
      <c r="C11" s="172" t="s">
        <v>5</v>
      </c>
      <c r="D11" s="173" t="s">
        <v>37</v>
      </c>
      <c r="E11" s="174" t="s">
        <v>5</v>
      </c>
      <c r="F11" s="57"/>
      <c r="G11" s="211" t="s">
        <v>35</v>
      </c>
      <c r="H11" s="212"/>
      <c r="I11" s="69" t="s">
        <v>12</v>
      </c>
      <c r="J11" s="58"/>
      <c r="M11" s="144" t="s">
        <v>33</v>
      </c>
      <c r="N11" s="150">
        <f aca="true" t="shared" si="0" ref="N11:T11">IF($T$121&gt;=$Q$121,N10,N10*$U$121/100)</f>
        <v>769.872716752581</v>
      </c>
      <c r="O11" s="126">
        <f t="shared" si="0"/>
        <v>0</v>
      </c>
      <c r="P11" s="126">
        <f t="shared" si="0"/>
        <v>0</v>
      </c>
      <c r="Q11" s="126">
        <f t="shared" si="0"/>
        <v>0</v>
      </c>
      <c r="R11" s="126">
        <f t="shared" si="0"/>
        <v>0</v>
      </c>
      <c r="S11" s="126">
        <f t="shared" si="0"/>
        <v>0</v>
      </c>
      <c r="T11" s="151">
        <f t="shared" si="0"/>
        <v>0</v>
      </c>
      <c r="U11" s="10"/>
      <c r="V11" s="124">
        <f>IF(Q121&gt;T121,U121*V10/100,0)</f>
        <v>76.9872716752581</v>
      </c>
      <c r="W11" s="10"/>
    </row>
    <row r="12" spans="2:23" ht="12.75" customHeight="1" thickBot="1">
      <c r="B12" s="175" t="s">
        <v>0</v>
      </c>
      <c r="C12" s="176">
        <v>1000</v>
      </c>
      <c r="D12" s="177" t="s">
        <v>0</v>
      </c>
      <c r="E12" s="178"/>
      <c r="F12" s="3"/>
      <c r="G12" s="233" t="s">
        <v>61</v>
      </c>
      <c r="H12" s="234"/>
      <c r="I12" s="42">
        <v>300</v>
      </c>
      <c r="J12" s="58"/>
      <c r="M12" s="145" t="s">
        <v>34</v>
      </c>
      <c r="N12" s="150">
        <f aca="true" t="shared" si="1" ref="N12:T12">N10-N11</f>
        <v>230.12728324741897</v>
      </c>
      <c r="O12" s="126">
        <f t="shared" si="1"/>
        <v>0</v>
      </c>
      <c r="P12" s="126">
        <f t="shared" si="1"/>
        <v>0</v>
      </c>
      <c r="Q12" s="126">
        <f t="shared" si="1"/>
        <v>0</v>
      </c>
      <c r="R12" s="126">
        <f t="shared" si="1"/>
        <v>0</v>
      </c>
      <c r="S12" s="126">
        <f t="shared" si="1"/>
        <v>0</v>
      </c>
      <c r="T12" s="151">
        <f t="shared" si="1"/>
        <v>0</v>
      </c>
      <c r="U12" s="10"/>
      <c r="V12" s="125">
        <f>V10-V11</f>
        <v>23.0127283247419</v>
      </c>
      <c r="W12" s="10"/>
    </row>
    <row r="13" spans="2:23" ht="12.75" customHeight="1" thickBot="1">
      <c r="B13" s="175" t="s">
        <v>2</v>
      </c>
      <c r="C13" s="176"/>
      <c r="D13" s="177" t="s">
        <v>2</v>
      </c>
      <c r="E13" s="178">
        <v>100</v>
      </c>
      <c r="F13" s="3"/>
      <c r="G13" s="217" t="s">
        <v>44</v>
      </c>
      <c r="H13" s="206"/>
      <c r="I13" s="206"/>
      <c r="J13" s="218"/>
      <c r="M13" s="117"/>
      <c r="N13" s="10"/>
      <c r="O13" s="10"/>
      <c r="P13" s="10"/>
      <c r="Q13" s="10"/>
      <c r="R13" s="10"/>
      <c r="S13" s="10"/>
      <c r="T13" s="10"/>
      <c r="U13" s="10"/>
      <c r="V13" s="110"/>
      <c r="W13" s="10"/>
    </row>
    <row r="14" spans="2:23" ht="12.75" customHeight="1">
      <c r="B14" s="175" t="s">
        <v>3</v>
      </c>
      <c r="C14" s="176"/>
      <c r="D14" s="177" t="s">
        <v>3</v>
      </c>
      <c r="E14" s="178">
        <v>100</v>
      </c>
      <c r="F14" s="3"/>
      <c r="G14" s="213" t="s">
        <v>1</v>
      </c>
      <c r="H14" s="214"/>
      <c r="I14" s="35"/>
      <c r="J14" s="58"/>
      <c r="M14" s="118"/>
      <c r="N14" s="21" t="s">
        <v>0</v>
      </c>
      <c r="O14" s="23" t="s">
        <v>2</v>
      </c>
      <c r="P14" s="23" t="s">
        <v>3</v>
      </c>
      <c r="Q14" s="23" t="s">
        <v>4</v>
      </c>
      <c r="R14" s="23" t="s">
        <v>19</v>
      </c>
      <c r="S14" s="23" t="s">
        <v>20</v>
      </c>
      <c r="T14" s="23" t="s">
        <v>21</v>
      </c>
      <c r="U14" s="23" t="s">
        <v>8</v>
      </c>
      <c r="V14" s="119" t="s">
        <v>22</v>
      </c>
      <c r="W14" s="1"/>
    </row>
    <row r="15" spans="2:23" ht="12.75" customHeight="1">
      <c r="B15" s="175" t="s">
        <v>4</v>
      </c>
      <c r="C15" s="176"/>
      <c r="D15" s="177" t="s">
        <v>4</v>
      </c>
      <c r="E15" s="178">
        <v>100</v>
      </c>
      <c r="F15" s="3"/>
      <c r="G15" s="219" t="s">
        <v>42</v>
      </c>
      <c r="H15" s="220"/>
      <c r="I15" s="6"/>
      <c r="J15" s="58"/>
      <c r="M15" s="120" t="s">
        <v>32</v>
      </c>
      <c r="N15" s="22">
        <f>E12</f>
        <v>0</v>
      </c>
      <c r="O15" s="22">
        <f>E13</f>
        <v>100</v>
      </c>
      <c r="P15" s="22">
        <f>E14</f>
        <v>100</v>
      </c>
      <c r="Q15" s="22">
        <f>E15</f>
        <v>100</v>
      </c>
      <c r="R15" s="22">
        <f>E16</f>
        <v>0</v>
      </c>
      <c r="S15" s="22">
        <f>E17</f>
        <v>0</v>
      </c>
      <c r="T15" s="22">
        <f>E18</f>
        <v>0</v>
      </c>
      <c r="U15" s="22">
        <f>E19</f>
        <v>0</v>
      </c>
      <c r="V15" s="121">
        <f>E20</f>
        <v>0</v>
      </c>
      <c r="W15" s="10"/>
    </row>
    <row r="16" spans="2:23" ht="12.75" customHeight="1" thickBot="1">
      <c r="B16" s="175" t="s">
        <v>19</v>
      </c>
      <c r="C16" s="176"/>
      <c r="D16" s="177" t="s">
        <v>82</v>
      </c>
      <c r="E16" s="178"/>
      <c r="F16" s="3"/>
      <c r="G16" s="219" t="s">
        <v>41</v>
      </c>
      <c r="H16" s="220"/>
      <c r="I16" s="6"/>
      <c r="J16" s="58"/>
      <c r="M16" s="120" t="s">
        <v>33</v>
      </c>
      <c r="N16" s="127">
        <f aca="true" t="shared" si="2" ref="N16:V16">IF($Q$121&gt;=$T$121,N15,N15*$U$121/100)</f>
        <v>0</v>
      </c>
      <c r="O16" s="127">
        <f t="shared" si="2"/>
        <v>100</v>
      </c>
      <c r="P16" s="127">
        <f t="shared" si="2"/>
        <v>100</v>
      </c>
      <c r="Q16" s="127">
        <f t="shared" si="2"/>
        <v>100</v>
      </c>
      <c r="R16" s="127">
        <f t="shared" si="2"/>
        <v>0</v>
      </c>
      <c r="S16" s="127">
        <f t="shared" si="2"/>
        <v>0</v>
      </c>
      <c r="T16" s="127">
        <f t="shared" si="2"/>
        <v>0</v>
      </c>
      <c r="U16" s="127">
        <f t="shared" si="2"/>
        <v>0</v>
      </c>
      <c r="V16" s="128">
        <f t="shared" si="2"/>
        <v>0</v>
      </c>
      <c r="W16" s="10"/>
    </row>
    <row r="17" spans="2:23" ht="12.75" customHeight="1" thickBot="1">
      <c r="B17" s="179" t="s">
        <v>51</v>
      </c>
      <c r="C17" s="176"/>
      <c r="D17" s="180" t="s">
        <v>83</v>
      </c>
      <c r="E17" s="178"/>
      <c r="F17" s="3"/>
      <c r="G17" s="219" t="s">
        <v>2</v>
      </c>
      <c r="H17" s="220"/>
      <c r="I17" s="6"/>
      <c r="J17" s="58"/>
      <c r="M17" s="122" t="s">
        <v>34</v>
      </c>
      <c r="N17" s="127">
        <f aca="true" t="shared" si="3" ref="N17:V17">N15-N16</f>
        <v>0</v>
      </c>
      <c r="O17" s="127">
        <f t="shared" si="3"/>
        <v>0</v>
      </c>
      <c r="P17" s="127">
        <f t="shared" si="3"/>
        <v>0</v>
      </c>
      <c r="Q17" s="127">
        <f t="shared" si="3"/>
        <v>0</v>
      </c>
      <c r="R17" s="127">
        <f t="shared" si="3"/>
        <v>0</v>
      </c>
      <c r="S17" s="127">
        <f t="shared" si="3"/>
        <v>0</v>
      </c>
      <c r="T17" s="127">
        <f t="shared" si="3"/>
        <v>0</v>
      </c>
      <c r="U17" s="127">
        <f t="shared" si="3"/>
        <v>0</v>
      </c>
      <c r="V17" s="128">
        <f t="shared" si="3"/>
        <v>0</v>
      </c>
      <c r="W17" s="10"/>
    </row>
    <row r="18" spans="2:23" ht="12.75" customHeight="1">
      <c r="B18" s="175" t="s">
        <v>21</v>
      </c>
      <c r="C18" s="176"/>
      <c r="D18" s="177" t="s">
        <v>84</v>
      </c>
      <c r="E18" s="178"/>
      <c r="F18" s="3"/>
      <c r="G18" s="219" t="s">
        <v>3</v>
      </c>
      <c r="H18" s="220"/>
      <c r="I18" s="6"/>
      <c r="J18" s="58"/>
      <c r="M18" s="117"/>
      <c r="N18" s="10"/>
      <c r="O18" s="10"/>
      <c r="P18" s="10"/>
      <c r="Q18" s="10"/>
      <c r="R18" s="10"/>
      <c r="S18" s="10"/>
      <c r="T18" s="10"/>
      <c r="U18" s="10"/>
      <c r="V18" s="110"/>
      <c r="W18" s="10"/>
    </row>
    <row r="19" spans="2:23" ht="12.75" customHeight="1" thickBot="1">
      <c r="B19" s="181"/>
      <c r="C19" s="182"/>
      <c r="D19" s="177" t="s">
        <v>8</v>
      </c>
      <c r="E19" s="178"/>
      <c r="F19" s="3"/>
      <c r="G19" s="215" t="s">
        <v>4</v>
      </c>
      <c r="H19" s="216"/>
      <c r="I19" s="42"/>
      <c r="J19" s="58"/>
      <c r="M19" s="117"/>
      <c r="N19" s="10"/>
      <c r="O19" s="10"/>
      <c r="P19" s="10"/>
      <c r="Q19" s="10"/>
      <c r="R19" s="10"/>
      <c r="S19" s="10"/>
      <c r="T19" s="10"/>
      <c r="U19" s="10"/>
      <c r="V19" s="110"/>
      <c r="W19" s="10"/>
    </row>
    <row r="20" spans="2:23" ht="12.75" customHeight="1" thickBot="1">
      <c r="B20" s="181"/>
      <c r="C20" s="182"/>
      <c r="D20" s="177" t="s">
        <v>16</v>
      </c>
      <c r="E20" s="178"/>
      <c r="F20" s="3"/>
      <c r="G20" s="48" t="s">
        <v>43</v>
      </c>
      <c r="H20" s="49"/>
      <c r="I20" s="183"/>
      <c r="J20" s="61"/>
      <c r="M20" s="117"/>
      <c r="N20" s="239" t="s">
        <v>60</v>
      </c>
      <c r="O20" s="240"/>
      <c r="P20" s="241">
        <f>N16*1+SUM(O16:Q16)*2+SUM(R16:T16)*4*I12/100</f>
        <v>600</v>
      </c>
      <c r="Q20" s="242"/>
      <c r="R20" s="10"/>
      <c r="S20" s="10"/>
      <c r="T20" s="10"/>
      <c r="U20" s="10"/>
      <c r="V20" s="110"/>
      <c r="W20" s="10"/>
    </row>
    <row r="21" spans="2:23" ht="12.75" customHeight="1" thickBot="1">
      <c r="B21" s="184" t="s">
        <v>9</v>
      </c>
      <c r="C21" s="185"/>
      <c r="D21" s="186" t="s">
        <v>9</v>
      </c>
      <c r="E21" s="187"/>
      <c r="F21" s="3"/>
      <c r="G21" s="246" t="s">
        <v>46</v>
      </c>
      <c r="H21" s="247"/>
      <c r="I21" s="109">
        <v>0</v>
      </c>
      <c r="J21" s="58"/>
      <c r="M21" s="123"/>
      <c r="N21" s="111"/>
      <c r="O21" s="111"/>
      <c r="P21" s="111"/>
      <c r="Q21" s="111"/>
      <c r="R21" s="111"/>
      <c r="S21" s="111"/>
      <c r="T21" s="111"/>
      <c r="U21" s="111"/>
      <c r="V21" s="112"/>
      <c r="W21" s="10"/>
    </row>
    <row r="22" spans="2:10" ht="12.75" customHeight="1" thickBot="1">
      <c r="B22" s="72"/>
      <c r="C22" s="3"/>
      <c r="D22" s="3"/>
      <c r="E22" s="3"/>
      <c r="F22" s="3"/>
      <c r="G22" s="211" t="s">
        <v>47</v>
      </c>
      <c r="H22" s="212"/>
      <c r="I22" s="6">
        <v>1</v>
      </c>
      <c r="J22" s="58"/>
    </row>
    <row r="23" spans="2:22" ht="12.75" customHeight="1">
      <c r="B23" s="243"/>
      <c r="C23" s="236"/>
      <c r="D23" s="3"/>
      <c r="E23" s="3"/>
      <c r="F23" s="3"/>
      <c r="G23" s="211" t="s">
        <v>48</v>
      </c>
      <c r="H23" s="212"/>
      <c r="I23" s="6">
        <v>1</v>
      </c>
      <c r="J23" s="58"/>
      <c r="M23" s="198" t="s">
        <v>79</v>
      </c>
      <c r="N23" s="199"/>
      <c r="O23" s="33"/>
      <c r="P23" s="33"/>
      <c r="Q23" s="33"/>
      <c r="R23" s="33"/>
      <c r="S23" s="33"/>
      <c r="T23" s="33"/>
      <c r="U23" s="33"/>
      <c r="V23" s="113"/>
    </row>
    <row r="24" spans="2:22" ht="12.75" customHeight="1" thickBot="1">
      <c r="B24" s="60"/>
      <c r="C24" s="10"/>
      <c r="D24" s="10"/>
      <c r="E24" s="57"/>
      <c r="F24" s="57"/>
      <c r="G24" s="219" t="s">
        <v>49</v>
      </c>
      <c r="H24" s="220"/>
      <c r="I24" s="6">
        <v>1</v>
      </c>
      <c r="J24" s="58"/>
      <c r="M24" s="200"/>
      <c r="N24" s="201"/>
      <c r="O24" s="10"/>
      <c r="P24" s="10"/>
      <c r="Q24" s="10"/>
      <c r="R24" s="10"/>
      <c r="S24" s="10"/>
      <c r="T24" s="10"/>
      <c r="U24" s="10"/>
      <c r="V24" s="110"/>
    </row>
    <row r="25" spans="2:22" ht="12.75" customHeight="1" thickBot="1">
      <c r="B25" s="105"/>
      <c r="C25" s="1"/>
      <c r="D25" s="57"/>
      <c r="E25" s="57"/>
      <c r="F25" s="57"/>
      <c r="G25" s="219" t="s">
        <v>50</v>
      </c>
      <c r="H25" s="220"/>
      <c r="I25" s="6">
        <v>1</v>
      </c>
      <c r="J25" s="58"/>
      <c r="M25" s="117"/>
      <c r="N25" s="10"/>
      <c r="O25" s="10"/>
      <c r="P25" s="10"/>
      <c r="Q25" s="10"/>
      <c r="R25" s="10"/>
      <c r="S25" s="10"/>
      <c r="T25" s="10"/>
      <c r="U25" s="10"/>
      <c r="V25" s="110"/>
    </row>
    <row r="26" spans="2:22" ht="12.75" customHeight="1" thickBot="1">
      <c r="B26" s="60"/>
      <c r="C26" s="57"/>
      <c r="D26" s="57"/>
      <c r="E26" s="57"/>
      <c r="F26" s="57"/>
      <c r="G26" s="188" t="s">
        <v>64</v>
      </c>
      <c r="H26" s="189"/>
      <c r="I26" s="6">
        <v>1</v>
      </c>
      <c r="J26" s="58"/>
      <c r="M26" s="168"/>
      <c r="N26" s="161" t="s">
        <v>0</v>
      </c>
      <c r="O26" s="162" t="s">
        <v>2</v>
      </c>
      <c r="P26" s="162" t="s">
        <v>3</v>
      </c>
      <c r="Q26" s="162" t="s">
        <v>4</v>
      </c>
      <c r="R26" s="162" t="s">
        <v>19</v>
      </c>
      <c r="S26" s="163" t="s">
        <v>51</v>
      </c>
      <c r="T26" s="164" t="s">
        <v>21</v>
      </c>
      <c r="U26" s="10"/>
      <c r="V26" s="110"/>
    </row>
    <row r="27" spans="2:22" ht="12.75" customHeight="1">
      <c r="B27" s="60"/>
      <c r="C27" s="57"/>
      <c r="D27" s="57"/>
      <c r="E27" s="57"/>
      <c r="F27" s="57"/>
      <c r="G27" s="188" t="s">
        <v>65</v>
      </c>
      <c r="H27" s="189"/>
      <c r="I27" s="6">
        <v>1</v>
      </c>
      <c r="J27" s="58"/>
      <c r="M27" s="169" t="s">
        <v>75</v>
      </c>
      <c r="N27" s="158">
        <f aca="true" t="shared" si="4" ref="N27:T30">N144*N$11</f>
        <v>7698.727167525811</v>
      </c>
      <c r="O27" s="159">
        <f t="shared" si="4"/>
        <v>0</v>
      </c>
      <c r="P27" s="159">
        <f t="shared" si="4"/>
        <v>0</v>
      </c>
      <c r="Q27" s="159">
        <f t="shared" si="4"/>
        <v>0</v>
      </c>
      <c r="R27" s="159">
        <f t="shared" si="4"/>
        <v>0</v>
      </c>
      <c r="S27" s="159">
        <f t="shared" si="4"/>
        <v>0</v>
      </c>
      <c r="T27" s="160">
        <f t="shared" si="4"/>
        <v>0</v>
      </c>
      <c r="U27" s="10"/>
      <c r="V27" s="110"/>
    </row>
    <row r="28" spans="2:22" ht="12.75" customHeight="1">
      <c r="B28" s="60"/>
      <c r="C28" s="57"/>
      <c r="D28" s="57"/>
      <c r="E28" s="57"/>
      <c r="F28" s="57"/>
      <c r="G28" s="188" t="s">
        <v>66</v>
      </c>
      <c r="H28" s="189"/>
      <c r="I28" s="6">
        <v>1</v>
      </c>
      <c r="J28" s="58"/>
      <c r="M28" s="169" t="s">
        <v>76</v>
      </c>
      <c r="N28" s="154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2">
        <f t="shared" si="4"/>
        <v>0</v>
      </c>
      <c r="S28" s="152">
        <f t="shared" si="4"/>
        <v>0</v>
      </c>
      <c r="T28" s="153">
        <f t="shared" si="4"/>
        <v>0</v>
      </c>
      <c r="U28" s="10"/>
      <c r="V28" s="110"/>
    </row>
    <row r="29" spans="2:22" ht="12.75" customHeight="1" thickBot="1">
      <c r="B29" s="62"/>
      <c r="C29" s="63"/>
      <c r="D29" s="63"/>
      <c r="E29" s="63"/>
      <c r="F29" s="63"/>
      <c r="G29" s="63"/>
      <c r="H29" s="63"/>
      <c r="I29" s="64"/>
      <c r="J29" s="65"/>
      <c r="M29" s="169" t="s">
        <v>77</v>
      </c>
      <c r="N29" s="154">
        <f t="shared" si="4"/>
        <v>7698.727167525811</v>
      </c>
      <c r="O29" s="152">
        <f t="shared" si="4"/>
        <v>0</v>
      </c>
      <c r="P29" s="152">
        <f t="shared" si="4"/>
        <v>0</v>
      </c>
      <c r="Q29" s="152">
        <f t="shared" si="4"/>
        <v>0</v>
      </c>
      <c r="R29" s="152">
        <f t="shared" si="4"/>
        <v>0</v>
      </c>
      <c r="S29" s="152">
        <f t="shared" si="4"/>
        <v>0</v>
      </c>
      <c r="T29" s="153">
        <f t="shared" si="4"/>
        <v>0</v>
      </c>
      <c r="U29" s="10"/>
      <c r="V29" s="110"/>
    </row>
    <row r="30" spans="2:22" ht="12.75" customHeight="1" thickBot="1" thickTop="1">
      <c r="B30" s="57"/>
      <c r="C30" s="57"/>
      <c r="D30" s="57"/>
      <c r="E30" s="57"/>
      <c r="F30" s="57"/>
      <c r="G30" s="57"/>
      <c r="H30" s="57"/>
      <c r="I30" s="10"/>
      <c r="J30" s="10"/>
      <c r="M30" s="169" t="s">
        <v>78</v>
      </c>
      <c r="N30" s="155">
        <f t="shared" si="4"/>
        <v>46192.36300515486</v>
      </c>
      <c r="O30" s="156">
        <f t="shared" si="4"/>
        <v>0</v>
      </c>
      <c r="P30" s="156">
        <f t="shared" si="4"/>
        <v>0</v>
      </c>
      <c r="Q30" s="156">
        <f t="shared" si="4"/>
        <v>0</v>
      </c>
      <c r="R30" s="156">
        <f t="shared" si="4"/>
        <v>0</v>
      </c>
      <c r="S30" s="156">
        <f t="shared" si="4"/>
        <v>0</v>
      </c>
      <c r="T30" s="157">
        <f t="shared" si="4"/>
        <v>0</v>
      </c>
      <c r="U30" s="10"/>
      <c r="V30" s="110"/>
    </row>
    <row r="31" spans="2:22" ht="12.75" customHeight="1" thickBot="1">
      <c r="B31" s="57"/>
      <c r="C31" s="57"/>
      <c r="D31" s="57"/>
      <c r="E31" s="57"/>
      <c r="F31" s="57"/>
      <c r="G31" s="57"/>
      <c r="H31" s="57"/>
      <c r="I31" s="10"/>
      <c r="J31" s="10"/>
      <c r="M31" s="168" t="s">
        <v>18</v>
      </c>
      <c r="N31" s="165">
        <f>SUM(N27:N30)</f>
        <v>61589.817340206486</v>
      </c>
      <c r="O31" s="166">
        <f aca="true" t="shared" si="5" ref="O31:T31">SUM(O27:O30)</f>
        <v>0</v>
      </c>
      <c r="P31" s="166">
        <f t="shared" si="5"/>
        <v>0</v>
      </c>
      <c r="Q31" s="166">
        <f t="shared" si="5"/>
        <v>0</v>
      </c>
      <c r="R31" s="166">
        <f t="shared" si="5"/>
        <v>0</v>
      </c>
      <c r="S31" s="166">
        <f t="shared" si="5"/>
        <v>0</v>
      </c>
      <c r="T31" s="167">
        <f t="shared" si="5"/>
        <v>0</v>
      </c>
      <c r="U31" s="10"/>
      <c r="V31" s="110"/>
    </row>
    <row r="32" spans="2:22" ht="12.75" customHeight="1">
      <c r="B32" s="57"/>
      <c r="C32" s="57"/>
      <c r="D32" s="57"/>
      <c r="E32" s="57"/>
      <c r="F32" s="57"/>
      <c r="G32" s="57"/>
      <c r="H32" s="57"/>
      <c r="I32" s="10"/>
      <c r="J32" s="10"/>
      <c r="M32" s="117"/>
      <c r="N32" s="10"/>
      <c r="O32" s="10"/>
      <c r="P32" s="10"/>
      <c r="Q32" s="10"/>
      <c r="R32" s="10"/>
      <c r="S32" s="10"/>
      <c r="T32" s="10"/>
      <c r="U32" s="10"/>
      <c r="V32" s="110"/>
    </row>
    <row r="33" spans="2:22" ht="12.75" customHeight="1">
      <c r="B33" s="57"/>
      <c r="C33" s="57"/>
      <c r="D33" s="57"/>
      <c r="E33" s="57"/>
      <c r="F33" s="57"/>
      <c r="G33" s="57"/>
      <c r="H33" s="57"/>
      <c r="I33" s="10"/>
      <c r="J33" s="10"/>
      <c r="M33" s="117"/>
      <c r="N33" s="202" t="s">
        <v>80</v>
      </c>
      <c r="O33" s="202"/>
      <c r="P33" s="203">
        <f>SUM(N31:T31)</f>
        <v>61589.817340206486</v>
      </c>
      <c r="Q33" s="204"/>
      <c r="R33" s="10"/>
      <c r="S33" s="10"/>
      <c r="T33" s="10"/>
      <c r="U33" s="10"/>
      <c r="V33" s="110"/>
    </row>
    <row r="34" spans="2:22" ht="12.75" customHeight="1" thickBot="1">
      <c r="B34" s="57"/>
      <c r="C34" s="57"/>
      <c r="D34" s="57"/>
      <c r="E34" s="57"/>
      <c r="F34" s="57"/>
      <c r="G34" s="57"/>
      <c r="H34" s="57"/>
      <c r="I34" s="10"/>
      <c r="J34" s="10"/>
      <c r="M34" s="123"/>
      <c r="N34" s="111"/>
      <c r="O34" s="111"/>
      <c r="P34" s="111"/>
      <c r="Q34" s="111"/>
      <c r="R34" s="111"/>
      <c r="S34" s="111"/>
      <c r="T34" s="111"/>
      <c r="U34" s="111"/>
      <c r="V34" s="112"/>
    </row>
    <row r="35" spans="2:10" ht="12.75" customHeight="1">
      <c r="B35" s="57"/>
      <c r="C35" s="57"/>
      <c r="D35" s="57"/>
      <c r="E35" s="57"/>
      <c r="F35" s="57"/>
      <c r="G35" s="57"/>
      <c r="H35" s="57"/>
      <c r="I35" s="10"/>
      <c r="J35" s="10"/>
    </row>
    <row r="36" spans="2:15" ht="12.75" customHeight="1" thickBot="1">
      <c r="B36" s="219" t="s">
        <v>56</v>
      </c>
      <c r="C36" s="244"/>
      <c r="D36" s="220"/>
      <c r="E36" s="57"/>
      <c r="F36" s="57"/>
      <c r="G36" s="57"/>
      <c r="H36" s="57"/>
      <c r="I36" s="10"/>
      <c r="J36" s="10"/>
      <c r="M36" s="228" t="s">
        <v>55</v>
      </c>
      <c r="N36" s="229"/>
      <c r="O36" s="230"/>
    </row>
    <row r="37" spans="7:21" ht="12.75" customHeight="1" thickBot="1">
      <c r="G37" s="47"/>
      <c r="H37" s="47"/>
      <c r="M37" s="221" t="s">
        <v>0</v>
      </c>
      <c r="N37" s="222"/>
      <c r="O37" s="222"/>
      <c r="P37" s="222"/>
      <c r="Q37" s="222"/>
      <c r="R37" s="222"/>
      <c r="S37" s="222"/>
      <c r="T37" s="222"/>
      <c r="U37" s="223"/>
    </row>
    <row r="38" spans="2:21" ht="12.75" customHeight="1" thickBot="1">
      <c r="B38" s="34" t="s">
        <v>6</v>
      </c>
      <c r="C38" s="35" t="s">
        <v>0</v>
      </c>
      <c r="D38" s="35" t="s">
        <v>2</v>
      </c>
      <c r="E38" s="35" t="s">
        <v>3</v>
      </c>
      <c r="F38" s="36" t="s">
        <v>4</v>
      </c>
      <c r="M38" s="133" t="s">
        <v>70</v>
      </c>
      <c r="N38" s="134" t="s">
        <v>69</v>
      </c>
      <c r="O38" s="134" t="s">
        <v>38</v>
      </c>
      <c r="P38" s="135" t="s">
        <v>23</v>
      </c>
      <c r="Q38" s="135" t="s">
        <v>54</v>
      </c>
      <c r="R38" s="135" t="s">
        <v>28</v>
      </c>
      <c r="S38" s="135" t="s">
        <v>29</v>
      </c>
      <c r="T38" s="136" t="s">
        <v>17</v>
      </c>
      <c r="U38" s="137"/>
    </row>
    <row r="39" spans="2:21" ht="12.75" customHeight="1">
      <c r="B39" s="37">
        <f>I10</f>
        <v>1000</v>
      </c>
      <c r="C39" s="6">
        <v>15</v>
      </c>
      <c r="D39" s="6">
        <v>40</v>
      </c>
      <c r="E39" s="6">
        <v>42</v>
      </c>
      <c r="F39" s="38">
        <v>44</v>
      </c>
      <c r="M39" s="132" t="s">
        <v>12</v>
      </c>
      <c r="N39" s="87">
        <f aca="true" t="shared" si="6" ref="N39:N47">$C$12*I48</f>
        <v>0</v>
      </c>
      <c r="O39" s="87">
        <f aca="true" t="shared" si="7" ref="O39:O47">$C$48*I48</f>
        <v>0</v>
      </c>
      <c r="P39" s="88">
        <f aca="true" t="shared" si="8" ref="P39:P48">$D$48*I48</f>
        <v>0</v>
      </c>
      <c r="Q39" s="88">
        <f aca="true" t="shared" si="9" ref="Q39:Q48">O39+P39</f>
        <v>0</v>
      </c>
      <c r="R39" s="76">
        <v>15</v>
      </c>
      <c r="S39" s="77">
        <f aca="true" t="shared" si="10" ref="S39:S47">H48*$E$48</f>
        <v>0</v>
      </c>
      <c r="T39" s="89">
        <f aca="true" t="shared" si="11" ref="T39:T47">R39*S39</f>
        <v>0</v>
      </c>
      <c r="U39" s="131">
        <f>IF(T39&lt;=Q39,0,100*(T39/Q39)^(3/2))+IF(T39&gt;=Q39,0,100*(Q39/T39)^(3/2))</f>
        <v>0</v>
      </c>
    </row>
    <row r="40" spans="2:21" ht="12.75" customHeight="1">
      <c r="B40" s="39">
        <f>I10*(1+I14)*I9/100</f>
        <v>1000</v>
      </c>
      <c r="C40" s="7">
        <f>C39*($I$21+I22+I16+$I$15)</f>
        <v>15</v>
      </c>
      <c r="D40" s="7">
        <f>D39*($I$21+I23+I17+$I$15)</f>
        <v>40</v>
      </c>
      <c r="E40" s="7">
        <f>E39*($I$21+I24+I18+$I$15)</f>
        <v>42</v>
      </c>
      <c r="F40" s="40">
        <f>F39*($I$21+I25+I19+$I$15)</f>
        <v>44</v>
      </c>
      <c r="M40" s="78" t="s">
        <v>13</v>
      </c>
      <c r="N40" s="79">
        <f t="shared" si="6"/>
        <v>333.3333333333333</v>
      </c>
      <c r="O40" s="79">
        <f t="shared" si="7"/>
        <v>5000</v>
      </c>
      <c r="P40" s="80">
        <f t="shared" si="8"/>
        <v>0</v>
      </c>
      <c r="Q40" s="80">
        <f t="shared" si="9"/>
        <v>5000</v>
      </c>
      <c r="R40" s="81">
        <v>40</v>
      </c>
      <c r="S40" s="82">
        <f t="shared" si="10"/>
        <v>100</v>
      </c>
      <c r="T40" s="90">
        <f t="shared" si="11"/>
        <v>4000</v>
      </c>
      <c r="U40" s="131">
        <f aca="true" t="shared" si="12" ref="U40:U108">IF(T40&lt;=Q40,0,100*(T40/Q40)^(3/2))+IF(T40&gt;=Q40,0,100*(Q40/T40)^(3/2))</f>
        <v>139.75424859373686</v>
      </c>
    </row>
    <row r="41" spans="2:21" ht="12.75" customHeight="1">
      <c r="B41" s="37"/>
      <c r="C41" s="6"/>
      <c r="D41" s="6" t="s">
        <v>7</v>
      </c>
      <c r="E41" s="8" t="s">
        <v>67</v>
      </c>
      <c r="F41" s="106" t="s">
        <v>11</v>
      </c>
      <c r="M41" s="78" t="s">
        <v>14</v>
      </c>
      <c r="N41" s="79">
        <f t="shared" si="6"/>
        <v>333.3333333333333</v>
      </c>
      <c r="O41" s="79">
        <f t="shared" si="7"/>
        <v>5000</v>
      </c>
      <c r="P41" s="80">
        <f t="shared" si="8"/>
        <v>0</v>
      </c>
      <c r="Q41" s="80">
        <f t="shared" si="9"/>
        <v>5000</v>
      </c>
      <c r="R41" s="81">
        <v>42</v>
      </c>
      <c r="S41" s="82">
        <f t="shared" si="10"/>
        <v>100</v>
      </c>
      <c r="T41" s="90">
        <f t="shared" si="11"/>
        <v>4200</v>
      </c>
      <c r="U41" s="131">
        <f t="shared" si="12"/>
        <v>129.89160133094785</v>
      </c>
    </row>
    <row r="42" spans="2:21" ht="12.75" customHeight="1">
      <c r="B42" s="37"/>
      <c r="C42" s="6"/>
      <c r="D42" s="6">
        <v>100</v>
      </c>
      <c r="E42" s="6">
        <v>105</v>
      </c>
      <c r="F42" s="38">
        <v>110</v>
      </c>
      <c r="M42" s="78" t="s">
        <v>10</v>
      </c>
      <c r="N42" s="79">
        <f t="shared" si="6"/>
        <v>333.3333333333333</v>
      </c>
      <c r="O42" s="79">
        <f t="shared" si="7"/>
        <v>5000</v>
      </c>
      <c r="P42" s="80">
        <f t="shared" si="8"/>
        <v>0</v>
      </c>
      <c r="Q42" s="80">
        <f t="shared" si="9"/>
        <v>5000</v>
      </c>
      <c r="R42" s="81">
        <v>44</v>
      </c>
      <c r="S42" s="82">
        <f t="shared" si="10"/>
        <v>100</v>
      </c>
      <c r="T42" s="90">
        <f t="shared" si="11"/>
        <v>4400</v>
      </c>
      <c r="U42" s="131">
        <f t="shared" si="12"/>
        <v>121.13677065659685</v>
      </c>
    </row>
    <row r="43" spans="2:21" ht="12.75" customHeight="1" thickBot="1">
      <c r="B43" s="41"/>
      <c r="C43" s="42"/>
      <c r="D43" s="107">
        <f>D42*($I$21+I26+I17+$I$15)</f>
        <v>100</v>
      </c>
      <c r="E43" s="107">
        <f>E42*($I$21+I27+I18+$I$15)</f>
        <v>105</v>
      </c>
      <c r="F43" s="108">
        <f>F42*($I$21+I28+I19+$I$15)</f>
        <v>110</v>
      </c>
      <c r="M43" s="78" t="s">
        <v>7</v>
      </c>
      <c r="N43" s="79">
        <f t="shared" si="6"/>
        <v>0</v>
      </c>
      <c r="O43" s="79">
        <f t="shared" si="7"/>
        <v>0</v>
      </c>
      <c r="P43" s="80">
        <f t="shared" si="8"/>
        <v>0</v>
      </c>
      <c r="Q43" s="80">
        <f t="shared" si="9"/>
        <v>0</v>
      </c>
      <c r="R43" s="81">
        <v>100</v>
      </c>
      <c r="S43" s="82">
        <f t="shared" si="10"/>
        <v>0</v>
      </c>
      <c r="T43" s="90">
        <f t="shared" si="11"/>
        <v>0</v>
      </c>
      <c r="U43" s="131">
        <f t="shared" si="12"/>
        <v>0</v>
      </c>
    </row>
    <row r="44" spans="2:21" ht="12.75" customHeight="1">
      <c r="B44" s="10"/>
      <c r="C44" s="10"/>
      <c r="D44" s="10"/>
      <c r="E44" s="10"/>
      <c r="F44" s="10"/>
      <c r="M44" s="78" t="s">
        <v>15</v>
      </c>
      <c r="N44" s="79">
        <f t="shared" si="6"/>
        <v>0</v>
      </c>
      <c r="O44" s="79">
        <f t="shared" si="7"/>
        <v>0</v>
      </c>
      <c r="P44" s="80">
        <f t="shared" si="8"/>
        <v>0</v>
      </c>
      <c r="Q44" s="80">
        <f t="shared" si="9"/>
        <v>0</v>
      </c>
      <c r="R44" s="81">
        <v>105</v>
      </c>
      <c r="S44" s="82">
        <f t="shared" si="10"/>
        <v>0</v>
      </c>
      <c r="T44" s="90">
        <f t="shared" si="11"/>
        <v>0</v>
      </c>
      <c r="U44" s="131">
        <f t="shared" si="12"/>
        <v>0</v>
      </c>
    </row>
    <row r="45" spans="2:21" ht="12.75" customHeight="1">
      <c r="B45" s="239" t="s">
        <v>57</v>
      </c>
      <c r="C45" s="245"/>
      <c r="D45" s="240"/>
      <c r="E45" s="10"/>
      <c r="F45" s="10"/>
      <c r="G45" s="11" t="s">
        <v>58</v>
      </c>
      <c r="H45" s="68"/>
      <c r="I45" s="12"/>
      <c r="M45" s="78" t="s">
        <v>11</v>
      </c>
      <c r="N45" s="79">
        <f t="shared" si="6"/>
        <v>0</v>
      </c>
      <c r="O45" s="79">
        <f t="shared" si="7"/>
        <v>0</v>
      </c>
      <c r="P45" s="80">
        <f t="shared" si="8"/>
        <v>0</v>
      </c>
      <c r="Q45" s="80">
        <f t="shared" si="9"/>
        <v>0</v>
      </c>
      <c r="R45" s="81">
        <v>110</v>
      </c>
      <c r="S45" s="82">
        <f t="shared" si="10"/>
        <v>0</v>
      </c>
      <c r="T45" s="90">
        <f t="shared" si="11"/>
        <v>0</v>
      </c>
      <c r="U45" s="131">
        <f t="shared" si="12"/>
        <v>0</v>
      </c>
    </row>
    <row r="46" spans="13:21" ht="12.75" customHeight="1" thickBot="1">
      <c r="M46" s="78" t="s">
        <v>8</v>
      </c>
      <c r="N46" s="79">
        <f t="shared" si="6"/>
        <v>0</v>
      </c>
      <c r="O46" s="79">
        <f t="shared" si="7"/>
        <v>0</v>
      </c>
      <c r="P46" s="80">
        <f t="shared" si="8"/>
        <v>0</v>
      </c>
      <c r="Q46" s="80">
        <f t="shared" si="9"/>
        <v>0</v>
      </c>
      <c r="R46" s="81">
        <v>10</v>
      </c>
      <c r="S46" s="82">
        <f t="shared" si="10"/>
        <v>0</v>
      </c>
      <c r="T46" s="90">
        <f t="shared" si="11"/>
        <v>0</v>
      </c>
      <c r="U46" s="131">
        <f t="shared" si="12"/>
        <v>0</v>
      </c>
    </row>
    <row r="47" spans="2:21" ht="12.75" customHeight="1" thickBot="1">
      <c r="B47" s="13" t="s">
        <v>27</v>
      </c>
      <c r="C47" s="14" t="s">
        <v>36</v>
      </c>
      <c r="D47" s="14" t="s">
        <v>31</v>
      </c>
      <c r="E47" s="30" t="s">
        <v>24</v>
      </c>
      <c r="F47" s="10"/>
      <c r="G47" s="24" t="s">
        <v>37</v>
      </c>
      <c r="H47" s="25" t="s">
        <v>5</v>
      </c>
      <c r="I47" s="25" t="s">
        <v>25</v>
      </c>
      <c r="M47" s="83" t="s">
        <v>16</v>
      </c>
      <c r="N47" s="129">
        <f t="shared" si="6"/>
        <v>0</v>
      </c>
      <c r="O47" s="129">
        <f t="shared" si="7"/>
        <v>0</v>
      </c>
      <c r="P47" s="130">
        <f t="shared" si="8"/>
        <v>0</v>
      </c>
      <c r="Q47" s="130">
        <f t="shared" si="9"/>
        <v>0</v>
      </c>
      <c r="R47" s="84">
        <v>30</v>
      </c>
      <c r="S47" s="85">
        <f t="shared" si="10"/>
        <v>0</v>
      </c>
      <c r="T47" s="91">
        <f t="shared" si="11"/>
        <v>0</v>
      </c>
      <c r="U47" s="131">
        <f t="shared" si="12"/>
        <v>0</v>
      </c>
    </row>
    <row r="48" spans="2:21" ht="12.75" customHeight="1" thickBot="1">
      <c r="B48" s="46" t="s">
        <v>0</v>
      </c>
      <c r="C48" s="31">
        <f>C12*C40</f>
        <v>15000</v>
      </c>
      <c r="D48" s="16"/>
      <c r="E48" s="17">
        <f aca="true" t="shared" si="13" ref="E48:E54">(C48+D48)/($C$55+$D$55)</f>
        <v>1</v>
      </c>
      <c r="F48" s="10"/>
      <c r="G48" s="26" t="s">
        <v>0</v>
      </c>
      <c r="H48" s="27">
        <f aca="true" t="shared" si="14" ref="H48:H56">E12</f>
        <v>0</v>
      </c>
      <c r="I48" s="2">
        <f aca="true" t="shared" si="15" ref="I48:I56">H48/$H$57</f>
        <v>0</v>
      </c>
      <c r="M48" s="86" t="s">
        <v>18</v>
      </c>
      <c r="N48" s="190">
        <f>SUM(N39:N47)</f>
        <v>1000</v>
      </c>
      <c r="O48" s="104">
        <f>SUM(O39:O47)</f>
        <v>15000</v>
      </c>
      <c r="P48" s="104">
        <f t="shared" si="8"/>
        <v>0</v>
      </c>
      <c r="Q48" s="191">
        <f t="shared" si="9"/>
        <v>15000</v>
      </c>
      <c r="R48" s="192"/>
      <c r="S48" s="193">
        <f>SUM(S39:S47)</f>
        <v>300</v>
      </c>
      <c r="T48" s="194">
        <f>SUM(T39:T47)</f>
        <v>12600</v>
      </c>
      <c r="U48" s="195">
        <f t="shared" si="12"/>
        <v>129.89160133094785</v>
      </c>
    </row>
    <row r="49" spans="2:21" ht="12.75" customHeight="1" thickBot="1">
      <c r="B49" s="46" t="s">
        <v>2</v>
      </c>
      <c r="C49" s="31">
        <f>C13*D40</f>
        <v>0</v>
      </c>
      <c r="D49" s="16">
        <f>IF($I$11="槍",$B$40,0)</f>
        <v>0</v>
      </c>
      <c r="E49" s="17">
        <f t="shared" si="13"/>
        <v>0</v>
      </c>
      <c r="F49" s="10"/>
      <c r="G49" s="26" t="s">
        <v>2</v>
      </c>
      <c r="H49" s="27">
        <f t="shared" si="14"/>
        <v>100</v>
      </c>
      <c r="I49" s="2">
        <f t="shared" si="15"/>
        <v>0.3333333333333333</v>
      </c>
      <c r="M49" s="221" t="s">
        <v>2</v>
      </c>
      <c r="N49" s="222"/>
      <c r="O49" s="222"/>
      <c r="P49" s="222"/>
      <c r="Q49" s="222"/>
      <c r="R49" s="222"/>
      <c r="S49" s="222"/>
      <c r="T49" s="222"/>
      <c r="U49" s="223"/>
    </row>
    <row r="50" spans="2:21" ht="12.75" customHeight="1" thickBot="1">
      <c r="B50" s="46" t="s">
        <v>3</v>
      </c>
      <c r="C50" s="31">
        <f>C14*E40</f>
        <v>0</v>
      </c>
      <c r="D50" s="16">
        <f>IF($I$11="弓",$B$40,0)</f>
        <v>0</v>
      </c>
      <c r="E50" s="17">
        <f t="shared" si="13"/>
        <v>0</v>
      </c>
      <c r="F50" s="10"/>
      <c r="G50" s="26" t="s">
        <v>3</v>
      </c>
      <c r="H50" s="27">
        <f t="shared" si="14"/>
        <v>100</v>
      </c>
      <c r="I50" s="2">
        <f t="shared" si="15"/>
        <v>0.3333333333333333</v>
      </c>
      <c r="M50" s="133" t="s">
        <v>70</v>
      </c>
      <c r="N50" s="134" t="s">
        <v>69</v>
      </c>
      <c r="O50" s="134" t="s">
        <v>38</v>
      </c>
      <c r="P50" s="135" t="s">
        <v>23</v>
      </c>
      <c r="Q50" s="135" t="s">
        <v>54</v>
      </c>
      <c r="R50" s="135" t="s">
        <v>28</v>
      </c>
      <c r="S50" s="135" t="s">
        <v>29</v>
      </c>
      <c r="T50" s="136" t="s">
        <v>17</v>
      </c>
      <c r="U50" s="137"/>
    </row>
    <row r="51" spans="2:21" ht="12.75" customHeight="1">
      <c r="B51" s="46" t="s">
        <v>4</v>
      </c>
      <c r="C51" s="31">
        <f>C15*F40</f>
        <v>0</v>
      </c>
      <c r="D51" s="16">
        <f>IF($I$11="騎馬",$B$40,0)</f>
        <v>0</v>
      </c>
      <c r="E51" s="17">
        <f t="shared" si="13"/>
        <v>0</v>
      </c>
      <c r="F51" s="10"/>
      <c r="G51" s="26" t="s">
        <v>4</v>
      </c>
      <c r="H51" s="27">
        <f t="shared" si="14"/>
        <v>100</v>
      </c>
      <c r="I51" s="2">
        <f t="shared" si="15"/>
        <v>0.3333333333333333</v>
      </c>
      <c r="L51" s="10"/>
      <c r="M51" s="132" t="s">
        <v>12</v>
      </c>
      <c r="N51" s="87">
        <f aca="true" t="shared" si="16" ref="N51:N59">$C$13*I48</f>
        <v>0</v>
      </c>
      <c r="O51" s="87">
        <f aca="true" t="shared" si="17" ref="O51:O59">$C$49*I48</f>
        <v>0</v>
      </c>
      <c r="P51" s="88">
        <f aca="true" t="shared" si="18" ref="P51:P59">$D$49*I48</f>
        <v>0</v>
      </c>
      <c r="Q51" s="88">
        <f aca="true" t="shared" si="19" ref="Q51:Q59">O51+P51</f>
        <v>0</v>
      </c>
      <c r="R51" s="76">
        <v>10</v>
      </c>
      <c r="S51" s="77">
        <f aca="true" t="shared" si="20" ref="S51:S59">H48*$E$49</f>
        <v>0</v>
      </c>
      <c r="T51" s="89">
        <f aca="true" t="shared" si="21" ref="T51:T59">R51*S51</f>
        <v>0</v>
      </c>
      <c r="U51" s="102">
        <f t="shared" si="12"/>
        <v>0</v>
      </c>
    </row>
    <row r="52" spans="2:21" ht="12.75" customHeight="1">
      <c r="B52" s="46" t="s">
        <v>7</v>
      </c>
      <c r="C52" s="31">
        <f>C16*D43</f>
        <v>0</v>
      </c>
      <c r="D52" s="71"/>
      <c r="E52" s="17">
        <f t="shared" si="13"/>
        <v>0</v>
      </c>
      <c r="F52" s="10"/>
      <c r="G52" s="26" t="s">
        <v>7</v>
      </c>
      <c r="H52" s="27">
        <f t="shared" si="14"/>
        <v>0</v>
      </c>
      <c r="I52" s="2">
        <f t="shared" si="15"/>
        <v>0</v>
      </c>
      <c r="L52" s="10"/>
      <c r="M52" s="78" t="s">
        <v>13</v>
      </c>
      <c r="N52" s="79">
        <f t="shared" si="16"/>
        <v>0</v>
      </c>
      <c r="O52" s="79">
        <f t="shared" si="17"/>
        <v>0</v>
      </c>
      <c r="P52" s="80">
        <f t="shared" si="18"/>
        <v>0</v>
      </c>
      <c r="Q52" s="80">
        <f t="shared" si="19"/>
        <v>0</v>
      </c>
      <c r="R52" s="81">
        <v>40</v>
      </c>
      <c r="S52" s="82">
        <f t="shared" si="20"/>
        <v>0</v>
      </c>
      <c r="T52" s="90">
        <f t="shared" si="21"/>
        <v>0</v>
      </c>
      <c r="U52" s="102">
        <f t="shared" si="12"/>
        <v>0</v>
      </c>
    </row>
    <row r="53" spans="2:21" ht="12.75" customHeight="1">
      <c r="B53" s="46" t="s">
        <v>68</v>
      </c>
      <c r="C53" s="31">
        <f>C17*E43</f>
        <v>0</v>
      </c>
      <c r="D53" s="71"/>
      <c r="E53" s="17">
        <f t="shared" si="13"/>
        <v>0</v>
      </c>
      <c r="F53" s="10"/>
      <c r="G53" s="26" t="s">
        <v>68</v>
      </c>
      <c r="H53" s="27">
        <f t="shared" si="14"/>
        <v>0</v>
      </c>
      <c r="I53" s="2">
        <f t="shared" si="15"/>
        <v>0</v>
      </c>
      <c r="M53" s="78" t="s">
        <v>14</v>
      </c>
      <c r="N53" s="79">
        <f t="shared" si="16"/>
        <v>0</v>
      </c>
      <c r="O53" s="79">
        <f t="shared" si="17"/>
        <v>0</v>
      </c>
      <c r="P53" s="80">
        <f t="shared" si="18"/>
        <v>0</v>
      </c>
      <c r="Q53" s="80">
        <f t="shared" si="19"/>
        <v>0</v>
      </c>
      <c r="R53" s="81">
        <v>58</v>
      </c>
      <c r="S53" s="82">
        <f t="shared" si="20"/>
        <v>0</v>
      </c>
      <c r="T53" s="90">
        <f t="shared" si="21"/>
        <v>0</v>
      </c>
      <c r="U53" s="102">
        <f t="shared" si="12"/>
        <v>0</v>
      </c>
    </row>
    <row r="54" spans="2:21" ht="12.75" customHeight="1">
      <c r="B54" s="46" t="s">
        <v>11</v>
      </c>
      <c r="C54" s="31">
        <f>C18*F43</f>
        <v>0</v>
      </c>
      <c r="D54" s="71"/>
      <c r="E54" s="17">
        <f t="shared" si="13"/>
        <v>0</v>
      </c>
      <c r="F54" s="10"/>
      <c r="G54" s="26" t="s">
        <v>11</v>
      </c>
      <c r="H54" s="27">
        <f t="shared" si="14"/>
        <v>0</v>
      </c>
      <c r="I54" s="2">
        <f t="shared" si="15"/>
        <v>0</v>
      </c>
      <c r="M54" s="78" t="s">
        <v>10</v>
      </c>
      <c r="N54" s="79">
        <f t="shared" si="16"/>
        <v>0</v>
      </c>
      <c r="O54" s="79">
        <f t="shared" si="17"/>
        <v>0</v>
      </c>
      <c r="P54" s="80">
        <f t="shared" si="18"/>
        <v>0</v>
      </c>
      <c r="Q54" s="80">
        <f t="shared" si="19"/>
        <v>0</v>
      </c>
      <c r="R54" s="81">
        <v>28</v>
      </c>
      <c r="S54" s="82">
        <f t="shared" si="20"/>
        <v>0</v>
      </c>
      <c r="T54" s="90">
        <f t="shared" si="21"/>
        <v>0</v>
      </c>
      <c r="U54" s="102">
        <f t="shared" si="12"/>
        <v>0</v>
      </c>
    </row>
    <row r="55" spans="2:21" ht="12.75" customHeight="1" thickBot="1">
      <c r="B55" s="18"/>
      <c r="C55" s="19">
        <f>SUM(C48:C54)</f>
        <v>15000</v>
      </c>
      <c r="D55" s="19">
        <f>SUM(D48:D54)</f>
        <v>0</v>
      </c>
      <c r="E55" s="20">
        <f>SUM(E48:E54)</f>
        <v>1</v>
      </c>
      <c r="F55" s="10"/>
      <c r="G55" s="26" t="s">
        <v>8</v>
      </c>
      <c r="H55" s="27">
        <f t="shared" si="14"/>
        <v>0</v>
      </c>
      <c r="I55" s="2">
        <f t="shared" si="15"/>
        <v>0</v>
      </c>
      <c r="M55" s="78" t="s">
        <v>7</v>
      </c>
      <c r="N55" s="79">
        <f t="shared" si="16"/>
        <v>0</v>
      </c>
      <c r="O55" s="79">
        <f t="shared" si="17"/>
        <v>0</v>
      </c>
      <c r="P55" s="80">
        <f t="shared" si="18"/>
        <v>0</v>
      </c>
      <c r="Q55" s="80">
        <f t="shared" si="19"/>
        <v>0</v>
      </c>
      <c r="R55" s="81">
        <v>100</v>
      </c>
      <c r="S55" s="82">
        <f t="shared" si="20"/>
        <v>0</v>
      </c>
      <c r="T55" s="90">
        <f t="shared" si="21"/>
        <v>0</v>
      </c>
      <c r="U55" s="102">
        <f t="shared" si="12"/>
        <v>0</v>
      </c>
    </row>
    <row r="56" spans="2:21" ht="12.75" customHeight="1">
      <c r="B56" s="10"/>
      <c r="C56" s="10"/>
      <c r="D56" s="10"/>
      <c r="E56" s="10"/>
      <c r="F56" s="10"/>
      <c r="G56" s="26" t="s">
        <v>16</v>
      </c>
      <c r="H56" s="27">
        <f t="shared" si="14"/>
        <v>0</v>
      </c>
      <c r="I56" s="2">
        <f t="shared" si="15"/>
        <v>0</v>
      </c>
      <c r="M56" s="78" t="s">
        <v>15</v>
      </c>
      <c r="N56" s="79">
        <f t="shared" si="16"/>
        <v>0</v>
      </c>
      <c r="O56" s="79">
        <f t="shared" si="17"/>
        <v>0</v>
      </c>
      <c r="P56" s="80">
        <f t="shared" si="18"/>
        <v>0</v>
      </c>
      <c r="Q56" s="80">
        <f t="shared" si="19"/>
        <v>0</v>
      </c>
      <c r="R56" s="81">
        <v>145</v>
      </c>
      <c r="S56" s="82">
        <f t="shared" si="20"/>
        <v>0</v>
      </c>
      <c r="T56" s="90">
        <f t="shared" si="21"/>
        <v>0</v>
      </c>
      <c r="U56" s="102">
        <f t="shared" si="12"/>
        <v>0</v>
      </c>
    </row>
    <row r="57" spans="5:21" ht="12.75" customHeight="1" thickBot="1">
      <c r="E57" s="10"/>
      <c r="F57" s="10"/>
      <c r="G57" s="28" t="s">
        <v>9</v>
      </c>
      <c r="H57" s="29">
        <f>SUM(H48:H56)</f>
        <v>300</v>
      </c>
      <c r="I57" s="32">
        <f>SUM(I48:I56)</f>
        <v>1</v>
      </c>
      <c r="M57" s="78" t="s">
        <v>11</v>
      </c>
      <c r="N57" s="79">
        <f t="shared" si="16"/>
        <v>0</v>
      </c>
      <c r="O57" s="79">
        <f t="shared" si="17"/>
        <v>0</v>
      </c>
      <c r="P57" s="80">
        <f t="shared" si="18"/>
        <v>0</v>
      </c>
      <c r="Q57" s="80">
        <f t="shared" si="19"/>
        <v>0</v>
      </c>
      <c r="R57" s="81">
        <v>70</v>
      </c>
      <c r="S57" s="82">
        <f t="shared" si="20"/>
        <v>0</v>
      </c>
      <c r="T57" s="90">
        <f t="shared" si="21"/>
        <v>0</v>
      </c>
      <c r="U57" s="102">
        <f t="shared" si="12"/>
        <v>0</v>
      </c>
    </row>
    <row r="58" spans="13:21" ht="12.75" customHeight="1">
      <c r="M58" s="78" t="s">
        <v>8</v>
      </c>
      <c r="N58" s="79">
        <f t="shared" si="16"/>
        <v>0</v>
      </c>
      <c r="O58" s="79">
        <f t="shared" si="17"/>
        <v>0</v>
      </c>
      <c r="P58" s="80">
        <f t="shared" si="18"/>
        <v>0</v>
      </c>
      <c r="Q58" s="80">
        <f t="shared" si="19"/>
        <v>0</v>
      </c>
      <c r="R58" s="81">
        <v>10</v>
      </c>
      <c r="S58" s="82">
        <f t="shared" si="20"/>
        <v>0</v>
      </c>
      <c r="T58" s="90">
        <f t="shared" si="21"/>
        <v>0</v>
      </c>
      <c r="U58" s="102">
        <f t="shared" si="12"/>
        <v>0</v>
      </c>
    </row>
    <row r="59" spans="13:21" ht="12.75" customHeight="1" thickBot="1">
      <c r="M59" s="83" t="s">
        <v>16</v>
      </c>
      <c r="N59" s="129">
        <f t="shared" si="16"/>
        <v>0</v>
      </c>
      <c r="O59" s="129">
        <f t="shared" si="17"/>
        <v>0</v>
      </c>
      <c r="P59" s="130">
        <f t="shared" si="18"/>
        <v>0</v>
      </c>
      <c r="Q59" s="130">
        <f t="shared" si="19"/>
        <v>0</v>
      </c>
      <c r="R59" s="84">
        <v>10</v>
      </c>
      <c r="S59" s="85">
        <f t="shared" si="20"/>
        <v>0</v>
      </c>
      <c r="T59" s="91">
        <f t="shared" si="21"/>
        <v>0</v>
      </c>
      <c r="U59" s="102">
        <f t="shared" si="12"/>
        <v>0</v>
      </c>
    </row>
    <row r="60" spans="13:21" ht="12.75" customHeight="1" thickBot="1">
      <c r="M60" s="86" t="s">
        <v>18</v>
      </c>
      <c r="N60" s="190"/>
      <c r="O60" s="104">
        <f>SUM(O51:O59)</f>
        <v>0</v>
      </c>
      <c r="P60" s="104">
        <f>SUM(P51:P59)</f>
        <v>0</v>
      </c>
      <c r="Q60" s="191">
        <f>SUM(Q50:Q59)</f>
        <v>0</v>
      </c>
      <c r="R60" s="192"/>
      <c r="S60" s="193">
        <f>SUM(S51:S59)</f>
        <v>0</v>
      </c>
      <c r="T60" s="194">
        <f>SUM(T50:T59)</f>
        <v>0</v>
      </c>
      <c r="U60" s="195">
        <f t="shared" si="12"/>
        <v>0</v>
      </c>
    </row>
    <row r="61" spans="13:21" ht="12.75" customHeight="1" thickBot="1">
      <c r="M61" s="221" t="s">
        <v>3</v>
      </c>
      <c r="N61" s="222"/>
      <c r="O61" s="222"/>
      <c r="P61" s="222"/>
      <c r="Q61" s="222"/>
      <c r="R61" s="222"/>
      <c r="S61" s="222"/>
      <c r="T61" s="222"/>
      <c r="U61" s="223"/>
    </row>
    <row r="62" spans="13:21" ht="12.75" customHeight="1" thickBot="1">
      <c r="M62" s="133" t="s">
        <v>70</v>
      </c>
      <c r="N62" s="134" t="s">
        <v>69</v>
      </c>
      <c r="O62" s="134" t="s">
        <v>38</v>
      </c>
      <c r="P62" s="135" t="s">
        <v>23</v>
      </c>
      <c r="Q62" s="135" t="s">
        <v>54</v>
      </c>
      <c r="R62" s="135" t="s">
        <v>28</v>
      </c>
      <c r="S62" s="135" t="s">
        <v>29</v>
      </c>
      <c r="T62" s="136" t="s">
        <v>17</v>
      </c>
      <c r="U62" s="137"/>
    </row>
    <row r="63" spans="13:21" ht="12.75" customHeight="1">
      <c r="M63" s="132" t="s">
        <v>12</v>
      </c>
      <c r="N63" s="87">
        <f aca="true" t="shared" si="22" ref="N63:N71">$C$14*I48</f>
        <v>0</v>
      </c>
      <c r="O63" s="87">
        <f aca="true" t="shared" si="23" ref="O63:O71">$C$50*I48</f>
        <v>0</v>
      </c>
      <c r="P63" s="88">
        <f aca="true" t="shared" si="24" ref="P63:P71">$D$50*I48</f>
        <v>0</v>
      </c>
      <c r="Q63" s="88">
        <f aca="true" t="shared" si="25" ref="Q63:Q71">O63+P63</f>
        <v>0</v>
      </c>
      <c r="R63" s="76">
        <v>10</v>
      </c>
      <c r="S63" s="77">
        <f aca="true" t="shared" si="26" ref="S63:S71">H48*$E$50</f>
        <v>0</v>
      </c>
      <c r="T63" s="89">
        <f aca="true" t="shared" si="27" ref="T63:T71">R63*S63</f>
        <v>0</v>
      </c>
      <c r="U63" s="131">
        <f t="shared" si="12"/>
        <v>0</v>
      </c>
    </row>
    <row r="64" spans="13:21" ht="12.75" customHeight="1">
      <c r="M64" s="78" t="s">
        <v>13</v>
      </c>
      <c r="N64" s="79">
        <f t="shared" si="22"/>
        <v>0</v>
      </c>
      <c r="O64" s="79">
        <f t="shared" si="23"/>
        <v>0</v>
      </c>
      <c r="P64" s="80">
        <f t="shared" si="24"/>
        <v>0</v>
      </c>
      <c r="Q64" s="80">
        <f t="shared" si="25"/>
        <v>0</v>
      </c>
      <c r="R64" s="81">
        <v>25</v>
      </c>
      <c r="S64" s="82">
        <f t="shared" si="26"/>
        <v>0</v>
      </c>
      <c r="T64" s="90">
        <f t="shared" si="27"/>
        <v>0</v>
      </c>
      <c r="U64" s="131">
        <f t="shared" si="12"/>
        <v>0</v>
      </c>
    </row>
    <row r="65" spans="13:21" ht="12.75" customHeight="1">
      <c r="M65" s="78" t="s">
        <v>14</v>
      </c>
      <c r="N65" s="79">
        <f t="shared" si="22"/>
        <v>0</v>
      </c>
      <c r="O65" s="79">
        <f t="shared" si="23"/>
        <v>0</v>
      </c>
      <c r="P65" s="80">
        <f t="shared" si="24"/>
        <v>0</v>
      </c>
      <c r="Q65" s="80">
        <f t="shared" si="25"/>
        <v>0</v>
      </c>
      <c r="R65" s="81">
        <v>42</v>
      </c>
      <c r="S65" s="82">
        <f t="shared" si="26"/>
        <v>0</v>
      </c>
      <c r="T65" s="90">
        <f t="shared" si="27"/>
        <v>0</v>
      </c>
      <c r="U65" s="131">
        <f t="shared" si="12"/>
        <v>0</v>
      </c>
    </row>
    <row r="66" spans="13:21" ht="12.75" customHeight="1">
      <c r="M66" s="78" t="s">
        <v>10</v>
      </c>
      <c r="N66" s="79">
        <f t="shared" si="22"/>
        <v>0</v>
      </c>
      <c r="O66" s="79">
        <f t="shared" si="23"/>
        <v>0</v>
      </c>
      <c r="P66" s="80">
        <f t="shared" si="24"/>
        <v>0</v>
      </c>
      <c r="Q66" s="80">
        <f t="shared" si="25"/>
        <v>0</v>
      </c>
      <c r="R66" s="81">
        <v>60</v>
      </c>
      <c r="S66" s="82">
        <f t="shared" si="26"/>
        <v>0</v>
      </c>
      <c r="T66" s="90">
        <f t="shared" si="27"/>
        <v>0</v>
      </c>
      <c r="U66" s="131">
        <f t="shared" si="12"/>
        <v>0</v>
      </c>
    </row>
    <row r="67" spans="13:21" ht="12.75" customHeight="1">
      <c r="M67" s="78" t="s">
        <v>7</v>
      </c>
      <c r="N67" s="79">
        <f t="shared" si="22"/>
        <v>0</v>
      </c>
      <c r="O67" s="79">
        <f t="shared" si="23"/>
        <v>0</v>
      </c>
      <c r="P67" s="80">
        <f t="shared" si="24"/>
        <v>0</v>
      </c>
      <c r="Q67" s="80">
        <f t="shared" si="25"/>
        <v>0</v>
      </c>
      <c r="R67" s="81">
        <v>63</v>
      </c>
      <c r="S67" s="82">
        <f t="shared" si="26"/>
        <v>0</v>
      </c>
      <c r="T67" s="90">
        <f t="shared" si="27"/>
        <v>0</v>
      </c>
      <c r="U67" s="131">
        <f t="shared" si="12"/>
        <v>0</v>
      </c>
    </row>
    <row r="68" spans="13:21" ht="12.75" customHeight="1">
      <c r="M68" s="78" t="s">
        <v>15</v>
      </c>
      <c r="N68" s="79">
        <f t="shared" si="22"/>
        <v>0</v>
      </c>
      <c r="O68" s="79">
        <f t="shared" si="23"/>
        <v>0</v>
      </c>
      <c r="P68" s="80">
        <f t="shared" si="24"/>
        <v>0</v>
      </c>
      <c r="Q68" s="80">
        <f t="shared" si="25"/>
        <v>0</v>
      </c>
      <c r="R68" s="81">
        <v>105</v>
      </c>
      <c r="S68" s="82">
        <f t="shared" si="26"/>
        <v>0</v>
      </c>
      <c r="T68" s="90">
        <f t="shared" si="27"/>
        <v>0</v>
      </c>
      <c r="U68" s="131">
        <f t="shared" si="12"/>
        <v>0</v>
      </c>
    </row>
    <row r="69" spans="13:21" ht="12.75" customHeight="1">
      <c r="M69" s="78" t="s">
        <v>11</v>
      </c>
      <c r="N69" s="79">
        <f t="shared" si="22"/>
        <v>0</v>
      </c>
      <c r="O69" s="79">
        <f t="shared" si="23"/>
        <v>0</v>
      </c>
      <c r="P69" s="80">
        <f t="shared" si="24"/>
        <v>0</v>
      </c>
      <c r="Q69" s="80">
        <f t="shared" si="25"/>
        <v>0</v>
      </c>
      <c r="R69" s="81">
        <v>150</v>
      </c>
      <c r="S69" s="82">
        <f t="shared" si="26"/>
        <v>0</v>
      </c>
      <c r="T69" s="90">
        <f t="shared" si="27"/>
        <v>0</v>
      </c>
      <c r="U69" s="131">
        <f t="shared" si="12"/>
        <v>0</v>
      </c>
    </row>
    <row r="70" spans="13:21" ht="12.75" customHeight="1">
      <c r="M70" s="78" t="s">
        <v>8</v>
      </c>
      <c r="N70" s="79">
        <f t="shared" si="22"/>
        <v>0</v>
      </c>
      <c r="O70" s="79">
        <f t="shared" si="23"/>
        <v>0</v>
      </c>
      <c r="P70" s="80">
        <f t="shared" si="24"/>
        <v>0</v>
      </c>
      <c r="Q70" s="80">
        <f t="shared" si="25"/>
        <v>0</v>
      </c>
      <c r="R70" s="81">
        <v>5</v>
      </c>
      <c r="S70" s="82">
        <f t="shared" si="26"/>
        <v>0</v>
      </c>
      <c r="T70" s="90">
        <f t="shared" si="27"/>
        <v>0</v>
      </c>
      <c r="U70" s="131">
        <f t="shared" si="12"/>
        <v>0</v>
      </c>
    </row>
    <row r="71" spans="11:21" ht="12.75" customHeight="1" thickBot="1">
      <c r="K71" s="9"/>
      <c r="M71" s="83" t="s">
        <v>16</v>
      </c>
      <c r="N71" s="129">
        <f t="shared" si="22"/>
        <v>0</v>
      </c>
      <c r="O71" s="129">
        <f t="shared" si="23"/>
        <v>0</v>
      </c>
      <c r="P71" s="130">
        <f t="shared" si="24"/>
        <v>0</v>
      </c>
      <c r="Q71" s="130">
        <f t="shared" si="25"/>
        <v>0</v>
      </c>
      <c r="R71" s="84">
        <v>40</v>
      </c>
      <c r="S71" s="85">
        <f t="shared" si="26"/>
        <v>0</v>
      </c>
      <c r="T71" s="91">
        <f t="shared" si="27"/>
        <v>0</v>
      </c>
      <c r="U71" s="131">
        <f t="shared" si="12"/>
        <v>0</v>
      </c>
    </row>
    <row r="72" spans="11:21" ht="12.75" customHeight="1" thickBot="1">
      <c r="K72" s="9"/>
      <c r="M72" s="86" t="s">
        <v>18</v>
      </c>
      <c r="N72" s="190"/>
      <c r="O72" s="104">
        <f>SUM(O63:O71)</f>
        <v>0</v>
      </c>
      <c r="P72" s="104">
        <f>SUM(P63:P71)</f>
        <v>0</v>
      </c>
      <c r="Q72" s="191">
        <f>SUM(Q63:Q71)</f>
        <v>0</v>
      </c>
      <c r="R72" s="192"/>
      <c r="S72" s="193">
        <f>SUM(S63:S71)</f>
        <v>0</v>
      </c>
      <c r="T72" s="194">
        <f>SUM(T62:T71)</f>
        <v>0</v>
      </c>
      <c r="U72" s="195">
        <f t="shared" si="12"/>
        <v>0</v>
      </c>
    </row>
    <row r="73" spans="11:21" ht="12.75" customHeight="1" thickBot="1">
      <c r="K73" s="9"/>
      <c r="M73" s="221" t="s">
        <v>10</v>
      </c>
      <c r="N73" s="222"/>
      <c r="O73" s="222"/>
      <c r="P73" s="222"/>
      <c r="Q73" s="222"/>
      <c r="R73" s="222"/>
      <c r="S73" s="222"/>
      <c r="T73" s="222"/>
      <c r="U73" s="223"/>
    </row>
    <row r="74" spans="11:21" ht="12.75" customHeight="1" thickBot="1">
      <c r="K74" s="9"/>
      <c r="M74" s="133" t="s">
        <v>70</v>
      </c>
      <c r="N74" s="134" t="s">
        <v>69</v>
      </c>
      <c r="O74" s="134" t="s">
        <v>38</v>
      </c>
      <c r="P74" s="135" t="s">
        <v>23</v>
      </c>
      <c r="Q74" s="135" t="s">
        <v>54</v>
      </c>
      <c r="R74" s="135" t="s">
        <v>28</v>
      </c>
      <c r="S74" s="135" t="s">
        <v>29</v>
      </c>
      <c r="T74" s="136" t="s">
        <v>17</v>
      </c>
      <c r="U74" s="137"/>
    </row>
    <row r="75" spans="11:21" ht="12.75" customHeight="1">
      <c r="K75" s="10"/>
      <c r="M75" s="132" t="s">
        <v>12</v>
      </c>
      <c r="N75" s="87">
        <f aca="true" t="shared" si="28" ref="N75:N83">$C$15*I48</f>
        <v>0</v>
      </c>
      <c r="O75" s="87">
        <f aca="true" t="shared" si="29" ref="O75:O83">$C$51*I48</f>
        <v>0</v>
      </c>
      <c r="P75" s="88">
        <f aca="true" t="shared" si="30" ref="P75:P83">$D$51*I48</f>
        <v>0</v>
      </c>
      <c r="Q75" s="88">
        <f aca="true" t="shared" si="31" ref="Q75:Q83">O75+P75</f>
        <v>0</v>
      </c>
      <c r="R75" s="76">
        <v>10</v>
      </c>
      <c r="S75" s="77">
        <f aca="true" t="shared" si="32" ref="S75:S83">H48*$E$51</f>
        <v>0</v>
      </c>
      <c r="T75" s="89">
        <f aca="true" t="shared" si="33" ref="T75:T83">R75*S75</f>
        <v>0</v>
      </c>
      <c r="U75" s="131">
        <f t="shared" si="12"/>
        <v>0</v>
      </c>
    </row>
    <row r="76" spans="11:21" ht="12.75" customHeight="1">
      <c r="K76" s="10"/>
      <c r="M76" s="78" t="s">
        <v>13</v>
      </c>
      <c r="N76" s="79">
        <f t="shared" si="28"/>
        <v>0</v>
      </c>
      <c r="O76" s="79">
        <f t="shared" si="29"/>
        <v>0</v>
      </c>
      <c r="P76" s="80">
        <f t="shared" si="30"/>
        <v>0</v>
      </c>
      <c r="Q76" s="80">
        <f t="shared" si="31"/>
        <v>0</v>
      </c>
      <c r="R76" s="81">
        <v>55</v>
      </c>
      <c r="S76" s="82">
        <f t="shared" si="32"/>
        <v>0</v>
      </c>
      <c r="T76" s="90">
        <f t="shared" si="33"/>
        <v>0</v>
      </c>
      <c r="U76" s="131">
        <f t="shared" si="12"/>
        <v>0</v>
      </c>
    </row>
    <row r="77" spans="11:21" ht="12.75" customHeight="1">
      <c r="K77" s="10"/>
      <c r="M77" s="78" t="s">
        <v>14</v>
      </c>
      <c r="N77" s="79">
        <f t="shared" si="28"/>
        <v>0</v>
      </c>
      <c r="O77" s="79">
        <f t="shared" si="29"/>
        <v>0</v>
      </c>
      <c r="P77" s="80">
        <f t="shared" si="30"/>
        <v>0</v>
      </c>
      <c r="Q77" s="80">
        <f t="shared" si="31"/>
        <v>0</v>
      </c>
      <c r="R77" s="81">
        <v>26</v>
      </c>
      <c r="S77" s="82">
        <f t="shared" si="32"/>
        <v>0</v>
      </c>
      <c r="T77" s="90">
        <f t="shared" si="33"/>
        <v>0</v>
      </c>
      <c r="U77" s="131">
        <f t="shared" si="12"/>
        <v>0</v>
      </c>
    </row>
    <row r="78" spans="13:21" ht="12.75" customHeight="1">
      <c r="M78" s="78" t="s">
        <v>10</v>
      </c>
      <c r="N78" s="79">
        <f t="shared" si="28"/>
        <v>0</v>
      </c>
      <c r="O78" s="79">
        <f t="shared" si="29"/>
        <v>0</v>
      </c>
      <c r="P78" s="80">
        <f t="shared" si="30"/>
        <v>0</v>
      </c>
      <c r="Q78" s="80">
        <f t="shared" si="31"/>
        <v>0</v>
      </c>
      <c r="R78" s="81">
        <v>44</v>
      </c>
      <c r="S78" s="82">
        <f t="shared" si="32"/>
        <v>0</v>
      </c>
      <c r="T78" s="90">
        <f t="shared" si="33"/>
        <v>0</v>
      </c>
      <c r="U78" s="131">
        <f t="shared" si="12"/>
        <v>0</v>
      </c>
    </row>
    <row r="79" spans="13:21" ht="12.75" customHeight="1">
      <c r="M79" s="78" t="s">
        <v>7</v>
      </c>
      <c r="N79" s="79">
        <f t="shared" si="28"/>
        <v>0</v>
      </c>
      <c r="O79" s="79">
        <f t="shared" si="29"/>
        <v>0</v>
      </c>
      <c r="P79" s="80">
        <f t="shared" si="30"/>
        <v>0</v>
      </c>
      <c r="Q79" s="80">
        <f t="shared" si="31"/>
        <v>0</v>
      </c>
      <c r="R79" s="81">
        <v>137</v>
      </c>
      <c r="S79" s="82">
        <f t="shared" si="32"/>
        <v>0</v>
      </c>
      <c r="T79" s="90">
        <f t="shared" si="33"/>
        <v>0</v>
      </c>
      <c r="U79" s="131">
        <f t="shared" si="12"/>
        <v>0</v>
      </c>
    </row>
    <row r="80" spans="13:21" ht="12.75" customHeight="1">
      <c r="M80" s="78" t="s">
        <v>15</v>
      </c>
      <c r="N80" s="79">
        <f t="shared" si="28"/>
        <v>0</v>
      </c>
      <c r="O80" s="79">
        <f t="shared" si="29"/>
        <v>0</v>
      </c>
      <c r="P80" s="80">
        <f t="shared" si="30"/>
        <v>0</v>
      </c>
      <c r="Q80" s="80">
        <f t="shared" si="31"/>
        <v>0</v>
      </c>
      <c r="R80" s="81">
        <v>65</v>
      </c>
      <c r="S80" s="82">
        <f t="shared" si="32"/>
        <v>0</v>
      </c>
      <c r="T80" s="90">
        <f t="shared" si="33"/>
        <v>0</v>
      </c>
      <c r="U80" s="131">
        <f t="shared" si="12"/>
        <v>0</v>
      </c>
    </row>
    <row r="81" spans="11:21" ht="12.75" customHeight="1">
      <c r="K81" s="1"/>
      <c r="M81" s="78" t="s">
        <v>11</v>
      </c>
      <c r="N81" s="79">
        <f t="shared" si="28"/>
        <v>0</v>
      </c>
      <c r="O81" s="79">
        <f t="shared" si="29"/>
        <v>0</v>
      </c>
      <c r="P81" s="80">
        <f t="shared" si="30"/>
        <v>0</v>
      </c>
      <c r="Q81" s="80">
        <f t="shared" si="31"/>
        <v>0</v>
      </c>
      <c r="R81" s="81">
        <v>110</v>
      </c>
      <c r="S81" s="82">
        <f t="shared" si="32"/>
        <v>0</v>
      </c>
      <c r="T81" s="90">
        <f t="shared" si="33"/>
        <v>0</v>
      </c>
      <c r="U81" s="131">
        <f t="shared" si="12"/>
        <v>0</v>
      </c>
    </row>
    <row r="82" spans="11:21" s="74" customFormat="1" ht="12.75" customHeight="1">
      <c r="K82" s="75"/>
      <c r="M82" s="78" t="s">
        <v>8</v>
      </c>
      <c r="N82" s="79">
        <f t="shared" si="28"/>
        <v>0</v>
      </c>
      <c r="O82" s="79">
        <f t="shared" si="29"/>
        <v>0</v>
      </c>
      <c r="P82" s="80">
        <f t="shared" si="30"/>
        <v>0</v>
      </c>
      <c r="Q82" s="80">
        <f t="shared" si="31"/>
        <v>0</v>
      </c>
      <c r="R82" s="81">
        <v>5</v>
      </c>
      <c r="S82" s="82">
        <f t="shared" si="32"/>
        <v>0</v>
      </c>
      <c r="T82" s="90">
        <f t="shared" si="33"/>
        <v>0</v>
      </c>
      <c r="U82" s="131">
        <f t="shared" si="12"/>
        <v>0</v>
      </c>
    </row>
    <row r="83" spans="11:21" s="74" customFormat="1" ht="12.75" customHeight="1" thickBot="1">
      <c r="K83" s="75"/>
      <c r="M83" s="83" t="s">
        <v>16</v>
      </c>
      <c r="N83" s="129">
        <f t="shared" si="28"/>
        <v>0</v>
      </c>
      <c r="O83" s="129">
        <f t="shared" si="29"/>
        <v>0</v>
      </c>
      <c r="P83" s="130">
        <f t="shared" si="30"/>
        <v>0</v>
      </c>
      <c r="Q83" s="130">
        <f t="shared" si="31"/>
        <v>0</v>
      </c>
      <c r="R83" s="84">
        <v>20</v>
      </c>
      <c r="S83" s="85">
        <f t="shared" si="32"/>
        <v>0</v>
      </c>
      <c r="T83" s="91">
        <f t="shared" si="33"/>
        <v>0</v>
      </c>
      <c r="U83" s="131">
        <f t="shared" si="12"/>
        <v>0</v>
      </c>
    </row>
    <row r="84" spans="11:21" s="74" customFormat="1" ht="12.75" customHeight="1" thickBot="1">
      <c r="K84" s="75"/>
      <c r="M84" s="86" t="s">
        <v>18</v>
      </c>
      <c r="N84" s="190"/>
      <c r="O84" s="104">
        <f>SUM(O75:O83)</f>
        <v>0</v>
      </c>
      <c r="P84" s="104">
        <f>SUM(P75:P83)</f>
        <v>0</v>
      </c>
      <c r="Q84" s="191">
        <f>SUM(Q75:Q83)</f>
        <v>0</v>
      </c>
      <c r="R84" s="192"/>
      <c r="S84" s="193">
        <f>SUM(S75:S83)</f>
        <v>0</v>
      </c>
      <c r="T84" s="194">
        <f>SUM(T74:T83)</f>
        <v>0</v>
      </c>
      <c r="U84" s="195">
        <f t="shared" si="12"/>
        <v>0</v>
      </c>
    </row>
    <row r="85" spans="11:21" s="74" customFormat="1" ht="12.75" customHeight="1" thickBot="1">
      <c r="K85" s="75"/>
      <c r="M85" s="221" t="s">
        <v>7</v>
      </c>
      <c r="N85" s="222"/>
      <c r="O85" s="222"/>
      <c r="P85" s="222"/>
      <c r="Q85" s="222"/>
      <c r="R85" s="222"/>
      <c r="S85" s="222"/>
      <c r="T85" s="222"/>
      <c r="U85" s="223"/>
    </row>
    <row r="86" spans="11:21" s="74" customFormat="1" ht="12.75" customHeight="1" thickBot="1">
      <c r="K86" s="75"/>
      <c r="M86" s="133" t="s">
        <v>70</v>
      </c>
      <c r="N86" s="134" t="s">
        <v>69</v>
      </c>
      <c r="O86" s="134" t="s">
        <v>38</v>
      </c>
      <c r="P86" s="135" t="s">
        <v>23</v>
      </c>
      <c r="Q86" s="135" t="s">
        <v>54</v>
      </c>
      <c r="R86" s="135" t="s">
        <v>28</v>
      </c>
      <c r="S86" s="135" t="s">
        <v>29</v>
      </c>
      <c r="T86" s="136" t="s">
        <v>17</v>
      </c>
      <c r="U86" s="137"/>
    </row>
    <row r="87" spans="11:21" s="74" customFormat="1" ht="12.75" customHeight="1">
      <c r="K87" s="75"/>
      <c r="M87" s="132" t="s">
        <v>12</v>
      </c>
      <c r="N87" s="87">
        <f aca="true" t="shared" si="34" ref="N87:N95">$C$16*I48</f>
        <v>0</v>
      </c>
      <c r="O87" s="87">
        <f aca="true" t="shared" si="35" ref="O87:O95">$C$52*I48</f>
        <v>0</v>
      </c>
      <c r="P87" s="88"/>
      <c r="Q87" s="88">
        <f aca="true" t="shared" si="36" ref="Q87:Q95">O87</f>
        <v>0</v>
      </c>
      <c r="R87" s="76">
        <v>10</v>
      </c>
      <c r="S87" s="77">
        <f aca="true" t="shared" si="37" ref="S87:S95">H48*$E$52</f>
        <v>0</v>
      </c>
      <c r="T87" s="89">
        <f aca="true" t="shared" si="38" ref="T87:T95">R87*S87</f>
        <v>0</v>
      </c>
      <c r="U87" s="131">
        <f t="shared" si="12"/>
        <v>0</v>
      </c>
    </row>
    <row r="88" spans="11:21" s="74" customFormat="1" ht="12.75" customHeight="1">
      <c r="K88" s="75"/>
      <c r="M88" s="78" t="s">
        <v>13</v>
      </c>
      <c r="N88" s="79">
        <f t="shared" si="34"/>
        <v>0</v>
      </c>
      <c r="O88" s="79">
        <f t="shared" si="35"/>
        <v>0</v>
      </c>
      <c r="P88" s="80"/>
      <c r="Q88" s="80">
        <f t="shared" si="36"/>
        <v>0</v>
      </c>
      <c r="R88" s="81">
        <v>40</v>
      </c>
      <c r="S88" s="82">
        <f t="shared" si="37"/>
        <v>0</v>
      </c>
      <c r="T88" s="90">
        <f t="shared" si="38"/>
        <v>0</v>
      </c>
      <c r="U88" s="131">
        <f t="shared" si="12"/>
        <v>0</v>
      </c>
    </row>
    <row r="89" spans="11:21" s="74" customFormat="1" ht="12.75" customHeight="1">
      <c r="K89" s="75"/>
      <c r="M89" s="78" t="s">
        <v>14</v>
      </c>
      <c r="N89" s="79">
        <f t="shared" si="34"/>
        <v>0</v>
      </c>
      <c r="O89" s="79">
        <f t="shared" si="35"/>
        <v>0</v>
      </c>
      <c r="P89" s="80"/>
      <c r="Q89" s="80">
        <f t="shared" si="36"/>
        <v>0</v>
      </c>
      <c r="R89" s="81">
        <v>58</v>
      </c>
      <c r="S89" s="82">
        <f t="shared" si="37"/>
        <v>0</v>
      </c>
      <c r="T89" s="90">
        <f t="shared" si="38"/>
        <v>0</v>
      </c>
      <c r="U89" s="131">
        <f t="shared" si="12"/>
        <v>0</v>
      </c>
    </row>
    <row r="90" spans="11:21" s="74" customFormat="1" ht="12.75" customHeight="1">
      <c r="K90" s="75"/>
      <c r="M90" s="78" t="s">
        <v>10</v>
      </c>
      <c r="N90" s="79">
        <f t="shared" si="34"/>
        <v>0</v>
      </c>
      <c r="O90" s="79">
        <f t="shared" si="35"/>
        <v>0</v>
      </c>
      <c r="P90" s="80"/>
      <c r="Q90" s="80">
        <f t="shared" si="36"/>
        <v>0</v>
      </c>
      <c r="R90" s="81">
        <v>28</v>
      </c>
      <c r="S90" s="82">
        <f t="shared" si="37"/>
        <v>0</v>
      </c>
      <c r="T90" s="90">
        <f t="shared" si="38"/>
        <v>0</v>
      </c>
      <c r="U90" s="131">
        <f t="shared" si="12"/>
        <v>0</v>
      </c>
    </row>
    <row r="91" spans="11:21" s="74" customFormat="1" ht="12.75" customHeight="1">
      <c r="K91" s="75"/>
      <c r="M91" s="78" t="s">
        <v>7</v>
      </c>
      <c r="N91" s="79">
        <f t="shared" si="34"/>
        <v>0</v>
      </c>
      <c r="O91" s="79">
        <f t="shared" si="35"/>
        <v>0</v>
      </c>
      <c r="P91" s="80"/>
      <c r="Q91" s="80">
        <f t="shared" si="36"/>
        <v>0</v>
      </c>
      <c r="R91" s="81">
        <v>100</v>
      </c>
      <c r="S91" s="82">
        <f t="shared" si="37"/>
        <v>0</v>
      </c>
      <c r="T91" s="90">
        <f t="shared" si="38"/>
        <v>0</v>
      </c>
      <c r="U91" s="131">
        <f t="shared" si="12"/>
        <v>0</v>
      </c>
    </row>
    <row r="92" spans="11:21" s="74" customFormat="1" ht="12.75" customHeight="1">
      <c r="K92" s="75"/>
      <c r="M92" s="78" t="s">
        <v>15</v>
      </c>
      <c r="N92" s="79">
        <f t="shared" si="34"/>
        <v>0</v>
      </c>
      <c r="O92" s="79">
        <f t="shared" si="35"/>
        <v>0</v>
      </c>
      <c r="P92" s="80"/>
      <c r="Q92" s="80">
        <f t="shared" si="36"/>
        <v>0</v>
      </c>
      <c r="R92" s="81">
        <v>145</v>
      </c>
      <c r="S92" s="82">
        <f t="shared" si="37"/>
        <v>0</v>
      </c>
      <c r="T92" s="90">
        <f t="shared" si="38"/>
        <v>0</v>
      </c>
      <c r="U92" s="131">
        <f t="shared" si="12"/>
        <v>0</v>
      </c>
    </row>
    <row r="93" spans="11:21" s="74" customFormat="1" ht="12.75" customHeight="1">
      <c r="K93" s="75"/>
      <c r="M93" s="78" t="s">
        <v>11</v>
      </c>
      <c r="N93" s="79">
        <f t="shared" si="34"/>
        <v>0</v>
      </c>
      <c r="O93" s="79">
        <f t="shared" si="35"/>
        <v>0</v>
      </c>
      <c r="P93" s="80"/>
      <c r="Q93" s="80">
        <f t="shared" si="36"/>
        <v>0</v>
      </c>
      <c r="R93" s="81">
        <v>70</v>
      </c>
      <c r="S93" s="82">
        <f t="shared" si="37"/>
        <v>0</v>
      </c>
      <c r="T93" s="90">
        <f t="shared" si="38"/>
        <v>0</v>
      </c>
      <c r="U93" s="131">
        <f t="shared" si="12"/>
        <v>0</v>
      </c>
    </row>
    <row r="94" spans="11:21" s="74" customFormat="1" ht="12.75" customHeight="1">
      <c r="K94" s="75"/>
      <c r="M94" s="78" t="s">
        <v>8</v>
      </c>
      <c r="N94" s="79">
        <f t="shared" si="34"/>
        <v>0</v>
      </c>
      <c r="O94" s="79">
        <f t="shared" si="35"/>
        <v>0</v>
      </c>
      <c r="P94" s="80"/>
      <c r="Q94" s="80">
        <f t="shared" si="36"/>
        <v>0</v>
      </c>
      <c r="R94" s="81">
        <v>10</v>
      </c>
      <c r="S94" s="82">
        <f t="shared" si="37"/>
        <v>0</v>
      </c>
      <c r="T94" s="90">
        <f t="shared" si="38"/>
        <v>0</v>
      </c>
      <c r="U94" s="131">
        <f t="shared" si="12"/>
        <v>0</v>
      </c>
    </row>
    <row r="95" spans="11:21" s="74" customFormat="1" ht="12.75" customHeight="1" thickBot="1">
      <c r="K95" s="75"/>
      <c r="M95" s="83" t="s">
        <v>16</v>
      </c>
      <c r="N95" s="129">
        <f t="shared" si="34"/>
        <v>0</v>
      </c>
      <c r="O95" s="129">
        <f t="shared" si="35"/>
        <v>0</v>
      </c>
      <c r="P95" s="130"/>
      <c r="Q95" s="130">
        <f t="shared" si="36"/>
        <v>0</v>
      </c>
      <c r="R95" s="84">
        <v>10</v>
      </c>
      <c r="S95" s="85">
        <f t="shared" si="37"/>
        <v>0</v>
      </c>
      <c r="T95" s="91">
        <f t="shared" si="38"/>
        <v>0</v>
      </c>
      <c r="U95" s="131">
        <f t="shared" si="12"/>
        <v>0</v>
      </c>
    </row>
    <row r="96" spans="11:21" s="74" customFormat="1" ht="12.75" customHeight="1" thickBot="1">
      <c r="K96" s="75"/>
      <c r="M96" s="86" t="s">
        <v>18</v>
      </c>
      <c r="N96" s="190"/>
      <c r="O96" s="104">
        <f>SUM(O87:O95)</f>
        <v>0</v>
      </c>
      <c r="P96" s="104"/>
      <c r="Q96" s="191">
        <f>SUM(Q87:Q95)</f>
        <v>0</v>
      </c>
      <c r="R96" s="192"/>
      <c r="S96" s="193">
        <f>SUM(S87:S95)</f>
        <v>0</v>
      </c>
      <c r="T96" s="194">
        <f>SUM(T87:T95)</f>
        <v>0</v>
      </c>
      <c r="U96" s="195">
        <f t="shared" si="12"/>
        <v>0</v>
      </c>
    </row>
    <row r="97" spans="11:21" s="74" customFormat="1" ht="12.75" customHeight="1" thickBot="1">
      <c r="K97" s="75"/>
      <c r="M97" s="221" t="s">
        <v>63</v>
      </c>
      <c r="N97" s="222"/>
      <c r="O97" s="222"/>
      <c r="P97" s="222"/>
      <c r="Q97" s="222"/>
      <c r="R97" s="222"/>
      <c r="S97" s="222"/>
      <c r="T97" s="222"/>
      <c r="U97" s="223"/>
    </row>
    <row r="98" spans="11:21" s="74" customFormat="1" ht="12.75" customHeight="1" thickBot="1">
      <c r="K98" s="75"/>
      <c r="M98" s="133" t="s">
        <v>70</v>
      </c>
      <c r="N98" s="134" t="s">
        <v>69</v>
      </c>
      <c r="O98" s="134" t="s">
        <v>38</v>
      </c>
      <c r="P98" s="135" t="s">
        <v>23</v>
      </c>
      <c r="Q98" s="135" t="s">
        <v>54</v>
      </c>
      <c r="R98" s="135" t="s">
        <v>28</v>
      </c>
      <c r="S98" s="135" t="s">
        <v>29</v>
      </c>
      <c r="T98" s="136" t="s">
        <v>17</v>
      </c>
      <c r="U98" s="137"/>
    </row>
    <row r="99" spans="11:21" s="74" customFormat="1" ht="12.75" customHeight="1">
      <c r="K99" s="75"/>
      <c r="M99" s="132" t="s">
        <v>12</v>
      </c>
      <c r="N99" s="87">
        <f aca="true" t="shared" si="39" ref="N99:N107">$C$17*I48</f>
        <v>0</v>
      </c>
      <c r="O99" s="87">
        <f aca="true" t="shared" si="40" ref="O99:O107">$C$53*I48</f>
        <v>0</v>
      </c>
      <c r="P99" s="88"/>
      <c r="Q99" s="88">
        <f aca="true" t="shared" si="41" ref="Q99:Q107">O99</f>
        <v>0</v>
      </c>
      <c r="R99" s="76">
        <v>10</v>
      </c>
      <c r="S99" s="77">
        <f aca="true" t="shared" si="42" ref="S99:S107">H48*$E$53</f>
        <v>0</v>
      </c>
      <c r="T99" s="89">
        <f aca="true" t="shared" si="43" ref="T99:T107">R99*S99</f>
        <v>0</v>
      </c>
      <c r="U99" s="131">
        <f t="shared" si="12"/>
        <v>0</v>
      </c>
    </row>
    <row r="100" spans="11:21" s="74" customFormat="1" ht="12.75" customHeight="1">
      <c r="K100" s="75"/>
      <c r="M100" s="78" t="s">
        <v>13</v>
      </c>
      <c r="N100" s="79">
        <f t="shared" si="39"/>
        <v>0</v>
      </c>
      <c r="O100" s="79">
        <f t="shared" si="40"/>
        <v>0</v>
      </c>
      <c r="P100" s="80"/>
      <c r="Q100" s="80">
        <f t="shared" si="41"/>
        <v>0</v>
      </c>
      <c r="R100" s="81">
        <v>25</v>
      </c>
      <c r="S100" s="82">
        <f t="shared" si="42"/>
        <v>0</v>
      </c>
      <c r="T100" s="90">
        <f t="shared" si="43"/>
        <v>0</v>
      </c>
      <c r="U100" s="131">
        <f t="shared" si="12"/>
        <v>0</v>
      </c>
    </row>
    <row r="101" spans="11:21" s="74" customFormat="1" ht="12.75" customHeight="1">
      <c r="K101" s="75"/>
      <c r="M101" s="78" t="s">
        <v>14</v>
      </c>
      <c r="N101" s="79">
        <f t="shared" si="39"/>
        <v>0</v>
      </c>
      <c r="O101" s="79">
        <f t="shared" si="40"/>
        <v>0</v>
      </c>
      <c r="P101" s="80"/>
      <c r="Q101" s="80">
        <f t="shared" si="41"/>
        <v>0</v>
      </c>
      <c r="R101" s="81">
        <v>42</v>
      </c>
      <c r="S101" s="82">
        <f t="shared" si="42"/>
        <v>0</v>
      </c>
      <c r="T101" s="90">
        <f t="shared" si="43"/>
        <v>0</v>
      </c>
      <c r="U101" s="131">
        <f t="shared" si="12"/>
        <v>0</v>
      </c>
    </row>
    <row r="102" spans="11:21" s="74" customFormat="1" ht="12.75" customHeight="1">
      <c r="K102" s="75"/>
      <c r="M102" s="78" t="s">
        <v>10</v>
      </c>
      <c r="N102" s="79">
        <f t="shared" si="39"/>
        <v>0</v>
      </c>
      <c r="O102" s="79">
        <f t="shared" si="40"/>
        <v>0</v>
      </c>
      <c r="P102" s="80"/>
      <c r="Q102" s="80">
        <f t="shared" si="41"/>
        <v>0</v>
      </c>
      <c r="R102" s="81">
        <v>60</v>
      </c>
      <c r="S102" s="82">
        <f t="shared" si="42"/>
        <v>0</v>
      </c>
      <c r="T102" s="90">
        <f t="shared" si="43"/>
        <v>0</v>
      </c>
      <c r="U102" s="131">
        <f t="shared" si="12"/>
        <v>0</v>
      </c>
    </row>
    <row r="103" spans="11:21" s="74" customFormat="1" ht="12.75" customHeight="1">
      <c r="K103" s="75"/>
      <c r="M103" s="78" t="s">
        <v>7</v>
      </c>
      <c r="N103" s="79">
        <f t="shared" si="39"/>
        <v>0</v>
      </c>
      <c r="O103" s="79">
        <f t="shared" si="40"/>
        <v>0</v>
      </c>
      <c r="P103" s="80"/>
      <c r="Q103" s="80">
        <f t="shared" si="41"/>
        <v>0</v>
      </c>
      <c r="R103" s="81">
        <v>63</v>
      </c>
      <c r="S103" s="82">
        <f t="shared" si="42"/>
        <v>0</v>
      </c>
      <c r="T103" s="90">
        <f t="shared" si="43"/>
        <v>0</v>
      </c>
      <c r="U103" s="131">
        <f t="shared" si="12"/>
        <v>0</v>
      </c>
    </row>
    <row r="104" spans="11:21" s="74" customFormat="1" ht="12.75" customHeight="1">
      <c r="K104" s="75"/>
      <c r="M104" s="78" t="s">
        <v>15</v>
      </c>
      <c r="N104" s="79">
        <f t="shared" si="39"/>
        <v>0</v>
      </c>
      <c r="O104" s="79">
        <f t="shared" si="40"/>
        <v>0</v>
      </c>
      <c r="P104" s="80"/>
      <c r="Q104" s="80">
        <f t="shared" si="41"/>
        <v>0</v>
      </c>
      <c r="R104" s="81">
        <v>105</v>
      </c>
      <c r="S104" s="82">
        <f t="shared" si="42"/>
        <v>0</v>
      </c>
      <c r="T104" s="90">
        <f t="shared" si="43"/>
        <v>0</v>
      </c>
      <c r="U104" s="131">
        <f t="shared" si="12"/>
        <v>0</v>
      </c>
    </row>
    <row r="105" spans="11:21" s="74" customFormat="1" ht="12.75" customHeight="1">
      <c r="K105" s="75"/>
      <c r="M105" s="78" t="s">
        <v>11</v>
      </c>
      <c r="N105" s="79">
        <f t="shared" si="39"/>
        <v>0</v>
      </c>
      <c r="O105" s="79">
        <f t="shared" si="40"/>
        <v>0</v>
      </c>
      <c r="P105" s="80"/>
      <c r="Q105" s="80">
        <f t="shared" si="41"/>
        <v>0</v>
      </c>
      <c r="R105" s="81">
        <v>150</v>
      </c>
      <c r="S105" s="82">
        <f t="shared" si="42"/>
        <v>0</v>
      </c>
      <c r="T105" s="90">
        <f t="shared" si="43"/>
        <v>0</v>
      </c>
      <c r="U105" s="131">
        <f t="shared" si="12"/>
        <v>0</v>
      </c>
    </row>
    <row r="106" spans="11:21" s="74" customFormat="1" ht="12.75" customHeight="1">
      <c r="K106" s="75"/>
      <c r="M106" s="78" t="s">
        <v>8</v>
      </c>
      <c r="N106" s="79">
        <f t="shared" si="39"/>
        <v>0</v>
      </c>
      <c r="O106" s="79">
        <f t="shared" si="40"/>
        <v>0</v>
      </c>
      <c r="P106" s="80"/>
      <c r="Q106" s="80">
        <f t="shared" si="41"/>
        <v>0</v>
      </c>
      <c r="R106" s="81">
        <v>5</v>
      </c>
      <c r="S106" s="82">
        <f t="shared" si="42"/>
        <v>0</v>
      </c>
      <c r="T106" s="90">
        <f t="shared" si="43"/>
        <v>0</v>
      </c>
      <c r="U106" s="131">
        <f t="shared" si="12"/>
        <v>0</v>
      </c>
    </row>
    <row r="107" spans="11:21" s="74" customFormat="1" ht="12.75" customHeight="1" thickBot="1">
      <c r="K107" s="75"/>
      <c r="M107" s="83" t="s">
        <v>16</v>
      </c>
      <c r="N107" s="129">
        <f t="shared" si="39"/>
        <v>0</v>
      </c>
      <c r="O107" s="129">
        <f t="shared" si="40"/>
        <v>0</v>
      </c>
      <c r="P107" s="130"/>
      <c r="Q107" s="130">
        <f t="shared" si="41"/>
        <v>0</v>
      </c>
      <c r="R107" s="84">
        <v>40</v>
      </c>
      <c r="S107" s="85">
        <f t="shared" si="42"/>
        <v>0</v>
      </c>
      <c r="T107" s="91">
        <f t="shared" si="43"/>
        <v>0</v>
      </c>
      <c r="U107" s="131">
        <f t="shared" si="12"/>
        <v>0</v>
      </c>
    </row>
    <row r="108" spans="11:21" s="74" customFormat="1" ht="12.75" customHeight="1" thickBot="1">
      <c r="K108" s="75"/>
      <c r="M108" s="86" t="s">
        <v>18</v>
      </c>
      <c r="N108" s="190"/>
      <c r="O108" s="104"/>
      <c r="P108" s="104"/>
      <c r="Q108" s="191">
        <f>SUM(Q99:Q107)</f>
        <v>0</v>
      </c>
      <c r="R108" s="192"/>
      <c r="S108" s="193"/>
      <c r="T108" s="194"/>
      <c r="U108" s="195">
        <f t="shared" si="12"/>
        <v>0</v>
      </c>
    </row>
    <row r="109" spans="11:21" ht="12.75" customHeight="1" thickBot="1">
      <c r="K109" s="1"/>
      <c r="M109" s="221" t="s">
        <v>71</v>
      </c>
      <c r="N109" s="222"/>
      <c r="O109" s="222"/>
      <c r="P109" s="222"/>
      <c r="Q109" s="222"/>
      <c r="R109" s="222"/>
      <c r="S109" s="222"/>
      <c r="T109" s="222"/>
      <c r="U109" s="223"/>
    </row>
    <row r="110" spans="11:21" ht="12.75" customHeight="1" thickBot="1">
      <c r="K110" s="1"/>
      <c r="M110" s="133" t="s">
        <v>70</v>
      </c>
      <c r="N110" s="134" t="s">
        <v>69</v>
      </c>
      <c r="O110" s="134" t="s">
        <v>38</v>
      </c>
      <c r="P110" s="135" t="s">
        <v>23</v>
      </c>
      <c r="Q110" s="135" t="s">
        <v>54</v>
      </c>
      <c r="R110" s="135" t="s">
        <v>28</v>
      </c>
      <c r="S110" s="135" t="s">
        <v>29</v>
      </c>
      <c r="T110" s="136" t="s">
        <v>17</v>
      </c>
      <c r="U110" s="137"/>
    </row>
    <row r="111" spans="11:21" ht="12.75" customHeight="1">
      <c r="K111" s="1"/>
      <c r="M111" s="132" t="s">
        <v>12</v>
      </c>
      <c r="N111" s="87">
        <f aca="true" t="shared" si="44" ref="N111:N119">$C$18*I48</f>
        <v>0</v>
      </c>
      <c r="O111" s="87">
        <f aca="true" t="shared" si="45" ref="O111:O119">$C$54*I48</f>
        <v>0</v>
      </c>
      <c r="P111" s="88"/>
      <c r="Q111" s="88">
        <f aca="true" t="shared" si="46" ref="Q111:Q119">O111</f>
        <v>0</v>
      </c>
      <c r="R111" s="76">
        <v>10</v>
      </c>
      <c r="S111" s="77">
        <f aca="true" t="shared" si="47" ref="S111:S119">H48*$E$54</f>
        <v>0</v>
      </c>
      <c r="T111" s="89">
        <f aca="true" t="shared" si="48" ref="T111:T119">R111*S111</f>
        <v>0</v>
      </c>
      <c r="U111" s="138">
        <f aca="true" t="shared" si="49" ref="U111:U120">IF(T111&lt;=Q111,0,100*(T111/Q111)^(3/2))+IF(T111&gt;=Q111,0,100*(Q111/T111)^(3/2))</f>
        <v>0</v>
      </c>
    </row>
    <row r="112" spans="11:21" ht="14.25" customHeight="1">
      <c r="K112" s="1"/>
      <c r="M112" s="78" t="s">
        <v>13</v>
      </c>
      <c r="N112" s="79">
        <f t="shared" si="44"/>
        <v>0</v>
      </c>
      <c r="O112" s="79">
        <f t="shared" si="45"/>
        <v>0</v>
      </c>
      <c r="P112" s="80"/>
      <c r="Q112" s="80">
        <f t="shared" si="46"/>
        <v>0</v>
      </c>
      <c r="R112" s="81">
        <v>55</v>
      </c>
      <c r="S112" s="82">
        <f t="shared" si="47"/>
        <v>0</v>
      </c>
      <c r="T112" s="90">
        <f t="shared" si="48"/>
        <v>0</v>
      </c>
      <c r="U112" s="138">
        <f t="shared" si="49"/>
        <v>0</v>
      </c>
    </row>
    <row r="113" spans="11:21" ht="14.25" customHeight="1">
      <c r="K113" s="1"/>
      <c r="M113" s="78" t="s">
        <v>14</v>
      </c>
      <c r="N113" s="79">
        <f t="shared" si="44"/>
        <v>0</v>
      </c>
      <c r="O113" s="79">
        <f t="shared" si="45"/>
        <v>0</v>
      </c>
      <c r="P113" s="80"/>
      <c r="Q113" s="80">
        <f t="shared" si="46"/>
        <v>0</v>
      </c>
      <c r="R113" s="81">
        <v>26</v>
      </c>
      <c r="S113" s="82">
        <f t="shared" si="47"/>
        <v>0</v>
      </c>
      <c r="T113" s="90">
        <f t="shared" si="48"/>
        <v>0</v>
      </c>
      <c r="U113" s="138">
        <f t="shared" si="49"/>
        <v>0</v>
      </c>
    </row>
    <row r="114" spans="11:21" ht="12.75" customHeight="1">
      <c r="K114" s="1"/>
      <c r="M114" s="78" t="s">
        <v>10</v>
      </c>
      <c r="N114" s="79">
        <f t="shared" si="44"/>
        <v>0</v>
      </c>
      <c r="O114" s="79">
        <f t="shared" si="45"/>
        <v>0</v>
      </c>
      <c r="P114" s="80"/>
      <c r="Q114" s="80">
        <f t="shared" si="46"/>
        <v>0</v>
      </c>
      <c r="R114" s="81">
        <v>44</v>
      </c>
      <c r="S114" s="82">
        <f t="shared" si="47"/>
        <v>0</v>
      </c>
      <c r="T114" s="90">
        <f t="shared" si="48"/>
        <v>0</v>
      </c>
      <c r="U114" s="138">
        <f t="shared" si="49"/>
        <v>0</v>
      </c>
    </row>
    <row r="115" spans="11:21" ht="12.75" customHeight="1">
      <c r="K115" s="1"/>
      <c r="M115" s="78" t="s">
        <v>7</v>
      </c>
      <c r="N115" s="79">
        <f t="shared" si="44"/>
        <v>0</v>
      </c>
      <c r="O115" s="79">
        <f t="shared" si="45"/>
        <v>0</v>
      </c>
      <c r="P115" s="80"/>
      <c r="Q115" s="80">
        <f t="shared" si="46"/>
        <v>0</v>
      </c>
      <c r="R115" s="81">
        <v>137</v>
      </c>
      <c r="S115" s="82">
        <f t="shared" si="47"/>
        <v>0</v>
      </c>
      <c r="T115" s="90">
        <f t="shared" si="48"/>
        <v>0</v>
      </c>
      <c r="U115" s="138">
        <f t="shared" si="49"/>
        <v>0</v>
      </c>
    </row>
    <row r="116" spans="11:21" ht="12.75" customHeight="1">
      <c r="K116" s="10"/>
      <c r="L116" s="10"/>
      <c r="M116" s="78" t="s">
        <v>15</v>
      </c>
      <c r="N116" s="79">
        <f t="shared" si="44"/>
        <v>0</v>
      </c>
      <c r="O116" s="79">
        <f t="shared" si="45"/>
        <v>0</v>
      </c>
      <c r="P116" s="80"/>
      <c r="Q116" s="80">
        <f t="shared" si="46"/>
        <v>0</v>
      </c>
      <c r="R116" s="81">
        <v>65</v>
      </c>
      <c r="S116" s="82">
        <f t="shared" si="47"/>
        <v>0</v>
      </c>
      <c r="T116" s="90">
        <f t="shared" si="48"/>
        <v>0</v>
      </c>
      <c r="U116" s="138">
        <f t="shared" si="49"/>
        <v>0</v>
      </c>
    </row>
    <row r="117" spans="11:22" ht="12.75" customHeight="1">
      <c r="K117" s="10"/>
      <c r="L117" s="1"/>
      <c r="M117" s="78" t="s">
        <v>11</v>
      </c>
      <c r="N117" s="79">
        <f t="shared" si="44"/>
        <v>0</v>
      </c>
      <c r="O117" s="79">
        <f t="shared" si="45"/>
        <v>0</v>
      </c>
      <c r="P117" s="80"/>
      <c r="Q117" s="80">
        <f t="shared" si="46"/>
        <v>0</v>
      </c>
      <c r="R117" s="81">
        <v>110</v>
      </c>
      <c r="S117" s="82">
        <f t="shared" si="47"/>
        <v>0</v>
      </c>
      <c r="T117" s="90">
        <f t="shared" si="48"/>
        <v>0</v>
      </c>
      <c r="U117" s="138">
        <f t="shared" si="49"/>
        <v>0</v>
      </c>
      <c r="V117" s="95"/>
    </row>
    <row r="118" spans="11:22" ht="12.75" customHeight="1">
      <c r="K118" s="10"/>
      <c r="L118" s="10"/>
      <c r="M118" s="78" t="s">
        <v>8</v>
      </c>
      <c r="N118" s="79">
        <f t="shared" si="44"/>
        <v>0</v>
      </c>
      <c r="O118" s="79">
        <f t="shared" si="45"/>
        <v>0</v>
      </c>
      <c r="P118" s="80"/>
      <c r="Q118" s="80">
        <f t="shared" si="46"/>
        <v>0</v>
      </c>
      <c r="R118" s="81">
        <v>5</v>
      </c>
      <c r="S118" s="82">
        <f t="shared" si="47"/>
        <v>0</v>
      </c>
      <c r="T118" s="90">
        <f t="shared" si="48"/>
        <v>0</v>
      </c>
      <c r="U118" s="138">
        <f t="shared" si="49"/>
        <v>0</v>
      </c>
      <c r="V118" s="95"/>
    </row>
    <row r="119" spans="11:22" ht="12.75" customHeight="1" thickBot="1">
      <c r="K119" s="10"/>
      <c r="L119" s="10"/>
      <c r="M119" s="83" t="s">
        <v>16</v>
      </c>
      <c r="N119" s="129">
        <f t="shared" si="44"/>
        <v>0</v>
      </c>
      <c r="O119" s="129">
        <f t="shared" si="45"/>
        <v>0</v>
      </c>
      <c r="P119" s="130"/>
      <c r="Q119" s="130">
        <f t="shared" si="46"/>
        <v>0</v>
      </c>
      <c r="R119" s="84">
        <v>20</v>
      </c>
      <c r="S119" s="85">
        <f t="shared" si="47"/>
        <v>0</v>
      </c>
      <c r="T119" s="91">
        <f t="shared" si="48"/>
        <v>0</v>
      </c>
      <c r="U119" s="138">
        <f t="shared" si="49"/>
        <v>0</v>
      </c>
      <c r="V119" s="95"/>
    </row>
    <row r="120" spans="11:23" ht="12.75" customHeight="1" thickBot="1">
      <c r="K120" s="10"/>
      <c r="L120" s="10"/>
      <c r="M120" s="86" t="s">
        <v>18</v>
      </c>
      <c r="N120" s="190"/>
      <c r="O120" s="104"/>
      <c r="P120" s="104"/>
      <c r="Q120" s="191">
        <f>SUM(Q111:Q119)</f>
        <v>0</v>
      </c>
      <c r="R120" s="192"/>
      <c r="S120" s="193"/>
      <c r="T120" s="194"/>
      <c r="U120" s="196">
        <f t="shared" si="49"/>
        <v>0</v>
      </c>
      <c r="V120" s="95"/>
      <c r="W120" s="95"/>
    </row>
    <row r="121" spans="11:23" ht="12.75" customHeight="1" thickBot="1">
      <c r="K121" s="10"/>
      <c r="L121" s="10"/>
      <c r="M121" s="92"/>
      <c r="N121" s="103">
        <f>O48+O60+O72+O84</f>
        <v>15000</v>
      </c>
      <c r="O121" s="93">
        <f>P48+P60+P72+P84</f>
        <v>0</v>
      </c>
      <c r="P121" s="93">
        <f>Q48+Q60+Q72+Q84</f>
        <v>15000</v>
      </c>
      <c r="Q121" s="94">
        <f>Q48+Q60+Q72+Q84+Q96+Q108+Q120</f>
        <v>15000</v>
      </c>
      <c r="R121" s="93"/>
      <c r="S121" s="93">
        <f>T48+T60+T72+T84</f>
        <v>12600</v>
      </c>
      <c r="T121" s="101">
        <f>T48+T60+T72+T84+T96+T108+T120</f>
        <v>12600</v>
      </c>
      <c r="U121" s="139">
        <f>IF($T$121&gt;=$Q$121,0,100*(T121/Q121)^(3/2))+IF($T$121&lt;=$Q$121,0,100*(Q121/T121)^(3/2))</f>
        <v>76.9872716752581</v>
      </c>
      <c r="V121" s="95"/>
      <c r="W121" s="95"/>
    </row>
    <row r="122" spans="11:23" ht="12.75" customHeight="1">
      <c r="K122" s="10"/>
      <c r="L122" s="10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1:23" ht="12.75" customHeight="1">
      <c r="K123" s="10"/>
      <c r="L123" s="10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1:23" ht="12.75" customHeight="1">
      <c r="K124" s="10"/>
      <c r="L124" s="10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1:23" ht="12.75" customHeight="1">
      <c r="K125" s="10"/>
      <c r="L125" s="10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1:23" ht="12.75" customHeight="1">
      <c r="K126" s="10"/>
      <c r="L126" s="1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1:23" ht="12.75" customHeight="1">
      <c r="K127" s="10"/>
      <c r="L127" s="1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1:23" ht="12.75" customHeight="1">
      <c r="K128" s="10"/>
      <c r="L128" s="10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1:23" ht="12.75" customHeight="1">
      <c r="K129" s="10"/>
      <c r="L129" s="10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1:23" ht="12.75" customHeight="1">
      <c r="K130" s="10"/>
      <c r="L130" s="10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1:23" ht="12.75" customHeight="1">
      <c r="K131" s="10"/>
      <c r="L131" s="10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1:23" ht="12.75" customHeight="1">
      <c r="K132" s="10"/>
      <c r="L132" s="10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1:23" ht="12.75" customHeight="1">
      <c r="K133" s="10"/>
      <c r="L133" s="10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1:23" ht="12.75" customHeight="1">
      <c r="K134" s="10"/>
      <c r="L134" s="10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1:23" ht="12.75" customHeight="1">
      <c r="K135" s="10"/>
      <c r="L135" s="10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1:23" ht="12.75" customHeight="1">
      <c r="K136" s="10"/>
      <c r="L136" s="10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2:23" ht="12.75" customHeight="1">
      <c r="B137" s="248" t="s">
        <v>59</v>
      </c>
      <c r="C137" s="249"/>
      <c r="D137" s="250"/>
      <c r="K137" s="10"/>
      <c r="L137" s="1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2:23" ht="12.75" customHeight="1">
      <c r="B138" s="251"/>
      <c r="C138" s="252"/>
      <c r="D138" s="253"/>
      <c r="K138" s="10"/>
      <c r="L138" s="1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1:23" ht="12.75" customHeight="1">
      <c r="K139" s="10"/>
      <c r="L139" s="10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1:23" ht="12.75" customHeight="1">
      <c r="K140" s="10"/>
      <c r="L140" s="10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9:23" ht="12.75" customHeight="1">
      <c r="I141" s="10"/>
      <c r="J141" s="10"/>
      <c r="K141" s="10"/>
      <c r="L141" s="10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2:38" ht="12.75" customHeight="1">
      <c r="B142" s="197" t="s">
        <v>73</v>
      </c>
      <c r="C142" s="197"/>
      <c r="D142" s="197"/>
      <c r="E142" s="197"/>
      <c r="F142" s="197"/>
      <c r="G142" s="197"/>
      <c r="H142" s="197"/>
      <c r="I142" s="197"/>
      <c r="J142" s="197"/>
      <c r="K142" s="170"/>
      <c r="M142" s="197" t="s">
        <v>74</v>
      </c>
      <c r="N142" s="197"/>
      <c r="O142" s="197"/>
      <c r="P142" s="197"/>
      <c r="Q142" s="197"/>
      <c r="R142" s="197"/>
      <c r="S142" s="197"/>
      <c r="T142" s="197"/>
      <c r="U142" s="95"/>
      <c r="V142" s="95"/>
      <c r="W142" s="95"/>
      <c r="X142" s="95"/>
      <c r="Y142" s="95"/>
      <c r="Z142" s="95"/>
      <c r="AF142" s="10"/>
      <c r="AG142" s="10"/>
      <c r="AH142" s="10"/>
      <c r="AI142" s="10"/>
      <c r="AJ142" s="10"/>
      <c r="AK142" s="10"/>
      <c r="AL142" s="10"/>
    </row>
    <row r="143" spans="2:36" ht="12.75" customHeight="1">
      <c r="B143" s="4"/>
      <c r="C143" s="4" t="s">
        <v>26</v>
      </c>
      <c r="D143" s="4" t="s">
        <v>0</v>
      </c>
      <c r="E143" s="4" t="s">
        <v>2</v>
      </c>
      <c r="F143" s="4" t="s">
        <v>3</v>
      </c>
      <c r="G143" s="4" t="s">
        <v>4</v>
      </c>
      <c r="H143" s="4" t="s">
        <v>19</v>
      </c>
      <c r="I143" s="4" t="s">
        <v>85</v>
      </c>
      <c r="J143" s="4" t="s">
        <v>21</v>
      </c>
      <c r="K143" s="1"/>
      <c r="M143" s="4"/>
      <c r="N143" s="4" t="s">
        <v>0</v>
      </c>
      <c r="O143" s="4" t="s">
        <v>2</v>
      </c>
      <c r="P143" s="4" t="s">
        <v>3</v>
      </c>
      <c r="Q143" s="4" t="s">
        <v>4</v>
      </c>
      <c r="R143" s="142" t="s">
        <v>19</v>
      </c>
      <c r="S143" s="142" t="s">
        <v>51</v>
      </c>
      <c r="T143" s="142" t="s">
        <v>21</v>
      </c>
      <c r="U143" s="95"/>
      <c r="V143" s="95"/>
      <c r="W143" s="95"/>
      <c r="X143" s="95"/>
      <c r="Y143" s="95"/>
      <c r="Z143" s="95"/>
      <c r="AD143" s="43"/>
      <c r="AE143" s="43"/>
      <c r="AF143" s="43"/>
      <c r="AG143" s="43"/>
      <c r="AH143" s="43"/>
      <c r="AI143" s="43">
        <v>20</v>
      </c>
      <c r="AJ143" s="43">
        <v>21</v>
      </c>
    </row>
    <row r="144" spans="2:36" ht="12.75" customHeight="1">
      <c r="B144" s="4">
        <v>0</v>
      </c>
      <c r="C144" s="4"/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1"/>
      <c r="M144" s="140" t="s">
        <v>75</v>
      </c>
      <c r="N144" s="4">
        <v>10</v>
      </c>
      <c r="O144" s="4">
        <v>88</v>
      </c>
      <c r="P144" s="4">
        <v>144</v>
      </c>
      <c r="Q144" s="4">
        <v>0</v>
      </c>
      <c r="R144" s="142">
        <v>264</v>
      </c>
      <c r="S144" s="142">
        <v>432</v>
      </c>
      <c r="T144" s="142">
        <v>0</v>
      </c>
      <c r="U144" s="95"/>
      <c r="V144" s="95"/>
      <c r="W144" s="95"/>
      <c r="X144" s="95"/>
      <c r="Y144" s="73"/>
      <c r="Z144" s="73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2:36" ht="12.75" customHeight="1">
      <c r="B145" s="4">
        <v>1</v>
      </c>
      <c r="C145" s="4">
        <v>0</v>
      </c>
      <c r="D145" s="4">
        <v>1.1</v>
      </c>
      <c r="E145" s="4">
        <v>1.05</v>
      </c>
      <c r="F145" s="4">
        <v>1.05</v>
      </c>
      <c r="G145" s="4">
        <v>1.05</v>
      </c>
      <c r="H145" s="4">
        <v>1.04</v>
      </c>
      <c r="I145" s="4">
        <v>1.04</v>
      </c>
      <c r="J145" s="4">
        <v>1.04</v>
      </c>
      <c r="K145" s="1"/>
      <c r="M145" s="140" t="s">
        <v>76</v>
      </c>
      <c r="N145" s="4">
        <v>0</v>
      </c>
      <c r="O145" s="4">
        <v>132</v>
      </c>
      <c r="P145" s="4">
        <v>0</v>
      </c>
      <c r="Q145" s="4">
        <v>128</v>
      </c>
      <c r="R145" s="142">
        <v>396</v>
      </c>
      <c r="S145" s="142">
        <v>0</v>
      </c>
      <c r="T145" s="142">
        <v>384</v>
      </c>
      <c r="U145" s="95"/>
      <c r="V145" s="95"/>
      <c r="W145" s="95"/>
      <c r="X145" s="95"/>
      <c r="Y145" s="96"/>
      <c r="Z145" s="96"/>
      <c r="AA145" s="43"/>
      <c r="AB145" s="43"/>
      <c r="AC145" s="43"/>
      <c r="AD145" s="10"/>
      <c r="AE145" s="10"/>
      <c r="AF145" s="10"/>
      <c r="AG145" s="10"/>
      <c r="AH145" s="10"/>
      <c r="AI145" s="10"/>
      <c r="AJ145" s="10"/>
    </row>
    <row r="146" spans="2:36" ht="12.75" customHeight="1">
      <c r="B146" s="4">
        <v>2</v>
      </c>
      <c r="C146" s="4">
        <v>0.015</v>
      </c>
      <c r="D146" s="4">
        <v>1.2</v>
      </c>
      <c r="E146" s="4">
        <v>1.1</v>
      </c>
      <c r="F146" s="4">
        <v>1.1</v>
      </c>
      <c r="G146" s="4">
        <v>1.1</v>
      </c>
      <c r="H146" s="4">
        <v>1.08</v>
      </c>
      <c r="I146" s="4">
        <v>1.08</v>
      </c>
      <c r="J146" s="4">
        <v>1.08</v>
      </c>
      <c r="K146" s="1"/>
      <c r="M146" s="140" t="s">
        <v>77</v>
      </c>
      <c r="N146" s="4">
        <v>10</v>
      </c>
      <c r="O146" s="4">
        <v>0</v>
      </c>
      <c r="P146" s="4">
        <v>96</v>
      </c>
      <c r="Q146" s="4">
        <v>192</v>
      </c>
      <c r="R146" s="142">
        <v>0</v>
      </c>
      <c r="S146" s="142">
        <v>288</v>
      </c>
      <c r="T146" s="142">
        <v>576</v>
      </c>
      <c r="U146" s="95"/>
      <c r="V146" s="95"/>
      <c r="W146" s="95"/>
      <c r="X146" s="95"/>
      <c r="Y146" s="73"/>
      <c r="Z146" s="73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ht="12.75" customHeight="1">
      <c r="B147" s="4">
        <v>3</v>
      </c>
      <c r="C147" s="4">
        <v>0.03</v>
      </c>
      <c r="D147" s="4">
        <v>1.3</v>
      </c>
      <c r="E147" s="4">
        <v>1.16</v>
      </c>
      <c r="F147" s="4">
        <v>1.16</v>
      </c>
      <c r="G147" s="4">
        <v>1.16</v>
      </c>
      <c r="H147" s="4">
        <v>1.12</v>
      </c>
      <c r="I147" s="4">
        <v>1.12</v>
      </c>
      <c r="J147" s="4">
        <v>1.12</v>
      </c>
      <c r="K147" s="1"/>
      <c r="M147" s="140" t="s">
        <v>78</v>
      </c>
      <c r="N147" s="4">
        <v>60</v>
      </c>
      <c r="O147" s="4">
        <v>20</v>
      </c>
      <c r="P147" s="4">
        <v>35</v>
      </c>
      <c r="Q147" s="4">
        <v>40</v>
      </c>
      <c r="R147" s="142">
        <v>60</v>
      </c>
      <c r="S147" s="142">
        <v>105</v>
      </c>
      <c r="T147" s="142">
        <v>120</v>
      </c>
      <c r="U147" s="95"/>
      <c r="V147" s="95"/>
      <c r="W147" s="95"/>
      <c r="X147" s="95"/>
      <c r="Y147" s="73"/>
      <c r="Z147" s="73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ht="12.75" customHeight="1">
      <c r="B148" s="4">
        <v>4</v>
      </c>
      <c r="C148" s="4">
        <v>0.045</v>
      </c>
      <c r="D148" s="4">
        <v>1.4</v>
      </c>
      <c r="E148" s="4">
        <v>1.22</v>
      </c>
      <c r="F148" s="4">
        <v>1.22</v>
      </c>
      <c r="G148" s="4">
        <v>1.22</v>
      </c>
      <c r="H148" s="4">
        <v>1</v>
      </c>
      <c r="I148" s="4">
        <v>1</v>
      </c>
      <c r="J148" s="4">
        <v>1</v>
      </c>
      <c r="K148" s="1"/>
      <c r="M148" s="141" t="s">
        <v>18</v>
      </c>
      <c r="N148" s="4">
        <f>SUM(N144:N147)</f>
        <v>80</v>
      </c>
      <c r="O148" s="4">
        <f aca="true" t="shared" si="50" ref="O148:T148">SUM(O144:O147)</f>
        <v>240</v>
      </c>
      <c r="P148" s="4">
        <f t="shared" si="50"/>
        <v>275</v>
      </c>
      <c r="Q148" s="4">
        <f t="shared" si="50"/>
        <v>360</v>
      </c>
      <c r="R148" s="4">
        <f t="shared" si="50"/>
        <v>720</v>
      </c>
      <c r="S148" s="4">
        <f t="shared" si="50"/>
        <v>825</v>
      </c>
      <c r="T148" s="4">
        <f t="shared" si="50"/>
        <v>1080</v>
      </c>
      <c r="U148" s="95"/>
      <c r="V148" s="95"/>
      <c r="W148" s="95"/>
      <c r="X148" s="95"/>
      <c r="Y148" s="73"/>
      <c r="Z148" s="73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1" ht="12.75" customHeight="1">
      <c r="B149" s="4">
        <v>5</v>
      </c>
      <c r="C149" s="4">
        <v>0.06</v>
      </c>
      <c r="D149" s="4">
        <v>1.5</v>
      </c>
      <c r="E149" s="4">
        <v>1.2</v>
      </c>
      <c r="F149" s="4">
        <v>1.2</v>
      </c>
      <c r="G149" s="4">
        <v>1.2</v>
      </c>
      <c r="H149" s="4">
        <v>1</v>
      </c>
      <c r="I149" s="4">
        <v>1</v>
      </c>
      <c r="J149" s="4">
        <v>1</v>
      </c>
      <c r="K149" s="1"/>
      <c r="M149" s="73"/>
      <c r="N149" s="73"/>
      <c r="O149" s="73"/>
      <c r="P149" s="73"/>
      <c r="Q149" s="73"/>
      <c r="R149" s="73"/>
      <c r="S149" s="73"/>
      <c r="T149" s="73"/>
      <c r="U149" s="73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2:31" ht="12.75" customHeight="1">
      <c r="B150" s="4">
        <v>6</v>
      </c>
      <c r="C150" s="4">
        <v>0.075</v>
      </c>
      <c r="D150" s="4">
        <v>1.6</v>
      </c>
      <c r="E150" s="4">
        <v>1.25</v>
      </c>
      <c r="F150" s="4">
        <v>1.25</v>
      </c>
      <c r="G150" s="4">
        <v>1.25</v>
      </c>
      <c r="H150" s="4">
        <v>1</v>
      </c>
      <c r="I150" s="4">
        <v>1</v>
      </c>
      <c r="J150" s="4">
        <v>1</v>
      </c>
      <c r="K150" s="1"/>
      <c r="M150" s="96"/>
      <c r="N150" s="96"/>
      <c r="O150" s="96"/>
      <c r="P150" s="96"/>
      <c r="Q150" s="96"/>
      <c r="R150" s="96"/>
      <c r="S150" s="96"/>
      <c r="T150" s="73"/>
      <c r="U150" s="73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2:31" ht="12.75" customHeight="1">
      <c r="B151" s="4">
        <v>7</v>
      </c>
      <c r="C151" s="4">
        <v>0.09</v>
      </c>
      <c r="D151" s="4">
        <v>1.75</v>
      </c>
      <c r="E151" s="4">
        <v>1.35</v>
      </c>
      <c r="F151" s="4">
        <v>1.35</v>
      </c>
      <c r="G151" s="4">
        <v>1.35</v>
      </c>
      <c r="H151" s="4">
        <v>1</v>
      </c>
      <c r="I151" s="4">
        <v>1</v>
      </c>
      <c r="J151" s="4">
        <v>1</v>
      </c>
      <c r="K151" s="1"/>
      <c r="M151" s="97"/>
      <c r="N151" s="97"/>
      <c r="O151" s="97"/>
      <c r="P151" s="97"/>
      <c r="Q151" s="97"/>
      <c r="R151" s="97"/>
      <c r="S151" s="97"/>
      <c r="T151" s="73"/>
      <c r="U151" s="73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2:31" ht="12.75" customHeight="1">
      <c r="B152" s="4">
        <v>8</v>
      </c>
      <c r="C152" s="4">
        <v>0.105</v>
      </c>
      <c r="D152" s="4">
        <v>1.9</v>
      </c>
      <c r="E152" s="4">
        <v>1.4</v>
      </c>
      <c r="F152" s="4">
        <v>1.4</v>
      </c>
      <c r="G152" s="4">
        <v>1.4</v>
      </c>
      <c r="H152" s="4">
        <v>1</v>
      </c>
      <c r="I152" s="4">
        <v>1</v>
      </c>
      <c r="J152" s="4">
        <v>1</v>
      </c>
      <c r="K152" s="1"/>
      <c r="M152" s="97"/>
      <c r="N152" s="97"/>
      <c r="O152" s="97"/>
      <c r="P152" s="97"/>
      <c r="Q152" s="97"/>
      <c r="R152" s="97"/>
      <c r="S152" s="97"/>
      <c r="T152" s="73"/>
      <c r="U152" s="73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2:33" ht="12.75" customHeight="1">
      <c r="B153" s="4">
        <v>9</v>
      </c>
      <c r="C153" s="4">
        <v>0.12</v>
      </c>
      <c r="D153" s="4">
        <v>2.1</v>
      </c>
      <c r="E153" s="4">
        <v>1.45</v>
      </c>
      <c r="F153" s="4">
        <v>1.45</v>
      </c>
      <c r="G153" s="4">
        <v>1.45</v>
      </c>
      <c r="H153" s="4">
        <v>1</v>
      </c>
      <c r="I153" s="4">
        <v>1</v>
      </c>
      <c r="J153" s="4">
        <v>1</v>
      </c>
      <c r="K153" s="1"/>
      <c r="M153" s="97"/>
      <c r="N153" s="97"/>
      <c r="O153" s="97"/>
      <c r="P153" s="97"/>
      <c r="Q153" s="97"/>
      <c r="R153" s="97"/>
      <c r="S153" s="97"/>
      <c r="T153" s="97"/>
      <c r="U153" s="97"/>
      <c r="V153" s="44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2:33" ht="12.75" customHeight="1">
      <c r="B154" s="4">
        <v>10</v>
      </c>
      <c r="C154" s="4">
        <v>0.15</v>
      </c>
      <c r="D154" s="4">
        <v>2.35</v>
      </c>
      <c r="E154" s="4">
        <v>1.6</v>
      </c>
      <c r="F154" s="4">
        <v>1.6</v>
      </c>
      <c r="G154" s="4">
        <v>1.6</v>
      </c>
      <c r="H154" s="4">
        <v>1</v>
      </c>
      <c r="I154" s="4">
        <v>1</v>
      </c>
      <c r="J154" s="4">
        <v>1</v>
      </c>
      <c r="K154" s="1"/>
      <c r="M154" s="97"/>
      <c r="N154" s="97"/>
      <c r="O154" s="97"/>
      <c r="P154" s="97"/>
      <c r="Q154" s="97"/>
      <c r="R154" s="97"/>
      <c r="S154" s="99"/>
      <c r="T154" s="98"/>
      <c r="U154" s="98"/>
      <c r="V154" s="44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1:35" ht="12.75" customHeight="1">
      <c r="K155" s="10"/>
      <c r="L155" s="43"/>
      <c r="M155" s="97"/>
      <c r="N155" s="97"/>
      <c r="O155" s="98"/>
      <c r="P155" s="97"/>
      <c r="Q155" s="97"/>
      <c r="R155" s="99"/>
      <c r="S155" s="97"/>
      <c r="T155" s="97"/>
      <c r="U155" s="97"/>
      <c r="V155" s="97"/>
      <c r="W155" s="97"/>
      <c r="X155" s="45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6:30" ht="12.75" customHeight="1">
      <c r="F156" s="10"/>
      <c r="G156" s="43"/>
      <c r="H156" s="10"/>
      <c r="I156" s="10"/>
      <c r="J156" s="10"/>
      <c r="K156" s="10"/>
      <c r="L156" s="10"/>
      <c r="M156" s="97"/>
      <c r="N156" s="97"/>
      <c r="O156" s="97"/>
      <c r="P156" s="98"/>
      <c r="Q156" s="97"/>
      <c r="R156" s="97"/>
      <c r="S156" s="97"/>
      <c r="T156" s="97"/>
      <c r="U156" s="97"/>
      <c r="V156" s="73"/>
      <c r="W156" s="73"/>
      <c r="X156" s="10"/>
      <c r="Y156" s="10"/>
      <c r="Z156" s="10"/>
      <c r="AA156" s="10"/>
      <c r="AB156" s="10"/>
      <c r="AC156" s="10"/>
      <c r="AD156" s="10"/>
    </row>
    <row r="157" spans="7:30" ht="12.75" customHeight="1">
      <c r="G157" s="43"/>
      <c r="H157" s="10"/>
      <c r="I157" s="10"/>
      <c r="J157" s="10"/>
      <c r="K157" s="10"/>
      <c r="L157" s="10"/>
      <c r="M157" s="97"/>
      <c r="N157" s="97"/>
      <c r="O157" s="97"/>
      <c r="P157" s="97"/>
      <c r="Q157" s="98"/>
      <c r="R157" s="97"/>
      <c r="S157" s="99"/>
      <c r="T157" s="97"/>
      <c r="U157" s="97"/>
      <c r="V157" s="73"/>
      <c r="W157" s="73"/>
      <c r="X157" s="10"/>
      <c r="Y157" s="10"/>
      <c r="Z157" s="10"/>
      <c r="AA157" s="10"/>
      <c r="AB157" s="45"/>
      <c r="AC157" s="10"/>
      <c r="AD157" s="10"/>
    </row>
    <row r="158" spans="7:30" ht="12.75" customHeight="1">
      <c r="G158" s="43"/>
      <c r="H158" s="10"/>
      <c r="I158" s="10"/>
      <c r="J158" s="10"/>
      <c r="K158" s="10"/>
      <c r="L158" s="10"/>
      <c r="M158" s="97"/>
      <c r="N158" s="97"/>
      <c r="O158" s="99"/>
      <c r="P158" s="97"/>
      <c r="Q158" s="97"/>
      <c r="R158" s="98"/>
      <c r="S158" s="97"/>
      <c r="T158" s="97"/>
      <c r="U158" s="97"/>
      <c r="V158" s="73"/>
      <c r="W158" s="73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43"/>
      <c r="H159" s="10"/>
      <c r="I159" s="10"/>
      <c r="J159" s="10"/>
      <c r="K159" s="10"/>
      <c r="L159" s="10"/>
      <c r="M159" s="97"/>
      <c r="N159" s="98"/>
      <c r="O159" s="97"/>
      <c r="P159" s="97"/>
      <c r="Q159" s="97"/>
      <c r="R159" s="97"/>
      <c r="S159" s="99"/>
      <c r="T159" s="97"/>
      <c r="U159" s="98"/>
      <c r="V159" s="73"/>
      <c r="W159" s="73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43"/>
      <c r="H160" s="10"/>
      <c r="I160" s="10"/>
      <c r="J160" s="10"/>
      <c r="K160" s="10"/>
      <c r="L160" s="10"/>
      <c r="M160" s="97"/>
      <c r="N160" s="98"/>
      <c r="O160" s="97"/>
      <c r="P160" s="97"/>
      <c r="Q160" s="100"/>
      <c r="R160" s="97"/>
      <c r="S160" s="97"/>
      <c r="T160" s="97"/>
      <c r="U160" s="97"/>
      <c r="V160" s="73"/>
      <c r="W160" s="73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43"/>
      <c r="H161" s="10"/>
      <c r="I161" s="10"/>
      <c r="J161" s="10"/>
      <c r="K161" s="10"/>
      <c r="L161" s="10"/>
      <c r="M161" s="97"/>
      <c r="N161" s="98"/>
      <c r="O161" s="97"/>
      <c r="P161" s="99"/>
      <c r="Q161" s="97"/>
      <c r="R161" s="97"/>
      <c r="S161" s="97"/>
      <c r="T161" s="97"/>
      <c r="U161" s="97"/>
      <c r="V161" s="73"/>
      <c r="W161" s="73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43"/>
      <c r="H162" s="10"/>
      <c r="I162" s="10"/>
      <c r="J162" s="10"/>
      <c r="K162" s="10"/>
      <c r="L162" s="10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43"/>
      <c r="H163" s="10"/>
      <c r="I163" s="10"/>
      <c r="J163" s="10"/>
      <c r="K163" s="10"/>
      <c r="L163" s="10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43"/>
      <c r="H164" s="10"/>
      <c r="I164" s="10"/>
      <c r="J164" s="10"/>
      <c r="K164" s="10"/>
      <c r="L164" s="10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10"/>
      <c r="Y164" s="10"/>
      <c r="Z164" s="10"/>
      <c r="AA164" s="10"/>
      <c r="AB164" s="10"/>
      <c r="AC164" s="10"/>
      <c r="AD164" s="10"/>
    </row>
    <row r="165" spans="7:30" ht="12.75" customHeight="1">
      <c r="G165" s="43"/>
      <c r="H165" s="10"/>
      <c r="I165" s="10"/>
      <c r="J165" s="10"/>
      <c r="K165" s="10"/>
      <c r="L165" s="10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10"/>
      <c r="Y165" s="10"/>
      <c r="Z165" s="10"/>
      <c r="AA165" s="10"/>
      <c r="AB165" s="10"/>
      <c r="AC165" s="10"/>
      <c r="AD165" s="10"/>
    </row>
    <row r="166" spans="12:35" ht="12.75" customHeight="1">
      <c r="L166" s="4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4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2:35" ht="12.75" customHeight="1">
      <c r="L168" s="4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10"/>
      <c r="Y168" s="10"/>
      <c r="Z168" s="10"/>
      <c r="AA168" s="10"/>
      <c r="AB168" s="10"/>
      <c r="AC168" s="45"/>
      <c r="AD168" s="10"/>
      <c r="AE168" s="10"/>
      <c r="AF168" s="10"/>
      <c r="AG168" s="10"/>
      <c r="AH168" s="10"/>
      <c r="AI168" s="10"/>
    </row>
    <row r="169" spans="12:35" ht="12.75" customHeight="1">
      <c r="L169" s="4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4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43"/>
      <c r="M171" s="73"/>
      <c r="N171" s="73"/>
      <c r="O171" s="73"/>
      <c r="P171" s="73"/>
      <c r="Q171" s="73"/>
      <c r="R171" s="73"/>
      <c r="S171" s="73"/>
      <c r="T171" s="73"/>
      <c r="U171" s="98"/>
      <c r="V171" s="73"/>
      <c r="W171" s="73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4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4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4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2:35" ht="12.75" customHeight="1">
      <c r="L186" s="10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35" ht="12.75" customHeight="1"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3:28" ht="12.75" customHeight="1"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10"/>
      <c r="Y188" s="10"/>
      <c r="Z188" s="10"/>
      <c r="AA188" s="10"/>
      <c r="AB188" s="10"/>
    </row>
    <row r="189" spans="13:28" ht="12.75" customHeight="1">
      <c r="M189" s="73"/>
      <c r="N189" s="73"/>
      <c r="O189" s="73"/>
      <c r="P189" s="73"/>
      <c r="Q189" s="73"/>
      <c r="R189" s="73"/>
      <c r="S189" s="73"/>
      <c r="T189" s="73"/>
      <c r="U189" s="73"/>
      <c r="V189" s="95"/>
      <c r="W189" s="95"/>
      <c r="Y189" s="10"/>
      <c r="Z189" s="10"/>
      <c r="AA189" s="10"/>
      <c r="AB189" s="10"/>
    </row>
    <row r="190" spans="13:23" ht="12.75" customHeight="1">
      <c r="M190" s="73"/>
      <c r="N190" s="73"/>
      <c r="O190" s="73"/>
      <c r="P190" s="73"/>
      <c r="Q190" s="73"/>
      <c r="R190" s="73"/>
      <c r="S190" s="73"/>
      <c r="T190" s="73"/>
      <c r="U190" s="73"/>
      <c r="V190" s="95"/>
      <c r="W190" s="95"/>
    </row>
    <row r="191" spans="13:23" ht="12.75" customHeight="1">
      <c r="M191" s="73"/>
      <c r="N191" s="73"/>
      <c r="O191" s="73">
        <f>(7^2+4^2)*(1/2)</f>
        <v>32.5</v>
      </c>
      <c r="P191" s="73"/>
      <c r="Q191" s="73"/>
      <c r="R191" s="73"/>
      <c r="S191" s="73"/>
      <c r="T191" s="73"/>
      <c r="U191" s="73"/>
      <c r="V191" s="95"/>
      <c r="W191" s="95"/>
    </row>
    <row r="192" spans="13:23" ht="12.75" customHeight="1">
      <c r="M192" s="73"/>
      <c r="N192" s="73"/>
      <c r="O192" s="73"/>
      <c r="P192" s="73"/>
      <c r="Q192" s="73"/>
      <c r="R192" s="73"/>
      <c r="S192" s="73"/>
      <c r="T192" s="73"/>
      <c r="U192" s="73"/>
      <c r="V192" s="95"/>
      <c r="W192" s="95"/>
    </row>
    <row r="193" spans="13:23" ht="12.75" customHeight="1">
      <c r="M193" s="73"/>
      <c r="N193" s="73"/>
      <c r="O193" s="73"/>
      <c r="P193" s="73"/>
      <c r="Q193" s="73"/>
      <c r="R193" s="73"/>
      <c r="S193" s="73"/>
      <c r="T193" s="73"/>
      <c r="U193" s="73"/>
      <c r="V193" s="95"/>
      <c r="W193" s="95"/>
    </row>
    <row r="194" spans="13:23" ht="12.75" customHeight="1">
      <c r="M194" s="73"/>
      <c r="N194" s="73"/>
      <c r="O194" s="73"/>
      <c r="P194" s="73"/>
      <c r="Q194" s="73"/>
      <c r="R194" s="73"/>
      <c r="S194" s="73"/>
      <c r="T194" s="73"/>
      <c r="U194" s="73"/>
      <c r="V194" s="95"/>
      <c r="W194" s="95"/>
    </row>
    <row r="195" spans="13:23" ht="12.75" customHeight="1"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3:23" ht="12.75" customHeight="1"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3:23" ht="12.75" customHeight="1"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3:23" ht="12.75" customHeight="1"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3:23" ht="12.75" customHeight="1"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3:23" ht="12.75" customHeight="1"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3:23" ht="12.75" customHeight="1"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3:23" ht="12.75" customHeight="1"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3:23" ht="12.75" customHeight="1"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3:23" ht="12.75" customHeight="1"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3:23" ht="12.75" customHeight="1"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3:23" ht="12.75" customHeight="1"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3:23" ht="12.75" customHeight="1"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3:23" ht="12.75" customHeight="1"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3:23" ht="12.75" customHeight="1"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3:23" ht="12.75" customHeight="1"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3:23" ht="12.75" customHeight="1"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3:23" ht="12.75" customHeight="1"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3:23" ht="12.75" customHeight="1"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3:23" ht="12.75" customHeight="1"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3:23" ht="12.75" customHeight="1"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3:23" ht="12.75" customHeight="1"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3:23" ht="12.75" customHeight="1"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3:23" ht="12.75" customHeight="1"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3:23" ht="12.75" customHeight="1"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3:23" ht="12.75" customHeight="1"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3:23" ht="12.75" customHeight="1"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3:23" ht="12.75" customHeight="1"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3:23" ht="12.75" customHeight="1"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3:23" ht="12.75" customHeight="1"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3:23" ht="12.75" customHeight="1"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3:23" ht="12.75" customHeight="1"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3:23" ht="12.75" customHeight="1"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3:23" ht="12.75" customHeight="1"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3:23" ht="12.75" customHeight="1"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3:23" ht="12.75" customHeight="1"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3:23" ht="12.75" customHeight="1"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3:23" ht="12.75" customHeight="1"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3:23" ht="12.75" customHeight="1"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3:23" ht="12.75" customHeight="1"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3:23" ht="12.75" customHeight="1"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3:23" ht="12.75" customHeight="1"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3:23" ht="12.75" customHeight="1"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3:23" ht="12.75" customHeight="1"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3:23" ht="12.75" customHeight="1"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3:23" ht="12.75" customHeight="1"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3:23" ht="12.75" customHeight="1"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3:23" ht="12.75" customHeight="1"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3:23" ht="12.75" customHeight="1"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3:23" ht="12.75" customHeight="1"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3:23" ht="12.75" customHeight="1"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3:23" ht="12.75" customHeight="1"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spans="13:23" ht="12.75" customHeight="1"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  <row r="248" spans="13:23" ht="12.75" customHeight="1"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</row>
    <row r="249" spans="13:23" ht="12.75" customHeight="1"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</row>
    <row r="250" spans="13:23" ht="12.75" customHeight="1"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</row>
    <row r="251" spans="13:23" ht="12.75" customHeight="1"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</row>
    <row r="252" spans="13:23" ht="12.75" customHeight="1"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</row>
    <row r="253" spans="13:23" ht="12.75" customHeight="1"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</row>
    <row r="254" spans="13:23" ht="12.75" customHeight="1"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</row>
    <row r="255" spans="13:23" ht="12.75" customHeight="1"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</row>
    <row r="256" spans="13:23" ht="12.75" customHeight="1"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</row>
    <row r="257" spans="13:23" ht="12.75" customHeight="1"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</row>
    <row r="258" spans="13:23" ht="12.75" customHeight="1"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</row>
    <row r="259" spans="13:23" ht="12.75" customHeight="1"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</row>
    <row r="260" spans="13:23" ht="12.75" customHeight="1"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</row>
    <row r="261" spans="13:23" ht="12.75" customHeight="1"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</row>
    <row r="262" spans="13:23" ht="12.75" customHeight="1"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</row>
    <row r="263" spans="13:23" ht="12.75" customHeight="1"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</row>
    <row r="264" spans="13:23" ht="12.75" customHeight="1"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</row>
    <row r="265" spans="13:23" ht="12.75" customHeight="1"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</row>
    <row r="266" spans="13:23" ht="12.75" customHeight="1"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</row>
    <row r="267" spans="13:23" ht="12.75" customHeight="1"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</row>
    <row r="268" spans="13:23" ht="12.75" customHeight="1"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</row>
    <row r="269" spans="13:23" ht="12.75" customHeight="1"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</row>
    <row r="270" spans="13:23" ht="12.75" customHeight="1"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</row>
    <row r="271" spans="13:23" ht="12.75" customHeight="1"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</row>
    <row r="272" spans="13:23" ht="12.75" customHeight="1"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</row>
    <row r="273" spans="13:23" ht="12.75" customHeight="1"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</row>
    <row r="274" spans="13:23" ht="12.75" customHeight="1"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</row>
    <row r="275" spans="13:23" ht="12.75" customHeight="1"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</row>
    <row r="276" spans="13:23" ht="12.75" customHeight="1"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</row>
    <row r="277" spans="13:23" ht="12.75" customHeight="1"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</row>
    <row r="278" spans="13:23" ht="12.75" customHeight="1"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</row>
    <row r="279" spans="13:23" ht="12.75" customHeight="1"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</row>
    <row r="280" spans="13:23" ht="12.75" customHeight="1"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</row>
    <row r="281" spans="13:23" ht="12.75" customHeight="1"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</row>
    <row r="282" spans="13:23" ht="12.75" customHeight="1"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</row>
    <row r="283" spans="13:23" ht="12.75" customHeight="1"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</row>
    <row r="284" spans="13:23" ht="12.75" customHeight="1"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</row>
    <row r="285" spans="13:23" ht="12.75" customHeight="1"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</row>
    <row r="286" spans="13:23" ht="12.75" customHeight="1"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</row>
    <row r="287" spans="13:23" ht="12.75" customHeight="1"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</row>
    <row r="288" spans="13:23" ht="12.75" customHeight="1"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</row>
    <row r="289" spans="13:23" ht="12.75" customHeight="1"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</row>
    <row r="290" spans="13:23" ht="12.75" customHeight="1"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</row>
    <row r="291" spans="13:21" ht="12.75" customHeight="1">
      <c r="M291" s="95"/>
      <c r="N291" s="95"/>
      <c r="O291" s="95"/>
      <c r="P291" s="95"/>
      <c r="Q291" s="95"/>
      <c r="R291" s="95"/>
      <c r="S291" s="95"/>
      <c r="T291" s="95"/>
      <c r="U291" s="95"/>
    </row>
    <row r="292" spans="13:21" ht="12.75" customHeight="1">
      <c r="M292" s="95"/>
      <c r="N292" s="95"/>
      <c r="O292" s="95"/>
      <c r="P292" s="95"/>
      <c r="Q292" s="95"/>
      <c r="R292" s="95"/>
      <c r="S292" s="95"/>
      <c r="T292" s="95"/>
      <c r="U292" s="95"/>
    </row>
    <row r="293" spans="13:21" ht="12.75" customHeight="1">
      <c r="M293" s="95"/>
      <c r="N293" s="95"/>
      <c r="O293" s="95"/>
      <c r="P293" s="95"/>
      <c r="Q293" s="95"/>
      <c r="R293" s="95"/>
      <c r="S293" s="95"/>
      <c r="T293" s="95"/>
      <c r="U293" s="95"/>
    </row>
    <row r="294" spans="13:21" ht="12.75" customHeight="1">
      <c r="M294" s="95"/>
      <c r="N294" s="95"/>
      <c r="O294" s="95"/>
      <c r="P294" s="95"/>
      <c r="Q294" s="95"/>
      <c r="R294" s="95"/>
      <c r="S294" s="95"/>
      <c r="T294" s="95"/>
      <c r="U294" s="95"/>
    </row>
    <row r="295" spans="13:21" ht="12.75" customHeight="1">
      <c r="M295" s="95"/>
      <c r="N295" s="95"/>
      <c r="O295" s="95"/>
      <c r="P295" s="95"/>
      <c r="Q295" s="95"/>
      <c r="R295" s="95"/>
      <c r="S295" s="95"/>
      <c r="T295" s="95"/>
      <c r="U295" s="95"/>
    </row>
    <row r="296" spans="13:21" ht="12.75" customHeight="1">
      <c r="M296" s="95"/>
      <c r="N296" s="95"/>
      <c r="O296" s="95"/>
      <c r="P296" s="95"/>
      <c r="Q296" s="95"/>
      <c r="R296" s="95"/>
      <c r="S296" s="95"/>
      <c r="T296" s="95"/>
      <c r="U296" s="95"/>
    </row>
  </sheetData>
  <sheetProtection/>
  <mergeCells count="41">
    <mergeCell ref="M73:U73"/>
    <mergeCell ref="M85:U85"/>
    <mergeCell ref="M97:U97"/>
    <mergeCell ref="M109:U109"/>
    <mergeCell ref="B137:D138"/>
    <mergeCell ref="B36:D36"/>
    <mergeCell ref="B45:D45"/>
    <mergeCell ref="M37:U37"/>
    <mergeCell ref="G25:H25"/>
    <mergeCell ref="G21:H21"/>
    <mergeCell ref="M61:U61"/>
    <mergeCell ref="M6:N7"/>
    <mergeCell ref="B6:C7"/>
    <mergeCell ref="M36:O36"/>
    <mergeCell ref="G9:H9"/>
    <mergeCell ref="G12:H12"/>
    <mergeCell ref="B9:C9"/>
    <mergeCell ref="G7:I7"/>
    <mergeCell ref="G23:H23"/>
    <mergeCell ref="G24:H24"/>
    <mergeCell ref="N20:O20"/>
    <mergeCell ref="B2:C3"/>
    <mergeCell ref="G10:H10"/>
    <mergeCell ref="G14:H14"/>
    <mergeCell ref="G11:H11"/>
    <mergeCell ref="G19:H19"/>
    <mergeCell ref="G13:J13"/>
    <mergeCell ref="G15:H15"/>
    <mergeCell ref="G16:H16"/>
    <mergeCell ref="G17:H17"/>
    <mergeCell ref="G18:H18"/>
    <mergeCell ref="M142:T142"/>
    <mergeCell ref="M23:N24"/>
    <mergeCell ref="N33:O33"/>
    <mergeCell ref="P33:Q33"/>
    <mergeCell ref="G8:I8"/>
    <mergeCell ref="B142:J142"/>
    <mergeCell ref="G22:H22"/>
    <mergeCell ref="M49:U49"/>
    <mergeCell ref="P20:Q20"/>
    <mergeCell ref="B23:C23"/>
  </mergeCells>
  <dataValidations count="8">
    <dataValidation type="list" allowBlank="1" showInputMessage="1" showErrorMessage="1" sqref="I24">
      <formula1>$F$143:$F$153</formula1>
    </dataValidation>
    <dataValidation type="list" allowBlank="1" showInputMessage="1" showErrorMessage="1" sqref="I28">
      <formula1>$N$143:$N$153</formula1>
    </dataValidation>
    <dataValidation type="list" allowBlank="1" showInputMessage="1" showErrorMessage="1" sqref="I27">
      <formula1>$M$143:$M$153</formula1>
    </dataValidation>
    <dataValidation type="list" allowBlank="1" showInputMessage="1" showErrorMessage="1" sqref="I26">
      <formula1>$L$143:$L$153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2:I23">
      <formula1>$E$143:$E$153</formula1>
    </dataValidation>
    <dataValidation type="list" allowBlank="1" showInputMessage="1" showErrorMessage="1" sqref="I25">
      <formula1>$G$143:$G$153</formula1>
    </dataValidation>
    <dataValidation type="list" allowBlank="1" showInputMessage="1" showErrorMessage="1" sqref="I11">
      <formula1>$M$37:$M$40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sugahara</cp:lastModifiedBy>
  <dcterms:created xsi:type="dcterms:W3CDTF">2009-07-19T14:53:04Z</dcterms:created>
  <dcterms:modified xsi:type="dcterms:W3CDTF">2009-09-09T05:42:50Z</dcterms:modified>
  <cp:category/>
  <cp:version/>
  <cp:contentType/>
  <cp:contentStatus/>
</cp:coreProperties>
</file>