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29" activeTab="4"/>
  </bookViews>
  <sheets>
    <sheet name="商会情報" sheetId="1" r:id="rId1"/>
    <sheet name="優先順位抽出" sheetId="2" r:id="rId2"/>
    <sheet name="リーグ割チェックシート" sheetId="3" r:id="rId3"/>
    <sheet name="リーグ割り当て" sheetId="4" r:id="rId4"/>
    <sheet name="プレミア" sheetId="5" r:id="rId5"/>
    <sheet name="対戦表" sheetId="6" r:id="rId6"/>
    <sheet name="Wiki" sheetId="7" r:id="rId7"/>
    <sheet name="CLｐｔ係数" sheetId="8" r:id="rId8"/>
    <sheet name="優先番号基本 ８～１０G込み" sheetId="9" r:id="rId9"/>
    <sheet name="優先番号基本 ８～１０" sheetId="10" r:id="rId10"/>
    <sheet name="優先番号基本１０～１２" sheetId="11" r:id="rId11"/>
  </sheets>
  <definedNames>
    <definedName name="TABLE">'リーグ割チェックシート'!$N$41:$N$41</definedName>
    <definedName name="TABLE_1">'商会情報'!$E$58:$E$58</definedName>
    <definedName name="TABLE_1_1">'商会情報'!$D$112:$D$112</definedName>
    <definedName name="TABLE_2">'商会情報'!$D$73:$D$73</definedName>
    <definedName name="TABLE_2_1">'リーグ割チェックシート'!$N$41:$N$41</definedName>
    <definedName name="TABLE_2_1_1">'商会情報'!$E$58:$E$58</definedName>
    <definedName name="TABLE_2_1_1_1">'商会情報'!$D$112:$D$112</definedName>
    <definedName name="TABLE_2_2">'商会情報'!$D$73:$D$73</definedName>
    <definedName name="TABLE_3">'商会情報'!$D$76:$D$76</definedName>
    <definedName name="TABLE_4">'商会情報'!$D$76:$D$76</definedName>
    <definedName name="TABLE_5">'商会情報'!$D$110:$D$110</definedName>
    <definedName name="TABLE_6">'商会情報'!$D$110:$D$110</definedName>
    <definedName name="TABLE_7">'商会情報'!$D$111:$D$111</definedName>
    <definedName name="TABLE_8">'商会情報'!$D$111:$D$111</definedName>
  </definedNames>
  <calcPr fullCalcOnLoad="1"/>
</workbook>
</file>

<file path=xl/sharedStrings.xml><?xml version="1.0" encoding="utf-8"?>
<sst xmlns="http://schemas.openxmlformats.org/spreadsheetml/2006/main" count="6578" uniqueCount="613">
  <si>
    <t>№</t>
  </si>
  <si>
    <t>短縮名</t>
  </si>
  <si>
    <t>商会名</t>
  </si>
  <si>
    <t>代表者・予備連絡者</t>
  </si>
  <si>
    <t>AKB</t>
  </si>
  <si>
    <t>本物のｴｰｹｰﾋﾞｰ四拾八</t>
  </si>
  <si>
    <t>三船敏郎 小倉優子</t>
  </si>
  <si>
    <t>AMD</t>
  </si>
  <si>
    <t>Armada</t>
  </si>
  <si>
    <t>ＡＴＯ</t>
  </si>
  <si>
    <t>ＡＴＯＭＩＣ，ｓ</t>
  </si>
  <si>
    <t>昭弘　はんぺんごろう</t>
  </si>
  <si>
    <t>ATO</t>
  </si>
  <si>
    <t>ATOMIC's</t>
  </si>
  <si>
    <t>昭弘 スタージェス イ・サン</t>
  </si>
  <si>
    <t>BS1</t>
  </si>
  <si>
    <t>☆Blue-Sky-Oceans☆</t>
  </si>
  <si>
    <t>白愛　ロビー・キーン</t>
  </si>
  <si>
    <t>BS2</t>
  </si>
  <si>
    <t>ogaoga</t>
  </si>
  <si>
    <t>ＢＳＦ</t>
  </si>
  <si>
    <t>Battleship-Fleet</t>
  </si>
  <si>
    <t>ポプラ　ガジー</t>
  </si>
  <si>
    <t>CAT</t>
  </si>
  <si>
    <t>ねこの会</t>
  </si>
  <si>
    <t>ミーア・ガレイオス　takove Meow</t>
  </si>
  <si>
    <t>DIS</t>
  </si>
  <si>
    <t>a-la-distancia-del-sol</t>
  </si>
  <si>
    <t>Sophie ナユサ ねこにゃんこ</t>
  </si>
  <si>
    <t>DIB</t>
  </si>
  <si>
    <t xml:space="preserve">トモロコ　Kem </t>
  </si>
  <si>
    <t>FKF</t>
  </si>
  <si>
    <t>ふかふかお布団</t>
  </si>
  <si>
    <t>デビロック　広明</t>
  </si>
  <si>
    <t>FRE</t>
  </si>
  <si>
    <t>FREEDOM</t>
  </si>
  <si>
    <t>もろもろ バーディン ドン・ペペ</t>
  </si>
  <si>
    <t>FTW</t>
  </si>
  <si>
    <t>F.T.W.</t>
  </si>
  <si>
    <t>sweet　トクチャ　MAYA'</t>
  </si>
  <si>
    <t>GFA</t>
  </si>
  <si>
    <t>☆グッド・ふりーだむ☆</t>
  </si>
  <si>
    <t>レーヴェ スネイク　ミミー・ブレッド</t>
  </si>
  <si>
    <t>GFB</t>
  </si>
  <si>
    <t>レーヴェ　スネイク</t>
  </si>
  <si>
    <t>H☆B</t>
  </si>
  <si>
    <t>Happy☆Britannian</t>
  </si>
  <si>
    <t xml:space="preserve">えりぃ カノン・メンフェス　木村香保里 </t>
  </si>
  <si>
    <t>INA</t>
  </si>
  <si>
    <t>infinity</t>
  </si>
  <si>
    <t>フェルト　ドンブラー　カゲトラ</t>
  </si>
  <si>
    <t>INB</t>
  </si>
  <si>
    <t>ミカエル・ロアーヌ　ヴィンサニティ</t>
  </si>
  <si>
    <t>K&amp;Q</t>
  </si>
  <si>
    <t>ζ♂King&amp;Qeen♀ζ</t>
  </si>
  <si>
    <t>オーシャン　ぱちる kensuke</t>
  </si>
  <si>
    <t>LiM</t>
  </si>
  <si>
    <t>LittleMemories</t>
  </si>
  <si>
    <t>barretta yume☆　美全</t>
  </si>
  <si>
    <t>MGN</t>
  </si>
  <si>
    <t>ＭＵＧＥＮの輪商会だす</t>
  </si>
  <si>
    <t>前田慶次 へれ Melah</t>
  </si>
  <si>
    <t>MGα</t>
  </si>
  <si>
    <t>ラッシャー板前　マメルリハ　</t>
  </si>
  <si>
    <t>ＯＬＰ</t>
  </si>
  <si>
    <t>オリンポス</t>
  </si>
  <si>
    <t>飛虎丸　むっちりこ　エドワード・ティーチ</t>
  </si>
  <si>
    <t>QEF</t>
  </si>
  <si>
    <t>Queen's_Elite_Force</t>
  </si>
  <si>
    <t>タケト　RANMALE 荒浜</t>
  </si>
  <si>
    <t>ＱＶＣ</t>
  </si>
  <si>
    <t>クオ・ワディス商会</t>
  </si>
  <si>
    <t>izaberu　アニス・メイリーズ　翠鈴</t>
  </si>
  <si>
    <t>S*M</t>
  </si>
  <si>
    <t>Shackle-Marionette</t>
  </si>
  <si>
    <t>モノクロ B・アッシュビー Q=Emeraldas</t>
  </si>
  <si>
    <t>S☆H</t>
  </si>
  <si>
    <t>Stairway☆Heaven</t>
  </si>
  <si>
    <t>取る猫 barretta</t>
  </si>
  <si>
    <t>SDL</t>
  </si>
  <si>
    <t>Sol-de-Lua</t>
  </si>
  <si>
    <t>ファラム　村　Ashbury</t>
  </si>
  <si>
    <t>SPA</t>
  </si>
  <si>
    <t>S.P.Q.R</t>
  </si>
  <si>
    <t>ふぁぶりす グロード</t>
  </si>
  <si>
    <t>SPB</t>
  </si>
  <si>
    <t>フルーツトリオ  あっきゃん</t>
  </si>
  <si>
    <t>TCN</t>
  </si>
  <si>
    <t>TECHNO</t>
  </si>
  <si>
    <t>ToT</t>
  </si>
  <si>
    <t>アスピリン　オルソ</t>
  </si>
  <si>
    <t>TxL</t>
  </si>
  <si>
    <t>ζThreeΧLionsζ</t>
  </si>
  <si>
    <t>はまぐり Alondite</t>
  </si>
  <si>
    <t>UNI</t>
  </si>
  <si>
    <t>al-Qanuni</t>
  </si>
  <si>
    <t>シュウジ　M-FINE　昌</t>
  </si>
  <si>
    <t>USG</t>
  </si>
  <si>
    <t>ＵＳＧ団</t>
  </si>
  <si>
    <t>VIB</t>
  </si>
  <si>
    <t>ξVenezia・Piratesξ</t>
  </si>
  <si>
    <t>Ｊun アレス・カイゼル</t>
  </si>
  <si>
    <t>VIP</t>
  </si>
  <si>
    <t>☆魔裟斗☆ アレス・カイゼル</t>
  </si>
  <si>
    <t>VNQ</t>
  </si>
  <si>
    <t>Vanquish</t>
  </si>
  <si>
    <t>YDK</t>
  </si>
  <si>
    <t>やればできる子</t>
  </si>
  <si>
    <t>Risa　Risa.</t>
  </si>
  <si>
    <t>アゴA</t>
  </si>
  <si>
    <t>アゴスティノ艦隊</t>
  </si>
  <si>
    <t>紅炎　用心棒の先生</t>
  </si>
  <si>
    <t>アゴB</t>
  </si>
  <si>
    <t>Ryoji.T　白兵衛</t>
  </si>
  <si>
    <t>アゴC</t>
  </si>
  <si>
    <t>Amira-Rsenblad　evi</t>
  </si>
  <si>
    <t>アミス</t>
  </si>
  <si>
    <t>アルテミス</t>
  </si>
  <si>
    <t>ティリス・イルザーク　白焔　MASUOZ</t>
  </si>
  <si>
    <t>あやA</t>
  </si>
  <si>
    <t>あやしげな集団</t>
  </si>
  <si>
    <t>カラデル　キグルミマスター</t>
  </si>
  <si>
    <t>あやB</t>
  </si>
  <si>
    <t>フリオリール　みみ.</t>
  </si>
  <si>
    <t>あやC</t>
  </si>
  <si>
    <t>万次郎　Mireille</t>
  </si>
  <si>
    <t>アルB</t>
  </si>
  <si>
    <t>＋Albatrus＋</t>
  </si>
  <si>
    <t>インプ　野菜マン</t>
  </si>
  <si>
    <t>アルバ</t>
  </si>
  <si>
    <t>mog-san Sakuya ナルバレック</t>
  </si>
  <si>
    <t>アンリ</t>
  </si>
  <si>
    <t>Unlimited</t>
  </si>
  <si>
    <t>エイミ　ぱんちょ　ファラフェル</t>
  </si>
  <si>
    <t>いた心</t>
  </si>
  <si>
    <t>印度の旅心</t>
  </si>
  <si>
    <t>ｱｼｭﾚｰ 西郷どん</t>
  </si>
  <si>
    <t>海龍A</t>
  </si>
  <si>
    <t>海龍</t>
  </si>
  <si>
    <t>白ひげ船長 Viernes</t>
  </si>
  <si>
    <t>海龍B</t>
  </si>
  <si>
    <t>Fatman ﾗｯｾﾘｱ</t>
  </si>
  <si>
    <t>えくぼ</t>
  </si>
  <si>
    <t>魔女の笑窪</t>
  </si>
  <si>
    <t>うぃん　uma　GOLF7</t>
  </si>
  <si>
    <t>エスパ</t>
  </si>
  <si>
    <t>Espada海賊団</t>
  </si>
  <si>
    <t>LINDA ヨッシーナ IPATH</t>
  </si>
  <si>
    <t>オール</t>
  </si>
  <si>
    <t>総合商社オールゼロ</t>
  </si>
  <si>
    <t>お嬢A</t>
  </si>
  <si>
    <t>お嬢様とお呼び</t>
  </si>
  <si>
    <t>レオン・ベル ﾎﾟｰﾄｶﾞｽ‐D‐ｴｰｽ</t>
  </si>
  <si>
    <t>お嬢B</t>
  </si>
  <si>
    <t>ニードレス みーも３</t>
  </si>
  <si>
    <t>ガーン</t>
  </si>
  <si>
    <t>ガーディアン</t>
  </si>
  <si>
    <t>KEN-Mart Ruka. 椎名深夏</t>
  </si>
  <si>
    <t>カルベ</t>
  </si>
  <si>
    <t xml:space="preserve">Carpe＿Diem </t>
  </si>
  <si>
    <t>Rhinoceros 杏果　メタボリック軍曹</t>
  </si>
  <si>
    <t>カルペ</t>
  </si>
  <si>
    <t>Carpe-Dime</t>
  </si>
  <si>
    <t>杏果　Ｒhinoceros　sah</t>
  </si>
  <si>
    <t>きまま</t>
  </si>
  <si>
    <t>きままな陽だまり</t>
  </si>
  <si>
    <t>クルA</t>
  </si>
  <si>
    <t>COOL</t>
  </si>
  <si>
    <t>TASASHI Fantasista</t>
  </si>
  <si>
    <t>クルB</t>
  </si>
  <si>
    <t>ちょと酢 Phina</t>
  </si>
  <si>
    <t>ザマス</t>
  </si>
  <si>
    <t>ψＺＡＭＡＳψ</t>
  </si>
  <si>
    <t>影虎　さらりお</t>
  </si>
  <si>
    <t>サンク</t>
  </si>
  <si>
    <t>ｰSanctus-</t>
  </si>
  <si>
    <t>ace なべまる ﾌｧﾋﾞｵﾗ</t>
  </si>
  <si>
    <t>さんぽ</t>
  </si>
  <si>
    <t>Petit☆Promenade</t>
  </si>
  <si>
    <t>デヴィルズキッチン</t>
  </si>
  <si>
    <t>ジオン</t>
  </si>
  <si>
    <t>ジオン公国</t>
  </si>
  <si>
    <t>よりさと　K16</t>
  </si>
  <si>
    <t>シセビ</t>
  </si>
  <si>
    <t>シオン修道会セビリア支部</t>
  </si>
  <si>
    <t>Karubi　ラムベアリスタ</t>
  </si>
  <si>
    <t>シリス</t>
  </si>
  <si>
    <t>シオン修道会リスボン支部</t>
  </si>
  <si>
    <t>シルク</t>
  </si>
  <si>
    <t>シルク・ド・ソレイユ</t>
  </si>
  <si>
    <t>syamu はずみ</t>
  </si>
  <si>
    <t>シロA</t>
  </si>
  <si>
    <t>シオン修道会</t>
  </si>
  <si>
    <t>デニス・ベルカンプ　★はな★</t>
  </si>
  <si>
    <t>シロB</t>
  </si>
  <si>
    <t>びよちゃん isara</t>
  </si>
  <si>
    <t>せにゃ</t>
  </si>
  <si>
    <t>せびりゃーにゃん</t>
  </si>
  <si>
    <t>タロ子 ダージ</t>
  </si>
  <si>
    <t>セビ商</t>
  </si>
  <si>
    <t>セビリア商会</t>
  </si>
  <si>
    <t>Abadon ラジアータ　スカーレットブーケ</t>
  </si>
  <si>
    <t>ゼロ商</t>
  </si>
  <si>
    <t>ゼロからの商会</t>
  </si>
  <si>
    <t>タニシ</t>
  </si>
  <si>
    <t>ルシタニア</t>
  </si>
  <si>
    <t>まいこー　ＨＩＤＥ おにに</t>
  </si>
  <si>
    <t>ティフ</t>
  </si>
  <si>
    <t>φﾌｧｰﾃｨﾌφ</t>
  </si>
  <si>
    <t>パピちゃん　エルキュール・ポアロ　ファビアン</t>
  </si>
  <si>
    <t>てんし</t>
  </si>
  <si>
    <t>天使の翼</t>
  </si>
  <si>
    <t>はるか１才２ヶ月 クレスト ☆パドメ☆</t>
  </si>
  <si>
    <t>どなA</t>
  </si>
  <si>
    <t>ﾄﾞｰﾅｯﾂ☆PRRATES</t>
  </si>
  <si>
    <t>マウリーニョ　ヒョー陛下</t>
  </si>
  <si>
    <t>どなB</t>
  </si>
  <si>
    <t>ろろ☆　ミーア・ガレイオス</t>
  </si>
  <si>
    <t>トライ</t>
  </si>
  <si>
    <t>Triumph</t>
  </si>
  <si>
    <t>ﾘｭﾐｴｰﾙ フォン・ルルーシュ</t>
  </si>
  <si>
    <t>とらぷ</t>
  </si>
  <si>
    <t>★ＴＲＡＰ★ψ</t>
  </si>
  <si>
    <t>バッチ</t>
  </si>
  <si>
    <t>ﾊﾞｯﾁｺｰｲ商会</t>
  </si>
  <si>
    <t>旭　くれあ</t>
  </si>
  <si>
    <t>はれむ</t>
  </si>
  <si>
    <t>Haarlem</t>
  </si>
  <si>
    <t>ピラタ</t>
  </si>
  <si>
    <t>Pirata-Classis</t>
  </si>
  <si>
    <t>リア・ド・ボーモン　 Lassi</t>
  </si>
  <si>
    <t>ビ帝國</t>
  </si>
  <si>
    <t>ビザンツ帝国</t>
  </si>
  <si>
    <t>shiko トクチャ</t>
  </si>
  <si>
    <t>ファー</t>
  </si>
  <si>
    <t>ぷにず</t>
  </si>
  <si>
    <t>★ぷーにーず★</t>
  </si>
  <si>
    <t>あぐん　Yasu05 こそとも</t>
  </si>
  <si>
    <t>ぶらぴ</t>
  </si>
  <si>
    <t>ψωBLACK★PEACEωψ</t>
  </si>
  <si>
    <t>ベルナルド　直樹君　トリミー</t>
  </si>
  <si>
    <t>プリニ</t>
  </si>
  <si>
    <t>ヴェネツィアンプリニー</t>
  </si>
  <si>
    <t>ショウノ　おぐりん　ちっちー</t>
  </si>
  <si>
    <t>ヘレA</t>
  </si>
  <si>
    <t>ﾍﾚｽ・ﾃﾞ・ﾗ・ﾌﾛﾝﾃﾗ商会</t>
  </si>
  <si>
    <t>まさん　Ernst_von_Eisenach</t>
  </si>
  <si>
    <t>ヘレB</t>
  </si>
  <si>
    <t>なずな　xion</t>
  </si>
  <si>
    <t>ほびと</t>
  </si>
  <si>
    <t>ほびっと・。・</t>
  </si>
  <si>
    <t>どん　とちおとめ</t>
  </si>
  <si>
    <t>ボンボ</t>
  </si>
  <si>
    <t>BonVoyage</t>
  </si>
  <si>
    <t>アルティシア　ルミナス</t>
  </si>
  <si>
    <t>マフィ</t>
  </si>
  <si>
    <t>ロンドンマフィア</t>
  </si>
  <si>
    <t>チハル　夢人　ライドン</t>
  </si>
  <si>
    <t>マリン</t>
  </si>
  <si>
    <t>ψAquamarineψ</t>
  </si>
  <si>
    <t>しんこっぷ　フルーツトリオ</t>
  </si>
  <si>
    <t>マルコ</t>
  </si>
  <si>
    <t>聖ﾏﾙｺ総合商社団倫敦支店</t>
  </si>
  <si>
    <t>マル風</t>
  </si>
  <si>
    <t>マルセイユの風</t>
  </si>
  <si>
    <t>もて泥</t>
  </si>
  <si>
    <t>もってけ★泥棒</t>
  </si>
  <si>
    <t>モンキ</t>
  </si>
  <si>
    <t>ひらけ☆ﾓﾝｷｯｷｰｽﾞ</t>
  </si>
  <si>
    <t>congero ミロ　林檎嬢</t>
  </si>
  <si>
    <t>やかた</t>
  </si>
  <si>
    <t>☆.航海者の館.☆</t>
  </si>
  <si>
    <t>六郎　Jedi･Padawan</t>
  </si>
  <si>
    <t>よぞA</t>
  </si>
  <si>
    <t>夜空の航路</t>
  </si>
  <si>
    <t>ESCALADE カルピス☆</t>
  </si>
  <si>
    <t>よぞB</t>
  </si>
  <si>
    <t xml:space="preserve">雅丼　LUCKY-STRIK </t>
  </si>
  <si>
    <t>ヨハン</t>
  </si>
  <si>
    <t>ヨハンクライフ商会</t>
  </si>
  <si>
    <t>天音☆ ファルネーゼ</t>
  </si>
  <si>
    <t>らぶべ</t>
  </si>
  <si>
    <t>らぶ☆ヴェネ</t>
  </si>
  <si>
    <t>CHROMEHEARTS マルコ・パゴット</t>
  </si>
  <si>
    <t>リベジ</t>
  </si>
  <si>
    <t>Revenge</t>
  </si>
  <si>
    <t>☆隆也☆ Rhythm</t>
  </si>
  <si>
    <t>ろん○</t>
  </si>
  <si>
    <t>ろんどんまるかじり</t>
  </si>
  <si>
    <t>ゆめすけ　SNOOPY</t>
  </si>
  <si>
    <t>ロン商</t>
  </si>
  <si>
    <t>ロンドン商船大学</t>
  </si>
  <si>
    <t>ワンピ</t>
  </si>
  <si>
    <t>ワンピース</t>
  </si>
  <si>
    <t>ゾロー　零夜　ウォルタ＝パーシバル</t>
  </si>
  <si>
    <t>円卓団</t>
  </si>
  <si>
    <t>円卓騎士団</t>
  </si>
  <si>
    <t>黄金境</t>
  </si>
  <si>
    <t>黄金境★エルドラード</t>
  </si>
  <si>
    <t>アッシュビー　ファラート</t>
  </si>
  <si>
    <t>黄金B</t>
  </si>
  <si>
    <t>タマナギ　axcel</t>
  </si>
  <si>
    <t>音楽島</t>
  </si>
  <si>
    <t>音楽島の大家族</t>
  </si>
  <si>
    <t>Ａ７Ｘ　スウェット ブラホック</t>
  </si>
  <si>
    <t>海の馬</t>
  </si>
  <si>
    <t>ΩSeaHorseΩ</t>
  </si>
  <si>
    <t xml:space="preserve">ファーレンス アーク・ロイヤル yt.thanks </t>
  </si>
  <si>
    <t>海軍省</t>
  </si>
  <si>
    <t>イライザ・ドゥリトル　あんな・てらす　まちこ</t>
  </si>
  <si>
    <t>騎士道</t>
  </si>
  <si>
    <t>Chivalry</t>
  </si>
  <si>
    <t>金FA</t>
  </si>
  <si>
    <t>ゴールド・フリーダム</t>
  </si>
  <si>
    <t>カイゼル　ヤッさん</t>
  </si>
  <si>
    <t>金FB</t>
  </si>
  <si>
    <t>ザキ・エル　icos　Gallagher</t>
  </si>
  <si>
    <t>銀弾丸</t>
  </si>
  <si>
    <t>銀の弾丸</t>
  </si>
  <si>
    <t>マイルズ・ネイスミス　鬼ヨメ</t>
  </si>
  <si>
    <t>紅い虎</t>
  </si>
  <si>
    <t>紅蜘蛛</t>
  </si>
  <si>
    <t>IPATH ハーロック</t>
  </si>
  <si>
    <t>よつば</t>
  </si>
  <si>
    <t>キャトル・フィーユ</t>
  </si>
  <si>
    <t>レラィア　たかゆり</t>
  </si>
  <si>
    <t>収奪部</t>
  </si>
  <si>
    <t>キセキ収奪部</t>
  </si>
  <si>
    <t>パンダ学園　ステーシー</t>
  </si>
  <si>
    <t>新世界</t>
  </si>
  <si>
    <t>新世界旅団</t>
  </si>
  <si>
    <t>ｓｉｎ，　セメント　忠勝</t>
  </si>
  <si>
    <t>青い梅</t>
  </si>
  <si>
    <t>青い梅を赤く染める</t>
  </si>
  <si>
    <t>noelia サユ☆</t>
  </si>
  <si>
    <t>蒼海A</t>
  </si>
  <si>
    <t>蒼海のベルセルク</t>
  </si>
  <si>
    <t>ふぁぶりす　congelo</t>
  </si>
  <si>
    <t>虹かん</t>
  </si>
  <si>
    <t>虹色かんぱにぃ</t>
  </si>
  <si>
    <t>Wakaba　雅丼</t>
  </si>
  <si>
    <t>猫王国</t>
  </si>
  <si>
    <t>ねこの王国</t>
  </si>
  <si>
    <t>イセリア・クイーン アルセウス</t>
  </si>
  <si>
    <t>白い春</t>
  </si>
  <si>
    <t>RINーfa ラペイルージア　Leraye</t>
  </si>
  <si>
    <t>秘宝館</t>
  </si>
  <si>
    <t>別府秘宝館</t>
  </si>
  <si>
    <t>ハクシ</t>
  </si>
  <si>
    <t>風車組</t>
  </si>
  <si>
    <t>Windmill_Brigade</t>
  </si>
  <si>
    <t>ヤン・ペーター　三冬</t>
  </si>
  <si>
    <t>風林A</t>
  </si>
  <si>
    <t>風林火山</t>
  </si>
  <si>
    <t>シンザン ルイジ・ヴァンパ</t>
  </si>
  <si>
    <t>風林B</t>
  </si>
  <si>
    <t>クロラ ミニュアンテ</t>
  </si>
  <si>
    <t>暴力会</t>
  </si>
  <si>
    <t>暴力教会</t>
  </si>
  <si>
    <t>旅仲間</t>
  </si>
  <si>
    <t>旅の仲間</t>
  </si>
  <si>
    <t>Oliveira mairo</t>
  </si>
  <si>
    <t>KOWLOONET</t>
  </si>
  <si>
    <t>COL</t>
  </si>
  <si>
    <t>COOLISH</t>
  </si>
  <si>
    <t>ぶるぶるきのこ ちょと酢 Phina</t>
  </si>
  <si>
    <t>フィア</t>
  </si>
  <si>
    <t>フィアレス</t>
  </si>
  <si>
    <t xml:space="preserve">サーシェ ヴィトス </t>
  </si>
  <si>
    <t>幸運鳥</t>
  </si>
  <si>
    <t>らっきー☆バード</t>
  </si>
  <si>
    <t xml:space="preserve">こばと ぴっかーる </t>
  </si>
  <si>
    <t>WHA</t>
  </si>
  <si>
    <t>＝White☆Horse＝</t>
  </si>
  <si>
    <t>Rucias_ｶﾚﾗ_Butterfly JOHN20702 黄金騎士</t>
  </si>
  <si>
    <t>FAN</t>
  </si>
  <si>
    <t>Fantasista</t>
  </si>
  <si>
    <t>kanzi ・ωpこのはq ケイリン</t>
  </si>
  <si>
    <t>番号</t>
  </si>
  <si>
    <t>リーグ</t>
  </si>
  <si>
    <t>優先番号</t>
  </si>
  <si>
    <t>P</t>
  </si>
  <si>
    <t>A</t>
  </si>
  <si>
    <t>B</t>
  </si>
  <si>
    <t>C</t>
  </si>
  <si>
    <t>D</t>
  </si>
  <si>
    <t>E</t>
  </si>
  <si>
    <t>F</t>
  </si>
  <si>
    <t>G</t>
  </si>
  <si>
    <t>リーグ割り当てシートコピペ用</t>
  </si>
  <si>
    <t>リーグ割り当てwikiコペペ用（E10F10）</t>
  </si>
  <si>
    <t>リーグ割り当てwikiコペペ用（E10F12）</t>
  </si>
  <si>
    <t>リーグ割り当てwikiコペペ用（E12F12）</t>
  </si>
  <si>
    <t>代表</t>
  </si>
  <si>
    <t>申請</t>
  </si>
  <si>
    <t>不参加</t>
  </si>
  <si>
    <t>代表者</t>
  </si>
  <si>
    <t>|</t>
  </si>
  <si>
    <t>短縮</t>
  </si>
  <si>
    <t>内容</t>
  </si>
  <si>
    <t>｜</t>
  </si>
  <si>
    <r>
      <t>あや</t>
    </r>
    <r>
      <rPr>
        <sz val="11"/>
        <color indexed="8"/>
        <rFont val="ＭＳ Ｐゴシック"/>
        <family val="3"/>
      </rPr>
      <t>A</t>
    </r>
  </si>
  <si>
    <t xml:space="preserve"> COL </t>
  </si>
  <si>
    <r>
      <t>海龍</t>
    </r>
    <r>
      <rPr>
        <sz val="11"/>
        <color indexed="8"/>
        <rFont val="ＭＳ Ｐゴシック"/>
        <family val="3"/>
      </rPr>
      <t>B</t>
    </r>
  </si>
  <si>
    <t>B艦隊</t>
  </si>
  <si>
    <t>QEA</t>
  </si>
  <si>
    <t>Queen's Elite Force</t>
  </si>
  <si>
    <t xml:space="preserve"> SMI  </t>
  </si>
  <si>
    <t>SMILE</t>
  </si>
  <si>
    <r>
      <t>アゴ</t>
    </r>
    <r>
      <rPr>
        <sz val="11"/>
        <color indexed="8"/>
        <rFont val="ＭＳ Ｐゴシック"/>
        <family val="3"/>
      </rPr>
      <t>A</t>
    </r>
  </si>
  <si>
    <r>
      <t>アゴ</t>
    </r>
    <r>
      <rPr>
        <sz val="11"/>
        <color indexed="8"/>
        <rFont val="ＭＳ Ｐゴシック"/>
        <family val="3"/>
      </rPr>
      <t>B</t>
    </r>
  </si>
  <si>
    <t xml:space="preserve">お嬢A </t>
  </si>
  <si>
    <t xml:space="preserve">Petit☆Promenade </t>
  </si>
  <si>
    <t xml:space="preserve"> INA  </t>
  </si>
  <si>
    <r>
      <t>あや</t>
    </r>
    <r>
      <rPr>
        <sz val="11"/>
        <color indexed="8"/>
        <rFont val="ＭＳ Ｐゴシック"/>
        <family val="3"/>
      </rPr>
      <t>B</t>
    </r>
  </si>
  <si>
    <t xml:space="preserve">FLS </t>
  </si>
  <si>
    <r>
      <t>B</t>
    </r>
    <r>
      <rPr>
        <sz val="11"/>
        <color indexed="8"/>
        <rFont val="ＭＳ Ｐゴシック"/>
        <family val="3"/>
      </rPr>
      <t>艦隊</t>
    </r>
  </si>
  <si>
    <r>
      <t>なめ</t>
    </r>
    <r>
      <rPr>
        <sz val="11"/>
        <color indexed="8"/>
        <rFont val="ＭＳ Ｐゴシック"/>
        <family val="3"/>
      </rPr>
      <t>A</t>
    </r>
  </si>
  <si>
    <t>なめだるま</t>
  </si>
  <si>
    <r>
      <t>夜空</t>
    </r>
    <r>
      <rPr>
        <sz val="11"/>
        <color indexed="8"/>
        <rFont val="ＭＳ Ｐゴシック"/>
        <family val="3"/>
      </rPr>
      <t>A</t>
    </r>
  </si>
  <si>
    <t xml:space="preserve">Hbα </t>
  </si>
  <si>
    <t xml:space="preserve"> INB  </t>
  </si>
  <si>
    <t>12年CLR19</t>
  </si>
  <si>
    <r>
      <t>12</t>
    </r>
    <r>
      <rPr>
        <sz val="11"/>
        <color indexed="8"/>
        <rFont val="ＭＳ Ｐゴシック"/>
        <family val="3"/>
      </rPr>
      <t>年</t>
    </r>
    <r>
      <rPr>
        <sz val="11"/>
        <color indexed="8"/>
        <rFont val="ＭＳ Ｐゴシック"/>
        <family val="3"/>
      </rPr>
      <t>CLR19</t>
    </r>
  </si>
  <si>
    <t xml:space="preserve">SPA </t>
  </si>
  <si>
    <t>ＳＰＱＲ</t>
  </si>
  <si>
    <r>
      <t>ヘレ</t>
    </r>
    <r>
      <rPr>
        <sz val="11"/>
        <color indexed="8"/>
        <rFont val="ＭＳ Ｐゴシック"/>
        <family val="3"/>
      </rPr>
      <t>A</t>
    </r>
  </si>
  <si>
    <t>ﾍﾚｽ･ﾃﾞ・ﾗ・ﾌﾛﾝﾃﾗ</t>
  </si>
  <si>
    <r>
      <t>白春</t>
    </r>
    <r>
      <rPr>
        <sz val="11"/>
        <color indexed="8"/>
        <rFont val="ＭＳ Ｐゴシック"/>
        <family val="3"/>
      </rPr>
      <t>A</t>
    </r>
  </si>
  <si>
    <t>猛虎魂</t>
  </si>
  <si>
    <t>猛虎魂っちゅぅもんはゃな</t>
  </si>
  <si>
    <t>Hbβ</t>
  </si>
  <si>
    <t>バッチコーイ商会</t>
  </si>
  <si>
    <t>QEB</t>
  </si>
  <si>
    <t>SRN</t>
  </si>
  <si>
    <t>SIO-Royal-Navy</t>
  </si>
  <si>
    <t>ｺﾞｰﾙﾄﾞ・ﾌﾘｰﾀﾞﾑ</t>
  </si>
  <si>
    <t xml:space="preserve">DIS </t>
  </si>
  <si>
    <t>A-la-distancia-del-sol</t>
  </si>
  <si>
    <t>-Sanctus-</t>
  </si>
  <si>
    <r>
      <t>C</t>
    </r>
    <r>
      <rPr>
        <sz val="11"/>
        <color indexed="8"/>
        <rFont val="ＭＳ Ｐゴシック"/>
        <family val="3"/>
      </rPr>
      <t>艦隊</t>
    </r>
  </si>
  <si>
    <t>PGS</t>
  </si>
  <si>
    <t>Progress</t>
  </si>
  <si>
    <t xml:space="preserve">BS1 </t>
  </si>
  <si>
    <t xml:space="preserve">TxL </t>
  </si>
  <si>
    <t xml:space="preserve">ζThreeＸLionsζ </t>
  </si>
  <si>
    <r>
      <t>あや</t>
    </r>
    <r>
      <rPr>
        <sz val="11"/>
        <color indexed="8"/>
        <rFont val="ＭＳ Ｐゴシック"/>
        <family val="3"/>
      </rPr>
      <t>C</t>
    </r>
  </si>
  <si>
    <t>欠場2回</t>
  </si>
  <si>
    <t>13年初</t>
  </si>
  <si>
    <t>Mar</t>
  </si>
  <si>
    <t>Marrinha_de_Lisboa</t>
  </si>
  <si>
    <t>休み</t>
  </si>
  <si>
    <t>アレス</t>
  </si>
  <si>
    <t>アレス・ファミリー</t>
  </si>
  <si>
    <t>ヨハン・クライフ商会</t>
  </si>
  <si>
    <t xml:space="preserve">YDK </t>
  </si>
  <si>
    <t>御無礼</t>
  </si>
  <si>
    <t>御無礼Ｃｒｅｓｃ</t>
  </si>
  <si>
    <r>
      <t>なめ</t>
    </r>
    <r>
      <rPr>
        <sz val="11"/>
        <color indexed="8"/>
        <rFont val="ＭＳ Ｐゴシック"/>
        <family val="3"/>
      </rPr>
      <t>B</t>
    </r>
  </si>
  <si>
    <t xml:space="preserve"> QVC </t>
  </si>
  <si>
    <t>合計</t>
  </si>
  <si>
    <t>総合計</t>
  </si>
  <si>
    <t>休み明け・B初・B休み明け・初</t>
  </si>
  <si>
    <t>夜空A</t>
  </si>
  <si>
    <t xml:space="preserve">ろんA </t>
  </si>
  <si>
    <t xml:space="preserve">  さんぽ </t>
  </si>
  <si>
    <t xml:space="preserve"> らぶべ </t>
  </si>
  <si>
    <t>なめA</t>
  </si>
  <si>
    <t>白春A</t>
  </si>
  <si>
    <t>夜空B</t>
  </si>
  <si>
    <t xml:space="preserve"> DIS  </t>
  </si>
  <si>
    <t>お嬢Ｃ</t>
  </si>
  <si>
    <t>QVC</t>
  </si>
  <si>
    <t>DES</t>
  </si>
  <si>
    <t>Desperado</t>
  </si>
  <si>
    <t xml:space="preserve"> SRN </t>
  </si>
  <si>
    <t>アレスファミリー</t>
  </si>
  <si>
    <t xml:space="preserve"> タニシ </t>
  </si>
  <si>
    <t>ろんB</t>
  </si>
  <si>
    <t>リーグ名</t>
  </si>
  <si>
    <t>参加チーム数</t>
  </si>
  <si>
    <t>プレ</t>
  </si>
  <si>
    <t>Pリーグ担当</t>
  </si>
  <si>
    <t>Aリーグ担当</t>
  </si>
  <si>
    <t>Bリーグ担当</t>
  </si>
  <si>
    <t>Cリーグ担当</t>
  </si>
  <si>
    <t>H</t>
  </si>
  <si>
    <t>I</t>
  </si>
  <si>
    <t>Dリーグ担当</t>
  </si>
  <si>
    <t>CR担当者とヘルプの情報をここへ記入して下さい</t>
  </si>
  <si>
    <t>Eリーグ担当</t>
  </si>
  <si>
    <t>Fリーグ担当</t>
  </si>
  <si>
    <t>名前</t>
  </si>
  <si>
    <t>CR担当</t>
  </si>
  <si>
    <t>ヘルプ、他</t>
  </si>
  <si>
    <t>チーム数</t>
  </si>
  <si>
    <t>ここから右は計算処理</t>
  </si>
  <si>
    <t>テーブル番号</t>
  </si>
  <si>
    <t>現在順位コピペ</t>
  </si>
  <si>
    <t>順位</t>
  </si>
  <si>
    <t>PT</t>
  </si>
  <si>
    <t>ＣＲコピペ用対戦リスト</t>
  </si>
  <si>
    <t>勝利</t>
  </si>
  <si>
    <t>1回戦</t>
  </si>
  <si>
    <t>優勢勝</t>
  </si>
  <si>
    <t>2回戦</t>
  </si>
  <si>
    <t>引き分</t>
  </si>
  <si>
    <t>3回戦</t>
  </si>
  <si>
    <t>敗戦</t>
  </si>
  <si>
    <t>4回戦</t>
  </si>
  <si>
    <t>5回戦</t>
  </si>
  <si>
    <t>6回戦</t>
  </si>
  <si>
    <t>7回戦</t>
  </si>
  <si>
    <t>8回戦</t>
  </si>
  <si>
    <t>Rank(1)</t>
  </si>
  <si>
    <t>9回戦</t>
  </si>
  <si>
    <t>10回戦</t>
  </si>
  <si>
    <t>11回戦</t>
  </si>
  <si>
    <t>12回戦</t>
  </si>
  <si>
    <t>13回戦</t>
  </si>
  <si>
    <t>集計担当者はオレンジの枠で囲われたセルに対戦結果を記入してください</t>
  </si>
  <si>
    <t>入力チェック用</t>
  </si>
  <si>
    <t>Rank(2)</t>
  </si>
  <si>
    <t>赤い文字で、「NG」と表記されている場合は、関連する対戦の入力値を確認してください</t>
  </si>
  <si>
    <t>Rank(3)</t>
  </si>
  <si>
    <t>ここから下はWiki用</t>
  </si>
  <si>
    <t>Rank(4)</t>
  </si>
  <si>
    <t>Rank(5)</t>
  </si>
  <si>
    <t>Rank(6)</t>
  </si>
  <si>
    <t>|順位|</t>
  </si>
  <si>
    <t>勝ち点</t>
  </si>
  <si>
    <t>優先</t>
  </si>
  <si>
    <t>予リーグ</t>
  </si>
  <si>
    <t>CLｐｔ</t>
  </si>
  <si>
    <t>Rank(7)</t>
  </si>
  <si>
    <t>前回順位</t>
  </si>
  <si>
    <t>Rank(8)</t>
  </si>
  <si>
    <t>チーム名</t>
  </si>
  <si>
    <t>MAX:14</t>
  </si>
  <si>
    <t>奇数でお休みのチームは「0」を入れてください</t>
  </si>
  <si>
    <t>このシートはいじらないで下さい！</t>
  </si>
  <si>
    <t>第10回大会より生成</t>
  </si>
  <si>
    <t>第11回大会より生成</t>
  </si>
  <si>
    <t>Wiki出力用部のフォーマットの定義</t>
  </si>
  <si>
    <t>1段目</t>
  </si>
  <si>
    <t>2段目</t>
  </si>
  <si>
    <t>3段目</t>
  </si>
  <si>
    <t>①リーグ別固定ｐｔ</t>
  </si>
  <si>
    <t>②リーグ順位ｐｔ</t>
  </si>
  <si>
    <t>①＋②</t>
  </si>
  <si>
    <t>Ｐ</t>
  </si>
  <si>
    <t>Ａ</t>
  </si>
  <si>
    <t>Ｂ</t>
  </si>
  <si>
    <t>Ｃ</t>
  </si>
  <si>
    <t>Ｄ</t>
  </si>
  <si>
    <t>Ｅ</t>
  </si>
  <si>
    <t>Ｆ</t>
  </si>
  <si>
    <t>Ｇ</t>
  </si>
  <si>
    <t>リーグ倍率</t>
  </si>
  <si>
    <t>1位</t>
  </si>
  <si>
    <t>プレミア</t>
  </si>
  <si>
    <t>2位</t>
  </si>
  <si>
    <t>リーグＡ</t>
  </si>
  <si>
    <t>リーグA</t>
  </si>
  <si>
    <t>3位</t>
  </si>
  <si>
    <t>リーグＢ</t>
  </si>
  <si>
    <t>リーグB</t>
  </si>
  <si>
    <t>4位</t>
  </si>
  <si>
    <t>リーグＣ</t>
  </si>
  <si>
    <t>リーグC</t>
  </si>
  <si>
    <t>5位</t>
  </si>
  <si>
    <t>リーグＤ</t>
  </si>
  <si>
    <t>リーグD</t>
  </si>
  <si>
    <t>6位</t>
  </si>
  <si>
    <t>リーグＥ</t>
  </si>
  <si>
    <t>リーグE</t>
  </si>
  <si>
    <t>7位</t>
  </si>
  <si>
    <t>リーグＦ</t>
  </si>
  <si>
    <t>リーグF</t>
  </si>
  <si>
    <t>8位</t>
  </si>
  <si>
    <t>リーグＧ</t>
  </si>
  <si>
    <t>リーグG</t>
  </si>
  <si>
    <t>9位</t>
  </si>
  <si>
    <t>10位</t>
  </si>
  <si>
    <t>11位</t>
  </si>
  <si>
    <t>12位</t>
  </si>
  <si>
    <t>P～G８</t>
  </si>
  <si>
    <t>P10．A～G８</t>
  </si>
  <si>
    <t>PA10．B～G８</t>
  </si>
  <si>
    <t>P～B10．C～G８</t>
  </si>
  <si>
    <t>P～C10．D～G８</t>
  </si>
  <si>
    <t>P～D10．EFG８</t>
  </si>
  <si>
    <t>P～E10．FG８</t>
  </si>
  <si>
    <t>P～F10．G8</t>
  </si>
  <si>
    <t>P～G10</t>
  </si>
  <si>
    <t>次回予定</t>
  </si>
  <si>
    <t>P～F８</t>
  </si>
  <si>
    <t>P10．A～F８</t>
  </si>
  <si>
    <t>PA10．B～F８</t>
  </si>
  <si>
    <t>P～B10．C～F８</t>
  </si>
  <si>
    <t>P～C10．DEF８</t>
  </si>
  <si>
    <t>P～D10．EF８</t>
  </si>
  <si>
    <t>P～E10．F８</t>
  </si>
  <si>
    <t>P～F10</t>
  </si>
  <si>
    <t>P～E１０.F12</t>
  </si>
  <si>
    <t>P～D１０．EF12</t>
  </si>
  <si>
    <t>P～C１０．DEF12</t>
  </si>
  <si>
    <t>P～B１０．C～F12</t>
  </si>
  <si>
    <t>PA１０．B～F12</t>
  </si>
  <si>
    <t>P１０．A～F12</t>
  </si>
  <si>
    <t>P～F１２</t>
  </si>
  <si>
    <t>SMI</t>
  </si>
  <si>
    <t>COL</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</si>
</sst>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s>
  <fonts count="37">
    <font>
      <sz val="11"/>
      <color indexed="8"/>
      <name val="ＭＳ Ｐゴシック"/>
      <family val="3"/>
    </font>
    <font>
      <sz val="10"/>
      <name val="Arial"/>
      <family val="2"/>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Ｐゴシック"/>
      <family val="3"/>
    </font>
    <font>
      <b/>
      <sz val="14"/>
      <color indexed="8"/>
      <name val="ＭＳ Ｐゴシック"/>
      <family val="3"/>
    </font>
    <font>
      <sz val="10"/>
      <color indexed="8"/>
      <name val="ＭＳ Ｐゴシック"/>
      <family val="3"/>
    </font>
    <font>
      <sz val="10"/>
      <color indexed="9"/>
      <name val="ＭＳ Ｐゴシック"/>
      <family val="3"/>
    </font>
    <font>
      <b/>
      <sz val="12"/>
      <color indexed="10"/>
      <name val="ＭＳ Ｐゴシック"/>
      <family val="3"/>
    </font>
    <font>
      <b/>
      <sz val="14"/>
      <color indexed="9"/>
      <name val="ＭＳ Ｐゴシック"/>
      <family val="3"/>
    </font>
    <font>
      <b/>
      <sz val="14"/>
      <color indexed="10"/>
      <name val="ＭＳ Ｐゴシック"/>
      <family val="3"/>
    </font>
    <font>
      <b/>
      <sz val="14"/>
      <color indexed="20"/>
      <name val="ＭＳ Ｐゴシック"/>
      <family val="3"/>
    </font>
    <font>
      <sz val="11"/>
      <color indexed="23"/>
      <name val="ＭＳ Ｐゴシック"/>
      <family val="3"/>
    </font>
    <font>
      <b/>
      <sz val="10"/>
      <color indexed="48"/>
      <name val="ＭＳ Ｐゴシック"/>
      <family val="3"/>
    </font>
    <font>
      <sz val="6"/>
      <color indexed="9"/>
      <name val="ＭＳ Ｐゴシック"/>
      <family val="3"/>
    </font>
    <font>
      <b/>
      <sz val="16"/>
      <color indexed="52"/>
      <name val="ＭＳ Ｐゴシック"/>
      <family val="3"/>
    </font>
    <font>
      <b/>
      <sz val="11"/>
      <color indexed="10"/>
      <name val="ＭＳ Ｐゴシック"/>
      <family val="3"/>
    </font>
    <font>
      <b/>
      <sz val="20"/>
      <color indexed="20"/>
      <name val="ＭＳ Ｐゴシック"/>
      <family val="3"/>
    </font>
    <font>
      <b/>
      <sz val="20"/>
      <color indexed="10"/>
      <name val="ＭＳ Ｐゴシック"/>
      <family val="3"/>
    </font>
    <font>
      <sz val="11"/>
      <name val="ＭＳ Ｐゴシック"/>
      <family val="3"/>
    </font>
    <font>
      <b/>
      <sz val="16"/>
      <color indexed="10"/>
      <name val="ＭＳ Ｐゴシック"/>
      <family val="3"/>
    </font>
    <font>
      <b/>
      <sz val="16"/>
      <color indexed="8"/>
      <name val="ＭＳ Ｐゴシック"/>
      <family val="3"/>
    </font>
    <font>
      <sz val="6"/>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63"/>
        <bgColor indexed="64"/>
      </patternFill>
    </fill>
    <fill>
      <patternFill patternType="solid">
        <fgColor indexed="15"/>
        <bgColor indexed="64"/>
      </patternFill>
    </fill>
    <fill>
      <patternFill patternType="solid">
        <fgColor indexed="8"/>
        <bgColor indexed="64"/>
      </patternFill>
    </fill>
  </fills>
  <borders count="10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style="thin">
        <color indexed="8"/>
      </bottom>
    </border>
    <border>
      <left style="thick">
        <color indexed="8"/>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hair">
        <color indexed="8"/>
      </left>
      <right style="hair">
        <color indexed="8"/>
      </right>
      <top style="hair">
        <color indexed="8"/>
      </top>
      <bottom style="hair">
        <color indexed="8"/>
      </bottom>
    </border>
    <border>
      <left style="thick">
        <color indexed="8"/>
      </left>
      <right>
        <color indexed="63"/>
      </right>
      <top style="thin">
        <color indexed="8"/>
      </top>
      <bottom style="thick">
        <color indexed="8"/>
      </bottom>
    </border>
    <border>
      <left style="thin">
        <color indexed="8"/>
      </left>
      <right style="thin">
        <color indexed="8"/>
      </right>
      <top style="thin">
        <color indexed="8"/>
      </top>
      <bottom style="thick">
        <color indexed="8"/>
      </bottom>
    </border>
    <border>
      <left>
        <color indexed="63"/>
      </left>
      <right style="thick">
        <color indexed="8"/>
      </right>
      <top style="thin">
        <color indexed="8"/>
      </top>
      <bottom style="thick">
        <color indexed="8"/>
      </bottom>
    </border>
    <border>
      <left>
        <color indexed="63"/>
      </left>
      <right style="thick">
        <color indexed="10"/>
      </right>
      <top style="thick">
        <color indexed="10"/>
      </top>
      <bottom style="thin">
        <color indexed="10"/>
      </bottom>
    </border>
    <border>
      <left>
        <color indexed="63"/>
      </left>
      <right style="thick">
        <color indexed="10"/>
      </right>
      <top style="thin">
        <color indexed="10"/>
      </top>
      <bottom style="thin">
        <color indexed="10"/>
      </bottom>
    </border>
    <border>
      <left style="thin">
        <color indexed="10"/>
      </left>
      <right style="thick">
        <color indexed="10"/>
      </right>
      <top style="thin">
        <color indexed="10"/>
      </top>
      <bottom style="thin">
        <color indexed="10"/>
      </bottom>
    </border>
    <border>
      <left style="thick">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ck">
        <color indexed="10"/>
      </left>
      <right style="thin">
        <color indexed="10"/>
      </right>
      <top style="thin">
        <color indexed="10"/>
      </top>
      <bottom style="thick">
        <color indexed="10"/>
      </bottom>
    </border>
    <border>
      <left style="thin">
        <color indexed="10"/>
      </left>
      <right style="thin">
        <color indexed="10"/>
      </right>
      <top style="thin">
        <color indexed="10"/>
      </top>
      <bottom style="thick">
        <color indexed="10"/>
      </bottom>
    </border>
    <border>
      <left style="thin">
        <color indexed="10"/>
      </left>
      <right style="thick">
        <color indexed="10"/>
      </right>
      <top style="thin">
        <color indexed="10"/>
      </top>
      <bottom style="thick">
        <color indexed="10"/>
      </bottom>
    </border>
    <border>
      <left style="thick">
        <color indexed="10"/>
      </left>
      <right style="thick">
        <color indexed="10"/>
      </right>
      <top style="thick">
        <color indexed="10"/>
      </top>
      <bottom style="thick">
        <color indexed="10"/>
      </bottom>
    </border>
    <border>
      <left style="thick">
        <color indexed="10"/>
      </left>
      <right>
        <color indexed="63"/>
      </right>
      <top>
        <color indexed="63"/>
      </top>
      <bottom>
        <color indexed="63"/>
      </bottom>
    </border>
    <border>
      <left style="thin">
        <color indexed="8"/>
      </left>
      <right style="thin">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48"/>
      </left>
      <right style="thin">
        <color indexed="48"/>
      </right>
      <top style="thin">
        <color indexed="48"/>
      </top>
      <bottom style="thin">
        <color indexed="48"/>
      </bottom>
    </border>
    <border>
      <left style="thin">
        <color indexed="48"/>
      </left>
      <right style="thin">
        <color indexed="48"/>
      </right>
      <top style="thin">
        <color indexed="48"/>
      </top>
      <bottom style="thin">
        <color indexed="48"/>
      </bottom>
    </border>
    <border>
      <left style="thin">
        <color indexed="48"/>
      </left>
      <right style="thick">
        <color indexed="48"/>
      </right>
      <top style="thin">
        <color indexed="48"/>
      </top>
      <bottom style="thin">
        <color indexed="48"/>
      </bottom>
    </border>
    <border>
      <left style="thin">
        <color indexed="8"/>
      </left>
      <right style="thick">
        <color indexed="8"/>
      </right>
      <top style="thick">
        <color indexed="8"/>
      </top>
      <bottom>
        <color indexed="63"/>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ck">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48"/>
      </left>
      <right style="thin">
        <color indexed="48"/>
      </right>
      <top style="thin">
        <color indexed="48"/>
      </top>
      <bottom>
        <color indexed="63"/>
      </bottom>
    </border>
    <border>
      <left style="thick">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color indexed="63"/>
      </left>
      <right>
        <color indexed="63"/>
      </right>
      <top style="thick">
        <color indexed="48"/>
      </top>
      <bottom>
        <color indexed="63"/>
      </bottom>
    </border>
    <border>
      <left>
        <color indexed="63"/>
      </left>
      <right>
        <color indexed="63"/>
      </right>
      <top>
        <color indexed="63"/>
      </top>
      <bottom style="thick">
        <color indexed="8"/>
      </bottom>
    </border>
    <border>
      <left style="double">
        <color indexed="8"/>
      </left>
      <right style="thin">
        <color indexed="8"/>
      </right>
      <top style="thin">
        <color indexed="8"/>
      </top>
      <bottom style="thick">
        <color indexed="8"/>
      </bottom>
    </border>
    <border>
      <left style="thick">
        <color indexed="8"/>
      </left>
      <right style="double">
        <color indexed="8"/>
      </right>
      <top style="thick">
        <color indexed="8"/>
      </top>
      <bottom style="thin">
        <color indexed="8"/>
      </bottom>
    </border>
    <border>
      <left>
        <color indexed="63"/>
      </left>
      <right style="thin">
        <color indexed="8"/>
      </right>
      <top style="thick">
        <color indexed="8"/>
      </top>
      <bottom style="thin">
        <color indexed="8"/>
      </bottom>
    </border>
    <border>
      <left style="double">
        <color indexed="8"/>
      </left>
      <right>
        <color indexed="63"/>
      </right>
      <top style="double">
        <color indexed="8"/>
      </top>
      <bottom style="thin">
        <color indexed="8"/>
      </bottom>
    </border>
    <border>
      <left style="thick">
        <color indexed="53"/>
      </left>
      <right style="thick">
        <color indexed="53"/>
      </right>
      <top style="thick">
        <color indexed="53"/>
      </top>
      <bottom style="thin">
        <color indexed="8"/>
      </bottom>
    </border>
    <border>
      <left>
        <color indexed="63"/>
      </left>
      <right>
        <color indexed="63"/>
      </right>
      <top style="double">
        <color indexed="8"/>
      </top>
      <bottom style="thin">
        <color indexed="8"/>
      </bottom>
    </border>
    <border>
      <left style="thick">
        <color indexed="8"/>
      </left>
      <right style="double">
        <color indexed="8"/>
      </right>
      <top>
        <color indexed="63"/>
      </top>
      <bottom style="thin">
        <color indexed="8"/>
      </bottom>
    </border>
    <border>
      <left style="double">
        <color indexed="8"/>
      </left>
      <right>
        <color indexed="63"/>
      </right>
      <top style="thin">
        <color indexed="8"/>
      </top>
      <bottom style="thin">
        <color indexed="8"/>
      </bottom>
    </border>
    <border>
      <left style="thick">
        <color indexed="53"/>
      </left>
      <right style="thick">
        <color indexed="53"/>
      </right>
      <top style="thin">
        <color indexed="8"/>
      </top>
      <bottom style="thin">
        <color indexed="8"/>
      </bottom>
    </border>
    <border>
      <left>
        <color indexed="63"/>
      </left>
      <right>
        <color indexed="63"/>
      </right>
      <top style="thin">
        <color indexed="8"/>
      </top>
      <bottom style="thin">
        <color indexed="8"/>
      </bottom>
    </border>
    <border>
      <left style="thick">
        <color indexed="8"/>
      </left>
      <right style="double">
        <color indexed="8"/>
      </right>
      <top style="thin">
        <color indexed="8"/>
      </top>
      <bottom style="thin">
        <color indexed="8"/>
      </bottom>
    </border>
    <border>
      <left style="thick">
        <color indexed="8"/>
      </left>
      <right style="double">
        <color indexed="8"/>
      </right>
      <top style="thin">
        <color indexed="8"/>
      </top>
      <bottom style="thick">
        <color indexed="8"/>
      </bottom>
    </border>
    <border>
      <left>
        <color indexed="63"/>
      </left>
      <right style="thin">
        <color indexed="8"/>
      </right>
      <top style="thin">
        <color indexed="8"/>
      </top>
      <bottom style="thick">
        <color indexed="8"/>
      </bottom>
    </border>
    <border>
      <left style="thick">
        <color indexed="8"/>
      </left>
      <right style="double">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style="thin">
        <color indexed="8"/>
      </left>
      <right style="thick">
        <color indexed="8"/>
      </right>
      <top>
        <color indexed="63"/>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double">
        <color indexed="8"/>
      </left>
      <right>
        <color indexed="63"/>
      </right>
      <top style="thin">
        <color indexed="8"/>
      </top>
      <bottom style="thick">
        <color indexed="8"/>
      </bottom>
    </border>
    <border>
      <left style="thick">
        <color indexed="53"/>
      </left>
      <right style="thick">
        <color indexed="53"/>
      </right>
      <top style="thin">
        <color indexed="8"/>
      </top>
      <bottom style="thick">
        <color indexed="53"/>
      </bottom>
    </border>
    <border>
      <left>
        <color indexed="63"/>
      </left>
      <right>
        <color indexed="63"/>
      </right>
      <top style="thin">
        <color indexed="8"/>
      </top>
      <bottom style="thick">
        <color indexed="8"/>
      </bottom>
    </border>
    <border>
      <left style="thick">
        <color indexed="8"/>
      </left>
      <right style="thick">
        <color indexed="8"/>
      </right>
      <top style="thick">
        <color indexed="8"/>
      </top>
      <bottom style="thin">
        <color indexed="8"/>
      </bottom>
    </border>
    <border>
      <left style="thick">
        <color indexed="8"/>
      </left>
      <right style="thin">
        <color indexed="8"/>
      </right>
      <top>
        <color indexed="63"/>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thick">
        <color indexed="8"/>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0"/>
      </left>
      <right>
        <color indexed="63"/>
      </right>
      <top style="thick">
        <color indexed="10"/>
      </top>
      <bottom>
        <color indexed="63"/>
      </bottom>
    </border>
    <border>
      <left>
        <color indexed="63"/>
      </left>
      <right style="thick">
        <color indexed="10"/>
      </right>
      <top>
        <color indexed="63"/>
      </top>
      <bottom>
        <color indexed="63"/>
      </bottom>
    </border>
    <border>
      <left>
        <color indexed="63"/>
      </left>
      <right style="thin">
        <color indexed="8"/>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style="thin">
        <color indexed="10"/>
      </right>
      <top style="thick">
        <color indexed="10"/>
      </top>
      <bottom style="thin">
        <color indexed="10"/>
      </bottom>
    </border>
    <border>
      <left style="thin">
        <color indexed="10"/>
      </left>
      <right style="thin">
        <color indexed="10"/>
      </right>
      <top style="thick">
        <color indexed="10"/>
      </top>
      <bottom style="thin">
        <color indexed="10"/>
      </bottom>
    </border>
    <border>
      <left style="thin">
        <color indexed="10"/>
      </left>
      <right style="thick">
        <color indexed="10"/>
      </right>
      <top style="thick">
        <color indexed="10"/>
      </top>
      <bottom style="thin">
        <color indexed="10"/>
      </bottom>
    </border>
    <border>
      <left style="thick">
        <color indexed="11"/>
      </left>
      <right style="thick">
        <color indexed="11"/>
      </right>
      <top style="thick">
        <color indexed="11"/>
      </top>
      <bottom style="thick">
        <color indexed="11"/>
      </bottom>
    </border>
    <border>
      <left style="thick">
        <color indexed="48"/>
      </left>
      <right style="thick">
        <color indexed="48"/>
      </right>
      <top style="thick">
        <color indexed="48"/>
      </top>
      <bottom style="thin">
        <color indexed="48"/>
      </bottom>
    </border>
    <border>
      <left style="thick">
        <color indexed="48"/>
      </left>
      <right style="thick">
        <color indexed="48"/>
      </right>
      <top style="thin">
        <color indexed="48"/>
      </top>
      <bottom style="thick">
        <color indexed="48"/>
      </bottom>
    </border>
    <border>
      <left style="thick">
        <color indexed="48"/>
      </left>
      <right style="thick">
        <color indexed="48"/>
      </right>
      <top>
        <color indexed="63"/>
      </top>
      <bottom style="thin">
        <color indexed="4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Protection="0">
      <alignment vertical="center"/>
    </xf>
    <xf numFmtId="0" fontId="0" fillId="3" borderId="0" applyNumberFormat="0" applyBorder="0" applyProtection="0">
      <alignment vertical="center"/>
    </xf>
    <xf numFmtId="0" fontId="0" fillId="4" borderId="0" applyNumberFormat="0" applyBorder="0" applyProtection="0">
      <alignment vertical="center"/>
    </xf>
    <xf numFmtId="0" fontId="0" fillId="5" borderId="0" applyNumberFormat="0" applyBorder="0" applyProtection="0">
      <alignment vertical="center"/>
    </xf>
    <xf numFmtId="0" fontId="0" fillId="6" borderId="0" applyNumberFormat="0" applyBorder="0" applyProtection="0">
      <alignment vertical="center"/>
    </xf>
    <xf numFmtId="0" fontId="0" fillId="7" borderId="0" applyNumberFormat="0" applyBorder="0" applyProtection="0">
      <alignment vertical="center"/>
    </xf>
    <xf numFmtId="0" fontId="0" fillId="8" borderId="0" applyNumberFormat="0" applyBorder="0" applyProtection="0">
      <alignment vertical="center"/>
    </xf>
    <xf numFmtId="0" fontId="0" fillId="9" borderId="0" applyNumberFormat="0" applyBorder="0" applyProtection="0">
      <alignment vertical="center"/>
    </xf>
    <xf numFmtId="0" fontId="0" fillId="10" borderId="0" applyNumberFormat="0" applyBorder="0" applyProtection="0">
      <alignment vertical="center"/>
    </xf>
    <xf numFmtId="0" fontId="0" fillId="5" borderId="0" applyNumberFormat="0" applyBorder="0" applyProtection="0">
      <alignment vertical="center"/>
    </xf>
    <xf numFmtId="0" fontId="0" fillId="8" borderId="0" applyNumberFormat="0" applyBorder="0" applyProtection="0">
      <alignment vertical="center"/>
    </xf>
    <xf numFmtId="0" fontId="0"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2"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9" borderId="0" applyNumberFormat="0" applyBorder="0" applyProtection="0">
      <alignment vertical="center"/>
    </xf>
    <xf numFmtId="0" fontId="4" fillId="0" borderId="0" applyNumberFormat="0" applyFill="0" applyBorder="0" applyProtection="0">
      <alignment vertical="center"/>
    </xf>
    <xf numFmtId="0" fontId="5" fillId="20" borderId="1" applyNumberFormat="0" applyProtection="0">
      <alignment vertical="center"/>
    </xf>
    <xf numFmtId="0" fontId="3" fillId="21" borderId="0" applyNumberFormat="0" applyBorder="0" applyProtection="0">
      <alignment vertical="center"/>
    </xf>
    <xf numFmtId="9" fontId="1" fillId="0" borderId="0" applyFill="0" applyBorder="0" applyAlignment="0" applyProtection="0"/>
    <xf numFmtId="0" fontId="0" fillId="22" borderId="2" applyNumberFormat="0" applyProtection="0">
      <alignment vertical="center"/>
    </xf>
    <xf numFmtId="0" fontId="6" fillId="0" borderId="3" applyNumberFormat="0" applyFill="0" applyProtection="0">
      <alignment vertical="center"/>
    </xf>
    <xf numFmtId="0" fontId="9" fillId="3" borderId="0" applyNumberFormat="0" applyBorder="0" applyProtection="0">
      <alignment vertical="center"/>
    </xf>
    <xf numFmtId="0" fontId="14" fillId="23" borderId="4" applyNumberFormat="0" applyProtection="0">
      <alignment vertical="center"/>
    </xf>
    <xf numFmtId="0" fontId="16" fillId="0" borderId="0" applyNumberFormat="0" applyFill="0" applyBorder="0" applyProtection="0">
      <alignment vertical="center"/>
    </xf>
    <xf numFmtId="41" fontId="1" fillId="0" borderId="0" applyFill="0" applyBorder="0" applyAlignment="0" applyProtection="0"/>
    <xf numFmtId="43" fontId="1" fillId="0" borderId="0" applyFill="0" applyBorder="0" applyAlignment="0" applyProtection="0"/>
    <xf numFmtId="0" fontId="11" fillId="0" borderId="5" applyNumberFormat="0" applyFill="0" applyProtection="0">
      <alignment vertical="center"/>
    </xf>
    <xf numFmtId="0" fontId="12" fillId="0" borderId="6" applyNumberFormat="0" applyFill="0" applyProtection="0">
      <alignment vertical="center"/>
    </xf>
    <xf numFmtId="0" fontId="13" fillId="0" borderId="7" applyNumberFormat="0" applyFill="0" applyProtection="0">
      <alignment vertical="center"/>
    </xf>
    <xf numFmtId="0" fontId="13" fillId="0" borderId="0" applyNumberFormat="0" applyFill="0" applyBorder="0" applyProtection="0">
      <alignment vertical="center"/>
    </xf>
    <xf numFmtId="0" fontId="17" fillId="0" borderId="8" applyNumberFormat="0" applyFill="0" applyProtection="0">
      <alignment vertical="center"/>
    </xf>
    <xf numFmtId="0" fontId="8" fillId="23" borderId="9" applyNumberFormat="0" applyProtection="0">
      <alignment vertical="center"/>
    </xf>
    <xf numFmtId="0" fontId="15" fillId="0" borderId="0" applyNumberFormat="0" applyFill="0" applyBorder="0" applyProtection="0">
      <alignment vertical="center"/>
    </xf>
    <xf numFmtId="42" fontId="1" fillId="0" borderId="0" applyFill="0" applyBorder="0" applyAlignment="0" applyProtection="0"/>
    <xf numFmtId="44" fontId="1" fillId="0" borderId="0" applyFill="0" applyBorder="0" applyAlignment="0" applyProtection="0"/>
    <xf numFmtId="0" fontId="7" fillId="7" borderId="4" applyNumberFormat="0" applyProtection="0">
      <alignment vertical="center"/>
    </xf>
    <xf numFmtId="0" fontId="0" fillId="0" borderId="0">
      <alignment vertical="center"/>
      <protection/>
    </xf>
    <xf numFmtId="0" fontId="10" fillId="4" borderId="0" applyNumberFormat="0" applyBorder="0" applyProtection="0">
      <alignment vertical="center"/>
    </xf>
  </cellStyleXfs>
  <cellXfs count="320">
    <xf numFmtId="0" fontId="0" fillId="0" borderId="0" xfId="0" applyAlignment="1">
      <alignment vertical="center"/>
    </xf>
    <xf numFmtId="49" fontId="0" fillId="0" borderId="0" xfId="0" applyNumberFormat="1" applyAlignment="1">
      <alignment vertical="center"/>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0" fillId="0" borderId="10" xfId="0" applyBorder="1" applyAlignment="1">
      <alignment vertical="center"/>
    </xf>
    <xf numFmtId="49" fontId="0" fillId="0" borderId="10" xfId="0" applyNumberFormat="1" applyFont="1" applyBorder="1" applyAlignment="1">
      <alignment vertical="center"/>
    </xf>
    <xf numFmtId="49" fontId="18" fillId="0" borderId="10" xfId="0" applyNumberFormat="1" applyFont="1" applyBorder="1" applyAlignment="1">
      <alignment vertical="top" wrapText="1"/>
    </xf>
    <xf numFmtId="0" fontId="18" fillId="0" borderId="10" xfId="0" applyFont="1" applyBorder="1" applyAlignment="1">
      <alignment vertical="top" wrapText="1"/>
    </xf>
    <xf numFmtId="49" fontId="0" fillId="0" borderId="10" xfId="0" applyNumberFormat="1" applyFont="1" applyBorder="1" applyAlignment="1">
      <alignment vertical="center" wrapText="1"/>
    </xf>
    <xf numFmtId="0" fontId="18" fillId="0" borderId="0" xfId="0" applyFont="1" applyAlignment="1">
      <alignment vertical="top" wrapText="1"/>
    </xf>
    <xf numFmtId="0" fontId="0" fillId="0" borderId="10" xfId="0" applyFont="1" applyBorder="1" applyAlignment="1">
      <alignment vertical="center" wrapText="1"/>
    </xf>
    <xf numFmtId="0" fontId="0" fillId="0" borderId="0" xfId="0"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shrinkToFit="1"/>
    </xf>
    <xf numFmtId="0" fontId="0" fillId="0" borderId="0" xfId="0" applyAlignment="1">
      <alignment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shrinkToFit="1"/>
    </xf>
    <xf numFmtId="0" fontId="0" fillId="0" borderId="14" xfId="0" applyFont="1" applyBorder="1" applyAlignment="1">
      <alignment horizontal="center" vertical="center"/>
    </xf>
    <xf numFmtId="0" fontId="17" fillId="0" borderId="0" xfId="0" applyFont="1" applyAlignment="1">
      <alignment horizontal="center" vertical="center"/>
    </xf>
    <xf numFmtId="0" fontId="0" fillId="0" borderId="15" xfId="0" applyBorder="1" applyAlignment="1">
      <alignment vertical="center"/>
    </xf>
    <xf numFmtId="0" fontId="0" fillId="0" borderId="10" xfId="0" applyFont="1" applyBorder="1" applyAlignment="1">
      <alignment horizontal="center" vertical="center" shrinkToFi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10" xfId="0" applyFill="1" applyBorder="1" applyAlignment="1">
      <alignment vertical="center"/>
    </xf>
    <xf numFmtId="0" fontId="0" fillId="24"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0" xfId="0" applyFill="1" applyBorder="1" applyAlignment="1">
      <alignment horizontal="center" vertical="center"/>
    </xf>
    <xf numFmtId="0" fontId="0" fillId="0" borderId="10" xfId="0" applyFont="1" applyFill="1" applyBorder="1" applyAlignment="1">
      <alignment horizontal="center" vertical="center" shrinkToFit="1"/>
    </xf>
    <xf numFmtId="0" fontId="0" fillId="17" borderId="10" xfId="0" applyFont="1" applyFill="1" applyBorder="1" applyAlignment="1">
      <alignment horizontal="center" vertical="center" shrinkToFit="1"/>
    </xf>
    <xf numFmtId="0" fontId="0" fillId="17" borderId="10" xfId="0" applyFont="1" applyFill="1" applyBorder="1" applyAlignment="1">
      <alignment horizontal="center" vertical="center"/>
    </xf>
    <xf numFmtId="0" fontId="0" fillId="0" borderId="13" xfId="0" applyFill="1" applyBorder="1" applyAlignment="1">
      <alignment horizontal="center" vertical="center"/>
    </xf>
    <xf numFmtId="0" fontId="0" fillId="6" borderId="10" xfId="0" applyFont="1" applyFill="1" applyBorder="1" applyAlignment="1">
      <alignment horizontal="center" vertical="center"/>
    </xf>
    <xf numFmtId="0" fontId="0" fillId="0" borderId="16" xfId="0" applyFont="1" applyFill="1" applyBorder="1" applyAlignment="1">
      <alignment horizontal="center" vertical="center" shrinkToFit="1"/>
    </xf>
    <xf numFmtId="0" fontId="0" fillId="0" borderId="0" xfId="0" applyFont="1" applyAlignment="1">
      <alignment horizontal="center" vertical="center" wrapText="1"/>
    </xf>
    <xf numFmtId="49" fontId="0" fillId="0" borderId="10" xfId="0" applyNumberFormat="1" applyFont="1" applyFill="1" applyBorder="1" applyAlignment="1">
      <alignment horizontal="center" vertical="center" shrinkToFit="1"/>
    </xf>
    <xf numFmtId="0" fontId="0" fillId="23" borderId="10" xfId="0" applyFont="1" applyFill="1" applyBorder="1" applyAlignment="1">
      <alignment horizontal="center" vertical="center"/>
    </xf>
    <xf numFmtId="0" fontId="18" fillId="0" borderId="0" xfId="0" applyFont="1" applyFill="1" applyAlignment="1">
      <alignment horizontal="center" vertical="top" wrapText="1"/>
    </xf>
    <xf numFmtId="0" fontId="0" fillId="0" borderId="17" xfId="0" applyFill="1" applyBorder="1" applyAlignment="1">
      <alignment horizontal="center" vertical="center"/>
    </xf>
    <xf numFmtId="0" fontId="0" fillId="7" borderId="10" xfId="0" applyFont="1" applyFill="1" applyBorder="1" applyAlignment="1">
      <alignment horizontal="center" vertical="center"/>
    </xf>
    <xf numFmtId="0" fontId="0" fillId="4" borderId="10" xfId="0" applyFont="1" applyFill="1" applyBorder="1" applyAlignment="1">
      <alignment horizontal="center" vertical="center"/>
    </xf>
    <xf numFmtId="0" fontId="0" fillId="0" borderId="18" xfId="0" applyFont="1" applyFill="1" applyBorder="1" applyAlignment="1">
      <alignment horizontal="center" vertical="center"/>
    </xf>
    <xf numFmtId="0" fontId="0" fillId="5" borderId="10" xfId="0" applyFont="1" applyFill="1" applyBorder="1" applyAlignment="1">
      <alignment horizontal="center" vertical="center"/>
    </xf>
    <xf numFmtId="0" fontId="0" fillId="0" borderId="18" xfId="0" applyFont="1" applyBorder="1" applyAlignment="1">
      <alignment horizontal="center" vertical="center" shrinkToFit="1"/>
    </xf>
    <xf numFmtId="0" fontId="0" fillId="0" borderId="16" xfId="0" applyFont="1" applyFill="1" applyBorder="1" applyAlignment="1">
      <alignment horizontal="center" vertical="center"/>
    </xf>
    <xf numFmtId="0" fontId="0" fillId="0" borderId="16" xfId="0" applyFill="1" applyBorder="1" applyAlignment="1">
      <alignment horizontal="center" vertical="center"/>
    </xf>
    <xf numFmtId="0" fontId="0" fillId="0" borderId="16" xfId="0" applyFill="1" applyBorder="1" applyAlignment="1">
      <alignment horizontal="center" vertical="center" shrinkToFit="1"/>
    </xf>
    <xf numFmtId="0" fontId="0" fillId="0" borderId="0" xfId="0" applyBorder="1" applyAlignment="1">
      <alignment vertical="center"/>
    </xf>
    <xf numFmtId="0" fontId="0" fillId="21" borderId="10" xfId="0" applyFont="1" applyFill="1" applyBorder="1" applyAlignment="1">
      <alignment horizontal="center" vertical="center"/>
    </xf>
    <xf numFmtId="0" fontId="0" fillId="0" borderId="16" xfId="0" applyFont="1" applyBorder="1" applyAlignment="1">
      <alignment horizontal="center" vertical="center"/>
    </xf>
    <xf numFmtId="0" fontId="0" fillId="0" borderId="10" xfId="0" applyBorder="1" applyAlignment="1">
      <alignment horizontal="center" vertical="center"/>
    </xf>
    <xf numFmtId="0" fontId="0" fillId="0" borderId="18" xfId="0" applyFont="1" applyBorder="1" applyAlignment="1">
      <alignment horizontal="center" vertical="center"/>
    </xf>
    <xf numFmtId="0" fontId="0" fillId="0" borderId="13" xfId="0" applyFont="1" applyFill="1" applyBorder="1" applyAlignment="1">
      <alignment horizontal="center" vertical="center"/>
    </xf>
    <xf numFmtId="0" fontId="0" fillId="0" borderId="0" xfId="0" applyFill="1" applyBorder="1" applyAlignment="1">
      <alignment horizontal="center" vertical="center" shrinkToFit="1"/>
    </xf>
    <xf numFmtId="0" fontId="0" fillId="0" borderId="0" xfId="0" applyBorder="1" applyAlignment="1">
      <alignment horizontal="center" vertical="center"/>
    </xf>
    <xf numFmtId="0" fontId="0" fillId="0" borderId="11"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9" xfId="0" applyBorder="1" applyAlignment="1">
      <alignment horizontal="center" vertical="center"/>
    </xf>
    <xf numFmtId="0" fontId="0" fillId="0" borderId="20" xfId="0" applyFill="1" applyBorder="1" applyAlignment="1">
      <alignment vertical="center"/>
    </xf>
    <xf numFmtId="0" fontId="0" fillId="0" borderId="20" xfId="0" applyFill="1" applyBorder="1" applyAlignment="1">
      <alignment horizontal="center" vertical="center"/>
    </xf>
    <xf numFmtId="0" fontId="0" fillId="0" borderId="21"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Fill="1" applyBorder="1" applyAlignment="1">
      <alignment horizontal="center" vertical="center" shrinkToFit="1"/>
    </xf>
    <xf numFmtId="0" fontId="0" fillId="0" borderId="12" xfId="0" applyBorder="1" applyAlignment="1">
      <alignment horizontal="center" vertical="center" shrinkToFit="1"/>
    </xf>
    <xf numFmtId="49" fontId="0" fillId="0" borderId="10" xfId="0" applyNumberFormat="1" applyFont="1" applyFill="1" applyBorder="1" applyAlignment="1">
      <alignment horizontal="center" vertical="center"/>
    </xf>
    <xf numFmtId="0" fontId="0" fillId="0" borderId="14" xfId="0"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0" xfId="0" applyFont="1" applyFill="1" applyAlignment="1">
      <alignment horizontal="center" vertical="center" wrapText="1"/>
    </xf>
    <xf numFmtId="0" fontId="20" fillId="0" borderId="0" xfId="0" applyFont="1" applyAlignment="1">
      <alignment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10" xfId="0" applyFont="1" applyBorder="1" applyAlignment="1">
      <alignment horizontal="center" vertical="center"/>
    </xf>
    <xf numFmtId="0" fontId="20" fillId="0" borderId="26" xfId="0" applyFont="1" applyBorder="1" applyAlignment="1">
      <alignment horizontal="center" vertical="center"/>
    </xf>
    <xf numFmtId="0" fontId="21" fillId="0" borderId="0" xfId="0" applyFont="1" applyFill="1" applyAlignment="1">
      <alignment vertical="center"/>
    </xf>
    <xf numFmtId="0" fontId="21" fillId="0" borderId="0" xfId="0" applyFont="1" applyAlignment="1">
      <alignment vertical="center"/>
    </xf>
    <xf numFmtId="0" fontId="20" fillId="23" borderId="27" xfId="0" applyFont="1" applyFill="1" applyBorder="1" applyAlignment="1">
      <alignment vertical="center"/>
    </xf>
    <xf numFmtId="0" fontId="20" fillId="0" borderId="27" xfId="0" applyFont="1" applyBorder="1" applyAlignment="1">
      <alignment vertical="center"/>
    </xf>
    <xf numFmtId="0" fontId="0" fillId="0" borderId="27" xfId="0" applyFont="1" applyBorder="1" applyAlignment="1">
      <alignment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22" xfId="0" applyFont="1" applyBorder="1" applyAlignment="1">
      <alignment vertical="center"/>
    </xf>
    <xf numFmtId="0" fontId="20" fillId="0" borderId="23" xfId="0" applyFont="1" applyBorder="1" applyAlignment="1">
      <alignment vertical="center"/>
    </xf>
    <xf numFmtId="0" fontId="20" fillId="0" borderId="24" xfId="0" applyFont="1" applyBorder="1" applyAlignment="1">
      <alignment vertical="center"/>
    </xf>
    <xf numFmtId="0" fontId="21" fillId="0" borderId="25" xfId="0" applyFont="1" applyBorder="1" applyAlignment="1">
      <alignment vertical="center"/>
    </xf>
    <xf numFmtId="0" fontId="0" fillId="0" borderId="10" xfId="0" applyFont="1" applyFill="1" applyBorder="1" applyAlignment="1">
      <alignment vertical="center" shrinkToFit="1"/>
    </xf>
    <xf numFmtId="0" fontId="20" fillId="0" borderId="31" xfId="0" applyFont="1" applyBorder="1" applyAlignment="1">
      <alignment vertical="center"/>
    </xf>
    <xf numFmtId="0" fontId="20" fillId="0" borderId="26" xfId="0" applyFont="1" applyBorder="1" applyAlignment="1">
      <alignment vertical="center"/>
    </xf>
    <xf numFmtId="0" fontId="20" fillId="0" borderId="0" xfId="0" applyFont="1" applyFill="1" applyAlignment="1">
      <alignment vertical="center"/>
    </xf>
    <xf numFmtId="0" fontId="20" fillId="0" borderId="32" xfId="0" applyFont="1" applyBorder="1" applyAlignment="1">
      <alignment vertical="center"/>
    </xf>
    <xf numFmtId="0" fontId="0" fillId="24" borderId="10" xfId="0" applyFont="1" applyFill="1" applyBorder="1" applyAlignment="1">
      <alignment horizontal="center" vertical="center" shrinkToFit="1"/>
    </xf>
    <xf numFmtId="0" fontId="0" fillId="0" borderId="16" xfId="0" applyFont="1" applyFill="1" applyBorder="1" applyAlignment="1">
      <alignment vertical="center" shrinkToFit="1"/>
    </xf>
    <xf numFmtId="0" fontId="0" fillId="24" borderId="10" xfId="0" applyFill="1" applyBorder="1" applyAlignment="1">
      <alignment horizontal="center" vertical="center"/>
    </xf>
    <xf numFmtId="0" fontId="20" fillId="0" borderId="33" xfId="0" applyFont="1" applyBorder="1" applyAlignment="1">
      <alignment vertical="center"/>
    </xf>
    <xf numFmtId="0" fontId="20" fillId="0" borderId="34" xfId="0" applyFont="1" applyBorder="1" applyAlignment="1">
      <alignment vertical="center"/>
    </xf>
    <xf numFmtId="0" fontId="20" fillId="0" borderId="35" xfId="0" applyFont="1" applyBorder="1" applyAlignment="1">
      <alignment vertical="center"/>
    </xf>
    <xf numFmtId="0" fontId="21" fillId="0" borderId="28" xfId="0" applyFont="1" applyBorder="1" applyAlignment="1">
      <alignment vertical="center"/>
    </xf>
    <xf numFmtId="0" fontId="20" fillId="0" borderId="36" xfId="0" applyFont="1" applyBorder="1" applyAlignment="1">
      <alignment vertical="center"/>
    </xf>
    <xf numFmtId="0" fontId="20" fillId="0" borderId="37" xfId="0" applyFont="1" applyBorder="1" applyAlignment="1">
      <alignment vertical="center"/>
    </xf>
    <xf numFmtId="0" fontId="20" fillId="0" borderId="38" xfId="0" applyFont="1" applyBorder="1" applyAlignment="1">
      <alignment vertical="center"/>
    </xf>
    <xf numFmtId="0" fontId="20" fillId="0" borderId="30" xfId="0" applyFont="1" applyBorder="1" applyAlignment="1">
      <alignment vertical="center"/>
    </xf>
    <xf numFmtId="0" fontId="0" fillId="0" borderId="39" xfId="0" applyFont="1" applyBorder="1" applyAlignment="1">
      <alignment horizontal="center" vertical="center"/>
    </xf>
    <xf numFmtId="0" fontId="23" fillId="0" borderId="0" xfId="0" applyFont="1" applyFill="1" applyAlignment="1">
      <alignment vertical="center" wrapText="1"/>
    </xf>
    <xf numFmtId="0" fontId="0" fillId="0" borderId="40" xfId="0" applyBorder="1" applyAlignment="1">
      <alignment vertical="center"/>
    </xf>
    <xf numFmtId="0" fontId="0" fillId="0" borderId="0" xfId="0" applyNumberFormat="1" applyAlignment="1">
      <alignment vertical="center"/>
    </xf>
    <xf numFmtId="0" fontId="24" fillId="0" borderId="0" xfId="0" applyFont="1" applyFill="1" applyAlignment="1">
      <alignment vertical="center"/>
    </xf>
    <xf numFmtId="0" fontId="24" fillId="0" borderId="0" xfId="0" applyFont="1" applyFill="1" applyAlignment="1">
      <alignment vertical="center" wrapText="1"/>
    </xf>
    <xf numFmtId="0" fontId="25" fillId="0" borderId="0" xfId="0" applyFont="1" applyFill="1" applyAlignment="1">
      <alignment vertical="center"/>
    </xf>
    <xf numFmtId="0" fontId="26" fillId="0" borderId="0" xfId="0" applyFont="1" applyAlignment="1">
      <alignment vertical="center"/>
    </xf>
    <xf numFmtId="0" fontId="0" fillId="0" borderId="22" xfId="0" applyFont="1" applyBorder="1" applyAlignment="1">
      <alignment horizontal="center" vertical="center"/>
    </xf>
    <xf numFmtId="0" fontId="0" fillId="0" borderId="41" xfId="0" applyBorder="1" applyAlignment="1">
      <alignment horizontal="center" vertical="center"/>
    </xf>
    <xf numFmtId="0" fontId="0" fillId="0" borderId="24" xfId="0" applyBorder="1" applyAlignment="1">
      <alignment horizontal="center" vertical="center"/>
    </xf>
    <xf numFmtId="0" fontId="0" fillId="0" borderId="42" xfId="0" applyBorder="1" applyAlignment="1">
      <alignment horizontal="center" vertical="center"/>
    </xf>
    <xf numFmtId="0" fontId="0" fillId="0" borderId="10" xfId="0" applyNumberFormat="1" applyBorder="1" applyAlignment="1">
      <alignment horizontal="center" vertical="center"/>
    </xf>
    <xf numFmtId="0" fontId="0" fillId="0" borderId="43" xfId="0" applyNumberFormat="1" applyBorder="1" applyAlignment="1">
      <alignment horizontal="center" vertical="center"/>
    </xf>
    <xf numFmtId="0" fontId="0" fillId="0" borderId="43" xfId="0" applyBorder="1" applyAlignment="1">
      <alignment horizontal="center" vertical="center"/>
    </xf>
    <xf numFmtId="0" fontId="2" fillId="0" borderId="0" xfId="0" applyFont="1" applyAlignment="1">
      <alignment vertical="center"/>
    </xf>
    <xf numFmtId="0" fontId="18" fillId="0" borderId="44" xfId="0" applyFont="1" applyBorder="1" applyAlignment="1">
      <alignment vertical="center"/>
    </xf>
    <xf numFmtId="0" fontId="18" fillId="0" borderId="45" xfId="0" applyFont="1" applyBorder="1" applyAlignment="1">
      <alignment vertical="center"/>
    </xf>
    <xf numFmtId="0" fontId="28" fillId="0" borderId="45" xfId="0" applyFont="1" applyBorder="1" applyAlignment="1" applyProtection="1">
      <alignment vertical="center"/>
      <protection hidden="1"/>
    </xf>
    <xf numFmtId="0" fontId="28" fillId="0" borderId="46" xfId="0" applyFont="1" applyBorder="1" applyAlignment="1" applyProtection="1">
      <alignment vertical="center"/>
      <protection hidden="1"/>
    </xf>
    <xf numFmtId="0" fontId="0" fillId="0" borderId="22" xfId="0" applyBorder="1" applyAlignment="1">
      <alignment vertical="center"/>
    </xf>
    <xf numFmtId="0" fontId="0" fillId="0" borderId="23" xfId="0" applyBorder="1" applyAlignment="1">
      <alignment vertical="center"/>
    </xf>
    <xf numFmtId="0" fontId="0" fillId="0" borderId="47" xfId="0" applyFill="1" applyBorder="1" applyAlignment="1">
      <alignment vertical="center"/>
    </xf>
    <xf numFmtId="0" fontId="0" fillId="0" borderId="25" xfId="0" applyBorder="1" applyAlignment="1">
      <alignment vertical="center"/>
    </xf>
    <xf numFmtId="0" fontId="0" fillId="25"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0" fillId="25" borderId="10" xfId="0" applyFill="1" applyBorder="1" applyAlignment="1">
      <alignment vertical="center"/>
    </xf>
    <xf numFmtId="0" fontId="0" fillId="0" borderId="43" xfId="0" applyFill="1" applyBorder="1" applyAlignment="1">
      <alignment vertical="center"/>
    </xf>
    <xf numFmtId="49" fontId="0" fillId="0" borderId="25" xfId="0" applyNumberFormat="1" applyBorder="1" applyAlignment="1">
      <alignment vertical="center"/>
    </xf>
    <xf numFmtId="49" fontId="0" fillId="0" borderId="25" xfId="0" applyNumberFormat="1" applyFill="1" applyBorder="1" applyAlignment="1">
      <alignment vertical="center"/>
    </xf>
    <xf numFmtId="0" fontId="18" fillId="0" borderId="52" xfId="0" applyFont="1" applyBorder="1" applyAlignment="1">
      <alignment vertical="center"/>
    </xf>
    <xf numFmtId="0" fontId="0" fillId="0" borderId="53" xfId="0" applyBorder="1" applyAlignment="1">
      <alignment horizontal="center" vertical="center"/>
    </xf>
    <xf numFmtId="0" fontId="0" fillId="0" borderId="29" xfId="0" applyNumberFormat="1" applyBorder="1" applyAlignment="1">
      <alignment horizontal="center" vertical="center"/>
    </xf>
    <xf numFmtId="0" fontId="0" fillId="0" borderId="54" xfId="0" applyNumberFormat="1" applyBorder="1" applyAlignment="1">
      <alignment horizontal="center" vertical="center"/>
    </xf>
    <xf numFmtId="0" fontId="0" fillId="0" borderId="29" xfId="0" applyBorder="1" applyAlignment="1">
      <alignment horizontal="center" vertical="center"/>
    </xf>
    <xf numFmtId="0" fontId="0" fillId="0" borderId="54" xfId="0" applyBorder="1" applyAlignment="1">
      <alignment horizontal="center" vertical="center"/>
    </xf>
    <xf numFmtId="0" fontId="18" fillId="0" borderId="55" xfId="0" applyFont="1" applyBorder="1" applyAlignment="1">
      <alignment vertical="center"/>
    </xf>
    <xf numFmtId="0" fontId="0" fillId="0" borderId="55" xfId="0" applyBorder="1" applyAlignment="1">
      <alignment vertical="center"/>
    </xf>
    <xf numFmtId="0" fontId="25" fillId="0" borderId="56" xfId="0" applyFont="1" applyFill="1" applyBorder="1" applyAlignment="1">
      <alignment vertical="center"/>
    </xf>
    <xf numFmtId="0" fontId="25" fillId="0" borderId="0" xfId="0" applyFont="1" applyFill="1" applyBorder="1" applyAlignment="1">
      <alignment vertical="center"/>
    </xf>
    <xf numFmtId="0" fontId="0" fillId="0" borderId="28" xfId="0" applyNumberFormat="1" applyFill="1" applyBorder="1" applyAlignment="1">
      <alignment vertical="center"/>
    </xf>
    <xf numFmtId="0" fontId="0" fillId="0" borderId="57" xfId="0" applyFill="1" applyBorder="1" applyAlignment="1">
      <alignment vertical="center"/>
    </xf>
    <xf numFmtId="0" fontId="0" fillId="0" borderId="29" xfId="0" applyFill="1" applyBorder="1" applyAlignment="1">
      <alignment vertical="center"/>
    </xf>
    <xf numFmtId="0" fontId="0" fillId="25" borderId="54" xfId="0" applyFill="1" applyBorder="1" applyAlignment="1">
      <alignment vertical="center"/>
    </xf>
    <xf numFmtId="0" fontId="0" fillId="0" borderId="23" xfId="0" applyNumberFormat="1" applyBorder="1" applyAlignment="1">
      <alignment horizontal="center" vertical="center"/>
    </xf>
    <xf numFmtId="0" fontId="0" fillId="0" borderId="23" xfId="0" applyBorder="1" applyAlignment="1">
      <alignment horizontal="center" vertical="center"/>
    </xf>
    <xf numFmtId="0" fontId="0" fillId="0" borderId="47" xfId="0" applyBorder="1" applyAlignment="1">
      <alignment horizontal="center" vertical="center"/>
    </xf>
    <xf numFmtId="0" fontId="0" fillId="0" borderId="58" xfId="0" applyFont="1" applyBorder="1" applyAlignment="1">
      <alignment vertical="center"/>
    </xf>
    <xf numFmtId="0" fontId="0" fillId="0" borderId="59" xfId="0" applyBorder="1" applyAlignment="1">
      <alignment vertical="center"/>
    </xf>
    <xf numFmtId="0" fontId="0" fillId="0" borderId="41" xfId="0" applyBorder="1" applyAlignment="1">
      <alignment vertical="center"/>
    </xf>
    <xf numFmtId="0" fontId="0" fillId="0" borderId="24" xfId="0" applyBorder="1" applyAlignment="1">
      <alignment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3" xfId="0" applyFont="1" applyBorder="1" applyAlignment="1">
      <alignment vertical="center"/>
    </xf>
    <xf numFmtId="0" fontId="0" fillId="0" borderId="13" xfId="0" applyBorder="1" applyAlignment="1">
      <alignment vertical="center"/>
    </xf>
    <xf numFmtId="0" fontId="0" fillId="0" borderId="43" xfId="0" applyBorder="1" applyAlignment="1">
      <alignment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69" xfId="0" applyBorder="1" applyAlignment="1">
      <alignment vertical="center"/>
    </xf>
    <xf numFmtId="0" fontId="0" fillId="0" borderId="29" xfId="0" applyBorder="1" applyAlignment="1">
      <alignment vertical="center"/>
    </xf>
    <xf numFmtId="0" fontId="0" fillId="0" borderId="54" xfId="0" applyBorder="1" applyAlignment="1">
      <alignment vertical="center"/>
    </xf>
    <xf numFmtId="0" fontId="0" fillId="0" borderId="70" xfId="0" applyFont="1" applyFill="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0" xfId="0" applyFont="1" applyFill="1"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23" borderId="14" xfId="0" applyFill="1" applyBorder="1" applyAlignment="1">
      <alignment vertical="center"/>
    </xf>
    <xf numFmtId="49" fontId="0" fillId="0" borderId="28" xfId="0" applyNumberFormat="1" applyFont="1" applyBorder="1" applyAlignment="1">
      <alignment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19" fillId="0" borderId="0" xfId="0" applyFont="1" applyAlignment="1">
      <alignment vertical="center"/>
    </xf>
    <xf numFmtId="49" fontId="0" fillId="0" borderId="23" xfId="0" applyNumberFormat="1" applyBorder="1" applyAlignment="1">
      <alignment horizontal="center" vertical="center"/>
    </xf>
    <xf numFmtId="49" fontId="0" fillId="0" borderId="47" xfId="0" applyNumberFormat="1" applyBorder="1" applyAlignment="1">
      <alignment horizontal="center" vertical="center"/>
    </xf>
    <xf numFmtId="0" fontId="0" fillId="0" borderId="25" xfId="0" applyNumberFormat="1" applyBorder="1" applyAlignment="1">
      <alignment horizontal="center" vertical="center"/>
    </xf>
    <xf numFmtId="0" fontId="0" fillId="25" borderId="48" xfId="0"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25" fillId="0" borderId="0" xfId="0" applyFont="1" applyFill="1" applyAlignment="1">
      <alignment vertical="center" wrapText="1"/>
    </xf>
    <xf numFmtId="0" fontId="30" fillId="0" borderId="51" xfId="0" applyFont="1" applyBorder="1" applyAlignment="1">
      <alignment horizontal="center" vertical="center"/>
    </xf>
    <xf numFmtId="0" fontId="0" fillId="25" borderId="10" xfId="0" applyFill="1" applyBorder="1" applyAlignment="1">
      <alignment horizontal="center" vertical="center"/>
    </xf>
    <xf numFmtId="0" fontId="30" fillId="0" borderId="10" xfId="0" applyFont="1" applyBorder="1" applyAlignment="1">
      <alignment horizontal="center" vertical="center"/>
    </xf>
    <xf numFmtId="0" fontId="0" fillId="0" borderId="19" xfId="0" applyFill="1" applyBorder="1" applyAlignment="1">
      <alignment vertical="center"/>
    </xf>
    <xf numFmtId="0" fontId="0" fillId="25" borderId="13" xfId="0" applyFill="1" applyBorder="1" applyAlignment="1">
      <alignment horizontal="center" vertical="center"/>
    </xf>
    <xf numFmtId="0" fontId="30" fillId="0" borderId="66" xfId="0" applyFont="1" applyBorder="1" applyAlignment="1">
      <alignment horizontal="center" vertical="center"/>
    </xf>
    <xf numFmtId="0" fontId="0" fillId="25" borderId="14" xfId="0" applyFill="1" applyBorder="1" applyAlignment="1">
      <alignment horizontal="center" vertical="center"/>
    </xf>
    <xf numFmtId="0" fontId="0" fillId="25" borderId="11" xfId="0" applyFill="1" applyBorder="1" applyAlignment="1">
      <alignment horizontal="center" vertical="center"/>
    </xf>
    <xf numFmtId="0" fontId="0" fillId="0" borderId="68" xfId="0" applyNumberFormat="1" applyBorder="1" applyAlignment="1">
      <alignment horizontal="center" vertical="center"/>
    </xf>
    <xf numFmtId="0" fontId="30" fillId="0" borderId="57" xfId="0" applyFont="1" applyBorder="1" applyAlignment="1">
      <alignment horizontal="center" vertical="center"/>
    </xf>
    <xf numFmtId="0" fontId="30" fillId="0" borderId="29" xfId="0" applyFont="1" applyBorder="1" applyAlignment="1">
      <alignment horizontal="center" vertical="center"/>
    </xf>
    <xf numFmtId="0" fontId="0" fillId="25" borderId="54" xfId="0" applyFill="1" applyBorder="1" applyAlignment="1">
      <alignment horizontal="center" vertical="center"/>
    </xf>
    <xf numFmtId="0" fontId="0" fillId="0" borderId="80" xfId="0" applyFont="1" applyBorder="1" applyAlignment="1">
      <alignment horizontal="center" vertical="center"/>
    </xf>
    <xf numFmtId="0" fontId="0" fillId="0" borderId="81" xfId="0" applyBorder="1" applyAlignment="1">
      <alignment horizontal="center" vertical="center"/>
    </xf>
    <xf numFmtId="0" fontId="0" fillId="0" borderId="14" xfId="0" applyBorder="1" applyAlignment="1">
      <alignment horizontal="center" vertical="center"/>
    </xf>
    <xf numFmtId="0" fontId="0" fillId="0" borderId="82" xfId="0" applyFill="1" applyBorder="1" applyAlignment="1">
      <alignment horizontal="center" vertical="center"/>
    </xf>
    <xf numFmtId="0" fontId="30" fillId="0" borderId="0" xfId="0" applyFont="1" applyAlignment="1">
      <alignment vertical="center"/>
    </xf>
    <xf numFmtId="0" fontId="0" fillId="0" borderId="83" xfId="0" applyFill="1" applyBorder="1" applyAlignment="1">
      <alignment horizontal="center" vertical="center"/>
    </xf>
    <xf numFmtId="49" fontId="0" fillId="0" borderId="84" xfId="0" applyNumberForma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horizontal="center" vertical="center"/>
    </xf>
    <xf numFmtId="0" fontId="0" fillId="0" borderId="0" xfId="0" applyBorder="1" applyAlignment="1">
      <alignment vertical="center"/>
    </xf>
    <xf numFmtId="0" fontId="0" fillId="0" borderId="90" xfId="0" applyBorder="1" applyAlignment="1">
      <alignment horizontal="center" vertical="center"/>
    </xf>
    <xf numFmtId="0" fontId="0" fillId="0" borderId="90" xfId="0" applyBorder="1" applyAlignment="1">
      <alignment vertical="center"/>
    </xf>
    <xf numFmtId="0" fontId="0" fillId="0" borderId="89" xfId="0" applyBorder="1" applyAlignment="1">
      <alignment vertical="center"/>
    </xf>
    <xf numFmtId="176" fontId="0" fillId="0" borderId="0" xfId="0" applyNumberFormat="1" applyBorder="1" applyAlignment="1">
      <alignment horizontal="center" vertical="center"/>
    </xf>
    <xf numFmtId="0" fontId="0" fillId="26" borderId="10" xfId="0" applyFont="1" applyFill="1" applyBorder="1" applyAlignment="1">
      <alignment horizontal="center" vertical="center"/>
    </xf>
    <xf numFmtId="0" fontId="0" fillId="0" borderId="74" xfId="0" applyFill="1" applyBorder="1" applyAlignment="1">
      <alignment vertical="center"/>
    </xf>
    <xf numFmtId="0" fontId="0" fillId="0" borderId="75" xfId="0" applyFill="1" applyBorder="1" applyAlignment="1">
      <alignment vertical="center"/>
    </xf>
    <xf numFmtId="0" fontId="0" fillId="0" borderId="76" xfId="0" applyFill="1" applyBorder="1" applyAlignment="1">
      <alignment vertical="center"/>
    </xf>
    <xf numFmtId="0" fontId="0" fillId="0" borderId="22" xfId="0" applyFill="1" applyBorder="1" applyAlignment="1">
      <alignment vertical="center"/>
    </xf>
    <xf numFmtId="0" fontId="0" fillId="0" borderId="41" xfId="0" applyFill="1" applyBorder="1" applyAlignment="1">
      <alignment vertical="center"/>
    </xf>
    <xf numFmtId="0" fontId="0" fillId="0" borderId="24" xfId="0" applyFill="1" applyBorder="1" applyAlignment="1">
      <alignment vertical="center"/>
    </xf>
    <xf numFmtId="0" fontId="0" fillId="0" borderId="42" xfId="0" applyBorder="1" applyAlignment="1">
      <alignment vertical="center"/>
    </xf>
    <xf numFmtId="0" fontId="0" fillId="0" borderId="53"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33" fillId="7" borderId="10" xfId="0" applyFont="1" applyFill="1" applyBorder="1" applyAlignment="1">
      <alignment horizontal="center" vertical="center"/>
    </xf>
    <xf numFmtId="0" fontId="0" fillId="0" borderId="94"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0" fillId="0" borderId="95" xfId="0" applyFill="1"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Fill="1" applyBorder="1" applyAlignment="1">
      <alignment vertical="center"/>
    </xf>
    <xf numFmtId="0" fontId="0" fillId="0" borderId="99" xfId="0" applyFill="1" applyBorder="1" applyAlignment="1">
      <alignment vertical="center"/>
    </xf>
    <xf numFmtId="0" fontId="0" fillId="0" borderId="12" xfId="0" applyBorder="1" applyAlignment="1">
      <alignment vertical="center"/>
    </xf>
    <xf numFmtId="0" fontId="0" fillId="0" borderId="95"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47"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34" xfId="0" applyFont="1" applyBorder="1" applyAlignment="1">
      <alignment vertical="center"/>
    </xf>
    <xf numFmtId="0" fontId="0" fillId="0" borderId="35" xfId="0" applyBorder="1" applyAlignment="1">
      <alignment vertical="center"/>
    </xf>
    <xf numFmtId="0" fontId="0" fillId="0" borderId="33" xfId="0" applyBorder="1" applyAlignment="1">
      <alignment vertical="center"/>
    </xf>
    <xf numFmtId="0" fontId="0" fillId="0" borderId="28" xfId="0"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0" xfId="0" applyBorder="1" applyAlignment="1">
      <alignment horizontal="left" vertical="center"/>
    </xf>
    <xf numFmtId="0" fontId="0" fillId="0" borderId="10" xfId="0" applyFont="1" applyBorder="1" applyAlignment="1">
      <alignment horizontal="left" vertical="center"/>
    </xf>
    <xf numFmtId="0" fontId="35" fillId="0" borderId="12" xfId="0" applyFont="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16" fillId="27" borderId="18" xfId="0" applyFont="1" applyFill="1" applyBorder="1" applyAlignment="1">
      <alignment horizontal="center" vertical="center"/>
    </xf>
    <xf numFmtId="0" fontId="16" fillId="27" borderId="66" xfId="0" applyFont="1" applyFill="1" applyBorder="1" applyAlignment="1">
      <alignment horizontal="center" vertical="center"/>
    </xf>
    <xf numFmtId="0" fontId="16" fillId="27" borderId="13"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2" xfId="0" applyFont="1" applyFill="1" applyBorder="1" applyAlignment="1">
      <alignment horizontal="center" vertical="center"/>
    </xf>
    <xf numFmtId="0" fontId="0" fillId="27" borderId="18" xfId="0" applyFill="1" applyBorder="1" applyAlignment="1">
      <alignment horizontal="center" vertical="center"/>
    </xf>
    <xf numFmtId="0" fontId="0" fillId="27" borderId="66" xfId="0" applyFill="1" applyBorder="1" applyAlignment="1">
      <alignment horizontal="center" vertical="center"/>
    </xf>
    <xf numFmtId="0" fontId="0" fillId="27" borderId="13" xfId="0" applyFill="1" applyBorder="1" applyAlignment="1">
      <alignment horizontal="center" vertical="center"/>
    </xf>
    <xf numFmtId="0" fontId="33" fillId="0" borderId="15" xfId="0" applyFont="1" applyFill="1" applyBorder="1" applyAlignment="1">
      <alignment horizontal="center" vertical="center"/>
    </xf>
    <xf numFmtId="0" fontId="33" fillId="0" borderId="12" xfId="0" applyFont="1" applyFill="1" applyBorder="1" applyAlignment="1">
      <alignment horizontal="center" vertical="center"/>
    </xf>
    <xf numFmtId="0" fontId="0" fillId="0" borderId="96"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17" xfId="0" applyFont="1" applyBorder="1" applyAlignment="1">
      <alignment horizontal="center" vertical="center"/>
    </xf>
    <xf numFmtId="0" fontId="0" fillId="0" borderId="15" xfId="0" applyFont="1" applyBorder="1" applyAlignment="1">
      <alignment horizontal="center" vertical="center"/>
    </xf>
    <xf numFmtId="0" fontId="0" fillId="0" borderId="96" xfId="0" applyFill="1" applyBorder="1" applyAlignment="1">
      <alignment horizontal="center" vertical="center"/>
    </xf>
    <xf numFmtId="0" fontId="0" fillId="24" borderId="16" xfId="0" applyFont="1" applyFill="1" applyBorder="1" applyAlignment="1">
      <alignment horizontal="center" vertical="center"/>
    </xf>
    <xf numFmtId="0" fontId="16" fillId="0" borderId="96" xfId="0" applyFont="1" applyFill="1" applyBorder="1" applyAlignment="1">
      <alignment horizontal="center" vertical="center"/>
    </xf>
    <xf numFmtId="0" fontId="16" fillId="27" borderId="21" xfId="0" applyFont="1" applyFill="1" applyBorder="1" applyAlignment="1">
      <alignment horizontal="center" vertical="center"/>
    </xf>
    <xf numFmtId="0" fontId="16" fillId="27" borderId="20" xfId="0" applyFont="1" applyFill="1" applyBorder="1" applyAlignment="1">
      <alignment horizontal="center" vertical="center"/>
    </xf>
    <xf numFmtId="0" fontId="16" fillId="27" borderId="11" xfId="0" applyFont="1" applyFill="1" applyBorder="1" applyAlignment="1">
      <alignment horizontal="center" vertical="center"/>
    </xf>
    <xf numFmtId="0" fontId="0" fillId="17" borderId="16" xfId="0" applyFont="1" applyFill="1" applyBorder="1" applyAlignment="1">
      <alignment horizontal="center" vertical="center"/>
    </xf>
    <xf numFmtId="0" fontId="0" fillId="27" borderId="21" xfId="0" applyFill="1" applyBorder="1" applyAlignment="1">
      <alignment horizontal="center" vertical="center"/>
    </xf>
    <xf numFmtId="0" fontId="0" fillId="27" borderId="20" xfId="0" applyFill="1" applyBorder="1" applyAlignment="1">
      <alignment horizontal="center" vertical="center"/>
    </xf>
    <xf numFmtId="0" fontId="0" fillId="27" borderId="11" xfId="0" applyFill="1" applyBorder="1" applyAlignment="1">
      <alignment horizontal="center" vertical="center"/>
    </xf>
    <xf numFmtId="0" fontId="33" fillId="0" borderId="96" xfId="0" applyFont="1" applyFill="1" applyBorder="1" applyAlignment="1">
      <alignment horizontal="center" vertical="center"/>
    </xf>
    <xf numFmtId="0" fontId="0" fillId="6" borderId="16" xfId="0" applyFont="1" applyFill="1" applyBorder="1" applyAlignment="1">
      <alignment horizontal="center" vertical="center"/>
    </xf>
    <xf numFmtId="0" fontId="0" fillId="23" borderId="16" xfId="0" applyFont="1" applyFill="1" applyBorder="1" applyAlignment="1">
      <alignment horizontal="center" vertical="center"/>
    </xf>
    <xf numFmtId="0" fontId="33" fillId="7" borderId="16"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4" xfId="0" applyFont="1" applyBorder="1" applyAlignment="1">
      <alignment horizontal="center" vertical="center"/>
    </xf>
    <xf numFmtId="0" fontId="19" fillId="0" borderId="10" xfId="0" applyFont="1" applyBorder="1" applyAlignment="1">
      <alignment horizontal="center" vertical="center"/>
    </xf>
    <xf numFmtId="0" fontId="19" fillId="0" borderId="21" xfId="0" applyFont="1" applyBorder="1" applyAlignment="1">
      <alignment horizontal="center" vertical="center"/>
    </xf>
    <xf numFmtId="0" fontId="19" fillId="0" borderId="18" xfId="0" applyFont="1" applyBorder="1" applyAlignment="1">
      <alignment horizontal="center" vertical="center"/>
    </xf>
    <xf numFmtId="0" fontId="22" fillId="0" borderId="103" xfId="0" applyFont="1" applyBorder="1" applyAlignment="1">
      <alignment vertical="center"/>
    </xf>
    <xf numFmtId="0" fontId="27" fillId="0" borderId="104" xfId="0" applyFont="1" applyBorder="1" applyAlignment="1">
      <alignment horizontal="left" vertical="center"/>
    </xf>
    <xf numFmtId="0" fontId="18" fillId="0" borderId="105" xfId="0" applyFont="1" applyBorder="1" applyAlignment="1">
      <alignment vertical="center"/>
    </xf>
    <xf numFmtId="0" fontId="27" fillId="0" borderId="106" xfId="0" applyFont="1" applyBorder="1" applyAlignment="1">
      <alignment horizontal="left" vertical="center"/>
    </xf>
    <xf numFmtId="0" fontId="29" fillId="4" borderId="0" xfId="0" applyFont="1" applyFill="1" applyBorder="1" applyAlignment="1">
      <alignment vertical="center" wrapText="1"/>
    </xf>
    <xf numFmtId="0" fontId="31" fillId="0" borderId="0" xfId="0" applyFont="1" applyFill="1" applyBorder="1" applyAlignment="1">
      <alignment vertical="center" wrapText="1"/>
    </xf>
    <xf numFmtId="0" fontId="32" fillId="0" borderId="0" xfId="0" applyFont="1" applyBorder="1" applyAlignment="1">
      <alignment vertical="center"/>
    </xf>
    <xf numFmtId="0" fontId="34" fillId="0" borderId="103"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10" xfId="0" applyBorder="1" applyAlignment="1">
      <alignment horizontal="center" vertical="center"/>
    </xf>
    <xf numFmtId="0" fontId="35" fillId="0" borderId="1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61</xdr:row>
      <xdr:rowOff>76200</xdr:rowOff>
    </xdr:from>
    <xdr:to>
      <xdr:col>1</xdr:col>
      <xdr:colOff>19050</xdr:colOff>
      <xdr:row>66</xdr:row>
      <xdr:rowOff>152400</xdr:rowOff>
    </xdr:to>
    <xdr:grpSp>
      <xdr:nvGrpSpPr>
        <xdr:cNvPr id="1" name="下矢印 4"/>
        <xdr:cNvGrpSpPr>
          <a:grpSpLocks/>
        </xdr:cNvGrpSpPr>
      </xdr:nvGrpSpPr>
      <xdr:grpSpPr>
        <a:xfrm>
          <a:off x="76200" y="10906125"/>
          <a:ext cx="485775" cy="933450"/>
          <a:chOff x="110" y="17397"/>
          <a:chExt cx="699" cy="1500"/>
        </a:xfrm>
        <a:solidFill>
          <a:srgbClr val="FFFFFF"/>
        </a:solidFill>
      </xdr:grpSpPr>
      <xdr:sp>
        <xdr:nvSpPr>
          <xdr:cNvPr id="2" name="AutoShape 2"/>
          <xdr:cNvSpPr>
            <a:spLocks/>
          </xdr:cNvSpPr>
        </xdr:nvSpPr>
        <xdr:spPr>
          <a:xfrm>
            <a:off x="110" y="17397"/>
            <a:ext cx="699" cy="1500"/>
          </a:xfrm>
          <a:custGeom>
            <a:pathLst>
              <a:path h="2661" w="1235">
                <a:moveTo>
                  <a:pt x="308" y="0"/>
                </a:moveTo>
                <a:lnTo>
                  <a:pt x="308" y="2001"/>
                </a:lnTo>
                <a:lnTo>
                  <a:pt x="0" y="2001"/>
                </a:lnTo>
                <a:lnTo>
                  <a:pt x="617" y="2660"/>
                </a:lnTo>
                <a:lnTo>
                  <a:pt x="1234" y="2001"/>
                </a:lnTo>
                <a:lnTo>
                  <a:pt x="925" y="2001"/>
                </a:lnTo>
                <a:lnTo>
                  <a:pt x="925" y="0"/>
                </a:lnTo>
                <a:lnTo>
                  <a:pt x="308" y="0"/>
                </a:lnTo>
              </a:path>
            </a:pathLst>
          </a:custGeom>
          <a:solidFill>
            <a:srgbClr val="FFFF00"/>
          </a:solidFill>
          <a:ln w="2556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85725</xdr:colOff>
      <xdr:row>49</xdr:row>
      <xdr:rowOff>47625</xdr:rowOff>
    </xdr:from>
    <xdr:to>
      <xdr:col>16</xdr:col>
      <xdr:colOff>466725</xdr:colOff>
      <xdr:row>51</xdr:row>
      <xdr:rowOff>171450</xdr:rowOff>
    </xdr:to>
    <xdr:grpSp>
      <xdr:nvGrpSpPr>
        <xdr:cNvPr id="3" name="左矢印 3"/>
        <xdr:cNvGrpSpPr>
          <a:grpSpLocks/>
        </xdr:cNvGrpSpPr>
      </xdr:nvGrpSpPr>
      <xdr:grpSpPr>
        <a:xfrm>
          <a:off x="7810500" y="8743950"/>
          <a:ext cx="1466850" cy="485775"/>
          <a:chOff x="11866" y="13955"/>
          <a:chExt cx="2117" cy="769"/>
        </a:xfrm>
        <a:solidFill>
          <a:srgbClr val="FFFFFF"/>
        </a:solidFill>
      </xdr:grpSpPr>
      <xdr:sp>
        <xdr:nvSpPr>
          <xdr:cNvPr id="4" name="AutoShape 4"/>
          <xdr:cNvSpPr>
            <a:spLocks/>
          </xdr:cNvSpPr>
        </xdr:nvSpPr>
        <xdr:spPr>
          <a:xfrm>
            <a:off x="11866" y="13955"/>
            <a:ext cx="2117" cy="769"/>
          </a:xfrm>
          <a:custGeom>
            <a:pathLst>
              <a:path h="1373" w="3749">
                <a:moveTo>
                  <a:pt x="3748" y="343"/>
                </a:moveTo>
                <a:lnTo>
                  <a:pt x="521" y="343"/>
                </a:lnTo>
                <a:lnTo>
                  <a:pt x="521" y="0"/>
                </a:lnTo>
                <a:lnTo>
                  <a:pt x="0" y="686"/>
                </a:lnTo>
                <a:lnTo>
                  <a:pt x="521" y="1372"/>
                </a:lnTo>
                <a:lnTo>
                  <a:pt x="521" y="1028"/>
                </a:lnTo>
                <a:lnTo>
                  <a:pt x="3748" y="1028"/>
                </a:lnTo>
                <a:lnTo>
                  <a:pt x="3748" y="343"/>
                </a:lnTo>
              </a:path>
            </a:pathLst>
          </a:custGeom>
          <a:solidFill>
            <a:srgbClr val="FFFF00"/>
          </a:solidFill>
          <a:ln w="2556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219075</xdr:colOff>
      <xdr:row>35</xdr:row>
      <xdr:rowOff>0</xdr:rowOff>
    </xdr:from>
    <xdr:to>
      <xdr:col>17</xdr:col>
      <xdr:colOff>161925</xdr:colOff>
      <xdr:row>40</xdr:row>
      <xdr:rowOff>66675</xdr:rowOff>
    </xdr:to>
    <xdr:grpSp>
      <xdr:nvGrpSpPr>
        <xdr:cNvPr id="5" name="AutoShape 4"/>
        <xdr:cNvGrpSpPr>
          <a:grpSpLocks/>
        </xdr:cNvGrpSpPr>
      </xdr:nvGrpSpPr>
      <xdr:grpSpPr>
        <a:xfrm>
          <a:off x="9029700" y="6172200"/>
          <a:ext cx="485775" cy="962025"/>
          <a:chOff x="13620" y="9911"/>
          <a:chExt cx="699" cy="1526"/>
        </a:xfrm>
        <a:solidFill>
          <a:srgbClr val="FFFFFF"/>
        </a:solidFill>
      </xdr:grpSpPr>
      <xdr:sp>
        <xdr:nvSpPr>
          <xdr:cNvPr id="6" name="AutoShape 6"/>
          <xdr:cNvSpPr>
            <a:spLocks/>
          </xdr:cNvSpPr>
        </xdr:nvSpPr>
        <xdr:spPr>
          <a:xfrm>
            <a:off x="13620" y="9911"/>
            <a:ext cx="699" cy="1526"/>
          </a:xfrm>
          <a:custGeom>
            <a:pathLst>
              <a:path h="2709" w="1235">
                <a:moveTo>
                  <a:pt x="308" y="2708"/>
                </a:moveTo>
                <a:lnTo>
                  <a:pt x="308" y="677"/>
                </a:lnTo>
                <a:lnTo>
                  <a:pt x="0" y="677"/>
                </a:lnTo>
                <a:lnTo>
                  <a:pt x="617" y="0"/>
                </a:lnTo>
                <a:lnTo>
                  <a:pt x="1234" y="677"/>
                </a:lnTo>
                <a:lnTo>
                  <a:pt x="925" y="677"/>
                </a:lnTo>
                <a:lnTo>
                  <a:pt x="925" y="2708"/>
                </a:lnTo>
                <a:lnTo>
                  <a:pt x="308" y="2708"/>
                </a:lnTo>
              </a:path>
            </a:pathLst>
          </a:custGeom>
          <a:solidFill>
            <a:srgbClr val="FFFF00"/>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E212"/>
  <sheetViews>
    <sheetView zoomScale="80" zoomScaleNormal="80" zoomScalePageLayoutView="0" workbookViewId="0" topLeftCell="A1">
      <pane xSplit="1" ySplit="1" topLeftCell="B120" activePane="bottomRight" state="frozen"/>
      <selection pane="topLeft" activeCell="A1" sqref="A1"/>
      <selection pane="topRight" activeCell="B1" sqref="B1"/>
      <selection pane="bottomLeft" activeCell="A104" sqref="A104"/>
      <selection pane="bottomRight" activeCell="D128" sqref="D128"/>
    </sheetView>
  </sheetViews>
  <sheetFormatPr defaultColWidth="9.00390625" defaultRowHeight="13.5"/>
  <cols>
    <col min="1" max="1" width="3.375" style="0" customWidth="1"/>
    <col min="2" max="2" width="5.375" style="0" customWidth="1"/>
    <col min="4" max="4" width="29.125" style="1" customWidth="1"/>
    <col min="5" max="5" width="23.50390625" style="0" customWidth="1"/>
  </cols>
  <sheetData>
    <row r="1" spans="2:5" ht="13.5">
      <c r="B1" s="2" t="s">
        <v>0</v>
      </c>
      <c r="C1" s="2" t="s">
        <v>1</v>
      </c>
      <c r="D1" s="3" t="s">
        <v>2</v>
      </c>
      <c r="E1" s="2" t="s">
        <v>3</v>
      </c>
    </row>
    <row r="2" spans="2:5" ht="13.5">
      <c r="B2" s="4">
        <v>1</v>
      </c>
      <c r="C2" s="4" t="s">
        <v>4</v>
      </c>
      <c r="D2" s="5" t="s">
        <v>5</v>
      </c>
      <c r="E2" s="4" t="s">
        <v>6</v>
      </c>
    </row>
    <row r="3" spans="2:5" ht="13.5">
      <c r="B3" s="4">
        <v>1.1</v>
      </c>
      <c r="C3" s="4" t="s">
        <v>7</v>
      </c>
      <c r="D3" s="5" t="s">
        <v>8</v>
      </c>
      <c r="E3" s="4"/>
    </row>
    <row r="4" spans="2:5" ht="13.5">
      <c r="B4" s="4">
        <v>1.2</v>
      </c>
      <c r="C4" s="4" t="s">
        <v>9</v>
      </c>
      <c r="D4" s="6" t="s">
        <v>10</v>
      </c>
      <c r="E4" s="4" t="s">
        <v>11</v>
      </c>
    </row>
    <row r="5" spans="2:5" ht="13.5">
      <c r="B5" s="4">
        <v>2</v>
      </c>
      <c r="C5" s="4" t="s">
        <v>12</v>
      </c>
      <c r="D5" s="5" t="s">
        <v>13</v>
      </c>
      <c r="E5" s="4" t="s">
        <v>14</v>
      </c>
    </row>
    <row r="6" spans="2:5" ht="13.5">
      <c r="B6" s="4">
        <v>2.1</v>
      </c>
      <c r="C6" s="4" t="s">
        <v>15</v>
      </c>
      <c r="D6" s="5" t="s">
        <v>16</v>
      </c>
      <c r="E6" s="4" t="s">
        <v>17</v>
      </c>
    </row>
    <row r="7" spans="2:5" ht="13.5">
      <c r="B7" s="4">
        <v>2.2</v>
      </c>
      <c r="C7" s="4" t="s">
        <v>18</v>
      </c>
      <c r="D7" s="5" t="s">
        <v>16</v>
      </c>
      <c r="E7" s="4" t="s">
        <v>19</v>
      </c>
    </row>
    <row r="8" spans="2:5" ht="13.5">
      <c r="B8" s="4">
        <v>3</v>
      </c>
      <c r="C8" s="4" t="s">
        <v>20</v>
      </c>
      <c r="D8" s="5" t="s">
        <v>21</v>
      </c>
      <c r="E8" s="4" t="s">
        <v>22</v>
      </c>
    </row>
    <row r="9" spans="2:5" ht="13.5">
      <c r="B9" s="4">
        <v>4</v>
      </c>
      <c r="C9" s="4" t="s">
        <v>23</v>
      </c>
      <c r="D9" s="5" t="s">
        <v>24</v>
      </c>
      <c r="E9" s="4" t="s">
        <v>25</v>
      </c>
    </row>
    <row r="10" spans="2:5" ht="13.5">
      <c r="B10" s="4">
        <v>5</v>
      </c>
      <c r="C10" s="4" t="s">
        <v>26</v>
      </c>
      <c r="D10" s="5" t="s">
        <v>27</v>
      </c>
      <c r="E10" s="4" t="s">
        <v>28</v>
      </c>
    </row>
    <row r="11" spans="2:5" ht="13.5">
      <c r="B11" s="4">
        <v>6</v>
      </c>
      <c r="C11" s="4" t="s">
        <v>29</v>
      </c>
      <c r="D11" s="5" t="s">
        <v>27</v>
      </c>
      <c r="E11" s="4" t="s">
        <v>30</v>
      </c>
    </row>
    <row r="12" spans="2:5" ht="13.5">
      <c r="B12" s="4">
        <v>7</v>
      </c>
      <c r="C12" s="4" t="s">
        <v>31</v>
      </c>
      <c r="D12" s="5" t="s">
        <v>32</v>
      </c>
      <c r="E12" s="4" t="s">
        <v>33</v>
      </c>
    </row>
    <row r="13" spans="2:5" ht="13.5">
      <c r="B13" s="4">
        <v>8</v>
      </c>
      <c r="C13" s="4" t="s">
        <v>34</v>
      </c>
      <c r="D13" s="5" t="s">
        <v>35</v>
      </c>
      <c r="E13" s="4" t="s">
        <v>36</v>
      </c>
    </row>
    <row r="14" spans="2:5" ht="13.5">
      <c r="B14" s="4">
        <v>9</v>
      </c>
      <c r="C14" s="4" t="s">
        <v>37</v>
      </c>
      <c r="D14" s="5" t="s">
        <v>38</v>
      </c>
      <c r="E14" s="4" t="s">
        <v>39</v>
      </c>
    </row>
    <row r="15" spans="2:5" ht="13.5">
      <c r="B15" s="4">
        <v>10</v>
      </c>
      <c r="C15" s="4" t="s">
        <v>40</v>
      </c>
      <c r="D15" s="5" t="s">
        <v>41</v>
      </c>
      <c r="E15" s="4" t="s">
        <v>42</v>
      </c>
    </row>
    <row r="16" spans="2:5" ht="13.5">
      <c r="B16" s="4">
        <v>11</v>
      </c>
      <c r="C16" s="4" t="s">
        <v>43</v>
      </c>
      <c r="D16" s="5" t="s">
        <v>41</v>
      </c>
      <c r="E16" s="4" t="s">
        <v>44</v>
      </c>
    </row>
    <row r="17" spans="2:5" ht="13.5">
      <c r="B17" s="4"/>
      <c r="C17" s="4" t="s">
        <v>45</v>
      </c>
      <c r="D17" s="5" t="s">
        <v>46</v>
      </c>
      <c r="E17" s="4" t="s">
        <v>47</v>
      </c>
    </row>
    <row r="18" spans="2:5" ht="13.5">
      <c r="B18" s="4">
        <v>12</v>
      </c>
      <c r="C18" s="4" t="s">
        <v>48</v>
      </c>
      <c r="D18" s="5" t="s">
        <v>49</v>
      </c>
      <c r="E18" s="4" t="s">
        <v>50</v>
      </c>
    </row>
    <row r="19" spans="2:5" ht="13.5">
      <c r="B19" s="4">
        <v>13</v>
      </c>
      <c r="C19" s="4" t="s">
        <v>51</v>
      </c>
      <c r="D19" s="5" t="s">
        <v>49</v>
      </c>
      <c r="E19" s="4" t="s">
        <v>52</v>
      </c>
    </row>
    <row r="20" spans="2:5" ht="13.5">
      <c r="B20" s="4">
        <v>14</v>
      </c>
      <c r="C20" s="4" t="s">
        <v>53</v>
      </c>
      <c r="D20" s="7" t="s">
        <v>54</v>
      </c>
      <c r="E20" s="4" t="s">
        <v>55</v>
      </c>
    </row>
    <row r="21" spans="2:5" ht="13.5">
      <c r="B21" s="4">
        <v>15</v>
      </c>
      <c r="C21" s="4" t="s">
        <v>56</v>
      </c>
      <c r="D21" s="5" t="s">
        <v>57</v>
      </c>
      <c r="E21" s="4" t="s">
        <v>58</v>
      </c>
    </row>
    <row r="22" spans="2:5" ht="13.5">
      <c r="B22" s="4">
        <v>16</v>
      </c>
      <c r="C22" s="4" t="s">
        <v>59</v>
      </c>
      <c r="D22" s="5" t="s">
        <v>60</v>
      </c>
      <c r="E22" s="4" t="s">
        <v>61</v>
      </c>
    </row>
    <row r="23" spans="2:5" ht="13.5">
      <c r="B23" s="4"/>
      <c r="C23" s="4" t="s">
        <v>62</v>
      </c>
      <c r="D23" s="5" t="s">
        <v>60</v>
      </c>
      <c r="E23" s="4" t="s">
        <v>63</v>
      </c>
    </row>
    <row r="24" spans="2:5" ht="13.5">
      <c r="B24" s="4">
        <v>17</v>
      </c>
      <c r="C24" s="4" t="s">
        <v>64</v>
      </c>
      <c r="D24" s="5" t="s">
        <v>65</v>
      </c>
      <c r="E24" s="4" t="s">
        <v>66</v>
      </c>
    </row>
    <row r="25" spans="2:5" ht="13.5">
      <c r="B25" s="4">
        <v>18</v>
      </c>
      <c r="C25" s="4" t="s">
        <v>67</v>
      </c>
      <c r="D25" s="5" t="s">
        <v>68</v>
      </c>
      <c r="E25" s="4" t="s">
        <v>69</v>
      </c>
    </row>
    <row r="26" spans="2:5" ht="13.5">
      <c r="B26" s="4">
        <v>19</v>
      </c>
      <c r="C26" s="4" t="s">
        <v>70</v>
      </c>
      <c r="D26" s="5" t="s">
        <v>71</v>
      </c>
      <c r="E26" s="4" t="s">
        <v>72</v>
      </c>
    </row>
    <row r="27" spans="2:5" ht="13.5">
      <c r="B27" s="4">
        <v>19.1</v>
      </c>
      <c r="C27" s="4" t="s">
        <v>73</v>
      </c>
      <c r="D27" s="5" t="s">
        <v>74</v>
      </c>
      <c r="E27" s="4" t="s">
        <v>75</v>
      </c>
    </row>
    <row r="28" spans="2:5" ht="13.5">
      <c r="B28" s="4">
        <v>20</v>
      </c>
      <c r="C28" s="4" t="s">
        <v>76</v>
      </c>
      <c r="D28" s="5" t="s">
        <v>77</v>
      </c>
      <c r="E28" s="4" t="s">
        <v>78</v>
      </c>
    </row>
    <row r="29" spans="2:5" ht="13.5">
      <c r="B29" s="4">
        <v>21</v>
      </c>
      <c r="C29" s="4" t="s">
        <v>79</v>
      </c>
      <c r="D29" s="5" t="s">
        <v>80</v>
      </c>
      <c r="E29" s="4" t="s">
        <v>81</v>
      </c>
    </row>
    <row r="30" spans="2:5" ht="13.5">
      <c r="B30" s="4">
        <v>21.1</v>
      </c>
      <c r="C30" s="4" t="s">
        <v>82</v>
      </c>
      <c r="D30" s="5" t="s">
        <v>83</v>
      </c>
      <c r="E30" s="4" t="s">
        <v>84</v>
      </c>
    </row>
    <row r="31" spans="2:5" ht="13.5">
      <c r="B31" s="4">
        <v>22</v>
      </c>
      <c r="C31" s="4" t="s">
        <v>85</v>
      </c>
      <c r="D31" s="5" t="s">
        <v>83</v>
      </c>
      <c r="E31" s="4" t="s">
        <v>86</v>
      </c>
    </row>
    <row r="32" spans="2:5" ht="13.5">
      <c r="B32" s="4">
        <v>23</v>
      </c>
      <c r="C32" s="4" t="s">
        <v>87</v>
      </c>
      <c r="D32" s="5" t="s">
        <v>88</v>
      </c>
      <c r="E32" s="4"/>
    </row>
    <row r="33" spans="2:5" ht="13.5">
      <c r="B33" s="4">
        <v>24</v>
      </c>
      <c r="C33" s="4" t="s">
        <v>89</v>
      </c>
      <c r="D33" s="5" t="s">
        <v>89</v>
      </c>
      <c r="E33" s="4" t="s">
        <v>90</v>
      </c>
    </row>
    <row r="34" spans="2:5" ht="13.5">
      <c r="B34" s="4">
        <v>24.1</v>
      </c>
      <c r="C34" s="4" t="s">
        <v>91</v>
      </c>
      <c r="D34" s="5" t="s">
        <v>92</v>
      </c>
      <c r="E34" s="4" t="s">
        <v>93</v>
      </c>
    </row>
    <row r="35" spans="2:5" ht="13.5">
      <c r="B35" s="4">
        <v>25</v>
      </c>
      <c r="C35" s="4" t="s">
        <v>94</v>
      </c>
      <c r="D35" s="7" t="s">
        <v>95</v>
      </c>
      <c r="E35" s="4" t="s">
        <v>96</v>
      </c>
    </row>
    <row r="36" spans="2:5" ht="13.5">
      <c r="B36" s="4">
        <v>26</v>
      </c>
      <c r="C36" s="4" t="s">
        <v>97</v>
      </c>
      <c r="D36" s="5" t="s">
        <v>98</v>
      </c>
      <c r="E36" s="4"/>
    </row>
    <row r="37" spans="2:5" ht="13.5">
      <c r="B37" s="4">
        <v>27</v>
      </c>
      <c r="C37" s="4" t="s">
        <v>99</v>
      </c>
      <c r="D37" s="7" t="s">
        <v>100</v>
      </c>
      <c r="E37" s="4" t="s">
        <v>101</v>
      </c>
    </row>
    <row r="38" spans="2:5" ht="13.5">
      <c r="B38" s="4">
        <v>28</v>
      </c>
      <c r="C38" s="4" t="s">
        <v>102</v>
      </c>
      <c r="D38" s="7" t="s">
        <v>100</v>
      </c>
      <c r="E38" s="4" t="s">
        <v>103</v>
      </c>
    </row>
    <row r="39" spans="2:5" ht="13.5">
      <c r="B39" s="4">
        <v>29</v>
      </c>
      <c r="C39" s="4" t="s">
        <v>104</v>
      </c>
      <c r="D39" s="8" t="s">
        <v>105</v>
      </c>
      <c r="E39" s="4"/>
    </row>
    <row r="40" spans="2:5" ht="13.5">
      <c r="B40" s="4">
        <v>30</v>
      </c>
      <c r="C40" s="4" t="s">
        <v>106</v>
      </c>
      <c r="D40" s="5" t="s">
        <v>107</v>
      </c>
      <c r="E40" s="4" t="s">
        <v>108</v>
      </c>
    </row>
    <row r="41" spans="2:5" ht="13.5">
      <c r="B41" s="4">
        <v>31</v>
      </c>
      <c r="C41" s="4" t="s">
        <v>109</v>
      </c>
      <c r="D41" s="5" t="s">
        <v>110</v>
      </c>
      <c r="E41" s="4" t="s">
        <v>111</v>
      </c>
    </row>
    <row r="42" spans="2:5" ht="13.5">
      <c r="B42" s="4">
        <v>31.1</v>
      </c>
      <c r="C42" s="4" t="s">
        <v>112</v>
      </c>
      <c r="D42" s="5" t="s">
        <v>110</v>
      </c>
      <c r="E42" s="4" t="s">
        <v>113</v>
      </c>
    </row>
    <row r="43" spans="2:5" ht="13.5">
      <c r="B43" s="4">
        <v>32</v>
      </c>
      <c r="C43" s="4" t="s">
        <v>114</v>
      </c>
      <c r="D43" s="5" t="s">
        <v>110</v>
      </c>
      <c r="E43" s="4" t="s">
        <v>115</v>
      </c>
    </row>
    <row r="44" spans="2:5" ht="13.5">
      <c r="B44" s="4">
        <v>33</v>
      </c>
      <c r="C44" s="4" t="s">
        <v>116</v>
      </c>
      <c r="D44" s="5" t="s">
        <v>117</v>
      </c>
      <c r="E44" s="4" t="s">
        <v>118</v>
      </c>
    </row>
    <row r="45" spans="2:5" ht="13.5">
      <c r="B45" s="4">
        <v>34</v>
      </c>
      <c r="C45" s="4" t="s">
        <v>119</v>
      </c>
      <c r="D45" s="5" t="s">
        <v>120</v>
      </c>
      <c r="E45" s="4" t="s">
        <v>121</v>
      </c>
    </row>
    <row r="46" spans="2:5" ht="13.5">
      <c r="B46" s="4">
        <v>35</v>
      </c>
      <c r="C46" s="4" t="s">
        <v>122</v>
      </c>
      <c r="D46" s="5" t="s">
        <v>120</v>
      </c>
      <c r="E46" s="4" t="s">
        <v>123</v>
      </c>
    </row>
    <row r="47" spans="2:5" ht="13.5">
      <c r="B47" s="4">
        <v>36</v>
      </c>
      <c r="C47" s="4" t="s">
        <v>124</v>
      </c>
      <c r="D47" s="5" t="s">
        <v>120</v>
      </c>
      <c r="E47" s="4" t="s">
        <v>125</v>
      </c>
    </row>
    <row r="48" spans="2:5" ht="13.5">
      <c r="B48" s="4">
        <v>37</v>
      </c>
      <c r="C48" s="4" t="s">
        <v>126</v>
      </c>
      <c r="D48" s="5" t="s">
        <v>127</v>
      </c>
      <c r="E48" s="4" t="s">
        <v>128</v>
      </c>
    </row>
    <row r="49" spans="2:5" ht="13.5">
      <c r="B49" s="4">
        <v>38</v>
      </c>
      <c r="C49" s="4" t="s">
        <v>129</v>
      </c>
      <c r="D49" s="5" t="s">
        <v>127</v>
      </c>
      <c r="E49" s="4" t="s">
        <v>130</v>
      </c>
    </row>
    <row r="50" spans="2:5" ht="13.5">
      <c r="B50" s="4">
        <v>38.1</v>
      </c>
      <c r="C50" s="4" t="s">
        <v>131</v>
      </c>
      <c r="D50" s="5" t="s">
        <v>132</v>
      </c>
      <c r="E50" s="4" t="s">
        <v>133</v>
      </c>
    </row>
    <row r="51" spans="2:5" ht="13.5">
      <c r="B51" s="4">
        <v>39</v>
      </c>
      <c r="C51" s="4" t="s">
        <v>134</v>
      </c>
      <c r="D51" s="5" t="s">
        <v>135</v>
      </c>
      <c r="E51" s="4" t="s">
        <v>136</v>
      </c>
    </row>
    <row r="52" spans="2:5" ht="13.5">
      <c r="B52" s="4">
        <v>40</v>
      </c>
      <c r="C52" s="4" t="s">
        <v>137</v>
      </c>
      <c r="D52" s="5" t="s">
        <v>138</v>
      </c>
      <c r="E52" s="4" t="s">
        <v>139</v>
      </c>
    </row>
    <row r="53" spans="2:5" ht="13.5">
      <c r="B53" s="4">
        <v>41</v>
      </c>
      <c r="C53" s="4" t="s">
        <v>140</v>
      </c>
      <c r="D53" s="5" t="s">
        <v>138</v>
      </c>
      <c r="E53" s="4" t="s">
        <v>141</v>
      </c>
    </row>
    <row r="54" spans="2:5" ht="13.5">
      <c r="B54" s="4">
        <v>42</v>
      </c>
      <c r="C54" s="4" t="s">
        <v>142</v>
      </c>
      <c r="D54" s="5" t="s">
        <v>143</v>
      </c>
      <c r="E54" s="4" t="s">
        <v>144</v>
      </c>
    </row>
    <row r="55" spans="2:5" ht="13.5">
      <c r="B55" s="4">
        <v>43</v>
      </c>
      <c r="C55" s="4" t="s">
        <v>145</v>
      </c>
      <c r="D55" s="5" t="s">
        <v>146</v>
      </c>
      <c r="E55" s="4" t="s">
        <v>147</v>
      </c>
    </row>
    <row r="56" spans="2:5" ht="13.5">
      <c r="B56" s="4">
        <v>44</v>
      </c>
      <c r="C56" s="4" t="s">
        <v>148</v>
      </c>
      <c r="D56" s="5" t="s">
        <v>149</v>
      </c>
      <c r="E56" s="4"/>
    </row>
    <row r="57" spans="2:5" ht="13.5">
      <c r="B57" s="4">
        <v>45</v>
      </c>
      <c r="C57" s="4" t="s">
        <v>150</v>
      </c>
      <c r="D57" s="5" t="s">
        <v>151</v>
      </c>
      <c r="E57" s="4" t="s">
        <v>152</v>
      </c>
    </row>
    <row r="58" spans="2:5" ht="13.5">
      <c r="B58" s="4">
        <v>46</v>
      </c>
      <c r="C58" s="4" t="s">
        <v>153</v>
      </c>
      <c r="D58" s="5" t="s">
        <v>151</v>
      </c>
      <c r="E58" s="9" t="s">
        <v>154</v>
      </c>
    </row>
    <row r="59" spans="2:5" ht="13.5">
      <c r="B59" s="4">
        <v>47</v>
      </c>
      <c r="C59" s="4" t="s">
        <v>155</v>
      </c>
      <c r="D59" s="5" t="s">
        <v>156</v>
      </c>
      <c r="E59" s="4" t="s">
        <v>157</v>
      </c>
    </row>
    <row r="60" spans="2:5" ht="13.5">
      <c r="B60" s="4">
        <v>48</v>
      </c>
      <c r="C60" s="4" t="s">
        <v>158</v>
      </c>
      <c r="D60" s="5" t="s">
        <v>159</v>
      </c>
      <c r="E60" s="4" t="s">
        <v>160</v>
      </c>
    </row>
    <row r="61" spans="2:5" ht="13.5">
      <c r="B61" s="4">
        <v>49</v>
      </c>
      <c r="C61" s="4" t="s">
        <v>161</v>
      </c>
      <c r="D61" s="5" t="s">
        <v>162</v>
      </c>
      <c r="E61" s="4" t="s">
        <v>163</v>
      </c>
    </row>
    <row r="62" spans="2:5" ht="13.5">
      <c r="B62" s="4">
        <v>50</v>
      </c>
      <c r="C62" s="4" t="s">
        <v>164</v>
      </c>
      <c r="D62" s="5" t="s">
        <v>165</v>
      </c>
      <c r="E62" s="4"/>
    </row>
    <row r="63" spans="2:5" ht="13.5">
      <c r="B63" s="4">
        <v>51</v>
      </c>
      <c r="C63" s="4" t="s">
        <v>166</v>
      </c>
      <c r="D63" s="5" t="s">
        <v>167</v>
      </c>
      <c r="E63" s="4" t="s">
        <v>168</v>
      </c>
    </row>
    <row r="64" spans="2:5" ht="13.5">
      <c r="B64" s="4">
        <v>52</v>
      </c>
      <c r="C64" s="4" t="s">
        <v>169</v>
      </c>
      <c r="D64" s="5" t="s">
        <v>167</v>
      </c>
      <c r="E64" s="4" t="s">
        <v>170</v>
      </c>
    </row>
    <row r="65" spans="2:5" ht="13.5">
      <c r="B65" s="4">
        <v>52.1</v>
      </c>
      <c r="C65" s="4" t="s">
        <v>171</v>
      </c>
      <c r="D65" s="5" t="s">
        <v>172</v>
      </c>
      <c r="E65" s="4" t="s">
        <v>173</v>
      </c>
    </row>
    <row r="66" spans="2:5" ht="13.5">
      <c r="B66" s="4">
        <v>53</v>
      </c>
      <c r="C66" s="4" t="s">
        <v>174</v>
      </c>
      <c r="D66" s="5" t="s">
        <v>175</v>
      </c>
      <c r="E66" s="4" t="s">
        <v>176</v>
      </c>
    </row>
    <row r="67" spans="2:5" ht="13.5">
      <c r="B67" s="4">
        <v>54</v>
      </c>
      <c r="C67" s="4" t="s">
        <v>177</v>
      </c>
      <c r="D67" s="5" t="s">
        <v>178</v>
      </c>
      <c r="E67" s="4" t="s">
        <v>179</v>
      </c>
    </row>
    <row r="68" spans="2:5" ht="13.5">
      <c r="B68" s="4">
        <v>55</v>
      </c>
      <c r="C68" s="4" t="s">
        <v>180</v>
      </c>
      <c r="D68" s="5" t="s">
        <v>181</v>
      </c>
      <c r="E68" s="4" t="s">
        <v>182</v>
      </c>
    </row>
    <row r="69" spans="2:5" ht="13.5">
      <c r="B69" s="4">
        <v>56</v>
      </c>
      <c r="C69" s="4" t="s">
        <v>183</v>
      </c>
      <c r="D69" s="5" t="s">
        <v>184</v>
      </c>
      <c r="E69" s="4" t="s">
        <v>185</v>
      </c>
    </row>
    <row r="70" spans="2:5" ht="13.5">
      <c r="B70" s="4">
        <v>57</v>
      </c>
      <c r="C70" s="4" t="s">
        <v>186</v>
      </c>
      <c r="D70" s="5" t="s">
        <v>187</v>
      </c>
      <c r="E70" s="4"/>
    </row>
    <row r="71" spans="2:5" ht="13.5">
      <c r="B71" s="4">
        <v>57.1</v>
      </c>
      <c r="C71" s="4" t="s">
        <v>188</v>
      </c>
      <c r="D71" s="5" t="s">
        <v>189</v>
      </c>
      <c r="E71" s="4" t="s">
        <v>190</v>
      </c>
    </row>
    <row r="72" spans="2:5" ht="13.5">
      <c r="B72" s="4">
        <v>58</v>
      </c>
      <c r="C72" s="4" t="s">
        <v>191</v>
      </c>
      <c r="D72" s="5" t="s">
        <v>192</v>
      </c>
      <c r="E72" s="4" t="s">
        <v>193</v>
      </c>
    </row>
    <row r="73" spans="2:5" ht="13.5">
      <c r="B73" s="4">
        <v>59</v>
      </c>
      <c r="C73" s="4" t="s">
        <v>194</v>
      </c>
      <c r="D73" s="5" t="s">
        <v>192</v>
      </c>
      <c r="E73" s="4" t="s">
        <v>195</v>
      </c>
    </row>
    <row r="74" spans="2:5" ht="13.5">
      <c r="B74" s="4">
        <v>59.1</v>
      </c>
      <c r="C74" s="4" t="s">
        <v>196</v>
      </c>
      <c r="D74" s="5" t="s">
        <v>197</v>
      </c>
      <c r="E74" s="4" t="s">
        <v>198</v>
      </c>
    </row>
    <row r="75" spans="2:5" ht="13.5">
      <c r="B75" s="4">
        <v>60</v>
      </c>
      <c r="C75" s="4" t="s">
        <v>199</v>
      </c>
      <c r="D75" s="5" t="s">
        <v>200</v>
      </c>
      <c r="E75" s="4" t="s">
        <v>201</v>
      </c>
    </row>
    <row r="76" spans="2:5" ht="13.5">
      <c r="B76" s="4">
        <v>61</v>
      </c>
      <c r="C76" s="4" t="s">
        <v>202</v>
      </c>
      <c r="D76" s="5" t="s">
        <v>203</v>
      </c>
      <c r="E76" s="4"/>
    </row>
    <row r="77" spans="2:5" ht="13.5">
      <c r="B77" s="4">
        <v>62</v>
      </c>
      <c r="C77" s="4" t="s">
        <v>204</v>
      </c>
      <c r="D77" s="5" t="s">
        <v>205</v>
      </c>
      <c r="E77" s="4" t="s">
        <v>206</v>
      </c>
    </row>
    <row r="78" spans="2:5" ht="13.5">
      <c r="B78" s="4">
        <v>62.1</v>
      </c>
      <c r="C78" s="4" t="s">
        <v>207</v>
      </c>
      <c r="D78" s="5" t="s">
        <v>208</v>
      </c>
      <c r="E78" s="4" t="s">
        <v>209</v>
      </c>
    </row>
    <row r="79" spans="2:5" ht="13.5">
      <c r="B79" s="4">
        <v>63</v>
      </c>
      <c r="C79" s="4" t="s">
        <v>210</v>
      </c>
      <c r="D79" s="5" t="s">
        <v>211</v>
      </c>
      <c r="E79" s="4" t="s">
        <v>212</v>
      </c>
    </row>
    <row r="80" spans="2:5" ht="13.5">
      <c r="B80" s="4">
        <v>64</v>
      </c>
      <c r="C80" s="4" t="s">
        <v>213</v>
      </c>
      <c r="D80" s="5" t="s">
        <v>214</v>
      </c>
      <c r="E80" s="4" t="s">
        <v>215</v>
      </c>
    </row>
    <row r="81" spans="2:5" ht="13.5">
      <c r="B81" s="4">
        <v>65</v>
      </c>
      <c r="C81" s="4" t="s">
        <v>216</v>
      </c>
      <c r="D81" s="5" t="s">
        <v>214</v>
      </c>
      <c r="E81" s="4" t="s">
        <v>217</v>
      </c>
    </row>
    <row r="82" spans="2:5" ht="13.5">
      <c r="B82" s="4">
        <v>66</v>
      </c>
      <c r="C82" s="4" t="s">
        <v>218</v>
      </c>
      <c r="D82" s="5" t="s">
        <v>219</v>
      </c>
      <c r="E82" s="4" t="s">
        <v>220</v>
      </c>
    </row>
    <row r="83" spans="2:5" ht="13.5">
      <c r="B83" s="4">
        <v>67</v>
      </c>
      <c r="C83" s="4" t="s">
        <v>221</v>
      </c>
      <c r="D83" s="5" t="s">
        <v>222</v>
      </c>
      <c r="E83" s="4"/>
    </row>
    <row r="84" spans="2:5" ht="13.5">
      <c r="B84" s="4">
        <v>68</v>
      </c>
      <c r="C84" s="4" t="s">
        <v>223</v>
      </c>
      <c r="D84" s="5" t="s">
        <v>224</v>
      </c>
      <c r="E84" s="4" t="s">
        <v>225</v>
      </c>
    </row>
    <row r="85" spans="2:5" ht="13.5">
      <c r="B85" s="4">
        <v>69</v>
      </c>
      <c r="C85" s="4" t="s">
        <v>226</v>
      </c>
      <c r="D85" s="5" t="s">
        <v>227</v>
      </c>
      <c r="E85" s="4"/>
    </row>
    <row r="86" spans="2:5" ht="13.5">
      <c r="B86" s="4">
        <v>69.1</v>
      </c>
      <c r="C86" s="4" t="s">
        <v>228</v>
      </c>
      <c r="D86" s="5" t="s">
        <v>229</v>
      </c>
      <c r="E86" s="10" t="s">
        <v>230</v>
      </c>
    </row>
    <row r="87" spans="2:5" ht="13.5">
      <c r="B87" s="4">
        <v>70</v>
      </c>
      <c r="C87" s="4" t="s">
        <v>231</v>
      </c>
      <c r="D87" s="5" t="s">
        <v>232</v>
      </c>
      <c r="E87" s="4" t="s">
        <v>233</v>
      </c>
    </row>
    <row r="88" spans="2:5" ht="13.5">
      <c r="B88" s="4">
        <v>70.1</v>
      </c>
      <c r="C88" s="4" t="s">
        <v>234</v>
      </c>
      <c r="D88" s="5" t="s">
        <v>208</v>
      </c>
      <c r="E88" s="4"/>
    </row>
    <row r="89" spans="2:5" ht="13.5">
      <c r="B89" s="4">
        <v>71</v>
      </c>
      <c r="C89" s="4" t="s">
        <v>235</v>
      </c>
      <c r="D89" s="5" t="s">
        <v>236</v>
      </c>
      <c r="E89" s="4" t="s">
        <v>237</v>
      </c>
    </row>
    <row r="90" spans="2:5" ht="13.5">
      <c r="B90" s="4">
        <v>72</v>
      </c>
      <c r="C90" s="4" t="s">
        <v>238</v>
      </c>
      <c r="D90" s="5" t="s">
        <v>239</v>
      </c>
      <c r="E90" s="4" t="s">
        <v>240</v>
      </c>
    </row>
    <row r="91" spans="2:5" ht="13.5">
      <c r="B91" s="4">
        <v>73</v>
      </c>
      <c r="C91" s="4" t="s">
        <v>241</v>
      </c>
      <c r="D91" s="5" t="s">
        <v>242</v>
      </c>
      <c r="E91" s="4" t="s">
        <v>243</v>
      </c>
    </row>
    <row r="92" spans="2:5" ht="13.5">
      <c r="B92" s="4">
        <v>74</v>
      </c>
      <c r="C92" s="4" t="s">
        <v>244</v>
      </c>
      <c r="D92" s="5" t="s">
        <v>245</v>
      </c>
      <c r="E92" s="4" t="s">
        <v>246</v>
      </c>
    </row>
    <row r="93" spans="2:5" ht="13.5">
      <c r="B93" s="4">
        <v>75</v>
      </c>
      <c r="C93" s="4" t="s">
        <v>247</v>
      </c>
      <c r="D93" s="5" t="s">
        <v>245</v>
      </c>
      <c r="E93" s="4" t="s">
        <v>248</v>
      </c>
    </row>
    <row r="94" spans="2:5" ht="13.5">
      <c r="B94" s="4">
        <v>76</v>
      </c>
      <c r="C94" s="4" t="s">
        <v>249</v>
      </c>
      <c r="D94" s="5" t="s">
        <v>250</v>
      </c>
      <c r="E94" s="4" t="s">
        <v>251</v>
      </c>
    </row>
    <row r="95" spans="2:5" ht="13.5">
      <c r="B95" s="4">
        <v>76.1</v>
      </c>
      <c r="C95" s="4" t="s">
        <v>252</v>
      </c>
      <c r="D95" s="5" t="s">
        <v>253</v>
      </c>
      <c r="E95" s="4" t="s">
        <v>254</v>
      </c>
    </row>
    <row r="96" spans="2:5" ht="13.5">
      <c r="B96" s="4">
        <v>77</v>
      </c>
      <c r="C96" s="4" t="s">
        <v>255</v>
      </c>
      <c r="D96" s="5" t="s">
        <v>256</v>
      </c>
      <c r="E96" s="4" t="s">
        <v>257</v>
      </c>
    </row>
    <row r="97" spans="2:5" ht="13.5">
      <c r="B97" s="4">
        <v>78</v>
      </c>
      <c r="C97" s="4" t="s">
        <v>258</v>
      </c>
      <c r="D97" s="7" t="s">
        <v>259</v>
      </c>
      <c r="E97" s="4" t="s">
        <v>260</v>
      </c>
    </row>
    <row r="98" spans="2:5" ht="13.5">
      <c r="B98" s="4">
        <v>79</v>
      </c>
      <c r="C98" s="4" t="s">
        <v>261</v>
      </c>
      <c r="D98" s="5" t="s">
        <v>262</v>
      </c>
      <c r="E98" s="4"/>
    </row>
    <row r="99" spans="2:5" ht="13.5">
      <c r="B99" s="4">
        <v>80</v>
      </c>
      <c r="C99" s="4" t="s">
        <v>263</v>
      </c>
      <c r="D99" s="5" t="s">
        <v>264</v>
      </c>
      <c r="E99" s="4"/>
    </row>
    <row r="100" spans="2:5" ht="13.5">
      <c r="B100" s="4">
        <v>81</v>
      </c>
      <c r="C100" s="4" t="s">
        <v>265</v>
      </c>
      <c r="D100" s="5" t="s">
        <v>266</v>
      </c>
      <c r="E100" s="4"/>
    </row>
    <row r="101" spans="2:5" ht="13.5">
      <c r="B101" s="4">
        <v>82</v>
      </c>
      <c r="C101" s="4" t="s">
        <v>267</v>
      </c>
      <c r="D101" s="5" t="s">
        <v>268</v>
      </c>
      <c r="E101" s="4" t="s">
        <v>269</v>
      </c>
    </row>
    <row r="102" spans="2:5" ht="13.5">
      <c r="B102" s="4">
        <v>83</v>
      </c>
      <c r="C102" s="4" t="s">
        <v>270</v>
      </c>
      <c r="D102" s="5" t="s">
        <v>271</v>
      </c>
      <c r="E102" s="4" t="s">
        <v>272</v>
      </c>
    </row>
    <row r="103" spans="2:5" ht="13.5">
      <c r="B103" s="4">
        <v>84</v>
      </c>
      <c r="C103" s="4" t="s">
        <v>273</v>
      </c>
      <c r="D103" s="5" t="s">
        <v>274</v>
      </c>
      <c r="E103" s="10" t="s">
        <v>275</v>
      </c>
    </row>
    <row r="104" spans="2:5" ht="13.5">
      <c r="B104" s="4">
        <v>85</v>
      </c>
      <c r="C104" s="4" t="s">
        <v>276</v>
      </c>
      <c r="D104" s="5" t="s">
        <v>274</v>
      </c>
      <c r="E104" s="10" t="s">
        <v>277</v>
      </c>
    </row>
    <row r="105" spans="2:5" ht="13.5">
      <c r="B105" s="4">
        <v>86</v>
      </c>
      <c r="C105" s="4" t="s">
        <v>278</v>
      </c>
      <c r="D105" s="5" t="s">
        <v>279</v>
      </c>
      <c r="E105" s="4" t="s">
        <v>280</v>
      </c>
    </row>
    <row r="106" spans="2:5" ht="13.5">
      <c r="B106" s="4">
        <v>87</v>
      </c>
      <c r="C106" s="4" t="s">
        <v>281</v>
      </c>
      <c r="D106" s="5" t="s">
        <v>282</v>
      </c>
      <c r="E106" s="4" t="s">
        <v>283</v>
      </c>
    </row>
    <row r="107" spans="2:5" ht="13.5">
      <c r="B107" s="4">
        <v>88</v>
      </c>
      <c r="C107" s="4" t="s">
        <v>284</v>
      </c>
      <c r="D107" s="5" t="s">
        <v>285</v>
      </c>
      <c r="E107" s="4" t="s">
        <v>286</v>
      </c>
    </row>
    <row r="108" spans="2:5" ht="13.5">
      <c r="B108" s="4">
        <v>89</v>
      </c>
      <c r="C108" s="4" t="s">
        <v>287</v>
      </c>
      <c r="D108" s="5" t="s">
        <v>288</v>
      </c>
      <c r="E108" s="4" t="s">
        <v>289</v>
      </c>
    </row>
    <row r="109" spans="2:5" ht="13.5">
      <c r="B109" s="4">
        <v>90</v>
      </c>
      <c r="C109" s="4" t="s">
        <v>290</v>
      </c>
      <c r="D109" s="5" t="s">
        <v>291</v>
      </c>
      <c r="E109" s="4"/>
    </row>
    <row r="110" spans="2:5" ht="13.5">
      <c r="B110" s="4">
        <v>91</v>
      </c>
      <c r="C110" s="4" t="s">
        <v>292</v>
      </c>
      <c r="D110" s="5" t="s">
        <v>293</v>
      </c>
      <c r="E110" s="4" t="s">
        <v>294</v>
      </c>
    </row>
    <row r="111" spans="2:5" ht="13.5">
      <c r="B111" s="4">
        <v>91.1</v>
      </c>
      <c r="C111" s="4" t="s">
        <v>295</v>
      </c>
      <c r="D111" s="5" t="s">
        <v>296</v>
      </c>
      <c r="E111" s="4"/>
    </row>
    <row r="112" spans="2:5" ht="13.5">
      <c r="B112" s="4"/>
      <c r="C112" s="4" t="s">
        <v>297</v>
      </c>
      <c r="D112" s="5" t="s">
        <v>298</v>
      </c>
      <c r="E112" s="4" t="s">
        <v>299</v>
      </c>
    </row>
    <row r="113" spans="2:5" ht="13.5">
      <c r="B113" s="4">
        <v>92</v>
      </c>
      <c r="C113" s="4" t="s">
        <v>300</v>
      </c>
      <c r="D113" s="5" t="s">
        <v>298</v>
      </c>
      <c r="E113" s="4" t="s">
        <v>301</v>
      </c>
    </row>
    <row r="114" spans="2:5" ht="13.5">
      <c r="B114" s="4">
        <v>93</v>
      </c>
      <c r="C114" s="4" t="s">
        <v>302</v>
      </c>
      <c r="D114" s="5" t="s">
        <v>303</v>
      </c>
      <c r="E114" s="4" t="s">
        <v>304</v>
      </c>
    </row>
    <row r="115" spans="2:5" ht="13.5">
      <c r="B115" s="4">
        <v>94</v>
      </c>
      <c r="C115" s="4" t="s">
        <v>305</v>
      </c>
      <c r="D115" s="5" t="s">
        <v>306</v>
      </c>
      <c r="E115" s="4" t="s">
        <v>307</v>
      </c>
    </row>
    <row r="116" spans="2:5" ht="13.5">
      <c r="B116" s="4">
        <v>95</v>
      </c>
      <c r="C116" s="4" t="s">
        <v>308</v>
      </c>
      <c r="D116" s="5" t="s">
        <v>308</v>
      </c>
      <c r="E116" s="4" t="s">
        <v>309</v>
      </c>
    </row>
    <row r="117" spans="2:5" ht="13.5">
      <c r="B117" s="4">
        <v>96</v>
      </c>
      <c r="C117" s="4" t="s">
        <v>310</v>
      </c>
      <c r="D117" s="5" t="s">
        <v>311</v>
      </c>
      <c r="E117" s="4"/>
    </row>
    <row r="118" spans="2:5" ht="13.5">
      <c r="B118" s="4">
        <v>97</v>
      </c>
      <c r="C118" s="4" t="s">
        <v>312</v>
      </c>
      <c r="D118" s="5" t="s">
        <v>313</v>
      </c>
      <c r="E118" s="4" t="s">
        <v>314</v>
      </c>
    </row>
    <row r="119" spans="2:5" ht="13.5">
      <c r="B119" s="4">
        <v>98</v>
      </c>
      <c r="C119" s="4" t="s">
        <v>315</v>
      </c>
      <c r="D119" s="5" t="s">
        <v>313</v>
      </c>
      <c r="E119" s="4" t="s">
        <v>316</v>
      </c>
    </row>
    <row r="120" spans="2:5" ht="13.5">
      <c r="B120" s="4">
        <v>99</v>
      </c>
      <c r="C120" s="4" t="s">
        <v>317</v>
      </c>
      <c r="D120" s="5" t="s">
        <v>318</v>
      </c>
      <c r="E120" s="4" t="s">
        <v>319</v>
      </c>
    </row>
    <row r="121" spans="2:5" ht="13.5">
      <c r="B121" s="4">
        <v>100</v>
      </c>
      <c r="C121" s="4" t="s">
        <v>320</v>
      </c>
      <c r="D121" s="5" t="s">
        <v>320</v>
      </c>
      <c r="E121" s="4"/>
    </row>
    <row r="122" spans="2:5" ht="13.5">
      <c r="B122" s="4">
        <v>101</v>
      </c>
      <c r="C122" s="4" t="s">
        <v>321</v>
      </c>
      <c r="D122" s="5" t="s">
        <v>321</v>
      </c>
      <c r="E122" s="4" t="s">
        <v>322</v>
      </c>
    </row>
    <row r="123" spans="2:5" ht="13.5">
      <c r="B123" s="4">
        <v>101.1</v>
      </c>
      <c r="C123" s="4" t="s">
        <v>323</v>
      </c>
      <c r="D123" s="5" t="s">
        <v>324</v>
      </c>
      <c r="E123" s="4" t="s">
        <v>325</v>
      </c>
    </row>
    <row r="124" spans="2:5" ht="13.5">
      <c r="B124" s="4">
        <v>102</v>
      </c>
      <c r="C124" s="4" t="s">
        <v>326</v>
      </c>
      <c r="D124" s="5" t="s">
        <v>327</v>
      </c>
      <c r="E124" s="4" t="s">
        <v>328</v>
      </c>
    </row>
    <row r="125" spans="2:5" ht="13.5">
      <c r="B125" s="4">
        <v>103</v>
      </c>
      <c r="C125" s="4" t="s">
        <v>329</v>
      </c>
      <c r="D125" s="5" t="s">
        <v>330</v>
      </c>
      <c r="E125" s="4" t="s">
        <v>331</v>
      </c>
    </row>
    <row r="126" spans="2:5" ht="13.5">
      <c r="B126" s="4">
        <v>104</v>
      </c>
      <c r="C126" s="4" t="s">
        <v>332</v>
      </c>
      <c r="D126" s="5" t="s">
        <v>333</v>
      </c>
      <c r="E126" s="4" t="s">
        <v>334</v>
      </c>
    </row>
    <row r="127" spans="2:5" ht="13.5">
      <c r="B127" s="4">
        <v>105</v>
      </c>
      <c r="C127" s="4" t="s">
        <v>335</v>
      </c>
      <c r="D127" s="5" t="s">
        <v>336</v>
      </c>
      <c r="E127" s="4" t="s">
        <v>337</v>
      </c>
    </row>
    <row r="128" spans="2:5" ht="13.5">
      <c r="B128" s="4">
        <v>106</v>
      </c>
      <c r="C128" s="4" t="s">
        <v>338</v>
      </c>
      <c r="D128" s="5" t="s">
        <v>339</v>
      </c>
      <c r="E128" s="4" t="s">
        <v>340</v>
      </c>
    </row>
    <row r="129" spans="2:5" ht="13.5">
      <c r="B129" s="4">
        <v>107</v>
      </c>
      <c r="C129" s="4" t="s">
        <v>341</v>
      </c>
      <c r="D129" s="5" t="s">
        <v>342</v>
      </c>
      <c r="E129" s="4" t="s">
        <v>343</v>
      </c>
    </row>
    <row r="130" spans="2:5" ht="13.5">
      <c r="B130" s="4">
        <v>108</v>
      </c>
      <c r="C130" s="4" t="s">
        <v>344</v>
      </c>
      <c r="D130" s="5" t="s">
        <v>344</v>
      </c>
      <c r="E130" s="4" t="s">
        <v>345</v>
      </c>
    </row>
    <row r="131" spans="2:5" ht="13.5">
      <c r="B131" s="4">
        <v>109</v>
      </c>
      <c r="C131" s="4" t="s">
        <v>346</v>
      </c>
      <c r="D131" s="5" t="s">
        <v>347</v>
      </c>
      <c r="E131" s="4" t="s">
        <v>348</v>
      </c>
    </row>
    <row r="132" spans="2:5" ht="13.5">
      <c r="B132" s="4">
        <v>110</v>
      </c>
      <c r="C132" s="4" t="s">
        <v>349</v>
      </c>
      <c r="D132" s="5" t="s">
        <v>350</v>
      </c>
      <c r="E132" s="4" t="s">
        <v>351</v>
      </c>
    </row>
    <row r="133" spans="2:5" ht="13.5">
      <c r="B133" s="4">
        <v>111</v>
      </c>
      <c r="C133" s="4" t="s">
        <v>352</v>
      </c>
      <c r="D133" s="5" t="s">
        <v>353</v>
      </c>
      <c r="E133" s="4" t="s">
        <v>354</v>
      </c>
    </row>
    <row r="134" spans="2:5" ht="13.5">
      <c r="B134" s="4">
        <v>112</v>
      </c>
      <c r="C134" s="4" t="s">
        <v>355</v>
      </c>
      <c r="D134" s="5" t="s">
        <v>353</v>
      </c>
      <c r="E134" s="4" t="s">
        <v>356</v>
      </c>
    </row>
    <row r="135" spans="2:5" ht="13.5">
      <c r="B135" s="4">
        <v>113</v>
      </c>
      <c r="C135" s="4" t="s">
        <v>357</v>
      </c>
      <c r="D135" s="5" t="s">
        <v>358</v>
      </c>
      <c r="E135" s="4"/>
    </row>
    <row r="136" spans="2:5" ht="13.5">
      <c r="B136" s="4">
        <v>114</v>
      </c>
      <c r="C136" s="4" t="s">
        <v>359</v>
      </c>
      <c r="D136" s="5" t="s">
        <v>360</v>
      </c>
      <c r="E136" s="4" t="s">
        <v>361</v>
      </c>
    </row>
    <row r="137" spans="2:5" ht="13.5">
      <c r="B137" s="4"/>
      <c r="C137" s="4"/>
      <c r="D137" s="5" t="s">
        <v>362</v>
      </c>
      <c r="E137" s="4"/>
    </row>
    <row r="138" spans="2:5" ht="13.5">
      <c r="B138" s="4"/>
      <c r="C138" s="4" t="s">
        <v>612</v>
      </c>
      <c r="D138" s="5" t="s">
        <v>364</v>
      </c>
      <c r="E138" s="4" t="s">
        <v>365</v>
      </c>
    </row>
    <row r="139" spans="2:5" ht="13.5">
      <c r="B139" s="4"/>
      <c r="C139" s="4" t="s">
        <v>366</v>
      </c>
      <c r="D139" s="5" t="s">
        <v>367</v>
      </c>
      <c r="E139" s="4" t="s">
        <v>368</v>
      </c>
    </row>
    <row r="140" spans="2:5" ht="13.5">
      <c r="B140" s="4"/>
      <c r="C140" s="4" t="s">
        <v>369</v>
      </c>
      <c r="D140" s="5" t="s">
        <v>370</v>
      </c>
      <c r="E140" s="4" t="s">
        <v>371</v>
      </c>
    </row>
    <row r="141" spans="2:5" ht="13.5">
      <c r="B141" s="4"/>
      <c r="C141" s="4" t="s">
        <v>372</v>
      </c>
      <c r="D141" s="5" t="s">
        <v>373</v>
      </c>
      <c r="E141" s="4" t="s">
        <v>374</v>
      </c>
    </row>
    <row r="142" spans="2:5" ht="13.5">
      <c r="B142" s="4"/>
      <c r="C142" s="4" t="s">
        <v>375</v>
      </c>
      <c r="D142" s="5" t="s">
        <v>376</v>
      </c>
      <c r="E142" s="4" t="s">
        <v>377</v>
      </c>
    </row>
    <row r="143" spans="2:5" ht="13.5">
      <c r="B143" s="4"/>
      <c r="C143" s="4"/>
      <c r="D143" s="5"/>
      <c r="E143" s="4"/>
    </row>
    <row r="144" spans="2:5" ht="13.5">
      <c r="B144" s="4"/>
      <c r="C144" s="4"/>
      <c r="D144" s="5"/>
      <c r="E144" s="4"/>
    </row>
    <row r="145" spans="2:5" ht="13.5">
      <c r="B145" s="4"/>
      <c r="C145" s="4"/>
      <c r="D145" s="5"/>
      <c r="E145" s="4"/>
    </row>
    <row r="146" spans="2:5" ht="13.5">
      <c r="B146" s="4"/>
      <c r="C146" s="4"/>
      <c r="D146" s="5"/>
      <c r="E146" s="4"/>
    </row>
    <row r="147" spans="2:5" ht="13.5">
      <c r="B147" s="4"/>
      <c r="C147" s="4"/>
      <c r="D147" s="5"/>
      <c r="E147" s="4"/>
    </row>
    <row r="148" spans="2:5" ht="13.5">
      <c r="B148" s="4"/>
      <c r="C148" s="4"/>
      <c r="D148" s="5"/>
      <c r="E148" s="4"/>
    </row>
    <row r="149" spans="2:5" ht="13.5">
      <c r="B149" s="4"/>
      <c r="C149" s="4"/>
      <c r="D149" s="5"/>
      <c r="E149" s="4"/>
    </row>
    <row r="150" spans="2:5" ht="13.5">
      <c r="B150" s="4"/>
      <c r="C150" s="4"/>
      <c r="D150" s="5"/>
      <c r="E150" s="4"/>
    </row>
    <row r="151" spans="2:5" ht="13.5">
      <c r="B151" s="4"/>
      <c r="C151" s="4"/>
      <c r="D151" s="5"/>
      <c r="E151" s="4"/>
    </row>
    <row r="152" spans="2:5" ht="13.5">
      <c r="B152" s="4"/>
      <c r="C152" s="4"/>
      <c r="D152" s="5"/>
      <c r="E152" s="4"/>
    </row>
    <row r="153" spans="2:5" ht="13.5">
      <c r="B153" s="4"/>
      <c r="C153" s="4"/>
      <c r="D153" s="5"/>
      <c r="E153" s="4"/>
    </row>
    <row r="154" spans="2:5" ht="13.5">
      <c r="B154" s="4"/>
      <c r="C154" s="4"/>
      <c r="D154" s="5"/>
      <c r="E154" s="4"/>
    </row>
    <row r="155" spans="2:5" ht="13.5">
      <c r="B155" s="4"/>
      <c r="C155" s="4"/>
      <c r="D155" s="5"/>
      <c r="E155" s="4"/>
    </row>
    <row r="156" spans="2:5" ht="13.5">
      <c r="B156" s="4"/>
      <c r="C156" s="4"/>
      <c r="D156" s="5"/>
      <c r="E156" s="4"/>
    </row>
    <row r="157" spans="2:5" ht="13.5">
      <c r="B157" s="4"/>
      <c r="C157" s="4"/>
      <c r="D157" s="5"/>
      <c r="E157" s="4"/>
    </row>
    <row r="158" spans="2:5" ht="13.5">
      <c r="B158" s="4"/>
      <c r="C158" s="4"/>
      <c r="D158" s="5"/>
      <c r="E158" s="4"/>
    </row>
    <row r="159" spans="2:5" ht="13.5">
      <c r="B159" s="4"/>
      <c r="C159" s="4"/>
      <c r="D159" s="5"/>
      <c r="E159" s="4"/>
    </row>
    <row r="160" spans="2:5" ht="13.5">
      <c r="B160" s="4"/>
      <c r="C160" s="4"/>
      <c r="D160" s="5"/>
      <c r="E160" s="4"/>
    </row>
    <row r="161" spans="2:5" ht="13.5">
      <c r="B161" s="4"/>
      <c r="C161" s="4"/>
      <c r="D161" s="5"/>
      <c r="E161" s="4"/>
    </row>
    <row r="162" spans="2:5" ht="13.5">
      <c r="B162" s="4"/>
      <c r="C162" s="4"/>
      <c r="D162" s="5"/>
      <c r="E162" s="4"/>
    </row>
    <row r="163" spans="2:5" ht="13.5">
      <c r="B163" s="4"/>
      <c r="C163" s="4"/>
      <c r="D163" s="5"/>
      <c r="E163" s="4"/>
    </row>
    <row r="164" spans="2:5" ht="13.5">
      <c r="B164" s="4"/>
      <c r="C164" s="4"/>
      <c r="D164" s="5"/>
      <c r="E164" s="4"/>
    </row>
    <row r="165" spans="2:5" ht="13.5">
      <c r="B165" s="4"/>
      <c r="C165" s="4"/>
      <c r="D165" s="5"/>
      <c r="E165" s="4"/>
    </row>
    <row r="166" spans="2:5" ht="13.5">
      <c r="B166" s="4"/>
      <c r="C166" s="4"/>
      <c r="D166" s="5"/>
      <c r="E166" s="4"/>
    </row>
    <row r="167" spans="2:5" ht="13.5">
      <c r="B167" s="4"/>
      <c r="C167" s="4"/>
      <c r="D167" s="5"/>
      <c r="E167" s="4"/>
    </row>
    <row r="168" spans="2:5" ht="13.5">
      <c r="B168" s="4"/>
      <c r="C168" s="4"/>
      <c r="D168" s="5"/>
      <c r="E168" s="4"/>
    </row>
    <row r="169" spans="2:5" ht="13.5">
      <c r="B169" s="4"/>
      <c r="C169" s="4"/>
      <c r="D169" s="5"/>
      <c r="E169" s="4"/>
    </row>
    <row r="170" spans="2:5" ht="13.5">
      <c r="B170" s="4"/>
      <c r="C170" s="4"/>
      <c r="D170" s="5"/>
      <c r="E170" s="4"/>
    </row>
    <row r="171" spans="2:5" ht="13.5">
      <c r="B171" s="4"/>
      <c r="C171" s="4"/>
      <c r="D171" s="5"/>
      <c r="E171" s="4"/>
    </row>
    <row r="172" spans="2:5" ht="13.5">
      <c r="B172" s="4"/>
      <c r="C172" s="4"/>
      <c r="D172" s="5"/>
      <c r="E172" s="4"/>
    </row>
    <row r="173" spans="2:5" ht="13.5">
      <c r="B173" s="4"/>
      <c r="C173" s="4"/>
      <c r="D173" s="5"/>
      <c r="E173" s="4"/>
    </row>
    <row r="174" spans="2:5" ht="13.5">
      <c r="B174" s="4"/>
      <c r="C174" s="4"/>
      <c r="D174" s="5"/>
      <c r="E174" s="4"/>
    </row>
    <row r="175" spans="2:5" ht="13.5">
      <c r="B175" s="4"/>
      <c r="C175" s="4"/>
      <c r="D175" s="5"/>
      <c r="E175" s="4"/>
    </row>
    <row r="176" spans="2:5" ht="13.5">
      <c r="B176" s="4"/>
      <c r="C176" s="4"/>
      <c r="D176" s="5"/>
      <c r="E176" s="4"/>
    </row>
    <row r="177" spans="2:5" ht="13.5">
      <c r="B177" s="4"/>
      <c r="C177" s="4"/>
      <c r="D177" s="5"/>
      <c r="E177" s="4"/>
    </row>
    <row r="178" spans="2:5" ht="13.5">
      <c r="B178" s="4"/>
      <c r="C178" s="4"/>
      <c r="D178" s="5"/>
      <c r="E178" s="4"/>
    </row>
    <row r="179" spans="2:5" ht="13.5">
      <c r="B179" s="4"/>
      <c r="C179" s="4"/>
      <c r="D179" s="5"/>
      <c r="E179" s="4"/>
    </row>
    <row r="180" spans="2:5" ht="13.5">
      <c r="B180" s="4"/>
      <c r="C180" s="4"/>
      <c r="D180" s="5"/>
      <c r="E180" s="4"/>
    </row>
    <row r="181" spans="2:5" ht="13.5">
      <c r="B181" s="4"/>
      <c r="C181" s="4"/>
      <c r="D181" s="5"/>
      <c r="E181" s="4"/>
    </row>
    <row r="182" spans="2:5" ht="13.5">
      <c r="B182" s="4"/>
      <c r="C182" s="4"/>
      <c r="D182" s="5"/>
      <c r="E182" s="4"/>
    </row>
    <row r="183" spans="2:5" ht="13.5">
      <c r="B183" s="4"/>
      <c r="C183" s="4"/>
      <c r="D183" s="5"/>
      <c r="E183" s="4"/>
    </row>
    <row r="184" spans="2:5" ht="13.5">
      <c r="B184" s="4"/>
      <c r="C184" s="4"/>
      <c r="D184" s="5"/>
      <c r="E184" s="4"/>
    </row>
    <row r="185" spans="2:5" ht="13.5">
      <c r="B185" s="4"/>
      <c r="C185" s="4"/>
      <c r="D185" s="5"/>
      <c r="E185" s="4"/>
    </row>
    <row r="186" spans="2:5" ht="13.5">
      <c r="B186" s="4"/>
      <c r="C186" s="4"/>
      <c r="D186" s="5"/>
      <c r="E186" s="4"/>
    </row>
    <row r="187" spans="2:5" ht="13.5">
      <c r="B187" s="4"/>
      <c r="C187" s="4"/>
      <c r="D187" s="5"/>
      <c r="E187" s="4"/>
    </row>
    <row r="188" spans="2:5" ht="13.5">
      <c r="B188" s="4"/>
      <c r="C188" s="4"/>
      <c r="D188" s="5"/>
      <c r="E188" s="4"/>
    </row>
    <row r="189" spans="2:5" ht="13.5">
      <c r="B189" s="4"/>
      <c r="C189" s="4"/>
      <c r="D189" s="5"/>
      <c r="E189" s="4"/>
    </row>
    <row r="190" spans="2:5" ht="13.5">
      <c r="B190" s="4"/>
      <c r="C190" s="4"/>
      <c r="D190" s="5"/>
      <c r="E190" s="4"/>
    </row>
    <row r="191" spans="2:5" ht="13.5">
      <c r="B191" s="4"/>
      <c r="C191" s="4"/>
      <c r="D191" s="5"/>
      <c r="E191" s="4"/>
    </row>
    <row r="192" spans="2:5" ht="13.5">
      <c r="B192" s="4"/>
      <c r="C192" s="4"/>
      <c r="D192" s="5"/>
      <c r="E192" s="4"/>
    </row>
    <row r="193" spans="2:5" ht="13.5">
      <c r="B193" s="4"/>
      <c r="C193" s="4"/>
      <c r="D193" s="5"/>
      <c r="E193" s="4"/>
    </row>
    <row r="194" spans="2:5" ht="13.5">
      <c r="B194" s="4"/>
      <c r="C194" s="4"/>
      <c r="D194" s="5"/>
      <c r="E194" s="4"/>
    </row>
    <row r="195" spans="2:5" ht="13.5">
      <c r="B195" s="4"/>
      <c r="C195" s="4"/>
      <c r="D195" s="5"/>
      <c r="E195" s="4"/>
    </row>
    <row r="196" spans="2:5" ht="13.5">
      <c r="B196" s="4"/>
      <c r="C196" s="4"/>
      <c r="D196" s="5"/>
      <c r="E196" s="4"/>
    </row>
    <row r="197" spans="2:5" ht="13.5">
      <c r="B197" s="4"/>
      <c r="C197" s="4"/>
      <c r="D197" s="5"/>
      <c r="E197" s="4"/>
    </row>
    <row r="198" spans="2:5" ht="13.5">
      <c r="B198" s="4"/>
      <c r="C198" s="4"/>
      <c r="D198" s="5"/>
      <c r="E198" s="4"/>
    </row>
    <row r="199" spans="2:5" ht="13.5">
      <c r="B199" s="4"/>
      <c r="C199" s="4"/>
      <c r="D199" s="5"/>
      <c r="E199" s="4"/>
    </row>
    <row r="200" spans="2:5" ht="13.5">
      <c r="B200" s="4"/>
      <c r="C200" s="4"/>
      <c r="D200" s="5"/>
      <c r="E200" s="4"/>
    </row>
    <row r="201" spans="2:5" ht="13.5">
      <c r="B201" s="4"/>
      <c r="C201" s="4"/>
      <c r="D201" s="5"/>
      <c r="E201" s="4"/>
    </row>
    <row r="202" spans="2:5" ht="13.5">
      <c r="B202" s="4"/>
      <c r="C202" s="4"/>
      <c r="D202" s="5"/>
      <c r="E202" s="4"/>
    </row>
    <row r="203" spans="2:5" ht="13.5">
      <c r="B203" s="4"/>
      <c r="C203" s="4"/>
      <c r="D203" s="5"/>
      <c r="E203" s="4"/>
    </row>
    <row r="204" spans="2:5" ht="13.5">
      <c r="B204" s="4"/>
      <c r="C204" s="4"/>
      <c r="D204" s="5"/>
      <c r="E204" s="4"/>
    </row>
    <row r="205" spans="2:5" ht="13.5">
      <c r="B205" s="4"/>
      <c r="C205" s="4"/>
      <c r="D205" s="5"/>
      <c r="E205" s="4"/>
    </row>
    <row r="206" spans="2:5" ht="13.5">
      <c r="B206" s="4"/>
      <c r="C206" s="4"/>
      <c r="D206" s="5"/>
      <c r="E206" s="4"/>
    </row>
    <row r="207" spans="2:5" ht="13.5">
      <c r="B207" s="4"/>
      <c r="C207" s="4"/>
      <c r="D207" s="5"/>
      <c r="E207" s="4"/>
    </row>
    <row r="208" spans="2:5" ht="13.5">
      <c r="B208" s="4"/>
      <c r="C208" s="4"/>
      <c r="D208" s="5"/>
      <c r="E208" s="4"/>
    </row>
    <row r="209" spans="2:5" ht="13.5">
      <c r="B209" s="4"/>
      <c r="C209" s="4"/>
      <c r="D209" s="5"/>
      <c r="E209" s="4"/>
    </row>
    <row r="210" spans="2:5" ht="13.5">
      <c r="B210" s="4"/>
      <c r="C210" s="4"/>
      <c r="D210" s="5"/>
      <c r="E210" s="4"/>
    </row>
    <row r="211" spans="3:5" ht="13.5">
      <c r="C211" s="4"/>
      <c r="D211" s="5"/>
      <c r="E211" s="4"/>
    </row>
    <row r="212" spans="3:5" ht="13.5">
      <c r="C212" s="4"/>
      <c r="D212" s="5"/>
      <c r="E212" s="4"/>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B1:AQ82"/>
  <sheetViews>
    <sheetView zoomScale="80" zoomScaleNormal="80" zoomScalePageLayoutView="0" workbookViewId="0" topLeftCell="A1">
      <pane xSplit="1" ySplit="2" topLeftCell="X12" activePane="bottomRight" state="frozen"/>
      <selection pane="topLeft" activeCell="A1" sqref="A1"/>
      <selection pane="topRight" activeCell="X1" sqref="X1"/>
      <selection pane="bottomLeft" activeCell="A12" sqref="A12"/>
      <selection pane="bottomRight" activeCell="AO62" sqref="AO62"/>
    </sheetView>
  </sheetViews>
  <sheetFormatPr defaultColWidth="9.00390625" defaultRowHeight="13.5"/>
  <cols>
    <col min="1" max="1" width="2.375" style="0" customWidth="1"/>
    <col min="2" max="2" width="6.375" style="11" customWidth="1"/>
    <col min="3" max="4" width="5.125" style="11" customWidth="1"/>
    <col min="5" max="6" width="8.625" style="11" customWidth="1"/>
    <col min="7" max="7" width="2.50390625" style="0" customWidth="1"/>
    <col min="8" max="8" width="6.375" style="11" customWidth="1"/>
    <col min="9" max="10" width="5.125" style="11" customWidth="1"/>
    <col min="11" max="12" width="8.625" style="11" customWidth="1"/>
    <col min="13" max="13" width="2.25390625" style="0" customWidth="1"/>
    <col min="14" max="14" width="6.375" style="11" customWidth="1"/>
    <col min="15" max="16" width="5.125" style="11" customWidth="1"/>
    <col min="17" max="18" width="8.625" style="11" customWidth="1"/>
    <col min="19" max="19" width="2.375" style="0" customWidth="1"/>
    <col min="20" max="20" width="6.375" style="11" customWidth="1"/>
    <col min="21" max="22" width="5.125" style="11" customWidth="1"/>
    <col min="23" max="24" width="8.625" style="11" customWidth="1"/>
    <col min="25" max="25" width="2.125" style="0" customWidth="1"/>
    <col min="26" max="26" width="6.375" style="11" customWidth="1"/>
    <col min="27" max="28" width="5.125" style="11" customWidth="1"/>
    <col min="29" max="30" width="8.625" style="11" customWidth="1"/>
    <col min="31" max="31" width="2.75390625" style="0" customWidth="1"/>
    <col min="32" max="32" width="6.375" style="11" customWidth="1"/>
    <col min="33" max="34" width="5.125" style="11" customWidth="1"/>
    <col min="35" max="36" width="8.625" style="11" customWidth="1"/>
    <col min="37" max="37" width="2.625" style="11" customWidth="1"/>
    <col min="38" max="38" width="6.375" style="11" customWidth="1"/>
    <col min="39" max="40" width="5.125" style="11" customWidth="1"/>
    <col min="41" max="42" width="8.625" style="11" customWidth="1"/>
  </cols>
  <sheetData>
    <row r="1" spans="2:42" ht="27.75" customHeight="1">
      <c r="B1" s="319" t="s">
        <v>596</v>
      </c>
      <c r="C1" s="319"/>
      <c r="D1" s="319"/>
      <c r="E1" s="319"/>
      <c r="F1" s="319"/>
      <c r="H1" s="319" t="s">
        <v>597</v>
      </c>
      <c r="I1" s="319"/>
      <c r="J1" s="319"/>
      <c r="K1" s="319"/>
      <c r="L1" s="319"/>
      <c r="N1" s="319" t="s">
        <v>598</v>
      </c>
      <c r="O1" s="319"/>
      <c r="P1" s="319"/>
      <c r="Q1" s="319"/>
      <c r="R1" s="319"/>
      <c r="T1" s="319" t="s">
        <v>599</v>
      </c>
      <c r="U1" s="319"/>
      <c r="V1" s="319"/>
      <c r="W1" s="319"/>
      <c r="X1" s="319"/>
      <c r="Z1" s="319" t="s">
        <v>600</v>
      </c>
      <c r="AA1" s="319"/>
      <c r="AB1" s="319"/>
      <c r="AC1" s="319"/>
      <c r="AD1" s="319"/>
      <c r="AF1" s="319" t="s">
        <v>601</v>
      </c>
      <c r="AG1" s="319"/>
      <c r="AH1" s="319"/>
      <c r="AI1" s="319"/>
      <c r="AJ1" s="319"/>
      <c r="AK1" s="270"/>
      <c r="AL1" s="319" t="s">
        <v>602</v>
      </c>
      <c r="AM1" s="319"/>
      <c r="AN1" s="319"/>
      <c r="AO1" s="319"/>
      <c r="AP1" s="319"/>
    </row>
    <row r="2" spans="2:43" ht="13.5">
      <c r="B2" s="2" t="s">
        <v>379</v>
      </c>
      <c r="C2" s="2" t="s">
        <v>499</v>
      </c>
      <c r="D2" s="2" t="s">
        <v>378</v>
      </c>
      <c r="E2" s="2" t="s">
        <v>380</v>
      </c>
      <c r="F2" s="2" t="s">
        <v>595</v>
      </c>
      <c r="H2" s="2" t="s">
        <v>379</v>
      </c>
      <c r="I2" s="2" t="s">
        <v>499</v>
      </c>
      <c r="J2" s="2" t="s">
        <v>378</v>
      </c>
      <c r="K2" s="2" t="s">
        <v>380</v>
      </c>
      <c r="L2" s="2" t="s">
        <v>595</v>
      </c>
      <c r="N2" s="2" t="s">
        <v>379</v>
      </c>
      <c r="O2" s="2" t="s">
        <v>499</v>
      </c>
      <c r="P2" s="2" t="s">
        <v>378</v>
      </c>
      <c r="Q2" s="2" t="s">
        <v>380</v>
      </c>
      <c r="R2" s="2" t="s">
        <v>595</v>
      </c>
      <c r="T2" s="2" t="s">
        <v>379</v>
      </c>
      <c r="U2" s="2" t="s">
        <v>499</v>
      </c>
      <c r="V2" s="2" t="s">
        <v>378</v>
      </c>
      <c r="W2" s="2" t="s">
        <v>380</v>
      </c>
      <c r="X2" s="2" t="s">
        <v>595</v>
      </c>
      <c r="Z2" s="2" t="s">
        <v>379</v>
      </c>
      <c r="AA2" s="2" t="s">
        <v>499</v>
      </c>
      <c r="AB2" s="2" t="s">
        <v>378</v>
      </c>
      <c r="AC2" s="2" t="s">
        <v>380</v>
      </c>
      <c r="AD2" s="2" t="s">
        <v>595</v>
      </c>
      <c r="AF2" s="2" t="s">
        <v>379</v>
      </c>
      <c r="AG2" s="2" t="s">
        <v>499</v>
      </c>
      <c r="AH2" s="2" t="s">
        <v>378</v>
      </c>
      <c r="AI2" s="2" t="s">
        <v>380</v>
      </c>
      <c r="AJ2" s="2" t="s">
        <v>595</v>
      </c>
      <c r="AK2" s="271"/>
      <c r="AL2" s="22" t="s">
        <v>379</v>
      </c>
      <c r="AM2" s="22" t="s">
        <v>499</v>
      </c>
      <c r="AN2" s="22" t="s">
        <v>378</v>
      </c>
      <c r="AO2" s="22" t="s">
        <v>380</v>
      </c>
      <c r="AP2" s="22" t="s">
        <v>595</v>
      </c>
      <c r="AQ2" s="272"/>
    </row>
    <row r="3" spans="2:43" ht="13.5">
      <c r="B3" s="30" t="s">
        <v>381</v>
      </c>
      <c r="C3" s="2">
        <v>1</v>
      </c>
      <c r="D3" s="2">
        <v>1</v>
      </c>
      <c r="E3" s="2">
        <v>1</v>
      </c>
      <c r="F3" s="30" t="s">
        <v>381</v>
      </c>
      <c r="H3" s="30" t="s">
        <v>381</v>
      </c>
      <c r="I3" s="2">
        <v>1</v>
      </c>
      <c r="J3" s="2">
        <v>1</v>
      </c>
      <c r="K3" s="2">
        <v>1</v>
      </c>
      <c r="L3" s="30" t="s">
        <v>381</v>
      </c>
      <c r="N3" s="30" t="s">
        <v>381</v>
      </c>
      <c r="O3" s="2">
        <v>1</v>
      </c>
      <c r="P3" s="2">
        <v>1</v>
      </c>
      <c r="Q3" s="2">
        <v>1</v>
      </c>
      <c r="R3" s="30" t="s">
        <v>381</v>
      </c>
      <c r="T3" s="30" t="s">
        <v>381</v>
      </c>
      <c r="U3" s="2">
        <v>1</v>
      </c>
      <c r="V3" s="2">
        <v>1</v>
      </c>
      <c r="W3" s="2">
        <v>1</v>
      </c>
      <c r="X3" s="30" t="s">
        <v>381</v>
      </c>
      <c r="Z3" s="30" t="s">
        <v>381</v>
      </c>
      <c r="AA3" s="2">
        <v>1</v>
      </c>
      <c r="AB3" s="2">
        <v>1</v>
      </c>
      <c r="AC3" s="2">
        <v>1</v>
      </c>
      <c r="AD3" s="30" t="s">
        <v>381</v>
      </c>
      <c r="AF3" s="30" t="s">
        <v>381</v>
      </c>
      <c r="AG3" s="2">
        <v>1</v>
      </c>
      <c r="AH3" s="2">
        <v>1</v>
      </c>
      <c r="AI3" s="2">
        <v>1</v>
      </c>
      <c r="AJ3" s="30" t="s">
        <v>381</v>
      </c>
      <c r="AK3" s="271"/>
      <c r="AL3" s="30" t="s">
        <v>381</v>
      </c>
      <c r="AM3" s="2">
        <v>1</v>
      </c>
      <c r="AN3" s="2">
        <v>1</v>
      </c>
      <c r="AO3" s="2">
        <v>1</v>
      </c>
      <c r="AP3" s="30" t="s">
        <v>381</v>
      </c>
      <c r="AQ3" s="272"/>
    </row>
    <row r="4" spans="2:43" ht="13.5">
      <c r="B4" s="30" t="s">
        <v>381</v>
      </c>
      <c r="C4" s="2">
        <v>2</v>
      </c>
      <c r="D4" s="2">
        <v>2</v>
      </c>
      <c r="E4" s="2">
        <v>2</v>
      </c>
      <c r="F4" s="30" t="s">
        <v>381</v>
      </c>
      <c r="H4" s="30" t="s">
        <v>381</v>
      </c>
      <c r="I4" s="2">
        <v>2</v>
      </c>
      <c r="J4" s="2">
        <v>2</v>
      </c>
      <c r="K4" s="2">
        <v>2</v>
      </c>
      <c r="L4" s="30" t="s">
        <v>381</v>
      </c>
      <c r="N4" s="30" t="s">
        <v>381</v>
      </c>
      <c r="O4" s="2">
        <v>2</v>
      </c>
      <c r="P4" s="2">
        <v>2</v>
      </c>
      <c r="Q4" s="2">
        <v>2</v>
      </c>
      <c r="R4" s="30" t="s">
        <v>381</v>
      </c>
      <c r="T4" s="30" t="s">
        <v>381</v>
      </c>
      <c r="U4" s="2">
        <v>2</v>
      </c>
      <c r="V4" s="2">
        <v>2</v>
      </c>
      <c r="W4" s="2">
        <v>2</v>
      </c>
      <c r="X4" s="30" t="s">
        <v>381</v>
      </c>
      <c r="Z4" s="30" t="s">
        <v>381</v>
      </c>
      <c r="AA4" s="2">
        <v>2</v>
      </c>
      <c r="AB4" s="2">
        <v>2</v>
      </c>
      <c r="AC4" s="2">
        <v>2</v>
      </c>
      <c r="AD4" s="30" t="s">
        <v>381</v>
      </c>
      <c r="AF4" s="30" t="s">
        <v>381</v>
      </c>
      <c r="AG4" s="2">
        <v>2</v>
      </c>
      <c r="AH4" s="2">
        <v>2</v>
      </c>
      <c r="AI4" s="2">
        <v>2</v>
      </c>
      <c r="AJ4" s="30" t="s">
        <v>381</v>
      </c>
      <c r="AK4" s="271"/>
      <c r="AL4" s="30" t="s">
        <v>381</v>
      </c>
      <c r="AM4" s="2">
        <v>2</v>
      </c>
      <c r="AN4" s="2">
        <v>2</v>
      </c>
      <c r="AO4" s="2">
        <v>2</v>
      </c>
      <c r="AP4" s="30" t="s">
        <v>381</v>
      </c>
      <c r="AQ4" s="272"/>
    </row>
    <row r="5" spans="2:43" ht="13.5">
      <c r="B5" s="30" t="s">
        <v>381</v>
      </c>
      <c r="C5" s="2">
        <v>3</v>
      </c>
      <c r="D5" s="2">
        <v>3</v>
      </c>
      <c r="E5" s="2">
        <v>3</v>
      </c>
      <c r="F5" s="30" t="s">
        <v>381</v>
      </c>
      <c r="H5" s="30" t="s">
        <v>381</v>
      </c>
      <c r="I5" s="2">
        <v>3</v>
      </c>
      <c r="J5" s="2">
        <v>3</v>
      </c>
      <c r="K5" s="2">
        <v>3</v>
      </c>
      <c r="L5" s="30" t="s">
        <v>381</v>
      </c>
      <c r="N5" s="30" t="s">
        <v>381</v>
      </c>
      <c r="O5" s="2">
        <v>3</v>
      </c>
      <c r="P5" s="2">
        <v>3</v>
      </c>
      <c r="Q5" s="2">
        <v>3</v>
      </c>
      <c r="R5" s="30" t="s">
        <v>381</v>
      </c>
      <c r="T5" s="30" t="s">
        <v>381</v>
      </c>
      <c r="U5" s="2">
        <v>3</v>
      </c>
      <c r="V5" s="2">
        <v>3</v>
      </c>
      <c r="W5" s="2">
        <v>3</v>
      </c>
      <c r="X5" s="30" t="s">
        <v>381</v>
      </c>
      <c r="Z5" s="30" t="s">
        <v>381</v>
      </c>
      <c r="AA5" s="2">
        <v>3</v>
      </c>
      <c r="AB5" s="2">
        <v>3</v>
      </c>
      <c r="AC5" s="2">
        <v>3</v>
      </c>
      <c r="AD5" s="30" t="s">
        <v>381</v>
      </c>
      <c r="AF5" s="30" t="s">
        <v>381</v>
      </c>
      <c r="AG5" s="2">
        <v>3</v>
      </c>
      <c r="AH5" s="2">
        <v>3</v>
      </c>
      <c r="AI5" s="2">
        <v>3</v>
      </c>
      <c r="AJ5" s="30" t="s">
        <v>381</v>
      </c>
      <c r="AK5" s="271"/>
      <c r="AL5" s="30" t="s">
        <v>381</v>
      </c>
      <c r="AM5" s="2">
        <v>3</v>
      </c>
      <c r="AN5" s="2">
        <v>3</v>
      </c>
      <c r="AO5" s="2">
        <v>3</v>
      </c>
      <c r="AP5" s="30" t="s">
        <v>381</v>
      </c>
      <c r="AQ5" s="272"/>
    </row>
    <row r="6" spans="2:43" ht="13.5">
      <c r="B6" s="30" t="s">
        <v>381</v>
      </c>
      <c r="C6" s="2">
        <v>4</v>
      </c>
      <c r="D6" s="2">
        <v>4</v>
      </c>
      <c r="E6" s="2">
        <v>4</v>
      </c>
      <c r="F6" s="30" t="s">
        <v>381</v>
      </c>
      <c r="H6" s="30" t="s">
        <v>381</v>
      </c>
      <c r="I6" s="2">
        <v>4</v>
      </c>
      <c r="J6" s="2">
        <v>4</v>
      </c>
      <c r="K6" s="2">
        <v>4</v>
      </c>
      <c r="L6" s="30" t="s">
        <v>381</v>
      </c>
      <c r="N6" s="30" t="s">
        <v>381</v>
      </c>
      <c r="O6" s="2">
        <v>4</v>
      </c>
      <c r="P6" s="2">
        <v>4</v>
      </c>
      <c r="Q6" s="2">
        <v>4</v>
      </c>
      <c r="R6" s="30" t="s">
        <v>381</v>
      </c>
      <c r="T6" s="30" t="s">
        <v>381</v>
      </c>
      <c r="U6" s="2">
        <v>4</v>
      </c>
      <c r="V6" s="2">
        <v>4</v>
      </c>
      <c r="W6" s="2">
        <v>4</v>
      </c>
      <c r="X6" s="30" t="s">
        <v>381</v>
      </c>
      <c r="Z6" s="30" t="s">
        <v>381</v>
      </c>
      <c r="AA6" s="2">
        <v>4</v>
      </c>
      <c r="AB6" s="2">
        <v>4</v>
      </c>
      <c r="AC6" s="2">
        <v>4</v>
      </c>
      <c r="AD6" s="30" t="s">
        <v>381</v>
      </c>
      <c r="AF6" s="30" t="s">
        <v>381</v>
      </c>
      <c r="AG6" s="2">
        <v>4</v>
      </c>
      <c r="AH6" s="2">
        <v>4</v>
      </c>
      <c r="AI6" s="2">
        <v>4</v>
      </c>
      <c r="AJ6" s="30" t="s">
        <v>381</v>
      </c>
      <c r="AK6" s="271"/>
      <c r="AL6" s="30" t="s">
        <v>381</v>
      </c>
      <c r="AM6" s="2">
        <v>4</v>
      </c>
      <c r="AN6" s="2">
        <v>4</v>
      </c>
      <c r="AO6" s="2">
        <v>4</v>
      </c>
      <c r="AP6" s="30" t="s">
        <v>381</v>
      </c>
      <c r="AQ6" s="272"/>
    </row>
    <row r="7" spans="2:43" ht="13.5">
      <c r="B7" s="30" t="s">
        <v>381</v>
      </c>
      <c r="C7" s="2">
        <v>5</v>
      </c>
      <c r="D7" s="2">
        <v>5</v>
      </c>
      <c r="E7" s="2">
        <v>9</v>
      </c>
      <c r="F7" s="36" t="s">
        <v>382</v>
      </c>
      <c r="H7" s="30" t="s">
        <v>381</v>
      </c>
      <c r="I7" s="2">
        <v>5</v>
      </c>
      <c r="J7" s="2">
        <v>5</v>
      </c>
      <c r="K7" s="2">
        <v>5</v>
      </c>
      <c r="L7" s="30" t="s">
        <v>381</v>
      </c>
      <c r="N7" s="30" t="s">
        <v>381</v>
      </c>
      <c r="O7" s="2">
        <v>5</v>
      </c>
      <c r="P7" s="2">
        <v>5</v>
      </c>
      <c r="Q7" s="2">
        <v>5</v>
      </c>
      <c r="R7" s="30" t="s">
        <v>381</v>
      </c>
      <c r="T7" s="30" t="s">
        <v>381</v>
      </c>
      <c r="U7" s="2">
        <v>5</v>
      </c>
      <c r="V7" s="2">
        <v>5</v>
      </c>
      <c r="W7" s="2">
        <v>5</v>
      </c>
      <c r="X7" s="30" t="s">
        <v>381</v>
      </c>
      <c r="Z7" s="30" t="s">
        <v>381</v>
      </c>
      <c r="AA7" s="2">
        <v>5</v>
      </c>
      <c r="AB7" s="2">
        <v>5</v>
      </c>
      <c r="AC7" s="2">
        <v>5</v>
      </c>
      <c r="AD7" s="30" t="s">
        <v>381</v>
      </c>
      <c r="AF7" s="30" t="s">
        <v>381</v>
      </c>
      <c r="AG7" s="2">
        <v>5</v>
      </c>
      <c r="AH7" s="2">
        <v>5</v>
      </c>
      <c r="AI7" s="2">
        <v>5</v>
      </c>
      <c r="AJ7" s="30" t="s">
        <v>381</v>
      </c>
      <c r="AK7" s="271"/>
      <c r="AL7" s="30" t="s">
        <v>381</v>
      </c>
      <c r="AM7" s="2">
        <v>5</v>
      </c>
      <c r="AN7" s="2">
        <v>5</v>
      </c>
      <c r="AO7" s="2">
        <v>5</v>
      </c>
      <c r="AP7" s="30" t="s">
        <v>381</v>
      </c>
      <c r="AQ7" s="272"/>
    </row>
    <row r="8" spans="2:43" ht="13.5">
      <c r="B8" s="30" t="s">
        <v>381</v>
      </c>
      <c r="C8" s="2">
        <v>6</v>
      </c>
      <c r="D8" s="2">
        <v>6</v>
      </c>
      <c r="E8" s="2">
        <v>10</v>
      </c>
      <c r="F8" s="36" t="s">
        <v>382</v>
      </c>
      <c r="H8" s="30" t="s">
        <v>381</v>
      </c>
      <c r="I8" s="2">
        <v>6</v>
      </c>
      <c r="J8" s="2">
        <v>6</v>
      </c>
      <c r="K8" s="2">
        <v>6</v>
      </c>
      <c r="L8" s="30" t="s">
        <v>381</v>
      </c>
      <c r="N8" s="30" t="s">
        <v>381</v>
      </c>
      <c r="O8" s="2">
        <v>6</v>
      </c>
      <c r="P8" s="2">
        <v>6</v>
      </c>
      <c r="Q8" s="2">
        <v>6</v>
      </c>
      <c r="R8" s="30" t="s">
        <v>381</v>
      </c>
      <c r="T8" s="30" t="s">
        <v>381</v>
      </c>
      <c r="U8" s="2">
        <v>6</v>
      </c>
      <c r="V8" s="2">
        <v>6</v>
      </c>
      <c r="W8" s="2">
        <v>6</v>
      </c>
      <c r="X8" s="30" t="s">
        <v>381</v>
      </c>
      <c r="Z8" s="30" t="s">
        <v>381</v>
      </c>
      <c r="AA8" s="2">
        <v>6</v>
      </c>
      <c r="AB8" s="2">
        <v>6</v>
      </c>
      <c r="AC8" s="2">
        <v>6</v>
      </c>
      <c r="AD8" s="30" t="s">
        <v>381</v>
      </c>
      <c r="AF8" s="30" t="s">
        <v>381</v>
      </c>
      <c r="AG8" s="2">
        <v>6</v>
      </c>
      <c r="AH8" s="2">
        <v>6</v>
      </c>
      <c r="AI8" s="2">
        <v>6</v>
      </c>
      <c r="AJ8" s="30" t="s">
        <v>381</v>
      </c>
      <c r="AK8" s="273"/>
      <c r="AL8" s="30" t="s">
        <v>381</v>
      </c>
      <c r="AM8" s="2">
        <v>6</v>
      </c>
      <c r="AN8" s="2">
        <v>6</v>
      </c>
      <c r="AO8" s="2">
        <v>6</v>
      </c>
      <c r="AP8" s="30" t="s">
        <v>381</v>
      </c>
      <c r="AQ8" s="272"/>
    </row>
    <row r="9" spans="2:43" ht="13.5">
      <c r="B9" s="30" t="s">
        <v>381</v>
      </c>
      <c r="C9" s="2">
        <v>7</v>
      </c>
      <c r="D9" s="2">
        <v>7</v>
      </c>
      <c r="E9" s="2">
        <v>11</v>
      </c>
      <c r="F9" s="36" t="s">
        <v>382</v>
      </c>
      <c r="H9" s="30" t="s">
        <v>381</v>
      </c>
      <c r="I9" s="2">
        <v>7</v>
      </c>
      <c r="J9" s="2">
        <v>7</v>
      </c>
      <c r="K9" s="2">
        <v>11</v>
      </c>
      <c r="L9" s="36" t="s">
        <v>382</v>
      </c>
      <c r="N9" s="30" t="s">
        <v>381</v>
      </c>
      <c r="O9" s="2">
        <v>7</v>
      </c>
      <c r="P9" s="2">
        <v>7</v>
      </c>
      <c r="Q9" s="2">
        <v>11</v>
      </c>
      <c r="R9" s="36" t="s">
        <v>382</v>
      </c>
      <c r="T9" s="30" t="s">
        <v>381</v>
      </c>
      <c r="U9" s="2">
        <v>7</v>
      </c>
      <c r="V9" s="2">
        <v>7</v>
      </c>
      <c r="W9" s="2">
        <v>11</v>
      </c>
      <c r="X9" s="36" t="s">
        <v>382</v>
      </c>
      <c r="Z9" s="30" t="s">
        <v>381</v>
      </c>
      <c r="AA9" s="2">
        <v>7</v>
      </c>
      <c r="AB9" s="2">
        <v>7</v>
      </c>
      <c r="AC9" s="2">
        <v>11</v>
      </c>
      <c r="AD9" s="36" t="s">
        <v>382</v>
      </c>
      <c r="AF9" s="30" t="s">
        <v>381</v>
      </c>
      <c r="AG9" s="2">
        <v>7</v>
      </c>
      <c r="AH9" s="2">
        <v>7</v>
      </c>
      <c r="AI9" s="2">
        <v>11</v>
      </c>
      <c r="AJ9" s="36" t="s">
        <v>382</v>
      </c>
      <c r="AK9" s="273"/>
      <c r="AL9" s="30" t="s">
        <v>381</v>
      </c>
      <c r="AM9" s="2">
        <v>7</v>
      </c>
      <c r="AN9" s="2">
        <v>7</v>
      </c>
      <c r="AO9" s="2">
        <v>11</v>
      </c>
      <c r="AP9" s="36" t="s">
        <v>382</v>
      </c>
      <c r="AQ9" s="272"/>
    </row>
    <row r="10" spans="2:43" ht="13.5">
      <c r="B10" s="30" t="s">
        <v>381</v>
      </c>
      <c r="C10" s="2">
        <v>8</v>
      </c>
      <c r="D10" s="2">
        <v>8</v>
      </c>
      <c r="E10" s="26">
        <v>17</v>
      </c>
      <c r="F10" s="38" t="s">
        <v>383</v>
      </c>
      <c r="H10" s="30" t="s">
        <v>381</v>
      </c>
      <c r="I10" s="2">
        <v>8</v>
      </c>
      <c r="J10" s="2">
        <v>8</v>
      </c>
      <c r="K10" s="26">
        <v>12</v>
      </c>
      <c r="L10" s="36" t="s">
        <v>382</v>
      </c>
      <c r="N10" s="30" t="s">
        <v>381</v>
      </c>
      <c r="O10" s="2">
        <v>8</v>
      </c>
      <c r="P10" s="2">
        <v>8</v>
      </c>
      <c r="Q10" s="26">
        <v>12</v>
      </c>
      <c r="R10" s="36" t="s">
        <v>382</v>
      </c>
      <c r="T10" s="30" t="s">
        <v>381</v>
      </c>
      <c r="U10" s="2">
        <v>8</v>
      </c>
      <c r="V10" s="2">
        <v>8</v>
      </c>
      <c r="W10" s="26">
        <v>12</v>
      </c>
      <c r="X10" s="36" t="s">
        <v>382</v>
      </c>
      <c r="Z10" s="30" t="s">
        <v>381</v>
      </c>
      <c r="AA10" s="2">
        <v>8</v>
      </c>
      <c r="AB10" s="2">
        <v>8</v>
      </c>
      <c r="AC10" s="26">
        <v>12</v>
      </c>
      <c r="AD10" s="36" t="s">
        <v>382</v>
      </c>
      <c r="AF10" s="30" t="s">
        <v>381</v>
      </c>
      <c r="AG10" s="2">
        <v>8</v>
      </c>
      <c r="AH10" s="2">
        <v>8</v>
      </c>
      <c r="AI10" s="26">
        <v>12</v>
      </c>
      <c r="AJ10" s="36" t="s">
        <v>382</v>
      </c>
      <c r="AK10" s="273"/>
      <c r="AL10" s="30" t="s">
        <v>381</v>
      </c>
      <c r="AM10" s="2">
        <v>8</v>
      </c>
      <c r="AN10" s="2">
        <v>8</v>
      </c>
      <c r="AO10" s="26">
        <v>12</v>
      </c>
      <c r="AP10" s="36" t="s">
        <v>382</v>
      </c>
      <c r="AQ10" s="274"/>
    </row>
    <row r="11" spans="2:43" ht="13.5">
      <c r="B11" s="275"/>
      <c r="C11" s="276"/>
      <c r="D11" s="276"/>
      <c r="E11" s="276"/>
      <c r="F11" s="277"/>
      <c r="H11" s="30" t="s">
        <v>381</v>
      </c>
      <c r="I11" s="2">
        <v>9</v>
      </c>
      <c r="J11" s="2">
        <v>9</v>
      </c>
      <c r="K11" s="26">
        <v>13</v>
      </c>
      <c r="L11" s="36" t="s">
        <v>382</v>
      </c>
      <c r="N11" s="30" t="s">
        <v>381</v>
      </c>
      <c r="O11" s="2">
        <v>9</v>
      </c>
      <c r="P11" s="2">
        <v>9</v>
      </c>
      <c r="Q11" s="26">
        <v>13</v>
      </c>
      <c r="R11" s="36" t="s">
        <v>382</v>
      </c>
      <c r="T11" s="30" t="s">
        <v>381</v>
      </c>
      <c r="U11" s="2">
        <v>9</v>
      </c>
      <c r="V11" s="2">
        <v>9</v>
      </c>
      <c r="W11" s="26">
        <v>13</v>
      </c>
      <c r="X11" s="36" t="s">
        <v>382</v>
      </c>
      <c r="Z11" s="30" t="s">
        <v>381</v>
      </c>
      <c r="AA11" s="2">
        <v>9</v>
      </c>
      <c r="AB11" s="2">
        <v>9</v>
      </c>
      <c r="AC11" s="26">
        <v>13</v>
      </c>
      <c r="AD11" s="36" t="s">
        <v>382</v>
      </c>
      <c r="AF11" s="30" t="s">
        <v>381</v>
      </c>
      <c r="AG11" s="2">
        <v>9</v>
      </c>
      <c r="AH11" s="2">
        <v>9</v>
      </c>
      <c r="AI11" s="26">
        <v>13</v>
      </c>
      <c r="AJ11" s="36" t="s">
        <v>382</v>
      </c>
      <c r="AK11" s="273"/>
      <c r="AL11" s="30" t="s">
        <v>381</v>
      </c>
      <c r="AM11" s="2">
        <v>9</v>
      </c>
      <c r="AN11" s="2">
        <v>9</v>
      </c>
      <c r="AO11" s="26">
        <v>13</v>
      </c>
      <c r="AP11" s="36" t="s">
        <v>382</v>
      </c>
      <c r="AQ11" s="274"/>
    </row>
    <row r="12" spans="2:43" ht="13.5">
      <c r="B12" s="36" t="s">
        <v>382</v>
      </c>
      <c r="C12" s="2">
        <v>1</v>
      </c>
      <c r="D12" s="2">
        <v>9</v>
      </c>
      <c r="E12" s="2">
        <v>5</v>
      </c>
      <c r="F12" s="30" t="s">
        <v>381</v>
      </c>
      <c r="H12" s="30" t="s">
        <v>381</v>
      </c>
      <c r="I12" s="2">
        <v>10</v>
      </c>
      <c r="J12" s="2">
        <v>10</v>
      </c>
      <c r="K12" s="2">
        <v>19</v>
      </c>
      <c r="L12" s="38" t="s">
        <v>383</v>
      </c>
      <c r="N12" s="30" t="s">
        <v>381</v>
      </c>
      <c r="O12" s="2">
        <v>10</v>
      </c>
      <c r="P12" s="2">
        <v>10</v>
      </c>
      <c r="Q12" s="2">
        <v>21</v>
      </c>
      <c r="R12" s="38" t="s">
        <v>383</v>
      </c>
      <c r="T12" s="30" t="s">
        <v>381</v>
      </c>
      <c r="U12" s="2">
        <v>10</v>
      </c>
      <c r="V12" s="2">
        <v>10</v>
      </c>
      <c r="W12" s="2">
        <v>21</v>
      </c>
      <c r="X12" s="38" t="s">
        <v>383</v>
      </c>
      <c r="Z12" s="30" t="s">
        <v>381</v>
      </c>
      <c r="AA12" s="2">
        <v>10</v>
      </c>
      <c r="AB12" s="2">
        <v>10</v>
      </c>
      <c r="AC12" s="2">
        <v>21</v>
      </c>
      <c r="AD12" s="38" t="s">
        <v>383</v>
      </c>
      <c r="AF12" s="30" t="s">
        <v>381</v>
      </c>
      <c r="AG12" s="2">
        <v>10</v>
      </c>
      <c r="AH12" s="2">
        <v>10</v>
      </c>
      <c r="AI12" s="2">
        <v>21</v>
      </c>
      <c r="AJ12" s="38" t="s">
        <v>383</v>
      </c>
      <c r="AK12" s="273"/>
      <c r="AL12" s="30" t="s">
        <v>381</v>
      </c>
      <c r="AM12" s="2">
        <v>10</v>
      </c>
      <c r="AN12" s="2">
        <v>10</v>
      </c>
      <c r="AO12" s="2">
        <v>21</v>
      </c>
      <c r="AP12" s="38" t="s">
        <v>383</v>
      </c>
      <c r="AQ12" s="274"/>
    </row>
    <row r="13" spans="2:43" ht="13.5">
      <c r="B13" s="36" t="s">
        <v>382</v>
      </c>
      <c r="C13" s="2">
        <v>2</v>
      </c>
      <c r="D13" s="2">
        <v>10</v>
      </c>
      <c r="E13" s="26">
        <v>6</v>
      </c>
      <c r="F13" s="30" t="s">
        <v>381</v>
      </c>
      <c r="H13" s="275"/>
      <c r="I13" s="276"/>
      <c r="J13" s="276"/>
      <c r="K13" s="276"/>
      <c r="L13" s="277"/>
      <c r="N13" s="275"/>
      <c r="O13" s="276"/>
      <c r="P13" s="276"/>
      <c r="Q13" s="276"/>
      <c r="R13" s="277"/>
      <c r="T13" s="275"/>
      <c r="U13" s="276"/>
      <c r="V13" s="276"/>
      <c r="W13" s="276"/>
      <c r="X13" s="277"/>
      <c r="Z13" s="275"/>
      <c r="AA13" s="276"/>
      <c r="AB13" s="276"/>
      <c r="AC13" s="276"/>
      <c r="AD13" s="277"/>
      <c r="AF13" s="275"/>
      <c r="AG13" s="276"/>
      <c r="AH13" s="276"/>
      <c r="AI13" s="276"/>
      <c r="AJ13" s="277"/>
      <c r="AK13" s="278"/>
      <c r="AL13" s="275"/>
      <c r="AM13" s="276"/>
      <c r="AN13" s="276"/>
      <c r="AO13" s="276"/>
      <c r="AP13" s="277"/>
      <c r="AQ13" s="279"/>
    </row>
    <row r="14" spans="2:43" ht="13.5">
      <c r="B14" s="36" t="s">
        <v>382</v>
      </c>
      <c r="C14" s="2">
        <v>3</v>
      </c>
      <c r="D14" s="2">
        <v>11</v>
      </c>
      <c r="E14" s="26">
        <v>7</v>
      </c>
      <c r="F14" s="30" t="s">
        <v>381</v>
      </c>
      <c r="H14" s="36" t="s">
        <v>382</v>
      </c>
      <c r="I14" s="2">
        <v>1</v>
      </c>
      <c r="J14" s="2">
        <v>11</v>
      </c>
      <c r="K14" s="2">
        <v>7</v>
      </c>
      <c r="L14" s="30" t="s">
        <v>381</v>
      </c>
      <c r="N14" s="36" t="s">
        <v>382</v>
      </c>
      <c r="O14" s="2">
        <v>1</v>
      </c>
      <c r="P14" s="2">
        <v>11</v>
      </c>
      <c r="Q14" s="2">
        <v>7</v>
      </c>
      <c r="R14" s="30" t="s">
        <v>381</v>
      </c>
      <c r="T14" s="36" t="s">
        <v>382</v>
      </c>
      <c r="U14" s="2">
        <v>1</v>
      </c>
      <c r="V14" s="2">
        <v>11</v>
      </c>
      <c r="W14" s="2">
        <v>7</v>
      </c>
      <c r="X14" s="30" t="s">
        <v>381</v>
      </c>
      <c r="Z14" s="36" t="s">
        <v>382</v>
      </c>
      <c r="AA14" s="2">
        <v>1</v>
      </c>
      <c r="AB14" s="2">
        <v>11</v>
      </c>
      <c r="AC14" s="2">
        <v>7</v>
      </c>
      <c r="AD14" s="30" t="s">
        <v>381</v>
      </c>
      <c r="AF14" s="36" t="s">
        <v>382</v>
      </c>
      <c r="AG14" s="2">
        <v>1</v>
      </c>
      <c r="AH14" s="2">
        <v>11</v>
      </c>
      <c r="AI14" s="2">
        <v>7</v>
      </c>
      <c r="AJ14" s="30" t="s">
        <v>381</v>
      </c>
      <c r="AK14" s="271"/>
      <c r="AL14" s="36" t="s">
        <v>382</v>
      </c>
      <c r="AM14" s="2">
        <v>1</v>
      </c>
      <c r="AN14" s="2">
        <v>11</v>
      </c>
      <c r="AO14" s="2">
        <v>7</v>
      </c>
      <c r="AP14" s="30" t="s">
        <v>381</v>
      </c>
      <c r="AQ14" s="272"/>
    </row>
    <row r="15" spans="2:43" ht="13.5">
      <c r="B15" s="36" t="s">
        <v>382</v>
      </c>
      <c r="C15" s="2">
        <v>4</v>
      </c>
      <c r="D15" s="2">
        <v>12</v>
      </c>
      <c r="E15" s="2">
        <v>12</v>
      </c>
      <c r="F15" s="36" t="s">
        <v>382</v>
      </c>
      <c r="H15" s="36" t="s">
        <v>382</v>
      </c>
      <c r="I15" s="2">
        <v>2</v>
      </c>
      <c r="J15" s="2">
        <v>12</v>
      </c>
      <c r="K15" s="26">
        <v>8</v>
      </c>
      <c r="L15" s="30" t="s">
        <v>381</v>
      </c>
      <c r="N15" s="36" t="s">
        <v>382</v>
      </c>
      <c r="O15" s="2">
        <v>2</v>
      </c>
      <c r="P15" s="2">
        <v>12</v>
      </c>
      <c r="Q15" s="26">
        <v>8</v>
      </c>
      <c r="R15" s="30" t="s">
        <v>381</v>
      </c>
      <c r="T15" s="36" t="s">
        <v>382</v>
      </c>
      <c r="U15" s="2">
        <v>2</v>
      </c>
      <c r="V15" s="2">
        <v>12</v>
      </c>
      <c r="W15" s="26">
        <v>8</v>
      </c>
      <c r="X15" s="30" t="s">
        <v>381</v>
      </c>
      <c r="Z15" s="36" t="s">
        <v>382</v>
      </c>
      <c r="AA15" s="2">
        <v>2</v>
      </c>
      <c r="AB15" s="2">
        <v>12</v>
      </c>
      <c r="AC15" s="26">
        <v>8</v>
      </c>
      <c r="AD15" s="30" t="s">
        <v>381</v>
      </c>
      <c r="AF15" s="36" t="s">
        <v>382</v>
      </c>
      <c r="AG15" s="2">
        <v>2</v>
      </c>
      <c r="AH15" s="2">
        <v>12</v>
      </c>
      <c r="AI15" s="26">
        <v>8</v>
      </c>
      <c r="AJ15" s="30" t="s">
        <v>381</v>
      </c>
      <c r="AK15" s="273"/>
      <c r="AL15" s="36" t="s">
        <v>382</v>
      </c>
      <c r="AM15" s="2">
        <v>2</v>
      </c>
      <c r="AN15" s="2">
        <v>12</v>
      </c>
      <c r="AO15" s="26">
        <v>8</v>
      </c>
      <c r="AP15" s="30" t="s">
        <v>381</v>
      </c>
      <c r="AQ15" s="274"/>
    </row>
    <row r="16" spans="2:43" ht="13.5">
      <c r="B16" s="36" t="s">
        <v>382</v>
      </c>
      <c r="C16" s="2">
        <v>5</v>
      </c>
      <c r="D16" s="2">
        <v>13</v>
      </c>
      <c r="E16" s="2">
        <v>13</v>
      </c>
      <c r="F16" s="36" t="s">
        <v>382</v>
      </c>
      <c r="H16" s="36" t="s">
        <v>382</v>
      </c>
      <c r="I16" s="2">
        <v>3</v>
      </c>
      <c r="J16" s="2">
        <v>13</v>
      </c>
      <c r="K16" s="26">
        <v>9</v>
      </c>
      <c r="L16" s="30" t="s">
        <v>381</v>
      </c>
      <c r="N16" s="36" t="s">
        <v>382</v>
      </c>
      <c r="O16" s="2">
        <v>3</v>
      </c>
      <c r="P16" s="2">
        <v>13</v>
      </c>
      <c r="Q16" s="26">
        <v>9</v>
      </c>
      <c r="R16" s="30" t="s">
        <v>381</v>
      </c>
      <c r="T16" s="36" t="s">
        <v>382</v>
      </c>
      <c r="U16" s="2">
        <v>3</v>
      </c>
      <c r="V16" s="2">
        <v>13</v>
      </c>
      <c r="W16" s="26">
        <v>9</v>
      </c>
      <c r="X16" s="30" t="s">
        <v>381</v>
      </c>
      <c r="Z16" s="36" t="s">
        <v>382</v>
      </c>
      <c r="AA16" s="2">
        <v>3</v>
      </c>
      <c r="AB16" s="2">
        <v>13</v>
      </c>
      <c r="AC16" s="26">
        <v>9</v>
      </c>
      <c r="AD16" s="30" t="s">
        <v>381</v>
      </c>
      <c r="AF16" s="36" t="s">
        <v>382</v>
      </c>
      <c r="AG16" s="2">
        <v>3</v>
      </c>
      <c r="AH16" s="2">
        <v>13</v>
      </c>
      <c r="AI16" s="26">
        <v>9</v>
      </c>
      <c r="AJ16" s="30" t="s">
        <v>381</v>
      </c>
      <c r="AK16" s="273"/>
      <c r="AL16" s="36" t="s">
        <v>382</v>
      </c>
      <c r="AM16" s="2">
        <v>3</v>
      </c>
      <c r="AN16" s="2">
        <v>13</v>
      </c>
      <c r="AO16" s="26">
        <v>9</v>
      </c>
      <c r="AP16" s="30" t="s">
        <v>381</v>
      </c>
      <c r="AQ16" s="274"/>
    </row>
    <row r="17" spans="2:43" ht="13.5">
      <c r="B17" s="36" t="s">
        <v>382</v>
      </c>
      <c r="C17" s="2">
        <v>6</v>
      </c>
      <c r="D17" s="2">
        <v>14</v>
      </c>
      <c r="E17" s="2">
        <v>18</v>
      </c>
      <c r="F17" s="38" t="s">
        <v>383</v>
      </c>
      <c r="H17" s="36" t="s">
        <v>382</v>
      </c>
      <c r="I17" s="2">
        <v>4</v>
      </c>
      <c r="J17" s="2">
        <v>14</v>
      </c>
      <c r="K17" s="2">
        <v>14</v>
      </c>
      <c r="L17" s="36" t="s">
        <v>382</v>
      </c>
      <c r="N17" s="36" t="s">
        <v>382</v>
      </c>
      <c r="O17" s="2">
        <v>4</v>
      </c>
      <c r="P17" s="2">
        <v>14</v>
      </c>
      <c r="Q17" s="2">
        <v>14</v>
      </c>
      <c r="R17" s="36" t="s">
        <v>382</v>
      </c>
      <c r="T17" s="36" t="s">
        <v>382</v>
      </c>
      <c r="U17" s="2">
        <v>4</v>
      </c>
      <c r="V17" s="2">
        <v>14</v>
      </c>
      <c r="W17" s="2">
        <v>14</v>
      </c>
      <c r="X17" s="36" t="s">
        <v>382</v>
      </c>
      <c r="Z17" s="36" t="s">
        <v>382</v>
      </c>
      <c r="AA17" s="2">
        <v>4</v>
      </c>
      <c r="AB17" s="2">
        <v>14</v>
      </c>
      <c r="AC17" s="2">
        <v>14</v>
      </c>
      <c r="AD17" s="36" t="s">
        <v>382</v>
      </c>
      <c r="AF17" s="36" t="s">
        <v>382</v>
      </c>
      <c r="AG17" s="2">
        <v>4</v>
      </c>
      <c r="AH17" s="2">
        <v>14</v>
      </c>
      <c r="AI17" s="2">
        <v>14</v>
      </c>
      <c r="AJ17" s="36" t="s">
        <v>382</v>
      </c>
      <c r="AK17" s="271"/>
      <c r="AL17" s="36" t="s">
        <v>382</v>
      </c>
      <c r="AM17" s="2">
        <v>4</v>
      </c>
      <c r="AN17" s="2">
        <v>14</v>
      </c>
      <c r="AO17" s="2">
        <v>14</v>
      </c>
      <c r="AP17" s="36" t="s">
        <v>382</v>
      </c>
      <c r="AQ17" s="274"/>
    </row>
    <row r="18" spans="2:43" ht="13.5">
      <c r="B18" s="36" t="s">
        <v>382</v>
      </c>
      <c r="C18" s="2">
        <v>7</v>
      </c>
      <c r="D18" s="2">
        <v>15</v>
      </c>
      <c r="E18" s="2">
        <v>19</v>
      </c>
      <c r="F18" s="38" t="s">
        <v>383</v>
      </c>
      <c r="H18" s="36" t="s">
        <v>382</v>
      </c>
      <c r="I18" s="2">
        <v>5</v>
      </c>
      <c r="J18" s="2">
        <v>15</v>
      </c>
      <c r="K18" s="2">
        <v>15</v>
      </c>
      <c r="L18" s="36" t="s">
        <v>382</v>
      </c>
      <c r="N18" s="36" t="s">
        <v>382</v>
      </c>
      <c r="O18" s="2">
        <v>5</v>
      </c>
      <c r="P18" s="2">
        <v>15</v>
      </c>
      <c r="Q18" s="2">
        <v>15</v>
      </c>
      <c r="R18" s="36" t="s">
        <v>382</v>
      </c>
      <c r="T18" s="36" t="s">
        <v>382</v>
      </c>
      <c r="U18" s="2">
        <v>5</v>
      </c>
      <c r="V18" s="2">
        <v>15</v>
      </c>
      <c r="W18" s="2">
        <v>15</v>
      </c>
      <c r="X18" s="36" t="s">
        <v>382</v>
      </c>
      <c r="Z18" s="36" t="s">
        <v>382</v>
      </c>
      <c r="AA18" s="2">
        <v>5</v>
      </c>
      <c r="AB18" s="2">
        <v>15</v>
      </c>
      <c r="AC18" s="2">
        <v>15</v>
      </c>
      <c r="AD18" s="36" t="s">
        <v>382</v>
      </c>
      <c r="AF18" s="36" t="s">
        <v>382</v>
      </c>
      <c r="AG18" s="2">
        <v>5</v>
      </c>
      <c r="AH18" s="2">
        <v>15</v>
      </c>
      <c r="AI18" s="2">
        <v>15</v>
      </c>
      <c r="AJ18" s="36" t="s">
        <v>382</v>
      </c>
      <c r="AK18" s="271"/>
      <c r="AL18" s="36" t="s">
        <v>382</v>
      </c>
      <c r="AM18" s="2">
        <v>5</v>
      </c>
      <c r="AN18" s="2">
        <v>15</v>
      </c>
      <c r="AO18" s="2">
        <v>15</v>
      </c>
      <c r="AP18" s="36" t="s">
        <v>382</v>
      </c>
      <c r="AQ18" s="274"/>
    </row>
    <row r="19" spans="2:43" ht="13.5">
      <c r="B19" s="36" t="s">
        <v>382</v>
      </c>
      <c r="C19" s="2">
        <v>8</v>
      </c>
      <c r="D19" s="2">
        <v>16</v>
      </c>
      <c r="E19" s="2">
        <v>25</v>
      </c>
      <c r="F19" s="42" t="s">
        <v>384</v>
      </c>
      <c r="H19" s="36" t="s">
        <v>382</v>
      </c>
      <c r="I19" s="2">
        <v>6</v>
      </c>
      <c r="J19" s="2">
        <v>16</v>
      </c>
      <c r="K19" s="2">
        <v>20</v>
      </c>
      <c r="L19" s="38" t="s">
        <v>383</v>
      </c>
      <c r="N19" s="36" t="s">
        <v>382</v>
      </c>
      <c r="O19" s="2">
        <v>6</v>
      </c>
      <c r="P19" s="2">
        <v>16</v>
      </c>
      <c r="Q19" s="2">
        <v>16</v>
      </c>
      <c r="R19" s="36" t="s">
        <v>382</v>
      </c>
      <c r="T19" s="36" t="s">
        <v>382</v>
      </c>
      <c r="U19" s="2">
        <v>6</v>
      </c>
      <c r="V19" s="2">
        <v>16</v>
      </c>
      <c r="W19" s="2">
        <v>16</v>
      </c>
      <c r="X19" s="36" t="s">
        <v>382</v>
      </c>
      <c r="Z19" s="36" t="s">
        <v>382</v>
      </c>
      <c r="AA19" s="2">
        <v>6</v>
      </c>
      <c r="AB19" s="2">
        <v>16</v>
      </c>
      <c r="AC19" s="2">
        <v>16</v>
      </c>
      <c r="AD19" s="36" t="s">
        <v>382</v>
      </c>
      <c r="AF19" s="36" t="s">
        <v>382</v>
      </c>
      <c r="AG19" s="2">
        <v>6</v>
      </c>
      <c r="AH19" s="2">
        <v>16</v>
      </c>
      <c r="AI19" s="2">
        <v>16</v>
      </c>
      <c r="AJ19" s="36" t="s">
        <v>382</v>
      </c>
      <c r="AK19" s="273"/>
      <c r="AL19" s="36" t="s">
        <v>382</v>
      </c>
      <c r="AM19" s="2">
        <v>6</v>
      </c>
      <c r="AN19" s="2">
        <v>16</v>
      </c>
      <c r="AO19" s="2">
        <v>16</v>
      </c>
      <c r="AP19" s="36" t="s">
        <v>382</v>
      </c>
      <c r="AQ19" s="274"/>
    </row>
    <row r="20" spans="2:43" ht="13.5">
      <c r="B20" s="280"/>
      <c r="C20" s="281"/>
      <c r="D20" s="281"/>
      <c r="E20" s="281"/>
      <c r="F20" s="282"/>
      <c r="H20" s="36" t="s">
        <v>382</v>
      </c>
      <c r="I20" s="2">
        <v>7</v>
      </c>
      <c r="J20" s="2">
        <v>17</v>
      </c>
      <c r="K20" s="2">
        <v>21</v>
      </c>
      <c r="L20" s="38" t="s">
        <v>383</v>
      </c>
      <c r="N20" s="36" t="s">
        <v>382</v>
      </c>
      <c r="O20" s="2">
        <v>7</v>
      </c>
      <c r="P20" s="2">
        <v>17</v>
      </c>
      <c r="Q20" s="2">
        <v>17</v>
      </c>
      <c r="R20" s="36" t="s">
        <v>382</v>
      </c>
      <c r="T20" s="36" t="s">
        <v>382</v>
      </c>
      <c r="U20" s="2">
        <v>7</v>
      </c>
      <c r="V20" s="2">
        <v>17</v>
      </c>
      <c r="W20" s="2">
        <v>22</v>
      </c>
      <c r="X20" s="38" t="s">
        <v>383</v>
      </c>
      <c r="Z20" s="36" t="s">
        <v>382</v>
      </c>
      <c r="AA20" s="2">
        <v>7</v>
      </c>
      <c r="AB20" s="2">
        <v>17</v>
      </c>
      <c r="AC20" s="2">
        <v>22</v>
      </c>
      <c r="AD20" s="38" t="s">
        <v>383</v>
      </c>
      <c r="AF20" s="36" t="s">
        <v>382</v>
      </c>
      <c r="AG20" s="2">
        <v>7</v>
      </c>
      <c r="AH20" s="2">
        <v>17</v>
      </c>
      <c r="AI20" s="2">
        <v>22</v>
      </c>
      <c r="AJ20" s="38" t="s">
        <v>383</v>
      </c>
      <c r="AK20" s="271"/>
      <c r="AL20" s="36" t="s">
        <v>382</v>
      </c>
      <c r="AM20" s="2">
        <v>7</v>
      </c>
      <c r="AN20" s="2">
        <v>17</v>
      </c>
      <c r="AO20" s="2">
        <v>22</v>
      </c>
      <c r="AP20" s="38" t="s">
        <v>383</v>
      </c>
      <c r="AQ20" s="272"/>
    </row>
    <row r="21" spans="2:43" ht="13.5">
      <c r="B21" s="38" t="s">
        <v>383</v>
      </c>
      <c r="C21" s="2">
        <v>1</v>
      </c>
      <c r="D21" s="2">
        <v>17</v>
      </c>
      <c r="E21" s="2">
        <v>8</v>
      </c>
      <c r="F21" s="30" t="s">
        <v>381</v>
      </c>
      <c r="H21" s="36" t="s">
        <v>382</v>
      </c>
      <c r="I21" s="2">
        <v>8</v>
      </c>
      <c r="J21" s="2">
        <v>18</v>
      </c>
      <c r="K21" s="2">
        <v>27</v>
      </c>
      <c r="L21" s="42" t="s">
        <v>384</v>
      </c>
      <c r="N21" s="36" t="s">
        <v>382</v>
      </c>
      <c r="O21" s="2">
        <v>8</v>
      </c>
      <c r="P21" s="2">
        <v>18</v>
      </c>
      <c r="Q21" s="2">
        <v>22</v>
      </c>
      <c r="R21" s="38" t="s">
        <v>383</v>
      </c>
      <c r="T21" s="36" t="s">
        <v>382</v>
      </c>
      <c r="U21" s="2">
        <v>8</v>
      </c>
      <c r="V21" s="2">
        <v>18</v>
      </c>
      <c r="W21" s="2">
        <v>23</v>
      </c>
      <c r="X21" s="38" t="s">
        <v>383</v>
      </c>
      <c r="Z21" s="36" t="s">
        <v>382</v>
      </c>
      <c r="AA21" s="2">
        <v>8</v>
      </c>
      <c r="AB21" s="2">
        <v>18</v>
      </c>
      <c r="AC21" s="2">
        <v>23</v>
      </c>
      <c r="AD21" s="38" t="s">
        <v>383</v>
      </c>
      <c r="AF21" s="36" t="s">
        <v>382</v>
      </c>
      <c r="AG21" s="2">
        <v>8</v>
      </c>
      <c r="AH21" s="2">
        <v>18</v>
      </c>
      <c r="AI21" s="2">
        <v>23</v>
      </c>
      <c r="AJ21" s="38" t="s">
        <v>383</v>
      </c>
      <c r="AK21" s="271"/>
      <c r="AL21" s="36" t="s">
        <v>382</v>
      </c>
      <c r="AM21" s="2">
        <v>8</v>
      </c>
      <c r="AN21" s="2">
        <v>18</v>
      </c>
      <c r="AO21" s="2">
        <v>23</v>
      </c>
      <c r="AP21" s="38" t="s">
        <v>383</v>
      </c>
      <c r="AQ21" s="272"/>
    </row>
    <row r="22" spans="2:43" ht="13.5">
      <c r="B22" s="38" t="s">
        <v>383</v>
      </c>
      <c r="C22" s="2">
        <v>2</v>
      </c>
      <c r="D22" s="2">
        <v>18</v>
      </c>
      <c r="E22" s="2">
        <v>14</v>
      </c>
      <c r="F22" s="36" t="s">
        <v>382</v>
      </c>
      <c r="H22" s="280"/>
      <c r="I22" s="281"/>
      <c r="J22" s="281"/>
      <c r="K22" s="281"/>
      <c r="L22" s="282"/>
      <c r="N22" s="36" t="s">
        <v>382</v>
      </c>
      <c r="O22" s="2">
        <v>9</v>
      </c>
      <c r="P22" s="2">
        <v>19</v>
      </c>
      <c r="Q22" s="2">
        <v>23</v>
      </c>
      <c r="R22" s="38" t="s">
        <v>383</v>
      </c>
      <c r="T22" s="36" t="s">
        <v>382</v>
      </c>
      <c r="U22" s="2">
        <v>9</v>
      </c>
      <c r="V22" s="2">
        <v>19</v>
      </c>
      <c r="W22" s="2">
        <v>24</v>
      </c>
      <c r="X22" s="38" t="s">
        <v>383</v>
      </c>
      <c r="Z22" s="36" t="s">
        <v>382</v>
      </c>
      <c r="AA22" s="2">
        <v>9</v>
      </c>
      <c r="AB22" s="2">
        <v>19</v>
      </c>
      <c r="AC22" s="2">
        <v>24</v>
      </c>
      <c r="AD22" s="38" t="s">
        <v>383</v>
      </c>
      <c r="AF22" s="36" t="s">
        <v>382</v>
      </c>
      <c r="AG22" s="2">
        <v>9</v>
      </c>
      <c r="AH22" s="2">
        <v>19</v>
      </c>
      <c r="AI22" s="2">
        <v>24</v>
      </c>
      <c r="AJ22" s="38" t="s">
        <v>383</v>
      </c>
      <c r="AK22" s="271"/>
      <c r="AL22" s="36" t="s">
        <v>382</v>
      </c>
      <c r="AM22" s="2">
        <v>9</v>
      </c>
      <c r="AN22" s="2">
        <v>19</v>
      </c>
      <c r="AO22" s="2">
        <v>24</v>
      </c>
      <c r="AP22" s="38" t="s">
        <v>383</v>
      </c>
      <c r="AQ22" s="272"/>
    </row>
    <row r="23" spans="2:43" ht="13.5">
      <c r="B23" s="38" t="s">
        <v>383</v>
      </c>
      <c r="C23" s="2">
        <v>3</v>
      </c>
      <c r="D23" s="2">
        <v>19</v>
      </c>
      <c r="E23" s="2">
        <v>15</v>
      </c>
      <c r="F23" s="36" t="s">
        <v>382</v>
      </c>
      <c r="H23" s="38" t="s">
        <v>383</v>
      </c>
      <c r="I23" s="2">
        <v>1</v>
      </c>
      <c r="J23" s="2">
        <v>19</v>
      </c>
      <c r="K23" s="2">
        <v>10</v>
      </c>
      <c r="L23" s="30" t="s">
        <v>381</v>
      </c>
      <c r="N23" s="36" t="s">
        <v>382</v>
      </c>
      <c r="O23" s="2">
        <v>10</v>
      </c>
      <c r="P23" s="2">
        <v>20</v>
      </c>
      <c r="Q23" s="2">
        <v>29</v>
      </c>
      <c r="R23" s="42" t="s">
        <v>384</v>
      </c>
      <c r="T23" s="36" t="s">
        <v>382</v>
      </c>
      <c r="U23" s="2">
        <v>10</v>
      </c>
      <c r="V23" s="2">
        <v>20</v>
      </c>
      <c r="W23" s="2">
        <v>31</v>
      </c>
      <c r="X23" s="42" t="s">
        <v>384</v>
      </c>
      <c r="Z23" s="36" t="s">
        <v>382</v>
      </c>
      <c r="AA23" s="2">
        <v>10</v>
      </c>
      <c r="AB23" s="2">
        <v>20</v>
      </c>
      <c r="AC23" s="2">
        <v>31</v>
      </c>
      <c r="AD23" s="42" t="s">
        <v>384</v>
      </c>
      <c r="AF23" s="36" t="s">
        <v>382</v>
      </c>
      <c r="AG23" s="2">
        <v>10</v>
      </c>
      <c r="AH23" s="2">
        <v>20</v>
      </c>
      <c r="AI23" s="2">
        <v>31</v>
      </c>
      <c r="AJ23" s="42" t="s">
        <v>384</v>
      </c>
      <c r="AK23" s="271"/>
      <c r="AL23" s="36" t="s">
        <v>382</v>
      </c>
      <c r="AM23" s="2">
        <v>10</v>
      </c>
      <c r="AN23" s="2">
        <v>20</v>
      </c>
      <c r="AO23" s="2">
        <v>31</v>
      </c>
      <c r="AP23" s="42" t="s">
        <v>384</v>
      </c>
      <c r="AQ23" s="272"/>
    </row>
    <row r="24" spans="2:43" ht="13.5">
      <c r="B24" s="38" t="s">
        <v>383</v>
      </c>
      <c r="C24" s="2">
        <v>4</v>
      </c>
      <c r="D24" s="2">
        <v>20</v>
      </c>
      <c r="E24" s="2">
        <v>20</v>
      </c>
      <c r="F24" s="38" t="s">
        <v>383</v>
      </c>
      <c r="H24" s="38" t="s">
        <v>383</v>
      </c>
      <c r="I24" s="2">
        <v>2</v>
      </c>
      <c r="J24" s="2">
        <v>20</v>
      </c>
      <c r="K24" s="2">
        <v>16</v>
      </c>
      <c r="L24" s="36" t="s">
        <v>382</v>
      </c>
      <c r="N24" s="280"/>
      <c r="O24" s="281"/>
      <c r="P24" s="281"/>
      <c r="Q24" s="281"/>
      <c r="R24" s="282"/>
      <c r="T24" s="280"/>
      <c r="U24" s="281"/>
      <c r="V24" s="281"/>
      <c r="W24" s="281"/>
      <c r="X24" s="282"/>
      <c r="Z24" s="280"/>
      <c r="AA24" s="281"/>
      <c r="AB24" s="281"/>
      <c r="AC24" s="281"/>
      <c r="AD24" s="282"/>
      <c r="AF24" s="280"/>
      <c r="AG24" s="281"/>
      <c r="AH24" s="281"/>
      <c r="AI24" s="281"/>
      <c r="AJ24" s="282"/>
      <c r="AK24" s="273"/>
      <c r="AL24" s="280"/>
      <c r="AM24" s="281"/>
      <c r="AN24" s="281"/>
      <c r="AO24" s="281"/>
      <c r="AP24" s="282"/>
      <c r="AQ24" s="274"/>
    </row>
    <row r="25" spans="2:43" ht="13.5">
      <c r="B25" s="38" t="s">
        <v>383</v>
      </c>
      <c r="C25" s="2">
        <v>5</v>
      </c>
      <c r="D25" s="2">
        <v>21</v>
      </c>
      <c r="E25" s="2">
        <v>21</v>
      </c>
      <c r="F25" s="38" t="s">
        <v>383</v>
      </c>
      <c r="H25" s="38" t="s">
        <v>383</v>
      </c>
      <c r="I25" s="2">
        <v>3</v>
      </c>
      <c r="J25" s="2">
        <v>21</v>
      </c>
      <c r="K25" s="2">
        <v>17</v>
      </c>
      <c r="L25" s="36" t="s">
        <v>382</v>
      </c>
      <c r="N25" s="38" t="s">
        <v>383</v>
      </c>
      <c r="O25" s="2">
        <v>1</v>
      </c>
      <c r="P25" s="2">
        <v>21</v>
      </c>
      <c r="Q25" s="2">
        <v>10</v>
      </c>
      <c r="R25" s="30" t="s">
        <v>381</v>
      </c>
      <c r="T25" s="38" t="s">
        <v>383</v>
      </c>
      <c r="U25" s="2">
        <v>1</v>
      </c>
      <c r="V25" s="2">
        <v>21</v>
      </c>
      <c r="W25" s="2">
        <v>10</v>
      </c>
      <c r="X25" s="30" t="s">
        <v>381</v>
      </c>
      <c r="Z25" s="38" t="s">
        <v>383</v>
      </c>
      <c r="AA25" s="2">
        <v>1</v>
      </c>
      <c r="AB25" s="2">
        <v>21</v>
      </c>
      <c r="AC25" s="2">
        <v>10</v>
      </c>
      <c r="AD25" s="30" t="s">
        <v>381</v>
      </c>
      <c r="AF25" s="38" t="s">
        <v>383</v>
      </c>
      <c r="AG25" s="2">
        <v>1</v>
      </c>
      <c r="AH25" s="2">
        <v>21</v>
      </c>
      <c r="AI25" s="2">
        <v>10</v>
      </c>
      <c r="AJ25" s="30" t="s">
        <v>381</v>
      </c>
      <c r="AK25" s="273"/>
      <c r="AL25" s="38" t="s">
        <v>383</v>
      </c>
      <c r="AM25" s="2">
        <v>1</v>
      </c>
      <c r="AN25" s="2">
        <v>21</v>
      </c>
      <c r="AO25" s="2">
        <v>10</v>
      </c>
      <c r="AP25" s="30" t="s">
        <v>381</v>
      </c>
      <c r="AQ25" s="274"/>
    </row>
    <row r="26" spans="2:43" ht="13.5">
      <c r="B26" s="38" t="s">
        <v>383</v>
      </c>
      <c r="C26" s="2">
        <v>6</v>
      </c>
      <c r="D26" s="2">
        <v>22</v>
      </c>
      <c r="E26" s="2">
        <v>26</v>
      </c>
      <c r="F26" s="42" t="s">
        <v>384</v>
      </c>
      <c r="H26" s="38" t="s">
        <v>383</v>
      </c>
      <c r="I26" s="2">
        <v>4</v>
      </c>
      <c r="J26" s="2">
        <v>22</v>
      </c>
      <c r="K26" s="2">
        <v>22</v>
      </c>
      <c r="L26" s="38" t="s">
        <v>383</v>
      </c>
      <c r="N26" s="38" t="s">
        <v>383</v>
      </c>
      <c r="O26" s="2">
        <v>2</v>
      </c>
      <c r="P26" s="2">
        <v>22</v>
      </c>
      <c r="Q26" s="2">
        <v>18</v>
      </c>
      <c r="R26" s="36" t="s">
        <v>382</v>
      </c>
      <c r="T26" s="38" t="s">
        <v>383</v>
      </c>
      <c r="U26" s="2">
        <v>2</v>
      </c>
      <c r="V26" s="2">
        <v>22</v>
      </c>
      <c r="W26" s="2">
        <v>17</v>
      </c>
      <c r="X26" s="36" t="s">
        <v>382</v>
      </c>
      <c r="Z26" s="38" t="s">
        <v>383</v>
      </c>
      <c r="AA26" s="2">
        <v>2</v>
      </c>
      <c r="AB26" s="2">
        <v>22</v>
      </c>
      <c r="AC26" s="2">
        <v>17</v>
      </c>
      <c r="AD26" s="36" t="s">
        <v>382</v>
      </c>
      <c r="AF26" s="38" t="s">
        <v>383</v>
      </c>
      <c r="AG26" s="2">
        <v>2</v>
      </c>
      <c r="AH26" s="2">
        <v>22</v>
      </c>
      <c r="AI26" s="2">
        <v>17</v>
      </c>
      <c r="AJ26" s="36" t="s">
        <v>382</v>
      </c>
      <c r="AK26" s="271"/>
      <c r="AL26" s="38" t="s">
        <v>383</v>
      </c>
      <c r="AM26" s="2">
        <v>2</v>
      </c>
      <c r="AN26" s="2">
        <v>22</v>
      </c>
      <c r="AO26" s="2">
        <v>17</v>
      </c>
      <c r="AP26" s="36" t="s">
        <v>382</v>
      </c>
      <c r="AQ26" s="274"/>
    </row>
    <row r="27" spans="2:43" ht="13.5">
      <c r="B27" s="38" t="s">
        <v>383</v>
      </c>
      <c r="C27" s="2">
        <v>7</v>
      </c>
      <c r="D27" s="2">
        <v>23</v>
      </c>
      <c r="E27" s="2">
        <v>27</v>
      </c>
      <c r="F27" s="42" t="s">
        <v>384</v>
      </c>
      <c r="H27" s="38" t="s">
        <v>383</v>
      </c>
      <c r="I27" s="2">
        <v>5</v>
      </c>
      <c r="J27" s="2">
        <v>23</v>
      </c>
      <c r="K27" s="2">
        <v>23</v>
      </c>
      <c r="L27" s="38" t="s">
        <v>383</v>
      </c>
      <c r="N27" s="38" t="s">
        <v>383</v>
      </c>
      <c r="O27" s="2">
        <v>3</v>
      </c>
      <c r="P27" s="2">
        <v>23</v>
      </c>
      <c r="Q27" s="2">
        <v>19</v>
      </c>
      <c r="R27" s="36" t="s">
        <v>382</v>
      </c>
      <c r="T27" s="38" t="s">
        <v>383</v>
      </c>
      <c r="U27" s="2">
        <v>3</v>
      </c>
      <c r="V27" s="2">
        <v>23</v>
      </c>
      <c r="W27" s="2">
        <v>18</v>
      </c>
      <c r="X27" s="36" t="s">
        <v>382</v>
      </c>
      <c r="Z27" s="38" t="s">
        <v>383</v>
      </c>
      <c r="AA27" s="2">
        <v>3</v>
      </c>
      <c r="AB27" s="2">
        <v>23</v>
      </c>
      <c r="AC27" s="2">
        <v>18</v>
      </c>
      <c r="AD27" s="36" t="s">
        <v>382</v>
      </c>
      <c r="AF27" s="38" t="s">
        <v>383</v>
      </c>
      <c r="AG27" s="2">
        <v>3</v>
      </c>
      <c r="AH27" s="2">
        <v>23</v>
      </c>
      <c r="AI27" s="2">
        <v>18</v>
      </c>
      <c r="AJ27" s="36" t="s">
        <v>382</v>
      </c>
      <c r="AK27" s="271"/>
      <c r="AL27" s="38" t="s">
        <v>383</v>
      </c>
      <c r="AM27" s="2">
        <v>3</v>
      </c>
      <c r="AN27" s="2">
        <v>23</v>
      </c>
      <c r="AO27" s="2">
        <v>18</v>
      </c>
      <c r="AP27" s="36" t="s">
        <v>382</v>
      </c>
      <c r="AQ27" s="274"/>
    </row>
    <row r="28" spans="2:43" ht="13.5">
      <c r="B28" s="38" t="s">
        <v>383</v>
      </c>
      <c r="C28" s="2">
        <v>8</v>
      </c>
      <c r="D28" s="2">
        <v>24</v>
      </c>
      <c r="E28" s="2">
        <v>33</v>
      </c>
      <c r="F28" s="244" t="s">
        <v>385</v>
      </c>
      <c r="H28" s="38" t="s">
        <v>383</v>
      </c>
      <c r="I28" s="2">
        <v>6</v>
      </c>
      <c r="J28" s="2">
        <v>24</v>
      </c>
      <c r="K28" s="2">
        <v>28</v>
      </c>
      <c r="L28" s="42" t="s">
        <v>384</v>
      </c>
      <c r="N28" s="38" t="s">
        <v>383</v>
      </c>
      <c r="O28" s="2">
        <v>4</v>
      </c>
      <c r="P28" s="2">
        <v>24</v>
      </c>
      <c r="Q28" s="2">
        <v>24</v>
      </c>
      <c r="R28" s="38" t="s">
        <v>383</v>
      </c>
      <c r="T28" s="38" t="s">
        <v>383</v>
      </c>
      <c r="U28" s="2">
        <v>4</v>
      </c>
      <c r="V28" s="2">
        <v>24</v>
      </c>
      <c r="W28" s="2">
        <v>19</v>
      </c>
      <c r="X28" s="36" t="s">
        <v>382</v>
      </c>
      <c r="Z28" s="38" t="s">
        <v>383</v>
      </c>
      <c r="AA28" s="2">
        <v>4</v>
      </c>
      <c r="AB28" s="2">
        <v>24</v>
      </c>
      <c r="AC28" s="2">
        <v>19</v>
      </c>
      <c r="AD28" s="36" t="s">
        <v>382</v>
      </c>
      <c r="AF28" s="38" t="s">
        <v>383</v>
      </c>
      <c r="AG28" s="2">
        <v>4</v>
      </c>
      <c r="AH28" s="2">
        <v>24</v>
      </c>
      <c r="AI28" s="2">
        <v>19</v>
      </c>
      <c r="AJ28" s="36" t="s">
        <v>382</v>
      </c>
      <c r="AK28" s="273"/>
      <c r="AL28" s="38" t="s">
        <v>383</v>
      </c>
      <c r="AM28" s="2">
        <v>4</v>
      </c>
      <c r="AN28" s="2">
        <v>24</v>
      </c>
      <c r="AO28" s="2">
        <v>19</v>
      </c>
      <c r="AP28" s="36" t="s">
        <v>382</v>
      </c>
      <c r="AQ28" s="272"/>
    </row>
    <row r="29" spans="2:43" ht="13.5">
      <c r="B29" s="280"/>
      <c r="C29" s="281"/>
      <c r="D29" s="281"/>
      <c r="E29" s="281"/>
      <c r="F29" s="282"/>
      <c r="H29" s="38" t="s">
        <v>383</v>
      </c>
      <c r="I29" s="2">
        <v>7</v>
      </c>
      <c r="J29" s="2">
        <v>25</v>
      </c>
      <c r="K29" s="2">
        <v>29</v>
      </c>
      <c r="L29" s="42" t="s">
        <v>384</v>
      </c>
      <c r="N29" s="38" t="s">
        <v>383</v>
      </c>
      <c r="O29" s="2">
        <v>5</v>
      </c>
      <c r="P29" s="2">
        <v>25</v>
      </c>
      <c r="Q29" s="2">
        <v>25</v>
      </c>
      <c r="R29" s="38" t="s">
        <v>383</v>
      </c>
      <c r="T29" s="38" t="s">
        <v>383</v>
      </c>
      <c r="U29" s="2">
        <v>5</v>
      </c>
      <c r="V29" s="2">
        <v>25</v>
      </c>
      <c r="W29" s="2">
        <v>25</v>
      </c>
      <c r="X29" s="38" t="s">
        <v>383</v>
      </c>
      <c r="Z29" s="38" t="s">
        <v>383</v>
      </c>
      <c r="AA29" s="2">
        <v>5</v>
      </c>
      <c r="AB29" s="2">
        <v>25</v>
      </c>
      <c r="AC29" s="2">
        <v>25</v>
      </c>
      <c r="AD29" s="38" t="s">
        <v>383</v>
      </c>
      <c r="AF29" s="38" t="s">
        <v>383</v>
      </c>
      <c r="AG29" s="2">
        <v>5</v>
      </c>
      <c r="AH29" s="2">
        <v>25</v>
      </c>
      <c r="AI29" s="2">
        <v>25</v>
      </c>
      <c r="AJ29" s="38" t="s">
        <v>383</v>
      </c>
      <c r="AK29" s="271"/>
      <c r="AL29" s="38" t="s">
        <v>383</v>
      </c>
      <c r="AM29" s="2">
        <v>5</v>
      </c>
      <c r="AN29" s="2">
        <v>25</v>
      </c>
      <c r="AO29" s="2">
        <v>25</v>
      </c>
      <c r="AP29" s="38" t="s">
        <v>383</v>
      </c>
      <c r="AQ29" s="272"/>
    </row>
    <row r="30" spans="2:43" ht="13.5">
      <c r="B30" s="42" t="s">
        <v>384</v>
      </c>
      <c r="C30" s="2">
        <v>1</v>
      </c>
      <c r="D30" s="2">
        <v>25</v>
      </c>
      <c r="E30" s="2">
        <v>16</v>
      </c>
      <c r="F30" s="36" t="s">
        <v>382</v>
      </c>
      <c r="H30" s="38" t="s">
        <v>383</v>
      </c>
      <c r="I30" s="2">
        <v>8</v>
      </c>
      <c r="J30" s="2">
        <v>26</v>
      </c>
      <c r="K30" s="2">
        <v>35</v>
      </c>
      <c r="L30" s="244" t="s">
        <v>385</v>
      </c>
      <c r="N30" s="38" t="s">
        <v>383</v>
      </c>
      <c r="O30" s="2">
        <v>6</v>
      </c>
      <c r="P30" s="2">
        <v>26</v>
      </c>
      <c r="Q30" s="2">
        <v>30</v>
      </c>
      <c r="R30" s="42" t="s">
        <v>384</v>
      </c>
      <c r="T30" s="38" t="s">
        <v>383</v>
      </c>
      <c r="U30" s="2">
        <v>6</v>
      </c>
      <c r="V30" s="2">
        <v>26</v>
      </c>
      <c r="W30" s="2">
        <v>26</v>
      </c>
      <c r="X30" s="38" t="s">
        <v>383</v>
      </c>
      <c r="Z30" s="38" t="s">
        <v>383</v>
      </c>
      <c r="AA30" s="2">
        <v>6</v>
      </c>
      <c r="AB30" s="2">
        <v>26</v>
      </c>
      <c r="AC30" s="2">
        <v>26</v>
      </c>
      <c r="AD30" s="38" t="s">
        <v>383</v>
      </c>
      <c r="AF30" s="38" t="s">
        <v>383</v>
      </c>
      <c r="AG30" s="2">
        <v>6</v>
      </c>
      <c r="AH30" s="2">
        <v>26</v>
      </c>
      <c r="AI30" s="2">
        <v>26</v>
      </c>
      <c r="AJ30" s="38" t="s">
        <v>383</v>
      </c>
      <c r="AK30" s="271"/>
      <c r="AL30" s="38" t="s">
        <v>383</v>
      </c>
      <c r="AM30" s="2">
        <v>6</v>
      </c>
      <c r="AN30" s="2">
        <v>26</v>
      </c>
      <c r="AO30" s="2">
        <v>26</v>
      </c>
      <c r="AP30" s="38" t="s">
        <v>383</v>
      </c>
      <c r="AQ30" s="272"/>
    </row>
    <row r="31" spans="2:43" ht="13.5">
      <c r="B31" s="42" t="s">
        <v>384</v>
      </c>
      <c r="C31" s="2">
        <v>2</v>
      </c>
      <c r="D31" s="2">
        <v>26</v>
      </c>
      <c r="E31" s="2">
        <v>22</v>
      </c>
      <c r="F31" s="38" t="s">
        <v>383</v>
      </c>
      <c r="H31" s="280"/>
      <c r="I31" s="281"/>
      <c r="J31" s="281"/>
      <c r="K31" s="281"/>
      <c r="L31" s="282"/>
      <c r="N31" s="38" t="s">
        <v>383</v>
      </c>
      <c r="O31" s="2">
        <v>7</v>
      </c>
      <c r="P31" s="2">
        <v>27</v>
      </c>
      <c r="Q31" s="2">
        <v>31</v>
      </c>
      <c r="R31" s="42" t="s">
        <v>384</v>
      </c>
      <c r="T31" s="38" t="s">
        <v>383</v>
      </c>
      <c r="U31" s="2">
        <v>7</v>
      </c>
      <c r="V31" s="2">
        <v>27</v>
      </c>
      <c r="W31" s="2">
        <v>27</v>
      </c>
      <c r="X31" s="38" t="s">
        <v>383</v>
      </c>
      <c r="Z31" s="38" t="s">
        <v>383</v>
      </c>
      <c r="AA31" s="2">
        <v>7</v>
      </c>
      <c r="AB31" s="2">
        <v>27</v>
      </c>
      <c r="AC31" s="2">
        <v>32</v>
      </c>
      <c r="AD31" s="42" t="s">
        <v>384</v>
      </c>
      <c r="AF31" s="38" t="s">
        <v>383</v>
      </c>
      <c r="AG31" s="2">
        <v>7</v>
      </c>
      <c r="AH31" s="2">
        <v>27</v>
      </c>
      <c r="AI31" s="2">
        <v>32</v>
      </c>
      <c r="AJ31" s="42" t="s">
        <v>384</v>
      </c>
      <c r="AK31" s="271"/>
      <c r="AL31" s="38" t="s">
        <v>383</v>
      </c>
      <c r="AM31" s="2">
        <v>7</v>
      </c>
      <c r="AN31" s="2">
        <v>27</v>
      </c>
      <c r="AO31" s="2">
        <v>32</v>
      </c>
      <c r="AP31" s="42" t="s">
        <v>384</v>
      </c>
      <c r="AQ31" s="272"/>
    </row>
    <row r="32" spans="2:43" ht="13.5">
      <c r="B32" s="42" t="s">
        <v>384</v>
      </c>
      <c r="C32" s="2">
        <v>3</v>
      </c>
      <c r="D32" s="2">
        <v>27</v>
      </c>
      <c r="E32" s="2">
        <v>23</v>
      </c>
      <c r="F32" s="38" t="s">
        <v>383</v>
      </c>
      <c r="H32" s="42" t="s">
        <v>384</v>
      </c>
      <c r="I32" s="2">
        <v>1</v>
      </c>
      <c r="J32" s="2">
        <v>27</v>
      </c>
      <c r="K32" s="2">
        <v>18</v>
      </c>
      <c r="L32" s="36" t="s">
        <v>382</v>
      </c>
      <c r="N32" s="38" t="s">
        <v>383</v>
      </c>
      <c r="O32" s="2">
        <v>8</v>
      </c>
      <c r="P32" s="2">
        <v>28</v>
      </c>
      <c r="Q32" s="2">
        <v>37</v>
      </c>
      <c r="R32" s="244" t="s">
        <v>385</v>
      </c>
      <c r="T32" s="38" t="s">
        <v>383</v>
      </c>
      <c r="U32" s="2">
        <v>8</v>
      </c>
      <c r="V32" s="2">
        <v>28</v>
      </c>
      <c r="W32" s="2">
        <v>32</v>
      </c>
      <c r="X32" s="42" t="s">
        <v>384</v>
      </c>
      <c r="Z32" s="38" t="s">
        <v>383</v>
      </c>
      <c r="AA32" s="2">
        <v>8</v>
      </c>
      <c r="AB32" s="2">
        <v>28</v>
      </c>
      <c r="AC32" s="2">
        <v>33</v>
      </c>
      <c r="AD32" s="42" t="s">
        <v>384</v>
      </c>
      <c r="AF32" s="38" t="s">
        <v>383</v>
      </c>
      <c r="AG32" s="2">
        <v>8</v>
      </c>
      <c r="AH32" s="2">
        <v>28</v>
      </c>
      <c r="AI32" s="2">
        <v>33</v>
      </c>
      <c r="AJ32" s="42" t="s">
        <v>384</v>
      </c>
      <c r="AK32" s="271"/>
      <c r="AL32" s="38" t="s">
        <v>383</v>
      </c>
      <c r="AM32" s="2">
        <v>8</v>
      </c>
      <c r="AN32" s="2">
        <v>28</v>
      </c>
      <c r="AO32" s="2">
        <v>33</v>
      </c>
      <c r="AP32" s="42" t="s">
        <v>384</v>
      </c>
      <c r="AQ32" s="272"/>
    </row>
    <row r="33" spans="2:43" ht="13.5">
      <c r="B33" s="42" t="s">
        <v>384</v>
      </c>
      <c r="C33" s="2">
        <v>4</v>
      </c>
      <c r="D33" s="2">
        <v>28</v>
      </c>
      <c r="E33" s="2">
        <v>28</v>
      </c>
      <c r="F33" s="42" t="s">
        <v>384</v>
      </c>
      <c r="H33" s="42" t="s">
        <v>384</v>
      </c>
      <c r="I33" s="2">
        <v>2</v>
      </c>
      <c r="J33" s="2">
        <v>28</v>
      </c>
      <c r="K33" s="2">
        <v>24</v>
      </c>
      <c r="L33" s="38" t="s">
        <v>383</v>
      </c>
      <c r="N33" s="280"/>
      <c r="O33" s="281"/>
      <c r="P33" s="281"/>
      <c r="Q33" s="281"/>
      <c r="R33" s="282"/>
      <c r="T33" s="38" t="s">
        <v>383</v>
      </c>
      <c r="U33" s="2">
        <v>9</v>
      </c>
      <c r="V33" s="2">
        <v>29</v>
      </c>
      <c r="W33" s="2">
        <v>33</v>
      </c>
      <c r="X33" s="42" t="s">
        <v>384</v>
      </c>
      <c r="Z33" s="38" t="s">
        <v>383</v>
      </c>
      <c r="AA33" s="2">
        <v>9</v>
      </c>
      <c r="AB33" s="2">
        <v>29</v>
      </c>
      <c r="AC33" s="2">
        <v>34</v>
      </c>
      <c r="AD33" s="42" t="s">
        <v>384</v>
      </c>
      <c r="AF33" s="38" t="s">
        <v>383</v>
      </c>
      <c r="AG33" s="2">
        <v>9</v>
      </c>
      <c r="AH33" s="2">
        <v>29</v>
      </c>
      <c r="AI33" s="2">
        <v>34</v>
      </c>
      <c r="AJ33" s="42" t="s">
        <v>384</v>
      </c>
      <c r="AK33" s="271"/>
      <c r="AL33" s="38" t="s">
        <v>383</v>
      </c>
      <c r="AM33" s="2">
        <v>9</v>
      </c>
      <c r="AN33" s="2">
        <v>29</v>
      </c>
      <c r="AO33" s="2">
        <v>34</v>
      </c>
      <c r="AP33" s="42" t="s">
        <v>384</v>
      </c>
      <c r="AQ33" s="272"/>
    </row>
    <row r="34" spans="2:43" ht="13.5">
      <c r="B34" s="42" t="s">
        <v>384</v>
      </c>
      <c r="C34" s="2">
        <v>5</v>
      </c>
      <c r="D34" s="2">
        <v>29</v>
      </c>
      <c r="E34" s="2">
        <v>29</v>
      </c>
      <c r="F34" s="42" t="s">
        <v>384</v>
      </c>
      <c r="H34" s="42" t="s">
        <v>384</v>
      </c>
      <c r="I34" s="2">
        <v>3</v>
      </c>
      <c r="J34" s="2">
        <v>29</v>
      </c>
      <c r="K34" s="2">
        <v>25</v>
      </c>
      <c r="L34" s="38" t="s">
        <v>383</v>
      </c>
      <c r="N34" s="42" t="s">
        <v>384</v>
      </c>
      <c r="O34" s="2">
        <v>1</v>
      </c>
      <c r="P34" s="2">
        <v>29</v>
      </c>
      <c r="Q34" s="2">
        <v>20</v>
      </c>
      <c r="R34" s="36" t="s">
        <v>382</v>
      </c>
      <c r="T34" s="38" t="s">
        <v>383</v>
      </c>
      <c r="U34" s="2">
        <v>10</v>
      </c>
      <c r="V34" s="2">
        <v>30</v>
      </c>
      <c r="W34" s="2">
        <v>39</v>
      </c>
      <c r="X34" s="244" t="s">
        <v>385</v>
      </c>
      <c r="Z34" s="38" t="s">
        <v>383</v>
      </c>
      <c r="AA34" s="2">
        <v>10</v>
      </c>
      <c r="AB34" s="2">
        <v>30</v>
      </c>
      <c r="AC34" s="2">
        <v>41</v>
      </c>
      <c r="AD34" s="244" t="s">
        <v>385</v>
      </c>
      <c r="AF34" s="38" t="s">
        <v>383</v>
      </c>
      <c r="AG34" s="2">
        <v>10</v>
      </c>
      <c r="AH34" s="2">
        <v>30</v>
      </c>
      <c r="AI34" s="2">
        <v>41</v>
      </c>
      <c r="AJ34" s="244" t="s">
        <v>385</v>
      </c>
      <c r="AK34" s="283"/>
      <c r="AL34" s="38" t="s">
        <v>383</v>
      </c>
      <c r="AM34" s="2">
        <v>10</v>
      </c>
      <c r="AN34" s="2">
        <v>30</v>
      </c>
      <c r="AO34" s="2">
        <v>41</v>
      </c>
      <c r="AP34" s="244" t="s">
        <v>385</v>
      </c>
      <c r="AQ34" s="284"/>
    </row>
    <row r="35" spans="2:43" ht="13.5">
      <c r="B35" s="42" t="s">
        <v>384</v>
      </c>
      <c r="C35" s="2">
        <v>6</v>
      </c>
      <c r="D35" s="2">
        <v>30</v>
      </c>
      <c r="E35" s="2">
        <v>34</v>
      </c>
      <c r="F35" s="244" t="s">
        <v>385</v>
      </c>
      <c r="H35" s="42" t="s">
        <v>384</v>
      </c>
      <c r="I35" s="2">
        <v>4</v>
      </c>
      <c r="J35" s="2">
        <v>30</v>
      </c>
      <c r="K35" s="2">
        <v>30</v>
      </c>
      <c r="L35" s="42" t="s">
        <v>384</v>
      </c>
      <c r="N35" s="42" t="s">
        <v>384</v>
      </c>
      <c r="O35" s="2">
        <v>2</v>
      </c>
      <c r="P35" s="2">
        <v>30</v>
      </c>
      <c r="Q35" s="2">
        <v>26</v>
      </c>
      <c r="R35" s="38" t="s">
        <v>383</v>
      </c>
      <c r="T35" s="280"/>
      <c r="U35" s="281"/>
      <c r="V35" s="281"/>
      <c r="W35" s="281"/>
      <c r="X35" s="282"/>
      <c r="Z35" s="280"/>
      <c r="AA35" s="281"/>
      <c r="AB35" s="281"/>
      <c r="AC35" s="281"/>
      <c r="AD35" s="282"/>
      <c r="AF35" s="280"/>
      <c r="AG35" s="281"/>
      <c r="AH35" s="281"/>
      <c r="AI35" s="281"/>
      <c r="AJ35" s="282"/>
      <c r="AK35" s="273"/>
      <c r="AL35" s="280"/>
      <c r="AM35" s="281"/>
      <c r="AN35" s="281"/>
      <c r="AO35" s="281"/>
      <c r="AP35" s="282"/>
      <c r="AQ35" s="274"/>
    </row>
    <row r="36" spans="2:43" ht="13.5">
      <c r="B36" s="42" t="s">
        <v>384</v>
      </c>
      <c r="C36" s="2">
        <v>7</v>
      </c>
      <c r="D36" s="2">
        <v>31</v>
      </c>
      <c r="E36" s="2">
        <v>35</v>
      </c>
      <c r="F36" s="244" t="s">
        <v>385</v>
      </c>
      <c r="H36" s="42" t="s">
        <v>384</v>
      </c>
      <c r="I36" s="2">
        <v>5</v>
      </c>
      <c r="J36" s="2">
        <v>31</v>
      </c>
      <c r="K36" s="2">
        <v>31</v>
      </c>
      <c r="L36" s="42" t="s">
        <v>384</v>
      </c>
      <c r="N36" s="42" t="s">
        <v>384</v>
      </c>
      <c r="O36" s="2">
        <v>3</v>
      </c>
      <c r="P36" s="2">
        <v>31</v>
      </c>
      <c r="Q36" s="2">
        <v>27</v>
      </c>
      <c r="R36" s="38" t="s">
        <v>383</v>
      </c>
      <c r="T36" s="42" t="s">
        <v>384</v>
      </c>
      <c r="U36" s="2">
        <v>1</v>
      </c>
      <c r="V36" s="2">
        <v>31</v>
      </c>
      <c r="W36" s="2">
        <v>20</v>
      </c>
      <c r="X36" s="36" t="s">
        <v>382</v>
      </c>
      <c r="Z36" s="42" t="s">
        <v>384</v>
      </c>
      <c r="AA36" s="2">
        <v>1</v>
      </c>
      <c r="AB36" s="2">
        <v>31</v>
      </c>
      <c r="AC36" s="2">
        <v>20</v>
      </c>
      <c r="AD36" s="36" t="s">
        <v>382</v>
      </c>
      <c r="AF36" s="42" t="s">
        <v>384</v>
      </c>
      <c r="AG36" s="2">
        <v>1</v>
      </c>
      <c r="AH36" s="2">
        <v>31</v>
      </c>
      <c r="AI36" s="2">
        <v>20</v>
      </c>
      <c r="AJ36" s="36" t="s">
        <v>382</v>
      </c>
      <c r="AK36" s="271"/>
      <c r="AL36" s="42" t="s">
        <v>384</v>
      </c>
      <c r="AM36" s="2">
        <v>1</v>
      </c>
      <c r="AN36" s="2">
        <v>31</v>
      </c>
      <c r="AO36" s="2">
        <v>20</v>
      </c>
      <c r="AP36" s="36" t="s">
        <v>382</v>
      </c>
      <c r="AQ36" s="274"/>
    </row>
    <row r="37" spans="2:43" ht="13.5">
      <c r="B37" s="42" t="s">
        <v>384</v>
      </c>
      <c r="C37" s="2">
        <v>8</v>
      </c>
      <c r="D37" s="2">
        <v>32</v>
      </c>
      <c r="E37" s="2">
        <v>41</v>
      </c>
      <c r="F37" s="46" t="s">
        <v>386</v>
      </c>
      <c r="H37" s="42" t="s">
        <v>384</v>
      </c>
      <c r="I37" s="2">
        <v>6</v>
      </c>
      <c r="J37" s="2">
        <v>32</v>
      </c>
      <c r="K37" s="2">
        <v>36</v>
      </c>
      <c r="L37" s="244" t="s">
        <v>385</v>
      </c>
      <c r="N37" s="42" t="s">
        <v>384</v>
      </c>
      <c r="O37" s="2">
        <v>4</v>
      </c>
      <c r="P37" s="2">
        <v>32</v>
      </c>
      <c r="Q37" s="2">
        <v>32</v>
      </c>
      <c r="R37" s="42" t="s">
        <v>384</v>
      </c>
      <c r="T37" s="42" t="s">
        <v>384</v>
      </c>
      <c r="U37" s="2">
        <v>2</v>
      </c>
      <c r="V37" s="2">
        <v>32</v>
      </c>
      <c r="W37" s="2">
        <v>28</v>
      </c>
      <c r="X37" s="38" t="s">
        <v>383</v>
      </c>
      <c r="Z37" s="42" t="s">
        <v>384</v>
      </c>
      <c r="AA37" s="2">
        <v>2</v>
      </c>
      <c r="AB37" s="2">
        <v>32</v>
      </c>
      <c r="AC37" s="2">
        <v>27</v>
      </c>
      <c r="AD37" s="38" t="s">
        <v>383</v>
      </c>
      <c r="AF37" s="42" t="s">
        <v>384</v>
      </c>
      <c r="AG37" s="2">
        <v>2</v>
      </c>
      <c r="AH37" s="2">
        <v>32</v>
      </c>
      <c r="AI37" s="2">
        <v>27</v>
      </c>
      <c r="AJ37" s="38" t="s">
        <v>383</v>
      </c>
      <c r="AK37" s="271"/>
      <c r="AL37" s="42" t="s">
        <v>384</v>
      </c>
      <c r="AM37" s="2">
        <v>2</v>
      </c>
      <c r="AN37" s="2">
        <v>32</v>
      </c>
      <c r="AO37" s="2">
        <v>27</v>
      </c>
      <c r="AP37" s="38" t="s">
        <v>383</v>
      </c>
      <c r="AQ37" s="272"/>
    </row>
    <row r="38" spans="2:43" ht="13.5">
      <c r="B38" s="280"/>
      <c r="C38" s="281"/>
      <c r="D38" s="281"/>
      <c r="E38" s="281"/>
      <c r="F38" s="282"/>
      <c r="H38" s="42" t="s">
        <v>384</v>
      </c>
      <c r="I38" s="2">
        <v>7</v>
      </c>
      <c r="J38" s="2">
        <v>33</v>
      </c>
      <c r="K38" s="2">
        <v>37</v>
      </c>
      <c r="L38" s="244" t="s">
        <v>385</v>
      </c>
      <c r="N38" s="42" t="s">
        <v>384</v>
      </c>
      <c r="O38" s="2">
        <v>5</v>
      </c>
      <c r="P38" s="2">
        <v>33</v>
      </c>
      <c r="Q38" s="2">
        <v>33</v>
      </c>
      <c r="R38" s="42" t="s">
        <v>384</v>
      </c>
      <c r="T38" s="42" t="s">
        <v>384</v>
      </c>
      <c r="U38" s="2">
        <v>3</v>
      </c>
      <c r="V38" s="2">
        <v>33</v>
      </c>
      <c r="W38" s="2">
        <v>29</v>
      </c>
      <c r="X38" s="38" t="s">
        <v>383</v>
      </c>
      <c r="Z38" s="42" t="s">
        <v>384</v>
      </c>
      <c r="AA38" s="2">
        <v>3</v>
      </c>
      <c r="AB38" s="2">
        <v>33</v>
      </c>
      <c r="AC38" s="2">
        <v>28</v>
      </c>
      <c r="AD38" s="38" t="s">
        <v>383</v>
      </c>
      <c r="AF38" s="42" t="s">
        <v>384</v>
      </c>
      <c r="AG38" s="2">
        <v>3</v>
      </c>
      <c r="AH38" s="2">
        <v>33</v>
      </c>
      <c r="AI38" s="2">
        <v>28</v>
      </c>
      <c r="AJ38" s="38" t="s">
        <v>383</v>
      </c>
      <c r="AK38" s="271"/>
      <c r="AL38" s="42" t="s">
        <v>384</v>
      </c>
      <c r="AM38" s="2">
        <v>3</v>
      </c>
      <c r="AN38" s="2">
        <v>33</v>
      </c>
      <c r="AO38" s="2">
        <v>28</v>
      </c>
      <c r="AP38" s="38" t="s">
        <v>383</v>
      </c>
      <c r="AQ38" s="272"/>
    </row>
    <row r="39" spans="2:43" ht="13.5">
      <c r="B39" s="244" t="s">
        <v>385</v>
      </c>
      <c r="C39" s="2">
        <v>1</v>
      </c>
      <c r="D39" s="2">
        <v>33</v>
      </c>
      <c r="E39" s="2">
        <v>24</v>
      </c>
      <c r="F39" s="38" t="s">
        <v>383</v>
      </c>
      <c r="H39" s="42" t="s">
        <v>384</v>
      </c>
      <c r="I39" s="2">
        <v>8</v>
      </c>
      <c r="J39" s="2">
        <v>34</v>
      </c>
      <c r="K39" s="2">
        <v>43</v>
      </c>
      <c r="L39" s="46" t="s">
        <v>386</v>
      </c>
      <c r="N39" s="42" t="s">
        <v>384</v>
      </c>
      <c r="O39" s="2">
        <v>6</v>
      </c>
      <c r="P39" s="2">
        <v>34</v>
      </c>
      <c r="Q39" s="2">
        <v>38</v>
      </c>
      <c r="R39" s="244" t="s">
        <v>385</v>
      </c>
      <c r="T39" s="42" t="s">
        <v>384</v>
      </c>
      <c r="U39" s="2">
        <v>4</v>
      </c>
      <c r="V39" s="2">
        <v>34</v>
      </c>
      <c r="W39" s="2">
        <v>34</v>
      </c>
      <c r="X39" s="42" t="s">
        <v>384</v>
      </c>
      <c r="Z39" s="42" t="s">
        <v>384</v>
      </c>
      <c r="AA39" s="2">
        <v>4</v>
      </c>
      <c r="AB39" s="2">
        <v>34</v>
      </c>
      <c r="AC39" s="2">
        <v>29</v>
      </c>
      <c r="AD39" s="38" t="s">
        <v>383</v>
      </c>
      <c r="AF39" s="42" t="s">
        <v>384</v>
      </c>
      <c r="AG39" s="2">
        <v>4</v>
      </c>
      <c r="AH39" s="2">
        <v>34</v>
      </c>
      <c r="AI39" s="2">
        <v>29</v>
      </c>
      <c r="AJ39" s="38" t="s">
        <v>383</v>
      </c>
      <c r="AK39" s="271"/>
      <c r="AL39" s="42" t="s">
        <v>384</v>
      </c>
      <c r="AM39" s="2">
        <v>4</v>
      </c>
      <c r="AN39" s="2">
        <v>34</v>
      </c>
      <c r="AO39" s="2">
        <v>29</v>
      </c>
      <c r="AP39" s="38" t="s">
        <v>383</v>
      </c>
      <c r="AQ39" s="272"/>
    </row>
    <row r="40" spans="2:43" ht="13.5">
      <c r="B40" s="244" t="s">
        <v>385</v>
      </c>
      <c r="C40" s="2">
        <v>2</v>
      </c>
      <c r="D40" s="2">
        <v>34</v>
      </c>
      <c r="E40" s="2">
        <v>30</v>
      </c>
      <c r="F40" s="42" t="s">
        <v>384</v>
      </c>
      <c r="H40" s="280"/>
      <c r="I40" s="281"/>
      <c r="J40" s="281"/>
      <c r="K40" s="281"/>
      <c r="L40" s="282"/>
      <c r="N40" s="42" t="s">
        <v>384</v>
      </c>
      <c r="O40" s="2">
        <v>7</v>
      </c>
      <c r="P40" s="2">
        <v>35</v>
      </c>
      <c r="Q40" s="2">
        <v>39</v>
      </c>
      <c r="R40" s="244" t="s">
        <v>385</v>
      </c>
      <c r="T40" s="42" t="s">
        <v>384</v>
      </c>
      <c r="U40" s="2">
        <v>5</v>
      </c>
      <c r="V40" s="2">
        <v>35</v>
      </c>
      <c r="W40" s="2">
        <v>35</v>
      </c>
      <c r="X40" s="42" t="s">
        <v>384</v>
      </c>
      <c r="Z40" s="42" t="s">
        <v>384</v>
      </c>
      <c r="AA40" s="2">
        <v>5</v>
      </c>
      <c r="AB40" s="2">
        <v>35</v>
      </c>
      <c r="AC40" s="2">
        <v>35</v>
      </c>
      <c r="AD40" s="42" t="s">
        <v>384</v>
      </c>
      <c r="AF40" s="42" t="s">
        <v>384</v>
      </c>
      <c r="AG40" s="2">
        <v>5</v>
      </c>
      <c r="AH40" s="2">
        <v>35</v>
      </c>
      <c r="AI40" s="2">
        <v>35</v>
      </c>
      <c r="AJ40" s="42" t="s">
        <v>384</v>
      </c>
      <c r="AK40" s="271"/>
      <c r="AL40" s="42" t="s">
        <v>384</v>
      </c>
      <c r="AM40" s="2">
        <v>5</v>
      </c>
      <c r="AN40" s="2">
        <v>35</v>
      </c>
      <c r="AO40" s="2">
        <v>35</v>
      </c>
      <c r="AP40" s="42" t="s">
        <v>384</v>
      </c>
      <c r="AQ40" s="272"/>
    </row>
    <row r="41" spans="2:43" ht="13.5">
      <c r="B41" s="244" t="s">
        <v>385</v>
      </c>
      <c r="C41" s="2">
        <v>3</v>
      </c>
      <c r="D41" s="2">
        <v>35</v>
      </c>
      <c r="E41" s="2">
        <v>31</v>
      </c>
      <c r="F41" s="42" t="s">
        <v>384</v>
      </c>
      <c r="H41" s="244" t="s">
        <v>385</v>
      </c>
      <c r="I41" s="2">
        <v>1</v>
      </c>
      <c r="J41" s="2">
        <v>35</v>
      </c>
      <c r="K41" s="2">
        <v>26</v>
      </c>
      <c r="L41" s="38" t="s">
        <v>383</v>
      </c>
      <c r="N41" s="42" t="s">
        <v>384</v>
      </c>
      <c r="O41" s="2">
        <v>8</v>
      </c>
      <c r="P41" s="2">
        <v>36</v>
      </c>
      <c r="Q41" s="2">
        <v>45</v>
      </c>
      <c r="R41" s="46" t="s">
        <v>386</v>
      </c>
      <c r="T41" s="42" t="s">
        <v>384</v>
      </c>
      <c r="U41" s="2">
        <v>6</v>
      </c>
      <c r="V41" s="2">
        <v>36</v>
      </c>
      <c r="W41" s="2">
        <v>40</v>
      </c>
      <c r="X41" s="244" t="s">
        <v>385</v>
      </c>
      <c r="Z41" s="42" t="s">
        <v>384</v>
      </c>
      <c r="AA41" s="2">
        <v>6</v>
      </c>
      <c r="AB41" s="2">
        <v>36</v>
      </c>
      <c r="AC41" s="2">
        <v>36</v>
      </c>
      <c r="AD41" s="42" t="s">
        <v>384</v>
      </c>
      <c r="AF41" s="42" t="s">
        <v>384</v>
      </c>
      <c r="AG41" s="2">
        <v>6</v>
      </c>
      <c r="AH41" s="2">
        <v>36</v>
      </c>
      <c r="AI41" s="2">
        <v>36</v>
      </c>
      <c r="AJ41" s="42" t="s">
        <v>384</v>
      </c>
      <c r="AK41" s="271"/>
      <c r="AL41" s="42" t="s">
        <v>384</v>
      </c>
      <c r="AM41" s="2">
        <v>6</v>
      </c>
      <c r="AN41" s="2">
        <v>36</v>
      </c>
      <c r="AO41" s="2">
        <v>36</v>
      </c>
      <c r="AP41" s="42" t="s">
        <v>384</v>
      </c>
      <c r="AQ41" s="272"/>
    </row>
    <row r="42" spans="2:43" ht="13.5">
      <c r="B42" s="244" t="s">
        <v>385</v>
      </c>
      <c r="C42" s="2">
        <v>4</v>
      </c>
      <c r="D42" s="2">
        <v>36</v>
      </c>
      <c r="E42" s="2">
        <v>36</v>
      </c>
      <c r="F42" s="244" t="s">
        <v>385</v>
      </c>
      <c r="H42" s="244" t="s">
        <v>385</v>
      </c>
      <c r="I42" s="2">
        <v>2</v>
      </c>
      <c r="J42" s="2">
        <v>36</v>
      </c>
      <c r="K42" s="2">
        <v>32</v>
      </c>
      <c r="L42" s="42" t="s">
        <v>384</v>
      </c>
      <c r="N42" s="280"/>
      <c r="O42" s="281"/>
      <c r="P42" s="281"/>
      <c r="Q42" s="281"/>
      <c r="R42" s="282"/>
      <c r="T42" s="42" t="s">
        <v>384</v>
      </c>
      <c r="U42" s="2">
        <v>7</v>
      </c>
      <c r="V42" s="2">
        <v>37</v>
      </c>
      <c r="W42" s="2">
        <v>41</v>
      </c>
      <c r="X42" s="244" t="s">
        <v>385</v>
      </c>
      <c r="Z42" s="42" t="s">
        <v>384</v>
      </c>
      <c r="AA42" s="2">
        <v>7</v>
      </c>
      <c r="AB42" s="2">
        <v>37</v>
      </c>
      <c r="AC42" s="2">
        <v>37</v>
      </c>
      <c r="AD42" s="42" t="s">
        <v>384</v>
      </c>
      <c r="AF42" s="42" t="s">
        <v>384</v>
      </c>
      <c r="AG42" s="2">
        <v>7</v>
      </c>
      <c r="AH42" s="2">
        <v>37</v>
      </c>
      <c r="AI42" s="2">
        <v>42</v>
      </c>
      <c r="AJ42" s="244" t="s">
        <v>385</v>
      </c>
      <c r="AK42" s="283"/>
      <c r="AL42" s="42" t="s">
        <v>384</v>
      </c>
      <c r="AM42" s="2">
        <v>7</v>
      </c>
      <c r="AN42" s="2">
        <v>37</v>
      </c>
      <c r="AO42" s="2">
        <v>42</v>
      </c>
      <c r="AP42" s="244" t="s">
        <v>385</v>
      </c>
      <c r="AQ42" s="284"/>
    </row>
    <row r="43" spans="2:43" ht="13.5">
      <c r="B43" s="244" t="s">
        <v>385</v>
      </c>
      <c r="C43" s="2">
        <v>5</v>
      </c>
      <c r="D43" s="2">
        <v>37</v>
      </c>
      <c r="E43" s="2">
        <v>37</v>
      </c>
      <c r="F43" s="244" t="s">
        <v>385</v>
      </c>
      <c r="H43" s="244" t="s">
        <v>385</v>
      </c>
      <c r="I43" s="2">
        <v>3</v>
      </c>
      <c r="J43" s="2">
        <v>37</v>
      </c>
      <c r="K43" s="2">
        <v>33</v>
      </c>
      <c r="L43" s="42" t="s">
        <v>384</v>
      </c>
      <c r="N43" s="244" t="s">
        <v>385</v>
      </c>
      <c r="O43" s="2">
        <v>1</v>
      </c>
      <c r="P43" s="2">
        <v>37</v>
      </c>
      <c r="Q43" s="2">
        <v>28</v>
      </c>
      <c r="R43" s="38" t="s">
        <v>383</v>
      </c>
      <c r="T43" s="42" t="s">
        <v>384</v>
      </c>
      <c r="U43" s="2">
        <v>8</v>
      </c>
      <c r="V43" s="2">
        <v>38</v>
      </c>
      <c r="W43" s="2">
        <v>47</v>
      </c>
      <c r="X43" s="46" t="s">
        <v>386</v>
      </c>
      <c r="Z43" s="42" t="s">
        <v>384</v>
      </c>
      <c r="AA43" s="2">
        <v>8</v>
      </c>
      <c r="AB43" s="2">
        <v>38</v>
      </c>
      <c r="AC43" s="2">
        <v>42</v>
      </c>
      <c r="AD43" s="244" t="s">
        <v>385</v>
      </c>
      <c r="AF43" s="42" t="s">
        <v>384</v>
      </c>
      <c r="AG43" s="2">
        <v>8</v>
      </c>
      <c r="AH43" s="2">
        <v>38</v>
      </c>
      <c r="AI43" s="2">
        <v>43</v>
      </c>
      <c r="AJ43" s="244" t="s">
        <v>385</v>
      </c>
      <c r="AK43" s="283"/>
      <c r="AL43" s="42" t="s">
        <v>384</v>
      </c>
      <c r="AM43" s="2">
        <v>8</v>
      </c>
      <c r="AN43" s="2">
        <v>38</v>
      </c>
      <c r="AO43" s="2">
        <v>43</v>
      </c>
      <c r="AP43" s="244" t="s">
        <v>385</v>
      </c>
      <c r="AQ43" s="284"/>
    </row>
    <row r="44" spans="2:43" ht="13.5">
      <c r="B44" s="244" t="s">
        <v>385</v>
      </c>
      <c r="C44" s="2">
        <v>6</v>
      </c>
      <c r="D44" s="2">
        <v>38</v>
      </c>
      <c r="E44" s="2">
        <v>42</v>
      </c>
      <c r="F44" s="46" t="s">
        <v>386</v>
      </c>
      <c r="H44" s="244" t="s">
        <v>385</v>
      </c>
      <c r="I44" s="2">
        <v>4</v>
      </c>
      <c r="J44" s="2">
        <v>38</v>
      </c>
      <c r="K44" s="2">
        <v>38</v>
      </c>
      <c r="L44" s="244" t="s">
        <v>385</v>
      </c>
      <c r="N44" s="244" t="s">
        <v>385</v>
      </c>
      <c r="O44" s="2">
        <v>2</v>
      </c>
      <c r="P44" s="2">
        <v>38</v>
      </c>
      <c r="Q44" s="2">
        <v>34</v>
      </c>
      <c r="R44" s="42" t="s">
        <v>384</v>
      </c>
      <c r="T44" s="280"/>
      <c r="U44" s="281"/>
      <c r="V44" s="281"/>
      <c r="W44" s="281"/>
      <c r="X44" s="282"/>
      <c r="Z44" s="42" t="s">
        <v>384</v>
      </c>
      <c r="AA44" s="2">
        <v>9</v>
      </c>
      <c r="AB44" s="2">
        <v>39</v>
      </c>
      <c r="AC44" s="2">
        <v>43</v>
      </c>
      <c r="AD44" s="244" t="s">
        <v>385</v>
      </c>
      <c r="AF44" s="42" t="s">
        <v>384</v>
      </c>
      <c r="AG44" s="2">
        <v>9</v>
      </c>
      <c r="AH44" s="2">
        <v>39</v>
      </c>
      <c r="AI44" s="2">
        <v>44</v>
      </c>
      <c r="AJ44" s="244" t="s">
        <v>385</v>
      </c>
      <c r="AK44" s="283"/>
      <c r="AL44" s="42" t="s">
        <v>384</v>
      </c>
      <c r="AM44" s="2">
        <v>9</v>
      </c>
      <c r="AN44" s="2">
        <v>39</v>
      </c>
      <c r="AO44" s="2">
        <v>44</v>
      </c>
      <c r="AP44" s="244" t="s">
        <v>385</v>
      </c>
      <c r="AQ44" s="284"/>
    </row>
    <row r="45" spans="2:43" ht="13.5">
      <c r="B45" s="244" t="s">
        <v>385</v>
      </c>
      <c r="C45" s="2">
        <v>7</v>
      </c>
      <c r="D45" s="2">
        <v>39</v>
      </c>
      <c r="E45" s="2">
        <v>43</v>
      </c>
      <c r="F45" s="46" t="s">
        <v>386</v>
      </c>
      <c r="H45" s="244" t="s">
        <v>385</v>
      </c>
      <c r="I45" s="2">
        <v>5</v>
      </c>
      <c r="J45" s="2">
        <v>39</v>
      </c>
      <c r="K45" s="2">
        <v>39</v>
      </c>
      <c r="L45" s="244" t="s">
        <v>385</v>
      </c>
      <c r="N45" s="244" t="s">
        <v>385</v>
      </c>
      <c r="O45" s="2">
        <v>3</v>
      </c>
      <c r="P45" s="2">
        <v>39</v>
      </c>
      <c r="Q45" s="2">
        <v>35</v>
      </c>
      <c r="R45" s="42" t="s">
        <v>384</v>
      </c>
      <c r="T45" s="244" t="s">
        <v>385</v>
      </c>
      <c r="U45" s="2">
        <v>1</v>
      </c>
      <c r="V45" s="2">
        <v>39</v>
      </c>
      <c r="W45" s="2">
        <v>30</v>
      </c>
      <c r="X45" s="38" t="s">
        <v>383</v>
      </c>
      <c r="Z45" s="42" t="s">
        <v>384</v>
      </c>
      <c r="AA45" s="2">
        <v>10</v>
      </c>
      <c r="AB45" s="2">
        <v>40</v>
      </c>
      <c r="AC45" s="2">
        <v>49</v>
      </c>
      <c r="AD45" s="46" t="s">
        <v>386</v>
      </c>
      <c r="AF45" s="42" t="s">
        <v>384</v>
      </c>
      <c r="AG45" s="2">
        <v>10</v>
      </c>
      <c r="AH45" s="2">
        <v>40</v>
      </c>
      <c r="AI45" s="2">
        <v>51</v>
      </c>
      <c r="AJ45" s="46" t="s">
        <v>386</v>
      </c>
      <c r="AK45" s="271"/>
      <c r="AL45" s="42" t="s">
        <v>384</v>
      </c>
      <c r="AM45" s="2">
        <v>10</v>
      </c>
      <c r="AN45" s="2">
        <v>40</v>
      </c>
      <c r="AO45" s="2">
        <v>51</v>
      </c>
      <c r="AP45" s="46" t="s">
        <v>386</v>
      </c>
      <c r="AQ45" s="272"/>
    </row>
    <row r="46" spans="2:43" ht="13.5">
      <c r="B46" s="244" t="s">
        <v>385</v>
      </c>
      <c r="C46" s="2">
        <v>8</v>
      </c>
      <c r="D46" s="2">
        <v>40</v>
      </c>
      <c r="E46" s="2">
        <v>49</v>
      </c>
      <c r="F46" s="48" t="s">
        <v>387</v>
      </c>
      <c r="H46" s="244" t="s">
        <v>385</v>
      </c>
      <c r="I46" s="2">
        <v>6</v>
      </c>
      <c r="J46" s="2">
        <v>40</v>
      </c>
      <c r="K46" s="2">
        <v>44</v>
      </c>
      <c r="L46" s="46" t="s">
        <v>386</v>
      </c>
      <c r="N46" s="244" t="s">
        <v>385</v>
      </c>
      <c r="O46" s="2">
        <v>4</v>
      </c>
      <c r="P46" s="2">
        <v>40</v>
      </c>
      <c r="Q46" s="2">
        <v>40</v>
      </c>
      <c r="R46" s="244" t="s">
        <v>385</v>
      </c>
      <c r="T46" s="244" t="s">
        <v>385</v>
      </c>
      <c r="U46" s="2">
        <v>2</v>
      </c>
      <c r="V46" s="2">
        <v>40</v>
      </c>
      <c r="W46" s="2">
        <v>36</v>
      </c>
      <c r="X46" s="42" t="s">
        <v>384</v>
      </c>
      <c r="Z46" s="280"/>
      <c r="AA46" s="281"/>
      <c r="AB46" s="281"/>
      <c r="AC46" s="281"/>
      <c r="AD46" s="282"/>
      <c r="AF46" s="280"/>
      <c r="AG46" s="281"/>
      <c r="AH46" s="281"/>
      <c r="AI46" s="281"/>
      <c r="AJ46" s="282"/>
      <c r="AK46" s="273"/>
      <c r="AL46" s="280"/>
      <c r="AM46" s="281"/>
      <c r="AN46" s="281"/>
      <c r="AO46" s="281"/>
      <c r="AP46" s="282"/>
      <c r="AQ46" s="274"/>
    </row>
    <row r="47" spans="2:43" ht="13.5">
      <c r="B47" s="280"/>
      <c r="C47" s="281"/>
      <c r="D47" s="281"/>
      <c r="E47" s="281"/>
      <c r="F47" s="282"/>
      <c r="H47" s="244" t="s">
        <v>385</v>
      </c>
      <c r="I47" s="2">
        <v>7</v>
      </c>
      <c r="J47" s="2">
        <v>41</v>
      </c>
      <c r="K47" s="2">
        <v>45</v>
      </c>
      <c r="L47" s="46" t="s">
        <v>386</v>
      </c>
      <c r="N47" s="244" t="s">
        <v>385</v>
      </c>
      <c r="O47" s="2">
        <v>5</v>
      </c>
      <c r="P47" s="2">
        <v>41</v>
      </c>
      <c r="Q47" s="2">
        <v>41</v>
      </c>
      <c r="R47" s="244" t="s">
        <v>385</v>
      </c>
      <c r="T47" s="244" t="s">
        <v>385</v>
      </c>
      <c r="U47" s="2">
        <v>3</v>
      </c>
      <c r="V47" s="2">
        <v>41</v>
      </c>
      <c r="W47" s="2">
        <v>37</v>
      </c>
      <c r="X47" s="42" t="s">
        <v>384</v>
      </c>
      <c r="Z47" s="244" t="s">
        <v>385</v>
      </c>
      <c r="AA47" s="2">
        <v>1</v>
      </c>
      <c r="AB47" s="2">
        <v>41</v>
      </c>
      <c r="AC47" s="2">
        <v>30</v>
      </c>
      <c r="AD47" s="38" t="s">
        <v>383</v>
      </c>
      <c r="AF47" s="244" t="s">
        <v>385</v>
      </c>
      <c r="AG47" s="2">
        <v>1</v>
      </c>
      <c r="AH47" s="2">
        <v>41</v>
      </c>
      <c r="AI47" s="2">
        <v>30</v>
      </c>
      <c r="AJ47" s="38" t="s">
        <v>383</v>
      </c>
      <c r="AK47" s="271"/>
      <c r="AL47" s="244" t="s">
        <v>385</v>
      </c>
      <c r="AM47" s="2">
        <v>1</v>
      </c>
      <c r="AN47" s="2">
        <v>41</v>
      </c>
      <c r="AO47" s="2">
        <v>30</v>
      </c>
      <c r="AP47" s="38" t="s">
        <v>383</v>
      </c>
      <c r="AQ47" s="272"/>
    </row>
    <row r="48" spans="2:43" ht="13.5">
      <c r="B48" s="46" t="s">
        <v>386</v>
      </c>
      <c r="C48" s="2">
        <v>1</v>
      </c>
      <c r="D48" s="2">
        <v>41</v>
      </c>
      <c r="E48" s="2">
        <v>32</v>
      </c>
      <c r="F48" s="42" t="s">
        <v>384</v>
      </c>
      <c r="H48" s="244" t="s">
        <v>385</v>
      </c>
      <c r="I48" s="2">
        <v>8</v>
      </c>
      <c r="J48" s="2">
        <v>42</v>
      </c>
      <c r="K48" s="2">
        <v>51</v>
      </c>
      <c r="L48" s="48" t="s">
        <v>387</v>
      </c>
      <c r="N48" s="244" t="s">
        <v>385</v>
      </c>
      <c r="O48" s="2">
        <v>6</v>
      </c>
      <c r="P48" s="2">
        <v>42</v>
      </c>
      <c r="Q48" s="2">
        <v>46</v>
      </c>
      <c r="R48" s="46" t="s">
        <v>386</v>
      </c>
      <c r="T48" s="244" t="s">
        <v>385</v>
      </c>
      <c r="U48" s="2">
        <v>4</v>
      </c>
      <c r="V48" s="2">
        <v>42</v>
      </c>
      <c r="W48" s="2">
        <v>42</v>
      </c>
      <c r="X48" s="244" t="s">
        <v>385</v>
      </c>
      <c r="Z48" s="244" t="s">
        <v>385</v>
      </c>
      <c r="AA48" s="2">
        <v>2</v>
      </c>
      <c r="AB48" s="2">
        <v>42</v>
      </c>
      <c r="AC48" s="2">
        <v>38</v>
      </c>
      <c r="AD48" s="42" t="s">
        <v>384</v>
      </c>
      <c r="AF48" s="244" t="s">
        <v>385</v>
      </c>
      <c r="AG48" s="2">
        <v>2</v>
      </c>
      <c r="AH48" s="2">
        <v>42</v>
      </c>
      <c r="AI48" s="2">
        <v>37</v>
      </c>
      <c r="AJ48" s="42" t="s">
        <v>384</v>
      </c>
      <c r="AK48" s="271"/>
      <c r="AL48" s="244" t="s">
        <v>385</v>
      </c>
      <c r="AM48" s="2">
        <v>2</v>
      </c>
      <c r="AN48" s="2">
        <v>42</v>
      </c>
      <c r="AO48" s="2">
        <v>37</v>
      </c>
      <c r="AP48" s="42" t="s">
        <v>384</v>
      </c>
      <c r="AQ48" s="272"/>
    </row>
    <row r="49" spans="2:43" ht="13.5">
      <c r="B49" s="46" t="s">
        <v>386</v>
      </c>
      <c r="C49" s="2">
        <v>2</v>
      </c>
      <c r="D49" s="2">
        <v>42</v>
      </c>
      <c r="E49" s="2">
        <v>38</v>
      </c>
      <c r="F49" s="244" t="s">
        <v>385</v>
      </c>
      <c r="H49" s="280"/>
      <c r="I49" s="281"/>
      <c r="J49" s="281"/>
      <c r="K49" s="281"/>
      <c r="L49" s="282"/>
      <c r="N49" s="244" t="s">
        <v>385</v>
      </c>
      <c r="O49" s="2">
        <v>7</v>
      </c>
      <c r="P49" s="2">
        <v>43</v>
      </c>
      <c r="Q49" s="2">
        <v>47</v>
      </c>
      <c r="R49" s="46" t="s">
        <v>386</v>
      </c>
      <c r="T49" s="244" t="s">
        <v>385</v>
      </c>
      <c r="U49" s="2">
        <v>5</v>
      </c>
      <c r="V49" s="2">
        <v>43</v>
      </c>
      <c r="W49" s="2">
        <v>43</v>
      </c>
      <c r="X49" s="244" t="s">
        <v>385</v>
      </c>
      <c r="Z49" s="244" t="s">
        <v>385</v>
      </c>
      <c r="AA49" s="2">
        <v>3</v>
      </c>
      <c r="AB49" s="2">
        <v>43</v>
      </c>
      <c r="AC49" s="2">
        <v>39</v>
      </c>
      <c r="AD49" s="42" t="s">
        <v>384</v>
      </c>
      <c r="AF49" s="244" t="s">
        <v>385</v>
      </c>
      <c r="AG49" s="2">
        <v>3</v>
      </c>
      <c r="AH49" s="2">
        <v>43</v>
      </c>
      <c r="AI49" s="2">
        <v>38</v>
      </c>
      <c r="AJ49" s="42" t="s">
        <v>384</v>
      </c>
      <c r="AK49" s="271"/>
      <c r="AL49" s="244" t="s">
        <v>385</v>
      </c>
      <c r="AM49" s="2">
        <v>3</v>
      </c>
      <c r="AN49" s="2">
        <v>43</v>
      </c>
      <c r="AO49" s="2">
        <v>38</v>
      </c>
      <c r="AP49" s="42" t="s">
        <v>384</v>
      </c>
      <c r="AQ49" s="272"/>
    </row>
    <row r="50" spans="2:43" ht="13.5">
      <c r="B50" s="46" t="s">
        <v>386</v>
      </c>
      <c r="C50" s="2">
        <v>3</v>
      </c>
      <c r="D50" s="2">
        <v>43</v>
      </c>
      <c r="E50" s="2">
        <v>39</v>
      </c>
      <c r="F50" s="244" t="s">
        <v>385</v>
      </c>
      <c r="H50" s="46" t="s">
        <v>386</v>
      </c>
      <c r="I50" s="2">
        <v>1</v>
      </c>
      <c r="J50" s="2">
        <v>43</v>
      </c>
      <c r="K50" s="2">
        <v>34</v>
      </c>
      <c r="L50" s="42" t="s">
        <v>384</v>
      </c>
      <c r="N50" s="244" t="s">
        <v>385</v>
      </c>
      <c r="O50" s="2">
        <v>8</v>
      </c>
      <c r="P50" s="2">
        <v>44</v>
      </c>
      <c r="Q50" s="2">
        <v>53</v>
      </c>
      <c r="R50" s="48" t="s">
        <v>387</v>
      </c>
      <c r="T50" s="244" t="s">
        <v>385</v>
      </c>
      <c r="U50" s="2">
        <v>6</v>
      </c>
      <c r="V50" s="2">
        <v>44</v>
      </c>
      <c r="W50" s="2">
        <v>48</v>
      </c>
      <c r="X50" s="46" t="s">
        <v>386</v>
      </c>
      <c r="Z50" s="244" t="s">
        <v>385</v>
      </c>
      <c r="AA50" s="2">
        <v>4</v>
      </c>
      <c r="AB50" s="2">
        <v>44</v>
      </c>
      <c r="AC50" s="2">
        <v>44</v>
      </c>
      <c r="AD50" s="244" t="s">
        <v>385</v>
      </c>
      <c r="AF50" s="244" t="s">
        <v>385</v>
      </c>
      <c r="AG50" s="2">
        <v>4</v>
      </c>
      <c r="AH50" s="2">
        <v>44</v>
      </c>
      <c r="AI50" s="2">
        <v>39</v>
      </c>
      <c r="AJ50" s="42" t="s">
        <v>384</v>
      </c>
      <c r="AK50" s="271"/>
      <c r="AL50" s="244" t="s">
        <v>385</v>
      </c>
      <c r="AM50" s="2">
        <v>4</v>
      </c>
      <c r="AN50" s="2">
        <v>44</v>
      </c>
      <c r="AO50" s="2">
        <v>39</v>
      </c>
      <c r="AP50" s="42" t="s">
        <v>384</v>
      </c>
      <c r="AQ50" s="272"/>
    </row>
    <row r="51" spans="2:43" ht="13.5">
      <c r="B51" s="46" t="s">
        <v>386</v>
      </c>
      <c r="C51" s="2">
        <v>4</v>
      </c>
      <c r="D51" s="2">
        <v>44</v>
      </c>
      <c r="E51" s="2">
        <v>44</v>
      </c>
      <c r="F51" s="46" t="s">
        <v>386</v>
      </c>
      <c r="H51" s="46" t="s">
        <v>386</v>
      </c>
      <c r="I51" s="2">
        <v>2</v>
      </c>
      <c r="J51" s="2">
        <v>44</v>
      </c>
      <c r="K51" s="2">
        <v>40</v>
      </c>
      <c r="L51" s="244" t="s">
        <v>385</v>
      </c>
      <c r="N51" s="280"/>
      <c r="O51" s="281"/>
      <c r="P51" s="281"/>
      <c r="Q51" s="281"/>
      <c r="R51" s="282"/>
      <c r="T51" s="244" t="s">
        <v>385</v>
      </c>
      <c r="U51" s="2">
        <v>7</v>
      </c>
      <c r="V51" s="2">
        <v>45</v>
      </c>
      <c r="W51" s="2">
        <v>49</v>
      </c>
      <c r="X51" s="46" t="s">
        <v>386</v>
      </c>
      <c r="Z51" s="244" t="s">
        <v>385</v>
      </c>
      <c r="AA51" s="2">
        <v>5</v>
      </c>
      <c r="AB51" s="2">
        <v>45</v>
      </c>
      <c r="AC51" s="2">
        <v>45</v>
      </c>
      <c r="AD51" s="244" t="s">
        <v>385</v>
      </c>
      <c r="AF51" s="244" t="s">
        <v>385</v>
      </c>
      <c r="AG51" s="2">
        <v>5</v>
      </c>
      <c r="AH51" s="2">
        <v>45</v>
      </c>
      <c r="AI51" s="2">
        <v>45</v>
      </c>
      <c r="AJ51" s="244" t="s">
        <v>385</v>
      </c>
      <c r="AK51" s="283"/>
      <c r="AL51" s="244" t="s">
        <v>385</v>
      </c>
      <c r="AM51" s="2">
        <v>5</v>
      </c>
      <c r="AN51" s="2">
        <v>45</v>
      </c>
      <c r="AO51" s="2">
        <v>45</v>
      </c>
      <c r="AP51" s="244" t="s">
        <v>385</v>
      </c>
      <c r="AQ51" s="284"/>
    </row>
    <row r="52" spans="2:43" ht="13.5">
      <c r="B52" s="46" t="s">
        <v>386</v>
      </c>
      <c r="C52" s="2">
        <v>5</v>
      </c>
      <c r="D52" s="2">
        <v>45</v>
      </c>
      <c r="E52" s="2">
        <v>45</v>
      </c>
      <c r="F52" s="46" t="s">
        <v>386</v>
      </c>
      <c r="H52" s="46" t="s">
        <v>386</v>
      </c>
      <c r="I52" s="2">
        <v>3</v>
      </c>
      <c r="J52" s="2">
        <v>45</v>
      </c>
      <c r="K52" s="2">
        <v>41</v>
      </c>
      <c r="L52" s="244" t="s">
        <v>385</v>
      </c>
      <c r="N52" s="46" t="s">
        <v>386</v>
      </c>
      <c r="O52" s="2">
        <v>1</v>
      </c>
      <c r="P52" s="2">
        <v>45</v>
      </c>
      <c r="Q52" s="2">
        <v>36</v>
      </c>
      <c r="R52" s="42" t="s">
        <v>384</v>
      </c>
      <c r="T52" s="244" t="s">
        <v>385</v>
      </c>
      <c r="U52" s="2">
        <v>8</v>
      </c>
      <c r="V52" s="2">
        <v>46</v>
      </c>
      <c r="W52" s="2">
        <v>55</v>
      </c>
      <c r="X52" s="48" t="s">
        <v>387</v>
      </c>
      <c r="Z52" s="244" t="s">
        <v>385</v>
      </c>
      <c r="AA52" s="2">
        <v>6</v>
      </c>
      <c r="AB52" s="2">
        <v>46</v>
      </c>
      <c r="AC52" s="2">
        <v>50</v>
      </c>
      <c r="AD52" s="46" t="s">
        <v>386</v>
      </c>
      <c r="AF52" s="244" t="s">
        <v>385</v>
      </c>
      <c r="AG52" s="2">
        <v>6</v>
      </c>
      <c r="AH52" s="2">
        <v>46</v>
      </c>
      <c r="AI52" s="2">
        <v>46</v>
      </c>
      <c r="AJ52" s="244" t="s">
        <v>385</v>
      </c>
      <c r="AK52" s="283"/>
      <c r="AL52" s="244" t="s">
        <v>385</v>
      </c>
      <c r="AM52" s="2">
        <v>6</v>
      </c>
      <c r="AN52" s="2">
        <v>46</v>
      </c>
      <c r="AO52" s="2">
        <v>46</v>
      </c>
      <c r="AP52" s="244" t="s">
        <v>385</v>
      </c>
      <c r="AQ52" s="284"/>
    </row>
    <row r="53" spans="2:43" ht="13.5">
      <c r="B53" s="46" t="s">
        <v>386</v>
      </c>
      <c r="C53" s="2">
        <v>6</v>
      </c>
      <c r="D53" s="2">
        <v>46</v>
      </c>
      <c r="E53" s="2">
        <v>50</v>
      </c>
      <c r="F53" s="48" t="s">
        <v>387</v>
      </c>
      <c r="H53" s="46" t="s">
        <v>386</v>
      </c>
      <c r="I53" s="2">
        <v>4</v>
      </c>
      <c r="J53" s="2">
        <v>46</v>
      </c>
      <c r="K53" s="2">
        <v>46</v>
      </c>
      <c r="L53" s="46" t="s">
        <v>386</v>
      </c>
      <c r="N53" s="46" t="s">
        <v>386</v>
      </c>
      <c r="O53" s="2">
        <v>2</v>
      </c>
      <c r="P53" s="2">
        <v>46</v>
      </c>
      <c r="Q53" s="2">
        <v>42</v>
      </c>
      <c r="R53" s="244" t="s">
        <v>385</v>
      </c>
      <c r="T53" s="280"/>
      <c r="U53" s="281"/>
      <c r="V53" s="281"/>
      <c r="W53" s="281"/>
      <c r="X53" s="282"/>
      <c r="Z53" s="244" t="s">
        <v>385</v>
      </c>
      <c r="AA53" s="2">
        <v>7</v>
      </c>
      <c r="AB53" s="2">
        <v>47</v>
      </c>
      <c r="AC53" s="2">
        <v>51</v>
      </c>
      <c r="AD53" s="46" t="s">
        <v>386</v>
      </c>
      <c r="AF53" s="244" t="s">
        <v>385</v>
      </c>
      <c r="AG53" s="2">
        <v>7</v>
      </c>
      <c r="AH53" s="2">
        <v>47</v>
      </c>
      <c r="AI53" s="2">
        <v>47</v>
      </c>
      <c r="AJ53" s="244" t="s">
        <v>385</v>
      </c>
      <c r="AK53" s="271"/>
      <c r="AL53" s="244" t="s">
        <v>385</v>
      </c>
      <c r="AM53" s="2">
        <v>7</v>
      </c>
      <c r="AN53" s="2">
        <v>47</v>
      </c>
      <c r="AO53" s="2">
        <v>52</v>
      </c>
      <c r="AP53" s="46" t="s">
        <v>386</v>
      </c>
      <c r="AQ53" s="272"/>
    </row>
    <row r="54" spans="2:43" ht="13.5">
      <c r="B54" s="46" t="s">
        <v>386</v>
      </c>
      <c r="C54" s="2">
        <v>7</v>
      </c>
      <c r="D54" s="2">
        <v>47</v>
      </c>
      <c r="E54" s="2">
        <v>51</v>
      </c>
      <c r="F54" s="48" t="s">
        <v>387</v>
      </c>
      <c r="H54" s="46" t="s">
        <v>386</v>
      </c>
      <c r="I54" s="2">
        <v>5</v>
      </c>
      <c r="J54" s="2">
        <v>47</v>
      </c>
      <c r="K54" s="2">
        <v>47</v>
      </c>
      <c r="L54" s="46" t="s">
        <v>386</v>
      </c>
      <c r="N54" s="46" t="s">
        <v>386</v>
      </c>
      <c r="O54" s="2">
        <v>3</v>
      </c>
      <c r="P54" s="2">
        <v>47</v>
      </c>
      <c r="Q54" s="2">
        <v>43</v>
      </c>
      <c r="R54" s="244" t="s">
        <v>385</v>
      </c>
      <c r="T54" s="46" t="s">
        <v>386</v>
      </c>
      <c r="U54" s="2">
        <v>1</v>
      </c>
      <c r="V54" s="2">
        <v>47</v>
      </c>
      <c r="W54" s="2">
        <v>38</v>
      </c>
      <c r="X54" s="42" t="s">
        <v>384</v>
      </c>
      <c r="Z54" s="244" t="s">
        <v>385</v>
      </c>
      <c r="AA54" s="2">
        <v>8</v>
      </c>
      <c r="AB54" s="2">
        <v>48</v>
      </c>
      <c r="AC54" s="2">
        <v>57</v>
      </c>
      <c r="AD54" s="48" t="s">
        <v>387</v>
      </c>
      <c r="AF54" s="244" t="s">
        <v>385</v>
      </c>
      <c r="AG54" s="2">
        <v>8</v>
      </c>
      <c r="AH54" s="2">
        <v>48</v>
      </c>
      <c r="AI54" s="2">
        <v>52</v>
      </c>
      <c r="AJ54" s="46" t="s">
        <v>386</v>
      </c>
      <c r="AK54" s="271"/>
      <c r="AL54" s="244" t="s">
        <v>385</v>
      </c>
      <c r="AM54" s="2">
        <v>8</v>
      </c>
      <c r="AN54" s="2">
        <v>48</v>
      </c>
      <c r="AO54" s="2">
        <v>53</v>
      </c>
      <c r="AP54" s="46" t="s">
        <v>386</v>
      </c>
      <c r="AQ54" s="272"/>
    </row>
    <row r="55" spans="2:43" ht="13.5">
      <c r="B55" s="46" t="s">
        <v>386</v>
      </c>
      <c r="C55" s="2">
        <v>8</v>
      </c>
      <c r="D55" s="2">
        <v>48</v>
      </c>
      <c r="E55" s="2">
        <v>52</v>
      </c>
      <c r="F55" s="48" t="s">
        <v>387</v>
      </c>
      <c r="H55" s="46" t="s">
        <v>386</v>
      </c>
      <c r="I55" s="2">
        <v>6</v>
      </c>
      <c r="J55" s="2">
        <v>48</v>
      </c>
      <c r="K55" s="2">
        <v>52</v>
      </c>
      <c r="L55" s="48" t="s">
        <v>387</v>
      </c>
      <c r="N55" s="46" t="s">
        <v>386</v>
      </c>
      <c r="O55" s="2">
        <v>4</v>
      </c>
      <c r="P55" s="2">
        <v>48</v>
      </c>
      <c r="Q55" s="2">
        <v>48</v>
      </c>
      <c r="R55" s="46" t="s">
        <v>386</v>
      </c>
      <c r="T55" s="46" t="s">
        <v>386</v>
      </c>
      <c r="U55" s="2">
        <v>2</v>
      </c>
      <c r="V55" s="2">
        <v>48</v>
      </c>
      <c r="W55" s="2">
        <v>46</v>
      </c>
      <c r="X55" s="244" t="s">
        <v>385</v>
      </c>
      <c r="Z55" s="280"/>
      <c r="AA55" s="281"/>
      <c r="AB55" s="281"/>
      <c r="AC55" s="281"/>
      <c r="AD55" s="282"/>
      <c r="AF55" s="244" t="s">
        <v>385</v>
      </c>
      <c r="AG55" s="2">
        <v>9</v>
      </c>
      <c r="AH55" s="2">
        <v>49</v>
      </c>
      <c r="AI55" s="2">
        <v>53</v>
      </c>
      <c r="AJ55" s="46" t="s">
        <v>386</v>
      </c>
      <c r="AK55" s="271"/>
      <c r="AL55" s="244" t="s">
        <v>385</v>
      </c>
      <c r="AM55" s="2">
        <v>9</v>
      </c>
      <c r="AN55" s="2">
        <v>49</v>
      </c>
      <c r="AO55" s="2">
        <v>54</v>
      </c>
      <c r="AP55" s="46" t="s">
        <v>386</v>
      </c>
      <c r="AQ55" s="272"/>
    </row>
    <row r="56" spans="2:43" ht="13.5">
      <c r="B56" s="280"/>
      <c r="C56" s="281"/>
      <c r="D56" s="281"/>
      <c r="E56" s="281"/>
      <c r="F56" s="282"/>
      <c r="H56" s="46" t="s">
        <v>386</v>
      </c>
      <c r="I56" s="2">
        <v>7</v>
      </c>
      <c r="J56" s="2">
        <v>49</v>
      </c>
      <c r="K56" s="2">
        <v>53</v>
      </c>
      <c r="L56" s="48" t="s">
        <v>387</v>
      </c>
      <c r="N56" s="46" t="s">
        <v>386</v>
      </c>
      <c r="O56" s="2">
        <v>5</v>
      </c>
      <c r="P56" s="2">
        <v>49</v>
      </c>
      <c r="Q56" s="2">
        <v>49</v>
      </c>
      <c r="R56" s="46" t="s">
        <v>386</v>
      </c>
      <c r="T56" s="46" t="s">
        <v>386</v>
      </c>
      <c r="U56" s="2">
        <v>3</v>
      </c>
      <c r="V56" s="2">
        <v>49</v>
      </c>
      <c r="W56" s="2">
        <v>47</v>
      </c>
      <c r="X56" s="244" t="s">
        <v>385</v>
      </c>
      <c r="Z56" s="46" t="s">
        <v>386</v>
      </c>
      <c r="AA56" s="2">
        <v>1</v>
      </c>
      <c r="AB56" s="2">
        <v>49</v>
      </c>
      <c r="AC56" s="2">
        <v>40</v>
      </c>
      <c r="AD56" s="42" t="s">
        <v>384</v>
      </c>
      <c r="AF56" s="244" t="s">
        <v>385</v>
      </c>
      <c r="AG56" s="2">
        <v>10</v>
      </c>
      <c r="AH56" s="2">
        <v>50</v>
      </c>
      <c r="AI56" s="2">
        <v>59</v>
      </c>
      <c r="AJ56" s="48" t="s">
        <v>387</v>
      </c>
      <c r="AK56" s="271"/>
      <c r="AL56" s="244" t="s">
        <v>385</v>
      </c>
      <c r="AM56" s="2">
        <v>10</v>
      </c>
      <c r="AN56" s="2">
        <v>50</v>
      </c>
      <c r="AO56" s="2">
        <v>61</v>
      </c>
      <c r="AP56" s="48" t="s">
        <v>387</v>
      </c>
      <c r="AQ56" s="272"/>
    </row>
    <row r="57" spans="2:43" ht="13.5">
      <c r="B57" s="48" t="s">
        <v>387</v>
      </c>
      <c r="C57" s="2">
        <v>1</v>
      </c>
      <c r="D57" s="2">
        <v>49</v>
      </c>
      <c r="E57" s="2">
        <v>40</v>
      </c>
      <c r="F57" s="244" t="s">
        <v>385</v>
      </c>
      <c r="H57" s="46" t="s">
        <v>386</v>
      </c>
      <c r="I57" s="2">
        <v>8</v>
      </c>
      <c r="J57" s="2">
        <v>50</v>
      </c>
      <c r="K57" s="2">
        <v>54</v>
      </c>
      <c r="L57" s="48" t="s">
        <v>387</v>
      </c>
      <c r="N57" s="46" t="s">
        <v>386</v>
      </c>
      <c r="O57" s="2">
        <v>6</v>
      </c>
      <c r="P57" s="2">
        <v>50</v>
      </c>
      <c r="Q57" s="2">
        <v>54</v>
      </c>
      <c r="R57" s="48" t="s">
        <v>387</v>
      </c>
      <c r="T57" s="46" t="s">
        <v>386</v>
      </c>
      <c r="U57" s="2">
        <v>4</v>
      </c>
      <c r="V57" s="2">
        <v>50</v>
      </c>
      <c r="W57" s="2">
        <v>50</v>
      </c>
      <c r="X57" s="46" t="s">
        <v>386</v>
      </c>
      <c r="Z57" s="46" t="s">
        <v>386</v>
      </c>
      <c r="AA57" s="2">
        <v>2</v>
      </c>
      <c r="AB57" s="2">
        <v>50</v>
      </c>
      <c r="AC57" s="2">
        <v>46</v>
      </c>
      <c r="AD57" s="244" t="s">
        <v>385</v>
      </c>
      <c r="AF57" s="280"/>
      <c r="AG57" s="281"/>
      <c r="AH57" s="281"/>
      <c r="AI57" s="281"/>
      <c r="AJ57" s="282"/>
      <c r="AK57" s="273"/>
      <c r="AL57" s="280"/>
      <c r="AM57" s="281"/>
      <c r="AN57" s="281"/>
      <c r="AO57" s="281"/>
      <c r="AP57" s="282"/>
      <c r="AQ57" s="274"/>
    </row>
    <row r="58" spans="2:43" ht="13.5">
      <c r="B58" s="48" t="s">
        <v>387</v>
      </c>
      <c r="C58" s="2">
        <v>2</v>
      </c>
      <c r="D58" s="2">
        <v>50</v>
      </c>
      <c r="E58" s="2">
        <v>46</v>
      </c>
      <c r="F58" s="46" t="s">
        <v>386</v>
      </c>
      <c r="H58" s="280"/>
      <c r="I58" s="281"/>
      <c r="J58" s="281"/>
      <c r="K58" s="281"/>
      <c r="L58" s="282"/>
      <c r="N58" s="46" t="s">
        <v>386</v>
      </c>
      <c r="O58" s="2">
        <v>7</v>
      </c>
      <c r="P58" s="2">
        <v>51</v>
      </c>
      <c r="Q58" s="2">
        <v>55</v>
      </c>
      <c r="R58" s="48" t="s">
        <v>387</v>
      </c>
      <c r="T58" s="46" t="s">
        <v>386</v>
      </c>
      <c r="U58" s="2">
        <v>5</v>
      </c>
      <c r="V58" s="2">
        <v>51</v>
      </c>
      <c r="W58" s="2">
        <v>51</v>
      </c>
      <c r="X58" s="46" t="s">
        <v>386</v>
      </c>
      <c r="Z58" s="46" t="s">
        <v>386</v>
      </c>
      <c r="AA58" s="2">
        <v>3</v>
      </c>
      <c r="AB58" s="2">
        <v>51</v>
      </c>
      <c r="AC58" s="2">
        <v>47</v>
      </c>
      <c r="AD58" s="244" t="s">
        <v>385</v>
      </c>
      <c r="AF58" s="46" t="s">
        <v>386</v>
      </c>
      <c r="AG58" s="2">
        <v>1</v>
      </c>
      <c r="AH58" s="2">
        <v>51</v>
      </c>
      <c r="AI58" s="2">
        <v>40</v>
      </c>
      <c r="AJ58" s="42" t="s">
        <v>384</v>
      </c>
      <c r="AK58" s="271"/>
      <c r="AL58" s="46" t="s">
        <v>386</v>
      </c>
      <c r="AM58" s="2">
        <v>1</v>
      </c>
      <c r="AN58" s="2">
        <v>51</v>
      </c>
      <c r="AO58" s="2">
        <v>40</v>
      </c>
      <c r="AP58" s="42" t="s">
        <v>384</v>
      </c>
      <c r="AQ58" s="272"/>
    </row>
    <row r="59" spans="2:43" ht="13.5">
      <c r="B59" s="48" t="s">
        <v>387</v>
      </c>
      <c r="C59" s="2">
        <v>3</v>
      </c>
      <c r="D59" s="2">
        <v>51</v>
      </c>
      <c r="E59" s="2">
        <v>47</v>
      </c>
      <c r="F59" s="46" t="s">
        <v>386</v>
      </c>
      <c r="H59" s="48" t="s">
        <v>387</v>
      </c>
      <c r="I59" s="2">
        <v>1</v>
      </c>
      <c r="J59" s="2">
        <v>51</v>
      </c>
      <c r="K59" s="2">
        <v>42</v>
      </c>
      <c r="L59" s="244" t="s">
        <v>385</v>
      </c>
      <c r="N59" s="46" t="s">
        <v>386</v>
      </c>
      <c r="O59" s="2">
        <v>8</v>
      </c>
      <c r="P59" s="2">
        <v>52</v>
      </c>
      <c r="Q59" s="2">
        <v>56</v>
      </c>
      <c r="R59" s="48" t="s">
        <v>387</v>
      </c>
      <c r="T59" s="46" t="s">
        <v>386</v>
      </c>
      <c r="U59" s="2">
        <v>6</v>
      </c>
      <c r="V59" s="2">
        <v>52</v>
      </c>
      <c r="W59" s="2">
        <v>56</v>
      </c>
      <c r="X59" s="48" t="s">
        <v>387</v>
      </c>
      <c r="Z59" s="46" t="s">
        <v>386</v>
      </c>
      <c r="AA59" s="2">
        <v>4</v>
      </c>
      <c r="AB59" s="2">
        <v>52</v>
      </c>
      <c r="AC59" s="2">
        <v>52</v>
      </c>
      <c r="AD59" s="46" t="s">
        <v>386</v>
      </c>
      <c r="AF59" s="46" t="s">
        <v>386</v>
      </c>
      <c r="AG59" s="2">
        <v>2</v>
      </c>
      <c r="AH59" s="2">
        <v>52</v>
      </c>
      <c r="AI59" s="2">
        <v>48</v>
      </c>
      <c r="AJ59" s="244" t="s">
        <v>385</v>
      </c>
      <c r="AK59" s="283"/>
      <c r="AL59" s="46" t="s">
        <v>386</v>
      </c>
      <c r="AM59" s="2">
        <v>2</v>
      </c>
      <c r="AN59" s="2">
        <v>52</v>
      </c>
      <c r="AO59" s="2">
        <v>47</v>
      </c>
      <c r="AP59" s="244" t="s">
        <v>385</v>
      </c>
      <c r="AQ59" s="284"/>
    </row>
    <row r="60" spans="2:43" ht="13.5">
      <c r="B60" s="48" t="s">
        <v>387</v>
      </c>
      <c r="C60" s="2">
        <v>4</v>
      </c>
      <c r="D60" s="2">
        <v>52</v>
      </c>
      <c r="E60" s="2">
        <v>48</v>
      </c>
      <c r="F60" s="46" t="s">
        <v>386</v>
      </c>
      <c r="H60" s="48" t="s">
        <v>387</v>
      </c>
      <c r="I60" s="2">
        <v>2</v>
      </c>
      <c r="J60" s="2">
        <v>52</v>
      </c>
      <c r="K60" s="2">
        <v>48</v>
      </c>
      <c r="L60" s="46" t="s">
        <v>386</v>
      </c>
      <c r="N60" s="280"/>
      <c r="O60" s="281"/>
      <c r="P60" s="281"/>
      <c r="Q60" s="281"/>
      <c r="R60" s="282"/>
      <c r="T60" s="46" t="s">
        <v>386</v>
      </c>
      <c r="U60" s="2">
        <v>7</v>
      </c>
      <c r="V60" s="2">
        <v>53</v>
      </c>
      <c r="W60" s="2">
        <v>57</v>
      </c>
      <c r="X60" s="48" t="s">
        <v>387</v>
      </c>
      <c r="Z60" s="46" t="s">
        <v>386</v>
      </c>
      <c r="AA60" s="2">
        <v>5</v>
      </c>
      <c r="AB60" s="2">
        <v>53</v>
      </c>
      <c r="AC60" s="2">
        <v>53</v>
      </c>
      <c r="AD60" s="46" t="s">
        <v>386</v>
      </c>
      <c r="AF60" s="46" t="s">
        <v>386</v>
      </c>
      <c r="AG60" s="2">
        <v>3</v>
      </c>
      <c r="AH60" s="2">
        <v>53</v>
      </c>
      <c r="AI60" s="2">
        <v>49</v>
      </c>
      <c r="AJ60" s="244" t="s">
        <v>385</v>
      </c>
      <c r="AK60" s="283"/>
      <c r="AL60" s="46" t="s">
        <v>386</v>
      </c>
      <c r="AM60" s="2">
        <v>3</v>
      </c>
      <c r="AN60" s="2">
        <v>53</v>
      </c>
      <c r="AO60" s="2">
        <v>48</v>
      </c>
      <c r="AP60" s="244" t="s">
        <v>385</v>
      </c>
      <c r="AQ60" s="284"/>
    </row>
    <row r="61" spans="2:43" ht="13.5">
      <c r="B61" s="48" t="s">
        <v>387</v>
      </c>
      <c r="C61" s="2">
        <v>5</v>
      </c>
      <c r="D61" s="2">
        <v>53</v>
      </c>
      <c r="E61" s="2">
        <v>53</v>
      </c>
      <c r="F61" s="48" t="s">
        <v>387</v>
      </c>
      <c r="H61" s="48" t="s">
        <v>387</v>
      </c>
      <c r="I61" s="2">
        <v>3</v>
      </c>
      <c r="J61" s="2">
        <v>53</v>
      </c>
      <c r="K61" s="2">
        <v>49</v>
      </c>
      <c r="L61" s="46" t="s">
        <v>386</v>
      </c>
      <c r="N61" s="48" t="s">
        <v>387</v>
      </c>
      <c r="O61" s="2">
        <v>1</v>
      </c>
      <c r="P61" s="2">
        <v>53</v>
      </c>
      <c r="Q61" s="2">
        <v>44</v>
      </c>
      <c r="R61" s="244" t="s">
        <v>385</v>
      </c>
      <c r="T61" s="46" t="s">
        <v>386</v>
      </c>
      <c r="U61" s="2">
        <v>8</v>
      </c>
      <c r="V61" s="2">
        <v>54</v>
      </c>
      <c r="W61" s="2">
        <v>58</v>
      </c>
      <c r="X61" s="48" t="s">
        <v>387</v>
      </c>
      <c r="Z61" s="46" t="s">
        <v>386</v>
      </c>
      <c r="AA61" s="2">
        <v>6</v>
      </c>
      <c r="AB61" s="2">
        <v>54</v>
      </c>
      <c r="AC61" s="2">
        <v>58</v>
      </c>
      <c r="AD61" s="48" t="s">
        <v>387</v>
      </c>
      <c r="AF61" s="46" t="s">
        <v>386</v>
      </c>
      <c r="AG61" s="2">
        <v>4</v>
      </c>
      <c r="AH61" s="2">
        <v>54</v>
      </c>
      <c r="AI61" s="2">
        <v>54</v>
      </c>
      <c r="AJ61" s="46" t="s">
        <v>386</v>
      </c>
      <c r="AK61" s="283"/>
      <c r="AL61" s="46" t="s">
        <v>386</v>
      </c>
      <c r="AM61" s="2">
        <v>4</v>
      </c>
      <c r="AN61" s="2">
        <v>54</v>
      </c>
      <c r="AO61" s="2">
        <v>49</v>
      </c>
      <c r="AP61" s="244" t="s">
        <v>385</v>
      </c>
      <c r="AQ61" s="284"/>
    </row>
    <row r="62" spans="2:43" ht="13.5">
      <c r="B62" s="48" t="s">
        <v>387</v>
      </c>
      <c r="C62" s="2">
        <v>6</v>
      </c>
      <c r="D62" s="2">
        <v>54</v>
      </c>
      <c r="E62" s="2">
        <v>54</v>
      </c>
      <c r="F62" s="48" t="s">
        <v>387</v>
      </c>
      <c r="H62" s="48" t="s">
        <v>387</v>
      </c>
      <c r="I62" s="2">
        <v>4</v>
      </c>
      <c r="J62" s="2">
        <v>54</v>
      </c>
      <c r="K62" s="2">
        <v>50</v>
      </c>
      <c r="L62" s="46" t="s">
        <v>386</v>
      </c>
      <c r="N62" s="48" t="s">
        <v>387</v>
      </c>
      <c r="O62" s="2">
        <v>2</v>
      </c>
      <c r="P62" s="2">
        <v>54</v>
      </c>
      <c r="Q62" s="2">
        <v>50</v>
      </c>
      <c r="R62" s="46" t="s">
        <v>386</v>
      </c>
      <c r="T62" s="280"/>
      <c r="U62" s="281"/>
      <c r="V62" s="281"/>
      <c r="W62" s="281"/>
      <c r="X62" s="282"/>
      <c r="Z62" s="46" t="s">
        <v>386</v>
      </c>
      <c r="AA62" s="2">
        <v>7</v>
      </c>
      <c r="AB62" s="2">
        <v>55</v>
      </c>
      <c r="AC62" s="2">
        <v>59</v>
      </c>
      <c r="AD62" s="48" t="s">
        <v>387</v>
      </c>
      <c r="AF62" s="46" t="s">
        <v>386</v>
      </c>
      <c r="AG62" s="2">
        <v>5</v>
      </c>
      <c r="AH62" s="2">
        <v>55</v>
      </c>
      <c r="AI62" s="2">
        <v>55</v>
      </c>
      <c r="AJ62" s="46" t="s">
        <v>386</v>
      </c>
      <c r="AK62" s="271"/>
      <c r="AL62" s="46" t="s">
        <v>386</v>
      </c>
      <c r="AM62" s="2">
        <v>5</v>
      </c>
      <c r="AN62" s="2">
        <v>55</v>
      </c>
      <c r="AO62" s="2">
        <v>55</v>
      </c>
      <c r="AP62" s="46" t="s">
        <v>386</v>
      </c>
      <c r="AQ62" s="272"/>
    </row>
    <row r="63" spans="2:43" ht="13.5">
      <c r="B63" s="48" t="s">
        <v>387</v>
      </c>
      <c r="C63" s="2">
        <v>7</v>
      </c>
      <c r="D63" s="2">
        <v>55</v>
      </c>
      <c r="E63" s="2">
        <v>55</v>
      </c>
      <c r="F63" s="48" t="s">
        <v>387</v>
      </c>
      <c r="H63" s="48" t="s">
        <v>387</v>
      </c>
      <c r="I63" s="2">
        <v>5</v>
      </c>
      <c r="J63" s="2">
        <v>55</v>
      </c>
      <c r="K63" s="2">
        <v>55</v>
      </c>
      <c r="L63" s="48" t="s">
        <v>387</v>
      </c>
      <c r="N63" s="48" t="s">
        <v>387</v>
      </c>
      <c r="O63" s="2">
        <v>3</v>
      </c>
      <c r="P63" s="2">
        <v>55</v>
      </c>
      <c r="Q63" s="2">
        <v>51</v>
      </c>
      <c r="R63" s="46" t="s">
        <v>386</v>
      </c>
      <c r="T63" s="48" t="s">
        <v>387</v>
      </c>
      <c r="U63" s="2">
        <v>1</v>
      </c>
      <c r="V63" s="2">
        <v>55</v>
      </c>
      <c r="W63" s="2">
        <v>48</v>
      </c>
      <c r="X63" s="244" t="s">
        <v>385</v>
      </c>
      <c r="Z63" s="46" t="s">
        <v>386</v>
      </c>
      <c r="AA63" s="2">
        <v>8</v>
      </c>
      <c r="AB63" s="2">
        <v>56</v>
      </c>
      <c r="AC63" s="2">
        <v>60</v>
      </c>
      <c r="AD63" s="48" t="s">
        <v>387</v>
      </c>
      <c r="AF63" s="46" t="s">
        <v>386</v>
      </c>
      <c r="AG63" s="2">
        <v>6</v>
      </c>
      <c r="AH63" s="2">
        <v>56</v>
      </c>
      <c r="AI63" s="2">
        <v>60</v>
      </c>
      <c r="AJ63" s="48" t="s">
        <v>387</v>
      </c>
      <c r="AK63" s="271"/>
      <c r="AL63" s="46" t="s">
        <v>386</v>
      </c>
      <c r="AM63" s="2">
        <v>6</v>
      </c>
      <c r="AN63" s="2">
        <v>56</v>
      </c>
      <c r="AO63" s="2">
        <v>56</v>
      </c>
      <c r="AP63" s="46" t="s">
        <v>386</v>
      </c>
      <c r="AQ63" s="272"/>
    </row>
    <row r="64" spans="2:43" ht="13.5">
      <c r="B64" s="48" t="s">
        <v>387</v>
      </c>
      <c r="C64" s="2">
        <v>8</v>
      </c>
      <c r="D64" s="2">
        <v>56</v>
      </c>
      <c r="E64" s="2">
        <v>56</v>
      </c>
      <c r="F64" s="48" t="s">
        <v>387</v>
      </c>
      <c r="H64" s="48" t="s">
        <v>387</v>
      </c>
      <c r="I64" s="2">
        <v>6</v>
      </c>
      <c r="J64" s="2">
        <v>56</v>
      </c>
      <c r="K64" s="2">
        <v>56</v>
      </c>
      <c r="L64" s="48" t="s">
        <v>387</v>
      </c>
      <c r="N64" s="48" t="s">
        <v>387</v>
      </c>
      <c r="O64" s="2">
        <v>4</v>
      </c>
      <c r="P64" s="2">
        <v>56</v>
      </c>
      <c r="Q64" s="2">
        <v>52</v>
      </c>
      <c r="R64" s="46" t="s">
        <v>386</v>
      </c>
      <c r="T64" s="48" t="s">
        <v>387</v>
      </c>
      <c r="U64" s="2">
        <v>2</v>
      </c>
      <c r="V64" s="2">
        <v>56</v>
      </c>
      <c r="W64" s="2">
        <v>52</v>
      </c>
      <c r="X64" s="46" t="s">
        <v>386</v>
      </c>
      <c r="Z64" s="280"/>
      <c r="AA64" s="281"/>
      <c r="AB64" s="281"/>
      <c r="AC64" s="281"/>
      <c r="AD64" s="282"/>
      <c r="AF64" s="46" t="s">
        <v>386</v>
      </c>
      <c r="AG64" s="2">
        <v>7</v>
      </c>
      <c r="AH64" s="2">
        <v>57</v>
      </c>
      <c r="AI64" s="2">
        <v>61</v>
      </c>
      <c r="AJ64" s="48" t="s">
        <v>387</v>
      </c>
      <c r="AK64" s="271"/>
      <c r="AL64" s="46" t="s">
        <v>386</v>
      </c>
      <c r="AM64" s="2">
        <v>7</v>
      </c>
      <c r="AN64" s="2">
        <v>57</v>
      </c>
      <c r="AO64" s="2">
        <v>62</v>
      </c>
      <c r="AP64" s="48" t="s">
        <v>387</v>
      </c>
      <c r="AQ64" s="272"/>
    </row>
    <row r="65" spans="2:43" ht="13.5">
      <c r="B65" s="67"/>
      <c r="C65" s="67"/>
      <c r="D65" s="67"/>
      <c r="E65" s="67"/>
      <c r="F65" s="67"/>
      <c r="H65" s="48" t="s">
        <v>387</v>
      </c>
      <c r="I65" s="2">
        <v>7</v>
      </c>
      <c r="J65" s="2">
        <v>57</v>
      </c>
      <c r="K65" s="2">
        <v>57</v>
      </c>
      <c r="L65" s="48" t="s">
        <v>387</v>
      </c>
      <c r="N65" s="48" t="s">
        <v>387</v>
      </c>
      <c r="O65" s="2">
        <v>5</v>
      </c>
      <c r="P65" s="2">
        <v>57</v>
      </c>
      <c r="Q65" s="2">
        <v>57</v>
      </c>
      <c r="R65" s="48" t="s">
        <v>387</v>
      </c>
      <c r="T65" s="48" t="s">
        <v>387</v>
      </c>
      <c r="U65" s="2">
        <v>3</v>
      </c>
      <c r="V65" s="2">
        <v>57</v>
      </c>
      <c r="W65" s="2">
        <v>53</v>
      </c>
      <c r="X65" s="46" t="s">
        <v>386</v>
      </c>
      <c r="Z65" s="48" t="s">
        <v>387</v>
      </c>
      <c r="AA65" s="2">
        <v>1</v>
      </c>
      <c r="AB65" s="2">
        <v>57</v>
      </c>
      <c r="AC65" s="2">
        <v>48</v>
      </c>
      <c r="AD65" s="244" t="s">
        <v>385</v>
      </c>
      <c r="AF65" s="46" t="s">
        <v>386</v>
      </c>
      <c r="AG65" s="2">
        <v>8</v>
      </c>
      <c r="AH65" s="2">
        <v>58</v>
      </c>
      <c r="AI65" s="2">
        <v>62</v>
      </c>
      <c r="AJ65" s="48" t="s">
        <v>387</v>
      </c>
      <c r="AK65" s="271"/>
      <c r="AL65" s="46" t="s">
        <v>386</v>
      </c>
      <c r="AM65" s="2">
        <v>8</v>
      </c>
      <c r="AN65" s="2">
        <v>58</v>
      </c>
      <c r="AO65" s="2">
        <v>63</v>
      </c>
      <c r="AP65" s="48" t="s">
        <v>387</v>
      </c>
      <c r="AQ65" s="272"/>
    </row>
    <row r="66" spans="2:43" ht="13.5">
      <c r="B66" s="60"/>
      <c r="C66" s="60"/>
      <c r="D66" s="60"/>
      <c r="E66" s="60"/>
      <c r="F66" s="60"/>
      <c r="H66" s="48" t="s">
        <v>387</v>
      </c>
      <c r="I66" s="2">
        <v>8</v>
      </c>
      <c r="J66" s="2">
        <v>58</v>
      </c>
      <c r="K66" s="2">
        <v>58</v>
      </c>
      <c r="L66" s="48" t="s">
        <v>387</v>
      </c>
      <c r="N66" s="48" t="s">
        <v>387</v>
      </c>
      <c r="O66" s="2">
        <v>6</v>
      </c>
      <c r="P66" s="2">
        <v>58</v>
      </c>
      <c r="Q66" s="2">
        <v>58</v>
      </c>
      <c r="R66" s="48" t="s">
        <v>387</v>
      </c>
      <c r="T66" s="48" t="s">
        <v>387</v>
      </c>
      <c r="U66" s="2">
        <v>4</v>
      </c>
      <c r="V66" s="2">
        <v>58</v>
      </c>
      <c r="W66" s="2">
        <v>54</v>
      </c>
      <c r="X66" s="46" t="s">
        <v>386</v>
      </c>
      <c r="Z66" s="48" t="s">
        <v>387</v>
      </c>
      <c r="AA66" s="2">
        <v>2</v>
      </c>
      <c r="AB66" s="2">
        <v>58</v>
      </c>
      <c r="AC66" s="2">
        <v>54</v>
      </c>
      <c r="AD66" s="46" t="s">
        <v>386</v>
      </c>
      <c r="AF66" s="280"/>
      <c r="AG66" s="281"/>
      <c r="AH66" s="281"/>
      <c r="AI66" s="281"/>
      <c r="AJ66" s="282"/>
      <c r="AK66" s="271"/>
      <c r="AL66" s="46" t="s">
        <v>386</v>
      </c>
      <c r="AM66" s="2">
        <v>9</v>
      </c>
      <c r="AN66" s="2">
        <v>59</v>
      </c>
      <c r="AO66" s="2">
        <v>64</v>
      </c>
      <c r="AP66" s="48" t="s">
        <v>387</v>
      </c>
      <c r="AQ66" s="272"/>
    </row>
    <row r="67" spans="2:43" ht="13.5">
      <c r="B67" s="60"/>
      <c r="C67" s="60"/>
      <c r="D67" s="60"/>
      <c r="E67" s="60"/>
      <c r="F67" s="60"/>
      <c r="H67" s="67"/>
      <c r="I67" s="67"/>
      <c r="J67" s="67"/>
      <c r="K67" s="67"/>
      <c r="L67" s="67"/>
      <c r="N67" s="48" t="s">
        <v>387</v>
      </c>
      <c r="O67" s="2">
        <v>7</v>
      </c>
      <c r="P67" s="2">
        <v>59</v>
      </c>
      <c r="Q67" s="2">
        <v>59</v>
      </c>
      <c r="R67" s="48" t="s">
        <v>387</v>
      </c>
      <c r="T67" s="48" t="s">
        <v>387</v>
      </c>
      <c r="U67" s="2">
        <v>5</v>
      </c>
      <c r="V67" s="2">
        <v>59</v>
      </c>
      <c r="W67" s="2">
        <v>59</v>
      </c>
      <c r="X67" s="48" t="s">
        <v>387</v>
      </c>
      <c r="Z67" s="48" t="s">
        <v>387</v>
      </c>
      <c r="AA67" s="2">
        <v>3</v>
      </c>
      <c r="AB67" s="2">
        <v>59</v>
      </c>
      <c r="AC67" s="2">
        <v>55</v>
      </c>
      <c r="AD67" s="46" t="s">
        <v>386</v>
      </c>
      <c r="AF67" s="48" t="s">
        <v>387</v>
      </c>
      <c r="AG67" s="2">
        <v>1</v>
      </c>
      <c r="AH67" s="2">
        <v>59</v>
      </c>
      <c r="AI67" s="2">
        <v>50</v>
      </c>
      <c r="AJ67" s="244" t="s">
        <v>385</v>
      </c>
      <c r="AK67" s="271"/>
      <c r="AL67" s="46" t="s">
        <v>386</v>
      </c>
      <c r="AM67" s="2">
        <v>10</v>
      </c>
      <c r="AN67" s="2">
        <v>60</v>
      </c>
      <c r="AO67" s="2">
        <v>65</v>
      </c>
      <c r="AP67" s="48" t="s">
        <v>387</v>
      </c>
      <c r="AQ67" s="272"/>
    </row>
    <row r="68" spans="2:43" ht="13.5">
      <c r="B68" s="60"/>
      <c r="C68" s="60"/>
      <c r="D68" s="60"/>
      <c r="E68" s="60"/>
      <c r="F68" s="60"/>
      <c r="H68" s="60"/>
      <c r="I68" s="60"/>
      <c r="J68" s="60"/>
      <c r="K68" s="60"/>
      <c r="L68" s="60"/>
      <c r="N68" s="48" t="s">
        <v>387</v>
      </c>
      <c r="O68" s="2">
        <v>8</v>
      </c>
      <c r="P68" s="2">
        <v>60</v>
      </c>
      <c r="Q68" s="2">
        <v>60</v>
      </c>
      <c r="R68" s="48" t="s">
        <v>387</v>
      </c>
      <c r="T68" s="48" t="s">
        <v>387</v>
      </c>
      <c r="U68" s="2">
        <v>6</v>
      </c>
      <c r="V68" s="2">
        <v>60</v>
      </c>
      <c r="W68" s="2">
        <v>60</v>
      </c>
      <c r="X68" s="48" t="s">
        <v>387</v>
      </c>
      <c r="Z68" s="48" t="s">
        <v>387</v>
      </c>
      <c r="AA68" s="2">
        <v>4</v>
      </c>
      <c r="AB68" s="2">
        <v>60</v>
      </c>
      <c r="AC68" s="2">
        <v>56</v>
      </c>
      <c r="AD68" s="46" t="s">
        <v>386</v>
      </c>
      <c r="AF68" s="48" t="s">
        <v>387</v>
      </c>
      <c r="AG68" s="2">
        <v>2</v>
      </c>
      <c r="AH68" s="2">
        <v>60</v>
      </c>
      <c r="AI68" s="2">
        <v>56</v>
      </c>
      <c r="AJ68" s="46" t="s">
        <v>386</v>
      </c>
      <c r="AK68" s="273"/>
      <c r="AL68" s="280"/>
      <c r="AM68" s="281"/>
      <c r="AN68" s="281"/>
      <c r="AO68" s="281"/>
      <c r="AP68" s="282"/>
      <c r="AQ68" s="274"/>
    </row>
    <row r="69" spans="8:43" ht="13.5">
      <c r="H69" s="60"/>
      <c r="I69" s="60"/>
      <c r="J69" s="60"/>
      <c r="K69" s="60"/>
      <c r="L69" s="60"/>
      <c r="N69" s="67"/>
      <c r="O69" s="67"/>
      <c r="P69" s="67"/>
      <c r="Q69" s="67"/>
      <c r="R69" s="67"/>
      <c r="T69" s="48" t="s">
        <v>387</v>
      </c>
      <c r="U69" s="2">
        <v>7</v>
      </c>
      <c r="V69" s="2">
        <v>61</v>
      </c>
      <c r="W69" s="2">
        <v>61</v>
      </c>
      <c r="X69" s="48" t="s">
        <v>387</v>
      </c>
      <c r="Z69" s="48" t="s">
        <v>387</v>
      </c>
      <c r="AA69" s="2">
        <v>5</v>
      </c>
      <c r="AB69" s="2">
        <v>61</v>
      </c>
      <c r="AC69" s="2">
        <v>61</v>
      </c>
      <c r="AD69" s="48" t="s">
        <v>387</v>
      </c>
      <c r="AF69" s="48" t="s">
        <v>387</v>
      </c>
      <c r="AG69" s="2">
        <v>3</v>
      </c>
      <c r="AH69" s="2">
        <v>61</v>
      </c>
      <c r="AI69" s="2">
        <v>57</v>
      </c>
      <c r="AJ69" s="46" t="s">
        <v>386</v>
      </c>
      <c r="AK69" s="283"/>
      <c r="AL69" s="48" t="s">
        <v>387</v>
      </c>
      <c r="AM69" s="2">
        <v>1</v>
      </c>
      <c r="AN69" s="2">
        <v>61</v>
      </c>
      <c r="AO69" s="2">
        <v>50</v>
      </c>
      <c r="AP69" s="244" t="s">
        <v>385</v>
      </c>
      <c r="AQ69" s="284"/>
    </row>
    <row r="70" spans="8:43" ht="13.5">
      <c r="H70" s="60"/>
      <c r="I70" s="60"/>
      <c r="J70" s="60"/>
      <c r="K70" s="60"/>
      <c r="L70" s="60"/>
      <c r="N70" s="60"/>
      <c r="O70" s="60"/>
      <c r="P70" s="60"/>
      <c r="Q70" s="60"/>
      <c r="R70" s="60"/>
      <c r="T70" s="48" t="s">
        <v>387</v>
      </c>
      <c r="U70" s="2">
        <v>8</v>
      </c>
      <c r="V70" s="2">
        <v>62</v>
      </c>
      <c r="W70" s="2">
        <v>62</v>
      </c>
      <c r="X70" s="48" t="s">
        <v>387</v>
      </c>
      <c r="Z70" s="48" t="s">
        <v>387</v>
      </c>
      <c r="AA70" s="2">
        <v>6</v>
      </c>
      <c r="AB70" s="2">
        <v>62</v>
      </c>
      <c r="AC70" s="2">
        <v>62</v>
      </c>
      <c r="AD70" s="48" t="s">
        <v>387</v>
      </c>
      <c r="AF70" s="48" t="s">
        <v>387</v>
      </c>
      <c r="AG70" s="2">
        <v>4</v>
      </c>
      <c r="AH70" s="2">
        <v>62</v>
      </c>
      <c r="AI70" s="2">
        <v>58</v>
      </c>
      <c r="AJ70" s="46" t="s">
        <v>386</v>
      </c>
      <c r="AK70" s="271"/>
      <c r="AL70" s="48" t="s">
        <v>387</v>
      </c>
      <c r="AM70" s="2">
        <v>2</v>
      </c>
      <c r="AN70" s="2">
        <v>62</v>
      </c>
      <c r="AO70" s="2">
        <v>57</v>
      </c>
      <c r="AP70" s="46" t="s">
        <v>386</v>
      </c>
      <c r="AQ70" s="272"/>
    </row>
    <row r="71" spans="14:43" ht="13.5">
      <c r="N71" s="60"/>
      <c r="O71" s="60"/>
      <c r="P71" s="60"/>
      <c r="Q71" s="60"/>
      <c r="R71" s="60"/>
      <c r="T71" s="67"/>
      <c r="U71" s="67"/>
      <c r="V71" s="67"/>
      <c r="W71" s="67"/>
      <c r="X71" s="67"/>
      <c r="Z71" s="48" t="s">
        <v>387</v>
      </c>
      <c r="AA71" s="2">
        <v>7</v>
      </c>
      <c r="AB71" s="2">
        <v>63</v>
      </c>
      <c r="AC71" s="2">
        <v>63</v>
      </c>
      <c r="AD71" s="48" t="s">
        <v>387</v>
      </c>
      <c r="AF71" s="48" t="s">
        <v>387</v>
      </c>
      <c r="AG71" s="2">
        <v>5</v>
      </c>
      <c r="AH71" s="2">
        <v>63</v>
      </c>
      <c r="AI71" s="2">
        <v>63</v>
      </c>
      <c r="AJ71" s="48" t="s">
        <v>387</v>
      </c>
      <c r="AK71" s="271"/>
      <c r="AL71" s="48" t="s">
        <v>387</v>
      </c>
      <c r="AM71" s="2">
        <v>3</v>
      </c>
      <c r="AN71" s="2">
        <v>63</v>
      </c>
      <c r="AO71" s="2">
        <v>58</v>
      </c>
      <c r="AP71" s="46" t="s">
        <v>386</v>
      </c>
      <c r="AQ71" s="272"/>
    </row>
    <row r="72" spans="14:43" ht="13.5">
      <c r="N72" s="60"/>
      <c r="O72" s="60"/>
      <c r="P72" s="60"/>
      <c r="Q72" s="60"/>
      <c r="R72" s="60"/>
      <c r="T72" s="60"/>
      <c r="U72" s="60"/>
      <c r="V72" s="60"/>
      <c r="W72" s="60"/>
      <c r="X72" s="60"/>
      <c r="Z72" s="48" t="s">
        <v>387</v>
      </c>
      <c r="AA72" s="2">
        <v>8</v>
      </c>
      <c r="AB72" s="2">
        <v>64</v>
      </c>
      <c r="AC72" s="2">
        <v>64</v>
      </c>
      <c r="AD72" s="48" t="s">
        <v>387</v>
      </c>
      <c r="AF72" s="48" t="s">
        <v>387</v>
      </c>
      <c r="AG72" s="2">
        <v>6</v>
      </c>
      <c r="AH72" s="2">
        <v>64</v>
      </c>
      <c r="AI72" s="2">
        <v>64</v>
      </c>
      <c r="AJ72" s="48" t="s">
        <v>387</v>
      </c>
      <c r="AK72" s="271"/>
      <c r="AL72" s="48" t="s">
        <v>387</v>
      </c>
      <c r="AM72" s="2">
        <v>4</v>
      </c>
      <c r="AN72" s="2">
        <v>64</v>
      </c>
      <c r="AO72" s="2">
        <v>59</v>
      </c>
      <c r="AP72" s="46" t="s">
        <v>386</v>
      </c>
      <c r="AQ72" s="272"/>
    </row>
    <row r="73" spans="20:43" ht="13.5">
      <c r="T73" s="60"/>
      <c r="U73" s="60"/>
      <c r="V73" s="60"/>
      <c r="W73" s="60"/>
      <c r="X73" s="60"/>
      <c r="Z73" s="67"/>
      <c r="AA73" s="67"/>
      <c r="AB73" s="67"/>
      <c r="AC73" s="67"/>
      <c r="AD73" s="67"/>
      <c r="AF73" s="48" t="s">
        <v>387</v>
      </c>
      <c r="AG73" s="2">
        <v>7</v>
      </c>
      <c r="AH73" s="2">
        <v>65</v>
      </c>
      <c r="AI73" s="2">
        <v>65</v>
      </c>
      <c r="AJ73" s="48" t="s">
        <v>387</v>
      </c>
      <c r="AK73" s="271"/>
      <c r="AL73" s="48" t="s">
        <v>387</v>
      </c>
      <c r="AM73" s="2">
        <v>5</v>
      </c>
      <c r="AN73" s="2">
        <v>65</v>
      </c>
      <c r="AO73" s="2">
        <v>60</v>
      </c>
      <c r="AP73" s="46" t="s">
        <v>386</v>
      </c>
      <c r="AQ73" s="272"/>
    </row>
    <row r="74" spans="20:43" ht="13.5">
      <c r="T74" s="60"/>
      <c r="U74" s="60"/>
      <c r="V74" s="60"/>
      <c r="W74" s="60"/>
      <c r="X74" s="60"/>
      <c r="Z74" s="60"/>
      <c r="AA74" s="60"/>
      <c r="AB74" s="60"/>
      <c r="AC74" s="60"/>
      <c r="AD74" s="60"/>
      <c r="AF74" s="48" t="s">
        <v>387</v>
      </c>
      <c r="AG74" s="2">
        <v>8</v>
      </c>
      <c r="AH74" s="2">
        <v>66</v>
      </c>
      <c r="AI74" s="2">
        <v>66</v>
      </c>
      <c r="AJ74" s="48" t="s">
        <v>387</v>
      </c>
      <c r="AK74" s="271"/>
      <c r="AL74" s="48" t="s">
        <v>387</v>
      </c>
      <c r="AM74" s="2">
        <v>6</v>
      </c>
      <c r="AN74" s="2">
        <v>66</v>
      </c>
      <c r="AO74" s="2">
        <v>66</v>
      </c>
      <c r="AP74" s="48" t="s">
        <v>387</v>
      </c>
      <c r="AQ74" s="272"/>
    </row>
    <row r="75" spans="26:43" ht="13.5">
      <c r="Z75" s="60"/>
      <c r="AA75" s="60"/>
      <c r="AB75" s="60"/>
      <c r="AC75" s="60"/>
      <c r="AD75" s="60"/>
      <c r="AF75" s="67"/>
      <c r="AG75" s="67"/>
      <c r="AH75" s="67"/>
      <c r="AI75" s="67"/>
      <c r="AJ75" s="67"/>
      <c r="AK75" s="285"/>
      <c r="AL75" s="48" t="s">
        <v>387</v>
      </c>
      <c r="AM75" s="2">
        <v>7</v>
      </c>
      <c r="AN75" s="2">
        <v>67</v>
      </c>
      <c r="AO75" s="2">
        <v>67</v>
      </c>
      <c r="AP75" s="48" t="s">
        <v>387</v>
      </c>
      <c r="AQ75" s="272"/>
    </row>
    <row r="76" spans="26:43" ht="13.5">
      <c r="Z76" s="60"/>
      <c r="AA76" s="60"/>
      <c r="AB76" s="60"/>
      <c r="AC76" s="60"/>
      <c r="AD76" s="60"/>
      <c r="AF76" s="60"/>
      <c r="AG76" s="60"/>
      <c r="AH76" s="60"/>
      <c r="AI76" s="60"/>
      <c r="AJ76" s="60"/>
      <c r="AK76" s="285"/>
      <c r="AL76" s="48" t="s">
        <v>387</v>
      </c>
      <c r="AM76" s="2">
        <v>8</v>
      </c>
      <c r="AN76" s="2">
        <v>68</v>
      </c>
      <c r="AO76" s="2">
        <v>68</v>
      </c>
      <c r="AP76" s="48" t="s">
        <v>387</v>
      </c>
      <c r="AQ76" s="272"/>
    </row>
    <row r="77" spans="32:42" ht="13.5">
      <c r="AF77" s="60"/>
      <c r="AG77" s="60"/>
      <c r="AH77" s="60"/>
      <c r="AI77" s="60"/>
      <c r="AJ77" s="60"/>
      <c r="AK77" s="60"/>
      <c r="AL77" s="67"/>
      <c r="AM77" s="67"/>
      <c r="AN77" s="67"/>
      <c r="AO77" s="67"/>
      <c r="AP77" s="272"/>
    </row>
    <row r="78" spans="32:42" ht="13.5">
      <c r="AF78" s="60"/>
      <c r="AG78" s="60"/>
      <c r="AH78" s="60"/>
      <c r="AI78" s="60"/>
      <c r="AJ78" s="60"/>
      <c r="AK78" s="60"/>
      <c r="AL78" s="60"/>
      <c r="AM78" s="60"/>
      <c r="AN78" s="60"/>
      <c r="AO78" s="60"/>
      <c r="AP78" s="272"/>
    </row>
    <row r="79" spans="37:42" ht="13.5">
      <c r="AK79" s="60"/>
      <c r="AL79" s="60"/>
      <c r="AM79" s="60"/>
      <c r="AN79" s="60"/>
      <c r="AO79" s="60"/>
      <c r="AP79" s="60"/>
    </row>
    <row r="80" spans="37:42" ht="13.5">
      <c r="AK80" s="60"/>
      <c r="AL80" s="60"/>
      <c r="AM80" s="60"/>
      <c r="AN80" s="60"/>
      <c r="AO80" s="60"/>
      <c r="AP80" s="60"/>
    </row>
    <row r="81" ht="13.5">
      <c r="AP81" s="60"/>
    </row>
    <row r="82" ht="13.5">
      <c r="AP82" s="60"/>
    </row>
  </sheetData>
  <sheetProtection selectLockedCells="1" selectUnlockedCells="1"/>
  <mergeCells count="7">
    <mergeCell ref="AL1:AP1"/>
    <mergeCell ref="B1:F1"/>
    <mergeCell ref="H1:L1"/>
    <mergeCell ref="N1:R1"/>
    <mergeCell ref="T1:X1"/>
    <mergeCell ref="Z1:AD1"/>
    <mergeCell ref="AF1:AJ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B1:AV92"/>
  <sheetViews>
    <sheetView zoomScale="80" zoomScaleNormal="80" zoomScalePageLayoutView="0" workbookViewId="0" topLeftCell="A1">
      <pane xSplit="1" ySplit="2" topLeftCell="B52" activePane="bottomRight" state="frozen"/>
      <selection pane="topLeft" activeCell="A1" sqref="A1"/>
      <selection pane="topRight" activeCell="B1" sqref="B1"/>
      <selection pane="bottomLeft" activeCell="A52" sqref="A52"/>
      <selection pane="bottomRight" activeCell="E78" sqref="E78"/>
    </sheetView>
  </sheetViews>
  <sheetFormatPr defaultColWidth="9.00390625" defaultRowHeight="13.5"/>
  <cols>
    <col min="1" max="1" width="2.75390625" style="0" customWidth="1"/>
    <col min="2" max="2" width="6.375" style="11" customWidth="1"/>
    <col min="3" max="4" width="5.125" style="11" customWidth="1"/>
    <col min="5" max="6" width="8.625" style="11" customWidth="1"/>
    <col min="7" max="7" width="2.875" style="11" customWidth="1"/>
    <col min="8" max="8" width="6.375" style="11" customWidth="1"/>
    <col min="9" max="10" width="5.125" style="11" customWidth="1"/>
    <col min="11" max="12" width="8.625" style="11" customWidth="1"/>
    <col min="13" max="13" width="2.875" style="11" customWidth="1"/>
    <col min="14" max="14" width="6.375" style="11" customWidth="1"/>
    <col min="15" max="16" width="5.125" style="11" customWidth="1"/>
    <col min="17" max="18" width="8.625" style="11" customWidth="1"/>
    <col min="19" max="19" width="2.375" style="0" customWidth="1"/>
    <col min="20" max="20" width="6.375" style="11" customWidth="1"/>
    <col min="21" max="22" width="5.125" style="11" customWidth="1"/>
    <col min="23" max="24" width="8.625" style="11" customWidth="1"/>
    <col min="25" max="25" width="2.375" style="0" customWidth="1"/>
    <col min="26" max="26" width="6.375" style="11" customWidth="1"/>
    <col min="27" max="28" width="5.125" style="11" customWidth="1"/>
    <col min="29" max="30" width="8.625" style="11" customWidth="1"/>
    <col min="31" max="31" width="2.875" style="11" customWidth="1"/>
    <col min="32" max="32" width="6.375" style="11" customWidth="1"/>
    <col min="33" max="34" width="5.125" style="11" customWidth="1"/>
    <col min="35" max="35" width="8.625" style="11" customWidth="1"/>
    <col min="36" max="36" width="8.625" style="0" customWidth="1"/>
    <col min="37" max="37" width="2.125" style="0" customWidth="1"/>
    <col min="38" max="38" width="6.375" style="11" customWidth="1"/>
    <col min="39" max="40" width="5.125" style="11" customWidth="1"/>
    <col min="41" max="41" width="8.625" style="11" customWidth="1"/>
    <col min="42" max="42" width="8.625" style="0" customWidth="1"/>
    <col min="43" max="43" width="2.875" style="0" customWidth="1"/>
    <col min="44" max="44" width="6.375" style="11" customWidth="1"/>
    <col min="45" max="46" width="5.125" style="11" customWidth="1"/>
    <col min="47" max="47" width="8.625" style="11" customWidth="1"/>
    <col min="48" max="48" width="8.625" style="0" customWidth="1"/>
  </cols>
  <sheetData>
    <row r="1" spans="2:48" ht="27.75" customHeight="1">
      <c r="B1" s="319" t="s">
        <v>603</v>
      </c>
      <c r="C1" s="319"/>
      <c r="D1" s="319"/>
      <c r="E1" s="319"/>
      <c r="F1" s="319"/>
      <c r="G1" s="286"/>
      <c r="H1" s="319" t="s">
        <v>604</v>
      </c>
      <c r="I1" s="319"/>
      <c r="J1" s="319"/>
      <c r="K1" s="319"/>
      <c r="L1" s="319"/>
      <c r="M1" s="287"/>
      <c r="N1" s="319" t="s">
        <v>605</v>
      </c>
      <c r="O1" s="319"/>
      <c r="P1" s="319"/>
      <c r="Q1" s="319"/>
      <c r="R1" s="319"/>
      <c r="T1" s="319" t="s">
        <v>606</v>
      </c>
      <c r="U1" s="319"/>
      <c r="V1" s="319"/>
      <c r="W1" s="319"/>
      <c r="X1" s="319"/>
      <c r="Z1" s="319" t="s">
        <v>607</v>
      </c>
      <c r="AA1" s="319"/>
      <c r="AB1" s="319"/>
      <c r="AC1" s="319"/>
      <c r="AD1" s="319"/>
      <c r="AF1" s="319" t="s">
        <v>608</v>
      </c>
      <c r="AG1" s="319"/>
      <c r="AH1" s="319"/>
      <c r="AI1" s="319"/>
      <c r="AJ1" s="319"/>
      <c r="AL1" s="319" t="s">
        <v>609</v>
      </c>
      <c r="AM1" s="319"/>
      <c r="AN1" s="319"/>
      <c r="AO1" s="319"/>
      <c r="AP1" s="319"/>
      <c r="AR1" s="319" t="s">
        <v>610</v>
      </c>
      <c r="AS1" s="319"/>
      <c r="AT1" s="319"/>
      <c r="AU1" s="319"/>
      <c r="AV1" s="319"/>
    </row>
    <row r="2" spans="2:48" ht="13.5">
      <c r="B2" s="2" t="s">
        <v>379</v>
      </c>
      <c r="C2" s="2" t="s">
        <v>499</v>
      </c>
      <c r="D2" s="2" t="s">
        <v>378</v>
      </c>
      <c r="E2" s="2" t="s">
        <v>380</v>
      </c>
      <c r="F2" s="2" t="s">
        <v>595</v>
      </c>
      <c r="G2" s="272"/>
      <c r="H2" s="2" t="s">
        <v>379</v>
      </c>
      <c r="I2" s="2" t="s">
        <v>499</v>
      </c>
      <c r="J2" s="2" t="s">
        <v>378</v>
      </c>
      <c r="K2" s="2" t="s">
        <v>380</v>
      </c>
      <c r="L2" s="2" t="s">
        <v>595</v>
      </c>
      <c r="M2" s="285"/>
      <c r="N2" s="2" t="s">
        <v>379</v>
      </c>
      <c r="O2" s="2" t="s">
        <v>499</v>
      </c>
      <c r="P2" s="2" t="s">
        <v>378</v>
      </c>
      <c r="Q2" s="2" t="s">
        <v>380</v>
      </c>
      <c r="R2" s="2" t="s">
        <v>595</v>
      </c>
      <c r="T2" s="2" t="s">
        <v>379</v>
      </c>
      <c r="U2" s="2" t="s">
        <v>499</v>
      </c>
      <c r="V2" s="2" t="s">
        <v>378</v>
      </c>
      <c r="W2" s="2" t="s">
        <v>380</v>
      </c>
      <c r="X2" s="2" t="s">
        <v>595</v>
      </c>
      <c r="Z2" s="2" t="s">
        <v>379</v>
      </c>
      <c r="AA2" s="2" t="s">
        <v>499</v>
      </c>
      <c r="AB2" s="2" t="s">
        <v>378</v>
      </c>
      <c r="AC2" s="2" t="s">
        <v>380</v>
      </c>
      <c r="AD2" s="2" t="s">
        <v>595</v>
      </c>
      <c r="AE2" s="288"/>
      <c r="AF2" s="22" t="s">
        <v>379</v>
      </c>
      <c r="AG2" s="22" t="s">
        <v>499</v>
      </c>
      <c r="AH2" s="22" t="s">
        <v>378</v>
      </c>
      <c r="AI2" s="22" t="s">
        <v>380</v>
      </c>
      <c r="AJ2" s="22" t="s">
        <v>595</v>
      </c>
      <c r="AL2" s="22" t="s">
        <v>379</v>
      </c>
      <c r="AM2" s="22" t="s">
        <v>499</v>
      </c>
      <c r="AN2" s="22" t="s">
        <v>378</v>
      </c>
      <c r="AO2" s="22" t="s">
        <v>380</v>
      </c>
      <c r="AP2" s="22" t="s">
        <v>595</v>
      </c>
      <c r="AR2" s="22" t="s">
        <v>379</v>
      </c>
      <c r="AS2" s="22" t="s">
        <v>499</v>
      </c>
      <c r="AT2" s="22" t="s">
        <v>378</v>
      </c>
      <c r="AU2" s="22" t="s">
        <v>380</v>
      </c>
      <c r="AV2" s="22" t="s">
        <v>595</v>
      </c>
    </row>
    <row r="3" spans="2:48" ht="13.5">
      <c r="B3" s="30" t="s">
        <v>381</v>
      </c>
      <c r="C3" s="2">
        <v>1</v>
      </c>
      <c r="D3" s="2">
        <v>1</v>
      </c>
      <c r="E3" s="2">
        <v>1</v>
      </c>
      <c r="F3" s="30" t="s">
        <v>381</v>
      </c>
      <c r="G3" s="272"/>
      <c r="H3" s="30" t="s">
        <v>381</v>
      </c>
      <c r="I3" s="2">
        <v>1</v>
      </c>
      <c r="J3" s="2">
        <v>1</v>
      </c>
      <c r="K3" s="2">
        <v>1</v>
      </c>
      <c r="L3" s="30" t="s">
        <v>381</v>
      </c>
      <c r="M3" s="285"/>
      <c r="N3" s="30" t="s">
        <v>381</v>
      </c>
      <c r="O3" s="2">
        <v>1</v>
      </c>
      <c r="P3" s="2">
        <v>1</v>
      </c>
      <c r="Q3" s="2">
        <v>1</v>
      </c>
      <c r="R3" s="30" t="s">
        <v>381</v>
      </c>
      <c r="T3" s="30" t="s">
        <v>381</v>
      </c>
      <c r="U3" s="2">
        <v>1</v>
      </c>
      <c r="V3" s="2">
        <v>1</v>
      </c>
      <c r="W3" s="2">
        <v>1</v>
      </c>
      <c r="X3" s="30" t="s">
        <v>381</v>
      </c>
      <c r="Z3" s="30" t="s">
        <v>381</v>
      </c>
      <c r="AA3" s="2">
        <v>1</v>
      </c>
      <c r="AB3" s="2">
        <v>1</v>
      </c>
      <c r="AC3" s="2">
        <v>1</v>
      </c>
      <c r="AD3" s="30" t="s">
        <v>381</v>
      </c>
      <c r="AE3" s="271"/>
      <c r="AF3" s="30" t="s">
        <v>381</v>
      </c>
      <c r="AG3" s="2">
        <v>1</v>
      </c>
      <c r="AH3" s="2">
        <v>1</v>
      </c>
      <c r="AI3" s="2">
        <v>1</v>
      </c>
      <c r="AJ3" s="30" t="s">
        <v>381</v>
      </c>
      <c r="AL3" s="30" t="s">
        <v>381</v>
      </c>
      <c r="AM3" s="2">
        <v>1</v>
      </c>
      <c r="AN3" s="2">
        <v>1</v>
      </c>
      <c r="AO3" s="2">
        <v>1</v>
      </c>
      <c r="AP3" s="30" t="s">
        <v>381</v>
      </c>
      <c r="AR3" s="30" t="s">
        <v>381</v>
      </c>
      <c r="AS3" s="2">
        <v>1</v>
      </c>
      <c r="AT3" s="2">
        <v>1</v>
      </c>
      <c r="AU3" s="2">
        <v>1</v>
      </c>
      <c r="AV3" s="30" t="s">
        <v>381</v>
      </c>
    </row>
    <row r="4" spans="2:48" ht="13.5">
      <c r="B4" s="30" t="s">
        <v>381</v>
      </c>
      <c r="C4" s="2">
        <v>2</v>
      </c>
      <c r="D4" s="2">
        <v>2</v>
      </c>
      <c r="E4" s="2">
        <v>2</v>
      </c>
      <c r="F4" s="30" t="s">
        <v>381</v>
      </c>
      <c r="G4" s="272"/>
      <c r="H4" s="30" t="s">
        <v>381</v>
      </c>
      <c r="I4" s="2">
        <v>2</v>
      </c>
      <c r="J4" s="2">
        <v>2</v>
      </c>
      <c r="K4" s="2">
        <v>2</v>
      </c>
      <c r="L4" s="30" t="s">
        <v>381</v>
      </c>
      <c r="M4" s="285"/>
      <c r="N4" s="30" t="s">
        <v>381</v>
      </c>
      <c r="O4" s="2">
        <v>2</v>
      </c>
      <c r="P4" s="2">
        <v>2</v>
      </c>
      <c r="Q4" s="2">
        <v>2</v>
      </c>
      <c r="R4" s="30" t="s">
        <v>381</v>
      </c>
      <c r="T4" s="30" t="s">
        <v>381</v>
      </c>
      <c r="U4" s="2">
        <v>2</v>
      </c>
      <c r="V4" s="2">
        <v>2</v>
      </c>
      <c r="W4" s="2">
        <v>2</v>
      </c>
      <c r="X4" s="30" t="s">
        <v>381</v>
      </c>
      <c r="Z4" s="30" t="s">
        <v>381</v>
      </c>
      <c r="AA4" s="2">
        <v>2</v>
      </c>
      <c r="AB4" s="2">
        <v>2</v>
      </c>
      <c r="AC4" s="2">
        <v>2</v>
      </c>
      <c r="AD4" s="30" t="s">
        <v>381</v>
      </c>
      <c r="AE4" s="271"/>
      <c r="AF4" s="30" t="s">
        <v>381</v>
      </c>
      <c r="AG4" s="2">
        <v>2</v>
      </c>
      <c r="AH4" s="2">
        <v>2</v>
      </c>
      <c r="AI4" s="2">
        <v>2</v>
      </c>
      <c r="AJ4" s="30" t="s">
        <v>381</v>
      </c>
      <c r="AL4" s="30" t="s">
        <v>381</v>
      </c>
      <c r="AM4" s="2">
        <v>2</v>
      </c>
      <c r="AN4" s="2">
        <v>2</v>
      </c>
      <c r="AO4" s="2">
        <v>2</v>
      </c>
      <c r="AP4" s="30" t="s">
        <v>381</v>
      </c>
      <c r="AR4" s="30" t="s">
        <v>381</v>
      </c>
      <c r="AS4" s="2">
        <v>2</v>
      </c>
      <c r="AT4" s="2">
        <v>2</v>
      </c>
      <c r="AU4" s="2">
        <v>2</v>
      </c>
      <c r="AV4" s="30" t="s">
        <v>381</v>
      </c>
    </row>
    <row r="5" spans="2:48" ht="13.5">
      <c r="B5" s="30" t="s">
        <v>381</v>
      </c>
      <c r="C5" s="2">
        <v>3</v>
      </c>
      <c r="D5" s="2">
        <v>3</v>
      </c>
      <c r="E5" s="2">
        <v>3</v>
      </c>
      <c r="F5" s="30" t="s">
        <v>381</v>
      </c>
      <c r="G5" s="272"/>
      <c r="H5" s="30" t="s">
        <v>381</v>
      </c>
      <c r="I5" s="2">
        <v>3</v>
      </c>
      <c r="J5" s="2">
        <v>3</v>
      </c>
      <c r="K5" s="2">
        <v>3</v>
      </c>
      <c r="L5" s="30" t="s">
        <v>381</v>
      </c>
      <c r="M5" s="285"/>
      <c r="N5" s="30" t="s">
        <v>381</v>
      </c>
      <c r="O5" s="2">
        <v>3</v>
      </c>
      <c r="P5" s="2">
        <v>3</v>
      </c>
      <c r="Q5" s="2">
        <v>3</v>
      </c>
      <c r="R5" s="30" t="s">
        <v>381</v>
      </c>
      <c r="T5" s="30" t="s">
        <v>381</v>
      </c>
      <c r="U5" s="2">
        <v>3</v>
      </c>
      <c r="V5" s="2">
        <v>3</v>
      </c>
      <c r="W5" s="2">
        <v>3</v>
      </c>
      <c r="X5" s="30" t="s">
        <v>381</v>
      </c>
      <c r="Z5" s="30" t="s">
        <v>381</v>
      </c>
      <c r="AA5" s="2">
        <v>3</v>
      </c>
      <c r="AB5" s="2">
        <v>3</v>
      </c>
      <c r="AC5" s="2">
        <v>3</v>
      </c>
      <c r="AD5" s="30" t="s">
        <v>381</v>
      </c>
      <c r="AE5" s="271"/>
      <c r="AF5" s="30" t="s">
        <v>381</v>
      </c>
      <c r="AG5" s="2">
        <v>3</v>
      </c>
      <c r="AH5" s="2">
        <v>3</v>
      </c>
      <c r="AI5" s="2">
        <v>3</v>
      </c>
      <c r="AJ5" s="30" t="s">
        <v>381</v>
      </c>
      <c r="AL5" s="30" t="s">
        <v>381</v>
      </c>
      <c r="AM5" s="2">
        <v>3</v>
      </c>
      <c r="AN5" s="2">
        <v>3</v>
      </c>
      <c r="AO5" s="2">
        <v>3</v>
      </c>
      <c r="AP5" s="30" t="s">
        <v>381</v>
      </c>
      <c r="AR5" s="30" t="s">
        <v>381</v>
      </c>
      <c r="AS5" s="2">
        <v>3</v>
      </c>
      <c r="AT5" s="2">
        <v>3</v>
      </c>
      <c r="AU5" s="2">
        <v>3</v>
      </c>
      <c r="AV5" s="30" t="s">
        <v>381</v>
      </c>
    </row>
    <row r="6" spans="2:48" ht="13.5">
      <c r="B6" s="30" t="s">
        <v>381</v>
      </c>
      <c r="C6" s="2">
        <v>4</v>
      </c>
      <c r="D6" s="2">
        <v>4</v>
      </c>
      <c r="E6" s="2">
        <v>4</v>
      </c>
      <c r="F6" s="30" t="s">
        <v>381</v>
      </c>
      <c r="G6" s="272"/>
      <c r="H6" s="30" t="s">
        <v>381</v>
      </c>
      <c r="I6" s="2">
        <v>4</v>
      </c>
      <c r="J6" s="2">
        <v>4</v>
      </c>
      <c r="K6" s="2">
        <v>4</v>
      </c>
      <c r="L6" s="30" t="s">
        <v>381</v>
      </c>
      <c r="M6" s="285"/>
      <c r="N6" s="30" t="s">
        <v>381</v>
      </c>
      <c r="O6" s="2">
        <v>4</v>
      </c>
      <c r="P6" s="2">
        <v>4</v>
      </c>
      <c r="Q6" s="2">
        <v>4</v>
      </c>
      <c r="R6" s="30" t="s">
        <v>381</v>
      </c>
      <c r="T6" s="30" t="s">
        <v>381</v>
      </c>
      <c r="U6" s="2">
        <v>4</v>
      </c>
      <c r="V6" s="2">
        <v>4</v>
      </c>
      <c r="W6" s="2">
        <v>4</v>
      </c>
      <c r="X6" s="30" t="s">
        <v>381</v>
      </c>
      <c r="Z6" s="30" t="s">
        <v>381</v>
      </c>
      <c r="AA6" s="2">
        <v>4</v>
      </c>
      <c r="AB6" s="2">
        <v>4</v>
      </c>
      <c r="AC6" s="2">
        <v>4</v>
      </c>
      <c r="AD6" s="30" t="s">
        <v>381</v>
      </c>
      <c r="AE6" s="271"/>
      <c r="AF6" s="30" t="s">
        <v>381</v>
      </c>
      <c r="AG6" s="2">
        <v>4</v>
      </c>
      <c r="AH6" s="2">
        <v>4</v>
      </c>
      <c r="AI6" s="2">
        <v>4</v>
      </c>
      <c r="AJ6" s="30" t="s">
        <v>381</v>
      </c>
      <c r="AL6" s="30" t="s">
        <v>381</v>
      </c>
      <c r="AM6" s="2">
        <v>4</v>
      </c>
      <c r="AN6" s="2">
        <v>4</v>
      </c>
      <c r="AO6" s="2">
        <v>4</v>
      </c>
      <c r="AP6" s="30" t="s">
        <v>381</v>
      </c>
      <c r="AR6" s="30" t="s">
        <v>381</v>
      </c>
      <c r="AS6" s="2">
        <v>4</v>
      </c>
      <c r="AT6" s="2">
        <v>4</v>
      </c>
      <c r="AU6" s="2">
        <v>4</v>
      </c>
      <c r="AV6" s="30" t="s">
        <v>381</v>
      </c>
    </row>
    <row r="7" spans="2:48" ht="13.5">
      <c r="B7" s="30" t="s">
        <v>381</v>
      </c>
      <c r="C7" s="2">
        <v>5</v>
      </c>
      <c r="D7" s="2">
        <v>5</v>
      </c>
      <c r="E7" s="2">
        <v>5</v>
      </c>
      <c r="F7" s="30" t="s">
        <v>381</v>
      </c>
      <c r="G7" s="272"/>
      <c r="H7" s="30" t="s">
        <v>381</v>
      </c>
      <c r="I7" s="2">
        <v>5</v>
      </c>
      <c r="J7" s="2">
        <v>5</v>
      </c>
      <c r="K7" s="2">
        <v>5</v>
      </c>
      <c r="L7" s="30" t="s">
        <v>381</v>
      </c>
      <c r="M7" s="285"/>
      <c r="N7" s="30" t="s">
        <v>381</v>
      </c>
      <c r="O7" s="2">
        <v>5</v>
      </c>
      <c r="P7" s="2">
        <v>5</v>
      </c>
      <c r="Q7" s="2">
        <v>5</v>
      </c>
      <c r="R7" s="30" t="s">
        <v>381</v>
      </c>
      <c r="T7" s="30" t="s">
        <v>381</v>
      </c>
      <c r="U7" s="2">
        <v>5</v>
      </c>
      <c r="V7" s="2">
        <v>5</v>
      </c>
      <c r="W7" s="2">
        <v>5</v>
      </c>
      <c r="X7" s="30" t="s">
        <v>381</v>
      </c>
      <c r="Z7" s="30" t="s">
        <v>381</v>
      </c>
      <c r="AA7" s="2">
        <v>5</v>
      </c>
      <c r="AB7" s="2">
        <v>5</v>
      </c>
      <c r="AC7" s="2">
        <v>5</v>
      </c>
      <c r="AD7" s="30" t="s">
        <v>381</v>
      </c>
      <c r="AE7" s="271"/>
      <c r="AF7" s="30" t="s">
        <v>381</v>
      </c>
      <c r="AG7" s="2">
        <v>5</v>
      </c>
      <c r="AH7" s="2">
        <v>5</v>
      </c>
      <c r="AI7" s="2">
        <v>5</v>
      </c>
      <c r="AJ7" s="30" t="s">
        <v>381</v>
      </c>
      <c r="AL7" s="30" t="s">
        <v>381</v>
      </c>
      <c r="AM7" s="2">
        <v>5</v>
      </c>
      <c r="AN7" s="2">
        <v>5</v>
      </c>
      <c r="AO7" s="2">
        <v>5</v>
      </c>
      <c r="AP7" s="30" t="s">
        <v>381</v>
      </c>
      <c r="AR7" s="30" t="s">
        <v>381</v>
      </c>
      <c r="AS7" s="2">
        <v>5</v>
      </c>
      <c r="AT7" s="2">
        <v>5</v>
      </c>
      <c r="AU7" s="2">
        <v>5</v>
      </c>
      <c r="AV7" s="30" t="s">
        <v>381</v>
      </c>
    </row>
    <row r="8" spans="2:48" ht="13.5">
      <c r="B8" s="30" t="s">
        <v>381</v>
      </c>
      <c r="C8" s="2">
        <v>6</v>
      </c>
      <c r="D8" s="2">
        <v>6</v>
      </c>
      <c r="E8" s="2">
        <v>6</v>
      </c>
      <c r="F8" s="30" t="s">
        <v>381</v>
      </c>
      <c r="G8" s="272"/>
      <c r="H8" s="30" t="s">
        <v>381</v>
      </c>
      <c r="I8" s="2">
        <v>6</v>
      </c>
      <c r="J8" s="2">
        <v>6</v>
      </c>
      <c r="K8" s="2">
        <v>6</v>
      </c>
      <c r="L8" s="30" t="s">
        <v>381</v>
      </c>
      <c r="M8" s="285"/>
      <c r="N8" s="30" t="s">
        <v>381</v>
      </c>
      <c r="O8" s="2">
        <v>6</v>
      </c>
      <c r="P8" s="2">
        <v>6</v>
      </c>
      <c r="Q8" s="2">
        <v>6</v>
      </c>
      <c r="R8" s="30" t="s">
        <v>381</v>
      </c>
      <c r="T8" s="30" t="s">
        <v>381</v>
      </c>
      <c r="U8" s="2">
        <v>6</v>
      </c>
      <c r="V8" s="2">
        <v>6</v>
      </c>
      <c r="W8" s="2">
        <v>6</v>
      </c>
      <c r="X8" s="30" t="s">
        <v>381</v>
      </c>
      <c r="Z8" s="30" t="s">
        <v>381</v>
      </c>
      <c r="AA8" s="2">
        <v>6</v>
      </c>
      <c r="AB8" s="2">
        <v>6</v>
      </c>
      <c r="AC8" s="2">
        <v>6</v>
      </c>
      <c r="AD8" s="30" t="s">
        <v>381</v>
      </c>
      <c r="AE8" s="273"/>
      <c r="AF8" s="30" t="s">
        <v>381</v>
      </c>
      <c r="AG8" s="2">
        <v>6</v>
      </c>
      <c r="AH8" s="2">
        <v>6</v>
      </c>
      <c r="AI8" s="2">
        <v>6</v>
      </c>
      <c r="AJ8" s="30" t="s">
        <v>381</v>
      </c>
      <c r="AL8" s="30" t="s">
        <v>381</v>
      </c>
      <c r="AM8" s="2">
        <v>6</v>
      </c>
      <c r="AN8" s="2">
        <v>6</v>
      </c>
      <c r="AO8" s="2">
        <v>6</v>
      </c>
      <c r="AP8" s="30" t="s">
        <v>381</v>
      </c>
      <c r="AR8" s="30" t="s">
        <v>381</v>
      </c>
      <c r="AS8" s="2">
        <v>6</v>
      </c>
      <c r="AT8" s="2">
        <v>6</v>
      </c>
      <c r="AU8" s="2">
        <v>6</v>
      </c>
      <c r="AV8" s="30" t="s">
        <v>381</v>
      </c>
    </row>
    <row r="9" spans="2:48" ht="13.5">
      <c r="B9" s="30" t="s">
        <v>381</v>
      </c>
      <c r="C9" s="2">
        <v>7</v>
      </c>
      <c r="D9" s="2">
        <v>7</v>
      </c>
      <c r="E9" s="2">
        <v>11</v>
      </c>
      <c r="F9" s="36" t="s">
        <v>382</v>
      </c>
      <c r="G9" s="272"/>
      <c r="H9" s="30" t="s">
        <v>381</v>
      </c>
      <c r="I9" s="2">
        <v>7</v>
      </c>
      <c r="J9" s="2">
        <v>7</v>
      </c>
      <c r="K9" s="2">
        <v>11</v>
      </c>
      <c r="L9" s="36" t="s">
        <v>382</v>
      </c>
      <c r="M9" s="285"/>
      <c r="N9" s="30" t="s">
        <v>381</v>
      </c>
      <c r="O9" s="2">
        <v>7</v>
      </c>
      <c r="P9" s="2">
        <v>7</v>
      </c>
      <c r="Q9" s="2">
        <v>11</v>
      </c>
      <c r="R9" s="36" t="s">
        <v>382</v>
      </c>
      <c r="T9" s="30" t="s">
        <v>381</v>
      </c>
      <c r="U9" s="2">
        <v>7</v>
      </c>
      <c r="V9" s="2">
        <v>7</v>
      </c>
      <c r="W9" s="2">
        <v>11</v>
      </c>
      <c r="X9" s="36" t="s">
        <v>382</v>
      </c>
      <c r="Z9" s="30" t="s">
        <v>381</v>
      </c>
      <c r="AA9" s="2">
        <v>7</v>
      </c>
      <c r="AB9" s="2">
        <v>7</v>
      </c>
      <c r="AC9" s="2">
        <v>11</v>
      </c>
      <c r="AD9" s="36" t="s">
        <v>382</v>
      </c>
      <c r="AE9" s="273"/>
      <c r="AF9" s="30" t="s">
        <v>381</v>
      </c>
      <c r="AG9" s="2">
        <v>7</v>
      </c>
      <c r="AH9" s="2">
        <v>7</v>
      </c>
      <c r="AI9" s="2">
        <v>11</v>
      </c>
      <c r="AJ9" s="36" t="s">
        <v>382</v>
      </c>
      <c r="AL9" s="30" t="s">
        <v>381</v>
      </c>
      <c r="AM9" s="2">
        <v>7</v>
      </c>
      <c r="AN9" s="2">
        <v>7</v>
      </c>
      <c r="AO9" s="2">
        <v>11</v>
      </c>
      <c r="AP9" s="36" t="s">
        <v>382</v>
      </c>
      <c r="AR9" s="30" t="s">
        <v>381</v>
      </c>
      <c r="AS9" s="2">
        <v>7</v>
      </c>
      <c r="AT9" s="2">
        <v>7</v>
      </c>
      <c r="AU9" s="2">
        <v>7</v>
      </c>
      <c r="AV9" s="30" t="s">
        <v>381</v>
      </c>
    </row>
    <row r="10" spans="2:48" ht="13.5">
      <c r="B10" s="30" t="s">
        <v>381</v>
      </c>
      <c r="C10" s="2">
        <v>8</v>
      </c>
      <c r="D10" s="2">
        <v>8</v>
      </c>
      <c r="E10" s="26">
        <v>12</v>
      </c>
      <c r="F10" s="36" t="s">
        <v>382</v>
      </c>
      <c r="G10" s="274"/>
      <c r="H10" s="30" t="s">
        <v>381</v>
      </c>
      <c r="I10" s="2">
        <v>8</v>
      </c>
      <c r="J10" s="2">
        <v>8</v>
      </c>
      <c r="K10" s="26">
        <v>12</v>
      </c>
      <c r="L10" s="36" t="s">
        <v>382</v>
      </c>
      <c r="M10" s="289"/>
      <c r="N10" s="30" t="s">
        <v>381</v>
      </c>
      <c r="O10" s="2">
        <v>8</v>
      </c>
      <c r="P10" s="2">
        <v>8</v>
      </c>
      <c r="Q10" s="26">
        <v>12</v>
      </c>
      <c r="R10" s="36" t="s">
        <v>382</v>
      </c>
      <c r="T10" s="30" t="s">
        <v>381</v>
      </c>
      <c r="U10" s="2">
        <v>8</v>
      </c>
      <c r="V10" s="2">
        <v>8</v>
      </c>
      <c r="W10" s="26">
        <v>12</v>
      </c>
      <c r="X10" s="36" t="s">
        <v>382</v>
      </c>
      <c r="Z10" s="30" t="s">
        <v>381</v>
      </c>
      <c r="AA10" s="2">
        <v>8</v>
      </c>
      <c r="AB10" s="2">
        <v>8</v>
      </c>
      <c r="AC10" s="26">
        <v>12</v>
      </c>
      <c r="AD10" s="36" t="s">
        <v>382</v>
      </c>
      <c r="AE10" s="273"/>
      <c r="AF10" s="30" t="s">
        <v>381</v>
      </c>
      <c r="AG10" s="2">
        <v>8</v>
      </c>
      <c r="AH10" s="2">
        <v>8</v>
      </c>
      <c r="AI10" s="26">
        <v>12</v>
      </c>
      <c r="AJ10" s="36" t="s">
        <v>382</v>
      </c>
      <c r="AL10" s="30" t="s">
        <v>381</v>
      </c>
      <c r="AM10" s="2">
        <v>8</v>
      </c>
      <c r="AN10" s="2">
        <v>8</v>
      </c>
      <c r="AO10" s="26">
        <v>12</v>
      </c>
      <c r="AP10" s="36" t="s">
        <v>382</v>
      </c>
      <c r="AR10" s="30" t="s">
        <v>381</v>
      </c>
      <c r="AS10" s="2">
        <v>8</v>
      </c>
      <c r="AT10" s="2">
        <v>8</v>
      </c>
      <c r="AU10" s="2">
        <v>8</v>
      </c>
      <c r="AV10" s="30" t="s">
        <v>381</v>
      </c>
    </row>
    <row r="11" spans="2:48" ht="13.5">
      <c r="B11" s="30" t="s">
        <v>381</v>
      </c>
      <c r="C11" s="2">
        <v>9</v>
      </c>
      <c r="D11" s="2">
        <v>9</v>
      </c>
      <c r="E11" s="26">
        <v>13</v>
      </c>
      <c r="F11" s="36" t="s">
        <v>382</v>
      </c>
      <c r="G11" s="274"/>
      <c r="H11" s="30" t="s">
        <v>381</v>
      </c>
      <c r="I11" s="2">
        <v>9</v>
      </c>
      <c r="J11" s="2">
        <v>9</v>
      </c>
      <c r="K11" s="26">
        <v>13</v>
      </c>
      <c r="L11" s="36" t="s">
        <v>382</v>
      </c>
      <c r="M11" s="289"/>
      <c r="N11" s="30" t="s">
        <v>381</v>
      </c>
      <c r="O11" s="2">
        <v>9</v>
      </c>
      <c r="P11" s="2">
        <v>9</v>
      </c>
      <c r="Q11" s="26">
        <v>13</v>
      </c>
      <c r="R11" s="36" t="s">
        <v>382</v>
      </c>
      <c r="T11" s="30" t="s">
        <v>381</v>
      </c>
      <c r="U11" s="2">
        <v>9</v>
      </c>
      <c r="V11" s="2">
        <v>9</v>
      </c>
      <c r="W11" s="26">
        <v>13</v>
      </c>
      <c r="X11" s="36" t="s">
        <v>382</v>
      </c>
      <c r="Z11" s="30" t="s">
        <v>381</v>
      </c>
      <c r="AA11" s="2">
        <v>9</v>
      </c>
      <c r="AB11" s="2">
        <v>9</v>
      </c>
      <c r="AC11" s="26">
        <v>13</v>
      </c>
      <c r="AD11" s="36" t="s">
        <v>382</v>
      </c>
      <c r="AE11" s="273"/>
      <c r="AF11" s="30" t="s">
        <v>381</v>
      </c>
      <c r="AG11" s="2">
        <v>9</v>
      </c>
      <c r="AH11" s="2">
        <v>9</v>
      </c>
      <c r="AI11" s="26">
        <v>13</v>
      </c>
      <c r="AJ11" s="36" t="s">
        <v>382</v>
      </c>
      <c r="AL11" s="30" t="s">
        <v>381</v>
      </c>
      <c r="AM11" s="2">
        <v>9</v>
      </c>
      <c r="AN11" s="2">
        <v>9</v>
      </c>
      <c r="AO11" s="26">
        <v>13</v>
      </c>
      <c r="AP11" s="36" t="s">
        <v>382</v>
      </c>
      <c r="AR11" s="30" t="s">
        <v>381</v>
      </c>
      <c r="AS11" s="2">
        <v>9</v>
      </c>
      <c r="AT11" s="2">
        <v>9</v>
      </c>
      <c r="AU11" s="26">
        <v>13</v>
      </c>
      <c r="AV11" s="36" t="s">
        <v>382</v>
      </c>
    </row>
    <row r="12" spans="2:48" ht="13.5">
      <c r="B12" s="30" t="s">
        <v>381</v>
      </c>
      <c r="C12" s="2">
        <v>10</v>
      </c>
      <c r="D12" s="2">
        <v>10</v>
      </c>
      <c r="E12" s="2">
        <v>21</v>
      </c>
      <c r="F12" s="38" t="s">
        <v>383</v>
      </c>
      <c r="G12" s="274"/>
      <c r="H12" s="30" t="s">
        <v>381</v>
      </c>
      <c r="I12" s="2">
        <v>10</v>
      </c>
      <c r="J12" s="2">
        <v>10</v>
      </c>
      <c r="K12" s="2">
        <v>21</v>
      </c>
      <c r="L12" s="38" t="s">
        <v>383</v>
      </c>
      <c r="M12" s="289"/>
      <c r="N12" s="30" t="s">
        <v>381</v>
      </c>
      <c r="O12" s="2">
        <v>10</v>
      </c>
      <c r="P12" s="2">
        <v>10</v>
      </c>
      <c r="Q12" s="2">
        <v>21</v>
      </c>
      <c r="R12" s="38" t="s">
        <v>383</v>
      </c>
      <c r="T12" s="30" t="s">
        <v>381</v>
      </c>
      <c r="U12" s="2">
        <v>10</v>
      </c>
      <c r="V12" s="2">
        <v>10</v>
      </c>
      <c r="W12" s="2">
        <v>21</v>
      </c>
      <c r="X12" s="38" t="s">
        <v>383</v>
      </c>
      <c r="Z12" s="30" t="s">
        <v>381</v>
      </c>
      <c r="AA12" s="2">
        <v>10</v>
      </c>
      <c r="AB12" s="2">
        <v>10</v>
      </c>
      <c r="AC12" s="2">
        <v>21</v>
      </c>
      <c r="AD12" s="38" t="s">
        <v>383</v>
      </c>
      <c r="AE12" s="273"/>
      <c r="AF12" s="30" t="s">
        <v>381</v>
      </c>
      <c r="AG12" s="2">
        <v>10</v>
      </c>
      <c r="AH12" s="2">
        <v>10</v>
      </c>
      <c r="AI12" s="2">
        <v>21</v>
      </c>
      <c r="AJ12" s="38" t="s">
        <v>383</v>
      </c>
      <c r="AL12" s="30" t="s">
        <v>381</v>
      </c>
      <c r="AM12" s="2">
        <v>10</v>
      </c>
      <c r="AN12" s="2">
        <v>10</v>
      </c>
      <c r="AO12" s="2">
        <v>23</v>
      </c>
      <c r="AP12" s="38" t="s">
        <v>383</v>
      </c>
      <c r="AR12" s="290" t="s">
        <v>381</v>
      </c>
      <c r="AS12" s="55">
        <v>10</v>
      </c>
      <c r="AT12" s="55">
        <v>10</v>
      </c>
      <c r="AU12" s="26">
        <v>14</v>
      </c>
      <c r="AV12" s="36" t="s">
        <v>382</v>
      </c>
    </row>
    <row r="13" spans="2:48" ht="13.5">
      <c r="B13" s="275"/>
      <c r="C13" s="276"/>
      <c r="D13" s="276"/>
      <c r="E13" s="276"/>
      <c r="F13" s="277"/>
      <c r="G13" s="279"/>
      <c r="H13" s="275"/>
      <c r="I13" s="276"/>
      <c r="J13" s="276"/>
      <c r="K13" s="276"/>
      <c r="L13" s="277"/>
      <c r="M13" s="291"/>
      <c r="N13" s="275"/>
      <c r="O13" s="276"/>
      <c r="P13" s="276"/>
      <c r="Q13" s="276"/>
      <c r="R13" s="277"/>
      <c r="T13" s="275"/>
      <c r="U13" s="276"/>
      <c r="V13" s="276"/>
      <c r="W13" s="276"/>
      <c r="X13" s="277"/>
      <c r="Z13" s="275"/>
      <c r="AA13" s="276"/>
      <c r="AB13" s="276"/>
      <c r="AC13" s="276"/>
      <c r="AD13" s="277"/>
      <c r="AE13" s="291"/>
      <c r="AF13" s="275"/>
      <c r="AG13" s="276"/>
      <c r="AH13" s="276"/>
      <c r="AI13" s="276"/>
      <c r="AJ13" s="277"/>
      <c r="AL13" s="275"/>
      <c r="AM13" s="276"/>
      <c r="AN13" s="276"/>
      <c r="AO13" s="276"/>
      <c r="AP13" s="277"/>
      <c r="AR13" s="290" t="s">
        <v>381</v>
      </c>
      <c r="AS13" s="2">
        <v>11</v>
      </c>
      <c r="AT13" s="2">
        <v>11</v>
      </c>
      <c r="AU13" s="26">
        <v>15</v>
      </c>
      <c r="AV13" s="36" t="s">
        <v>382</v>
      </c>
    </row>
    <row r="14" spans="2:48" ht="13.5">
      <c r="B14" s="36" t="s">
        <v>382</v>
      </c>
      <c r="C14" s="2">
        <v>1</v>
      </c>
      <c r="D14" s="2">
        <v>11</v>
      </c>
      <c r="E14" s="2">
        <v>7</v>
      </c>
      <c r="F14" s="30" t="s">
        <v>381</v>
      </c>
      <c r="G14" s="272"/>
      <c r="H14" s="36" t="s">
        <v>382</v>
      </c>
      <c r="I14" s="2">
        <v>1</v>
      </c>
      <c r="J14" s="2">
        <v>11</v>
      </c>
      <c r="K14" s="2">
        <v>7</v>
      </c>
      <c r="L14" s="30" t="s">
        <v>381</v>
      </c>
      <c r="M14" s="285"/>
      <c r="N14" s="36" t="s">
        <v>382</v>
      </c>
      <c r="O14" s="2">
        <v>1</v>
      </c>
      <c r="P14" s="2">
        <v>11</v>
      </c>
      <c r="Q14" s="2">
        <v>7</v>
      </c>
      <c r="R14" s="30" t="s">
        <v>381</v>
      </c>
      <c r="T14" s="36" t="s">
        <v>382</v>
      </c>
      <c r="U14" s="2">
        <v>1</v>
      </c>
      <c r="V14" s="2">
        <v>11</v>
      </c>
      <c r="W14" s="2">
        <v>7</v>
      </c>
      <c r="X14" s="30" t="s">
        <v>381</v>
      </c>
      <c r="Z14" s="36" t="s">
        <v>382</v>
      </c>
      <c r="AA14" s="2">
        <v>1</v>
      </c>
      <c r="AB14" s="2">
        <v>11</v>
      </c>
      <c r="AC14" s="2">
        <v>7</v>
      </c>
      <c r="AD14" s="30" t="s">
        <v>381</v>
      </c>
      <c r="AE14" s="271"/>
      <c r="AF14" s="36" t="s">
        <v>382</v>
      </c>
      <c r="AG14" s="2">
        <v>1</v>
      </c>
      <c r="AH14" s="2">
        <v>11</v>
      </c>
      <c r="AI14" s="2">
        <v>7</v>
      </c>
      <c r="AJ14" s="30" t="s">
        <v>381</v>
      </c>
      <c r="AL14" s="36" t="s">
        <v>382</v>
      </c>
      <c r="AM14" s="2">
        <v>1</v>
      </c>
      <c r="AN14" s="2">
        <v>11</v>
      </c>
      <c r="AO14" s="2">
        <v>7</v>
      </c>
      <c r="AP14" s="30" t="s">
        <v>381</v>
      </c>
      <c r="AR14" s="290" t="s">
        <v>381</v>
      </c>
      <c r="AS14" s="55">
        <v>12</v>
      </c>
      <c r="AT14" s="55">
        <v>12</v>
      </c>
      <c r="AU14" s="2">
        <v>25</v>
      </c>
      <c r="AV14" s="38" t="s">
        <v>383</v>
      </c>
    </row>
    <row r="15" spans="2:48" ht="13.5">
      <c r="B15" s="36" t="s">
        <v>382</v>
      </c>
      <c r="C15" s="2">
        <v>2</v>
      </c>
      <c r="D15" s="2">
        <v>12</v>
      </c>
      <c r="E15" s="26">
        <v>8</v>
      </c>
      <c r="F15" s="30" t="s">
        <v>381</v>
      </c>
      <c r="G15" s="274"/>
      <c r="H15" s="36" t="s">
        <v>382</v>
      </c>
      <c r="I15" s="2">
        <v>2</v>
      </c>
      <c r="J15" s="2">
        <v>12</v>
      </c>
      <c r="K15" s="26">
        <v>8</v>
      </c>
      <c r="L15" s="30" t="s">
        <v>381</v>
      </c>
      <c r="M15" s="289"/>
      <c r="N15" s="36" t="s">
        <v>382</v>
      </c>
      <c r="O15" s="2">
        <v>2</v>
      </c>
      <c r="P15" s="2">
        <v>12</v>
      </c>
      <c r="Q15" s="26">
        <v>8</v>
      </c>
      <c r="R15" s="30" t="s">
        <v>381</v>
      </c>
      <c r="T15" s="36" t="s">
        <v>382</v>
      </c>
      <c r="U15" s="2">
        <v>2</v>
      </c>
      <c r="V15" s="2">
        <v>12</v>
      </c>
      <c r="W15" s="26">
        <v>8</v>
      </c>
      <c r="X15" s="30" t="s">
        <v>381</v>
      </c>
      <c r="Z15" s="36" t="s">
        <v>382</v>
      </c>
      <c r="AA15" s="2">
        <v>2</v>
      </c>
      <c r="AB15" s="2">
        <v>12</v>
      </c>
      <c r="AC15" s="26">
        <v>8</v>
      </c>
      <c r="AD15" s="30" t="s">
        <v>381</v>
      </c>
      <c r="AE15" s="273"/>
      <c r="AF15" s="36" t="s">
        <v>382</v>
      </c>
      <c r="AG15" s="2">
        <v>2</v>
      </c>
      <c r="AH15" s="2">
        <v>12</v>
      </c>
      <c r="AI15" s="26">
        <v>8</v>
      </c>
      <c r="AJ15" s="30" t="s">
        <v>381</v>
      </c>
      <c r="AL15" s="36" t="s">
        <v>382</v>
      </c>
      <c r="AM15" s="2">
        <v>2</v>
      </c>
      <c r="AN15" s="2">
        <v>12</v>
      </c>
      <c r="AO15" s="26">
        <v>8</v>
      </c>
      <c r="AP15" s="30" t="s">
        <v>381</v>
      </c>
      <c r="AR15" s="292"/>
      <c r="AS15" s="293"/>
      <c r="AT15" s="293"/>
      <c r="AU15" s="293"/>
      <c r="AV15" s="294"/>
    </row>
    <row r="16" spans="2:48" ht="13.5">
      <c r="B16" s="36" t="s">
        <v>382</v>
      </c>
      <c r="C16" s="2">
        <v>3</v>
      </c>
      <c r="D16" s="2">
        <v>13</v>
      </c>
      <c r="E16" s="26">
        <v>9</v>
      </c>
      <c r="F16" s="30" t="s">
        <v>381</v>
      </c>
      <c r="G16" s="274"/>
      <c r="H16" s="36" t="s">
        <v>382</v>
      </c>
      <c r="I16" s="2">
        <v>3</v>
      </c>
      <c r="J16" s="2">
        <v>13</v>
      </c>
      <c r="K16" s="26">
        <v>9</v>
      </c>
      <c r="L16" s="30" t="s">
        <v>381</v>
      </c>
      <c r="M16" s="289"/>
      <c r="N16" s="36" t="s">
        <v>382</v>
      </c>
      <c r="O16" s="2">
        <v>3</v>
      </c>
      <c r="P16" s="2">
        <v>13</v>
      </c>
      <c r="Q16" s="26">
        <v>9</v>
      </c>
      <c r="R16" s="30" t="s">
        <v>381</v>
      </c>
      <c r="T16" s="36" t="s">
        <v>382</v>
      </c>
      <c r="U16" s="2">
        <v>3</v>
      </c>
      <c r="V16" s="2">
        <v>13</v>
      </c>
      <c r="W16" s="26">
        <v>9</v>
      </c>
      <c r="X16" s="30" t="s">
        <v>381</v>
      </c>
      <c r="Z16" s="36" t="s">
        <v>382</v>
      </c>
      <c r="AA16" s="2">
        <v>3</v>
      </c>
      <c r="AB16" s="2">
        <v>13</v>
      </c>
      <c r="AC16" s="26">
        <v>9</v>
      </c>
      <c r="AD16" s="30" t="s">
        <v>381</v>
      </c>
      <c r="AE16" s="273"/>
      <c r="AF16" s="36" t="s">
        <v>382</v>
      </c>
      <c r="AG16" s="2">
        <v>3</v>
      </c>
      <c r="AH16" s="2">
        <v>13</v>
      </c>
      <c r="AI16" s="26">
        <v>9</v>
      </c>
      <c r="AJ16" s="30" t="s">
        <v>381</v>
      </c>
      <c r="AL16" s="36" t="s">
        <v>382</v>
      </c>
      <c r="AM16" s="2">
        <v>3</v>
      </c>
      <c r="AN16" s="2">
        <v>13</v>
      </c>
      <c r="AO16" s="26">
        <v>9</v>
      </c>
      <c r="AP16" s="30" t="s">
        <v>381</v>
      </c>
      <c r="AR16" s="36" t="s">
        <v>382</v>
      </c>
      <c r="AS16" s="2">
        <v>1</v>
      </c>
      <c r="AT16" s="2">
        <v>13</v>
      </c>
      <c r="AU16" s="2">
        <v>7</v>
      </c>
      <c r="AV16" s="30" t="s">
        <v>381</v>
      </c>
    </row>
    <row r="17" spans="2:48" ht="13.5">
      <c r="B17" s="36" t="s">
        <v>382</v>
      </c>
      <c r="C17" s="2">
        <v>4</v>
      </c>
      <c r="D17" s="2">
        <v>14</v>
      </c>
      <c r="E17" s="2">
        <v>14</v>
      </c>
      <c r="F17" s="36" t="s">
        <v>382</v>
      </c>
      <c r="G17" s="274"/>
      <c r="H17" s="36" t="s">
        <v>382</v>
      </c>
      <c r="I17" s="2">
        <v>4</v>
      </c>
      <c r="J17" s="2">
        <v>14</v>
      </c>
      <c r="K17" s="2">
        <v>14</v>
      </c>
      <c r="L17" s="36" t="s">
        <v>382</v>
      </c>
      <c r="M17" s="289"/>
      <c r="N17" s="36" t="s">
        <v>382</v>
      </c>
      <c r="O17" s="2">
        <v>4</v>
      </c>
      <c r="P17" s="2">
        <v>14</v>
      </c>
      <c r="Q17" s="2">
        <v>14</v>
      </c>
      <c r="R17" s="36" t="s">
        <v>382</v>
      </c>
      <c r="T17" s="36" t="s">
        <v>382</v>
      </c>
      <c r="U17" s="2">
        <v>4</v>
      </c>
      <c r="V17" s="2">
        <v>14</v>
      </c>
      <c r="W17" s="2">
        <v>14</v>
      </c>
      <c r="X17" s="36" t="s">
        <v>382</v>
      </c>
      <c r="Z17" s="36" t="s">
        <v>382</v>
      </c>
      <c r="AA17" s="2">
        <v>4</v>
      </c>
      <c r="AB17" s="2">
        <v>14</v>
      </c>
      <c r="AC17" s="2">
        <v>14</v>
      </c>
      <c r="AD17" s="36" t="s">
        <v>382</v>
      </c>
      <c r="AE17" s="271"/>
      <c r="AF17" s="36" t="s">
        <v>382</v>
      </c>
      <c r="AG17" s="2">
        <v>4</v>
      </c>
      <c r="AH17" s="2">
        <v>14</v>
      </c>
      <c r="AI17" s="2">
        <v>14</v>
      </c>
      <c r="AJ17" s="36" t="s">
        <v>382</v>
      </c>
      <c r="AL17" s="36" t="s">
        <v>382</v>
      </c>
      <c r="AM17" s="2">
        <v>4</v>
      </c>
      <c r="AN17" s="2">
        <v>14</v>
      </c>
      <c r="AO17" s="2">
        <v>14</v>
      </c>
      <c r="AP17" s="36" t="s">
        <v>382</v>
      </c>
      <c r="AR17" s="36" t="s">
        <v>382</v>
      </c>
      <c r="AS17" s="2">
        <v>2</v>
      </c>
      <c r="AT17" s="2">
        <v>14</v>
      </c>
      <c r="AU17" s="26">
        <v>8</v>
      </c>
      <c r="AV17" s="30" t="s">
        <v>381</v>
      </c>
    </row>
    <row r="18" spans="2:48" ht="13.5">
      <c r="B18" s="36" t="s">
        <v>382</v>
      </c>
      <c r="C18" s="2">
        <v>5</v>
      </c>
      <c r="D18" s="2">
        <v>15</v>
      </c>
      <c r="E18" s="2">
        <v>15</v>
      </c>
      <c r="F18" s="36" t="s">
        <v>382</v>
      </c>
      <c r="G18" s="274"/>
      <c r="H18" s="36" t="s">
        <v>382</v>
      </c>
      <c r="I18" s="2">
        <v>5</v>
      </c>
      <c r="J18" s="2">
        <v>15</v>
      </c>
      <c r="K18" s="2">
        <v>15</v>
      </c>
      <c r="L18" s="36" t="s">
        <v>382</v>
      </c>
      <c r="M18" s="289"/>
      <c r="N18" s="36" t="s">
        <v>382</v>
      </c>
      <c r="O18" s="2">
        <v>5</v>
      </c>
      <c r="P18" s="2">
        <v>15</v>
      </c>
      <c r="Q18" s="2">
        <v>15</v>
      </c>
      <c r="R18" s="36" t="s">
        <v>382</v>
      </c>
      <c r="T18" s="36" t="s">
        <v>382</v>
      </c>
      <c r="U18" s="2">
        <v>5</v>
      </c>
      <c r="V18" s="2">
        <v>15</v>
      </c>
      <c r="W18" s="2">
        <v>15</v>
      </c>
      <c r="X18" s="36" t="s">
        <v>382</v>
      </c>
      <c r="Z18" s="36" t="s">
        <v>382</v>
      </c>
      <c r="AA18" s="2">
        <v>5</v>
      </c>
      <c r="AB18" s="2">
        <v>15</v>
      </c>
      <c r="AC18" s="2">
        <v>15</v>
      </c>
      <c r="AD18" s="36" t="s">
        <v>382</v>
      </c>
      <c r="AE18" s="271"/>
      <c r="AF18" s="36" t="s">
        <v>382</v>
      </c>
      <c r="AG18" s="2">
        <v>5</v>
      </c>
      <c r="AH18" s="2">
        <v>15</v>
      </c>
      <c r="AI18" s="2">
        <v>15</v>
      </c>
      <c r="AJ18" s="36" t="s">
        <v>382</v>
      </c>
      <c r="AL18" s="36" t="s">
        <v>382</v>
      </c>
      <c r="AM18" s="2">
        <v>5</v>
      </c>
      <c r="AN18" s="2">
        <v>15</v>
      </c>
      <c r="AO18" s="2">
        <v>15</v>
      </c>
      <c r="AP18" s="36" t="s">
        <v>382</v>
      </c>
      <c r="AR18" s="36" t="s">
        <v>382</v>
      </c>
      <c r="AS18" s="2">
        <v>3</v>
      </c>
      <c r="AT18" s="2">
        <v>15</v>
      </c>
      <c r="AU18" s="26">
        <v>9</v>
      </c>
      <c r="AV18" s="30" t="s">
        <v>381</v>
      </c>
    </row>
    <row r="19" spans="2:48" ht="13.5">
      <c r="B19" s="36" t="s">
        <v>382</v>
      </c>
      <c r="C19" s="2">
        <v>6</v>
      </c>
      <c r="D19" s="2">
        <v>16</v>
      </c>
      <c r="E19" s="2">
        <v>16</v>
      </c>
      <c r="F19" s="36" t="s">
        <v>382</v>
      </c>
      <c r="G19" s="274"/>
      <c r="H19" s="36" t="s">
        <v>382</v>
      </c>
      <c r="I19" s="2">
        <v>6</v>
      </c>
      <c r="J19" s="2">
        <v>16</v>
      </c>
      <c r="K19" s="2">
        <v>16</v>
      </c>
      <c r="L19" s="36" t="s">
        <v>382</v>
      </c>
      <c r="M19" s="289"/>
      <c r="N19" s="36" t="s">
        <v>382</v>
      </c>
      <c r="O19" s="2">
        <v>6</v>
      </c>
      <c r="P19" s="2">
        <v>16</v>
      </c>
      <c r="Q19" s="2">
        <v>16</v>
      </c>
      <c r="R19" s="36" t="s">
        <v>382</v>
      </c>
      <c r="T19" s="36" t="s">
        <v>382</v>
      </c>
      <c r="U19" s="2">
        <v>6</v>
      </c>
      <c r="V19" s="2">
        <v>16</v>
      </c>
      <c r="W19" s="2">
        <v>16</v>
      </c>
      <c r="X19" s="36" t="s">
        <v>382</v>
      </c>
      <c r="Z19" s="36" t="s">
        <v>382</v>
      </c>
      <c r="AA19" s="2">
        <v>6</v>
      </c>
      <c r="AB19" s="2">
        <v>16</v>
      </c>
      <c r="AC19" s="2">
        <v>16</v>
      </c>
      <c r="AD19" s="36" t="s">
        <v>382</v>
      </c>
      <c r="AE19" s="273"/>
      <c r="AF19" s="36" t="s">
        <v>382</v>
      </c>
      <c r="AG19" s="2">
        <v>6</v>
      </c>
      <c r="AH19" s="2">
        <v>16</v>
      </c>
      <c r="AI19" s="2">
        <v>16</v>
      </c>
      <c r="AJ19" s="36" t="s">
        <v>382</v>
      </c>
      <c r="AL19" s="36" t="s">
        <v>382</v>
      </c>
      <c r="AM19" s="2">
        <v>6</v>
      </c>
      <c r="AN19" s="2">
        <v>16</v>
      </c>
      <c r="AO19" s="2">
        <v>16</v>
      </c>
      <c r="AP19" s="36" t="s">
        <v>382</v>
      </c>
      <c r="AR19" s="36" t="s">
        <v>382</v>
      </c>
      <c r="AS19" s="2">
        <v>4</v>
      </c>
      <c r="AT19" s="2">
        <v>16</v>
      </c>
      <c r="AU19" s="2">
        <v>16</v>
      </c>
      <c r="AV19" s="36" t="s">
        <v>382</v>
      </c>
    </row>
    <row r="20" spans="2:48" ht="13.5">
      <c r="B20" s="36" t="s">
        <v>382</v>
      </c>
      <c r="C20" s="2">
        <v>7</v>
      </c>
      <c r="D20" s="2">
        <v>17</v>
      </c>
      <c r="E20" s="2">
        <v>22</v>
      </c>
      <c r="F20" s="38" t="s">
        <v>383</v>
      </c>
      <c r="G20" s="272"/>
      <c r="H20" s="36" t="s">
        <v>382</v>
      </c>
      <c r="I20" s="2">
        <v>7</v>
      </c>
      <c r="J20" s="2">
        <v>17</v>
      </c>
      <c r="K20" s="2">
        <v>22</v>
      </c>
      <c r="L20" s="38" t="s">
        <v>383</v>
      </c>
      <c r="M20" s="285"/>
      <c r="N20" s="36" t="s">
        <v>382</v>
      </c>
      <c r="O20" s="2">
        <v>7</v>
      </c>
      <c r="P20" s="2">
        <v>17</v>
      </c>
      <c r="Q20" s="2">
        <v>22</v>
      </c>
      <c r="R20" s="38" t="s">
        <v>383</v>
      </c>
      <c r="T20" s="36" t="s">
        <v>382</v>
      </c>
      <c r="U20" s="2">
        <v>7</v>
      </c>
      <c r="V20" s="2">
        <v>17</v>
      </c>
      <c r="W20" s="2">
        <v>22</v>
      </c>
      <c r="X20" s="38" t="s">
        <v>383</v>
      </c>
      <c r="Z20" s="36" t="s">
        <v>382</v>
      </c>
      <c r="AA20" s="2">
        <v>7</v>
      </c>
      <c r="AB20" s="2">
        <v>17</v>
      </c>
      <c r="AC20" s="2">
        <v>22</v>
      </c>
      <c r="AD20" s="38" t="s">
        <v>383</v>
      </c>
      <c r="AE20" s="271"/>
      <c r="AF20" s="36" t="s">
        <v>382</v>
      </c>
      <c r="AG20" s="2">
        <v>7</v>
      </c>
      <c r="AH20" s="2">
        <v>17</v>
      </c>
      <c r="AI20" s="2">
        <v>22</v>
      </c>
      <c r="AJ20" s="38" t="s">
        <v>383</v>
      </c>
      <c r="AL20" s="36" t="s">
        <v>382</v>
      </c>
      <c r="AM20" s="2">
        <v>7</v>
      </c>
      <c r="AN20" s="2">
        <v>17</v>
      </c>
      <c r="AO20" s="2">
        <v>17</v>
      </c>
      <c r="AP20" s="36" t="s">
        <v>382</v>
      </c>
      <c r="AR20" s="36" t="s">
        <v>382</v>
      </c>
      <c r="AS20" s="2">
        <v>5</v>
      </c>
      <c r="AT20" s="2">
        <v>17</v>
      </c>
      <c r="AU20" s="2">
        <v>17</v>
      </c>
      <c r="AV20" s="36" t="s">
        <v>382</v>
      </c>
    </row>
    <row r="21" spans="2:48" ht="13.5">
      <c r="B21" s="36" t="s">
        <v>382</v>
      </c>
      <c r="C21" s="2">
        <v>8</v>
      </c>
      <c r="D21" s="2">
        <v>18</v>
      </c>
      <c r="E21" s="2">
        <v>23</v>
      </c>
      <c r="F21" s="38" t="s">
        <v>383</v>
      </c>
      <c r="G21" s="272"/>
      <c r="H21" s="36" t="s">
        <v>382</v>
      </c>
      <c r="I21" s="2">
        <v>8</v>
      </c>
      <c r="J21" s="2">
        <v>18</v>
      </c>
      <c r="K21" s="2">
        <v>23</v>
      </c>
      <c r="L21" s="38" t="s">
        <v>383</v>
      </c>
      <c r="M21" s="285"/>
      <c r="N21" s="36" t="s">
        <v>382</v>
      </c>
      <c r="O21" s="2">
        <v>8</v>
      </c>
      <c r="P21" s="2">
        <v>18</v>
      </c>
      <c r="Q21" s="2">
        <v>23</v>
      </c>
      <c r="R21" s="38" t="s">
        <v>383</v>
      </c>
      <c r="T21" s="36" t="s">
        <v>382</v>
      </c>
      <c r="U21" s="2">
        <v>8</v>
      </c>
      <c r="V21" s="2">
        <v>18</v>
      </c>
      <c r="W21" s="2">
        <v>23</v>
      </c>
      <c r="X21" s="38" t="s">
        <v>383</v>
      </c>
      <c r="Z21" s="36" t="s">
        <v>382</v>
      </c>
      <c r="AA21" s="2">
        <v>8</v>
      </c>
      <c r="AB21" s="2">
        <v>18</v>
      </c>
      <c r="AC21" s="2">
        <v>23</v>
      </c>
      <c r="AD21" s="38" t="s">
        <v>383</v>
      </c>
      <c r="AE21" s="271"/>
      <c r="AF21" s="36" t="s">
        <v>382</v>
      </c>
      <c r="AG21" s="2">
        <v>8</v>
      </c>
      <c r="AH21" s="2">
        <v>18</v>
      </c>
      <c r="AI21" s="2">
        <v>23</v>
      </c>
      <c r="AJ21" s="38" t="s">
        <v>383</v>
      </c>
      <c r="AL21" s="36" t="s">
        <v>382</v>
      </c>
      <c r="AM21" s="2">
        <v>8</v>
      </c>
      <c r="AN21" s="2">
        <v>18</v>
      </c>
      <c r="AO21" s="2">
        <v>18</v>
      </c>
      <c r="AP21" s="36" t="s">
        <v>382</v>
      </c>
      <c r="AR21" s="36" t="s">
        <v>382</v>
      </c>
      <c r="AS21" s="2">
        <v>6</v>
      </c>
      <c r="AT21" s="2">
        <v>18</v>
      </c>
      <c r="AU21" s="2">
        <v>18</v>
      </c>
      <c r="AV21" s="36" t="s">
        <v>382</v>
      </c>
    </row>
    <row r="22" spans="2:48" ht="13.5">
      <c r="B22" s="36" t="s">
        <v>382</v>
      </c>
      <c r="C22" s="2">
        <v>9</v>
      </c>
      <c r="D22" s="2">
        <v>19</v>
      </c>
      <c r="E22" s="2">
        <v>24</v>
      </c>
      <c r="F22" s="38" t="s">
        <v>383</v>
      </c>
      <c r="G22" s="272"/>
      <c r="H22" s="36" t="s">
        <v>382</v>
      </c>
      <c r="I22" s="2">
        <v>9</v>
      </c>
      <c r="J22" s="2">
        <v>19</v>
      </c>
      <c r="K22" s="2">
        <v>24</v>
      </c>
      <c r="L22" s="38" t="s">
        <v>383</v>
      </c>
      <c r="M22" s="285"/>
      <c r="N22" s="36" t="s">
        <v>382</v>
      </c>
      <c r="O22" s="2">
        <v>9</v>
      </c>
      <c r="P22" s="2">
        <v>19</v>
      </c>
      <c r="Q22" s="2">
        <v>24</v>
      </c>
      <c r="R22" s="38" t="s">
        <v>383</v>
      </c>
      <c r="T22" s="36" t="s">
        <v>382</v>
      </c>
      <c r="U22" s="2">
        <v>9</v>
      </c>
      <c r="V22" s="2">
        <v>19</v>
      </c>
      <c r="W22" s="2">
        <v>24</v>
      </c>
      <c r="X22" s="38" t="s">
        <v>383</v>
      </c>
      <c r="Z22" s="36" t="s">
        <v>382</v>
      </c>
      <c r="AA22" s="2">
        <v>9</v>
      </c>
      <c r="AB22" s="2">
        <v>19</v>
      </c>
      <c r="AC22" s="2">
        <v>24</v>
      </c>
      <c r="AD22" s="38" t="s">
        <v>383</v>
      </c>
      <c r="AE22" s="271"/>
      <c r="AF22" s="36" t="s">
        <v>382</v>
      </c>
      <c r="AG22" s="2">
        <v>9</v>
      </c>
      <c r="AH22" s="2">
        <v>19</v>
      </c>
      <c r="AI22" s="2">
        <v>24</v>
      </c>
      <c r="AJ22" s="38" t="s">
        <v>383</v>
      </c>
      <c r="AL22" s="36" t="s">
        <v>382</v>
      </c>
      <c r="AM22" s="2">
        <v>9</v>
      </c>
      <c r="AN22" s="2">
        <v>19</v>
      </c>
      <c r="AO22" s="2">
        <v>24</v>
      </c>
      <c r="AP22" s="38" t="s">
        <v>383</v>
      </c>
      <c r="AR22" s="36" t="s">
        <v>382</v>
      </c>
      <c r="AS22" s="2">
        <v>7</v>
      </c>
      <c r="AT22" s="2">
        <v>19</v>
      </c>
      <c r="AU22" s="2">
        <v>19</v>
      </c>
      <c r="AV22" s="36" t="s">
        <v>382</v>
      </c>
    </row>
    <row r="23" spans="2:48" ht="13.5">
      <c r="B23" s="36" t="s">
        <v>382</v>
      </c>
      <c r="C23" s="2">
        <v>10</v>
      </c>
      <c r="D23" s="2">
        <v>20</v>
      </c>
      <c r="E23" s="2">
        <v>31</v>
      </c>
      <c r="F23" s="42" t="s">
        <v>384</v>
      </c>
      <c r="G23" s="272"/>
      <c r="H23" s="36" t="s">
        <v>382</v>
      </c>
      <c r="I23" s="2">
        <v>10</v>
      </c>
      <c r="J23" s="2">
        <v>20</v>
      </c>
      <c r="K23" s="2">
        <v>31</v>
      </c>
      <c r="L23" s="42" t="s">
        <v>384</v>
      </c>
      <c r="M23" s="285"/>
      <c r="N23" s="36" t="s">
        <v>382</v>
      </c>
      <c r="O23" s="2">
        <v>10</v>
      </c>
      <c r="P23" s="2">
        <v>20</v>
      </c>
      <c r="Q23" s="2">
        <v>31</v>
      </c>
      <c r="R23" s="42" t="s">
        <v>384</v>
      </c>
      <c r="T23" s="36" t="s">
        <v>382</v>
      </c>
      <c r="U23" s="2">
        <v>10</v>
      </c>
      <c r="V23" s="2">
        <v>20</v>
      </c>
      <c r="W23" s="2">
        <v>31</v>
      </c>
      <c r="X23" s="42" t="s">
        <v>384</v>
      </c>
      <c r="Z23" s="36" t="s">
        <v>382</v>
      </c>
      <c r="AA23" s="2">
        <v>10</v>
      </c>
      <c r="AB23" s="2">
        <v>20</v>
      </c>
      <c r="AC23" s="2">
        <v>31</v>
      </c>
      <c r="AD23" s="42" t="s">
        <v>384</v>
      </c>
      <c r="AE23" s="271"/>
      <c r="AF23" s="36" t="s">
        <v>382</v>
      </c>
      <c r="AG23" s="2">
        <v>10</v>
      </c>
      <c r="AH23" s="2">
        <v>20</v>
      </c>
      <c r="AI23" s="2">
        <v>33</v>
      </c>
      <c r="AJ23" s="42" t="s">
        <v>384</v>
      </c>
      <c r="AL23" s="295" t="s">
        <v>382</v>
      </c>
      <c r="AM23" s="55">
        <v>10</v>
      </c>
      <c r="AN23" s="55">
        <v>20</v>
      </c>
      <c r="AO23" s="55">
        <v>25</v>
      </c>
      <c r="AP23" s="38" t="s">
        <v>383</v>
      </c>
      <c r="AR23" s="36" t="s">
        <v>382</v>
      </c>
      <c r="AS23" s="2">
        <v>8</v>
      </c>
      <c r="AT23" s="2">
        <v>20</v>
      </c>
      <c r="AU23" s="2">
        <v>20</v>
      </c>
      <c r="AV23" s="36" t="s">
        <v>382</v>
      </c>
    </row>
    <row r="24" spans="2:48" ht="13.5">
      <c r="B24" s="280"/>
      <c r="C24" s="281"/>
      <c r="D24" s="281"/>
      <c r="E24" s="281"/>
      <c r="F24" s="282"/>
      <c r="G24" s="274"/>
      <c r="H24" s="280"/>
      <c r="I24" s="281"/>
      <c r="J24" s="281"/>
      <c r="K24" s="281"/>
      <c r="L24" s="282"/>
      <c r="M24" s="289"/>
      <c r="N24" s="280"/>
      <c r="O24" s="281"/>
      <c r="P24" s="281"/>
      <c r="Q24" s="281"/>
      <c r="R24" s="282"/>
      <c r="T24" s="280"/>
      <c r="U24" s="281"/>
      <c r="V24" s="281"/>
      <c r="W24" s="281"/>
      <c r="X24" s="282"/>
      <c r="Z24" s="280"/>
      <c r="AA24" s="281"/>
      <c r="AB24" s="281"/>
      <c r="AC24" s="281"/>
      <c r="AD24" s="282"/>
      <c r="AE24" s="289"/>
      <c r="AF24" s="280"/>
      <c r="AG24" s="281"/>
      <c r="AH24" s="281"/>
      <c r="AI24" s="281"/>
      <c r="AJ24" s="282"/>
      <c r="AL24" s="295" t="s">
        <v>382</v>
      </c>
      <c r="AM24" s="2">
        <v>11</v>
      </c>
      <c r="AN24" s="2">
        <v>21</v>
      </c>
      <c r="AO24" s="2">
        <v>26</v>
      </c>
      <c r="AP24" s="38" t="s">
        <v>383</v>
      </c>
      <c r="AR24" s="36" t="s">
        <v>382</v>
      </c>
      <c r="AS24" s="2">
        <v>9</v>
      </c>
      <c r="AT24" s="2">
        <v>21</v>
      </c>
      <c r="AU24" s="2">
        <v>26</v>
      </c>
      <c r="AV24" s="38" t="s">
        <v>383</v>
      </c>
    </row>
    <row r="25" spans="2:48" ht="13.5">
      <c r="B25" s="38" t="s">
        <v>383</v>
      </c>
      <c r="C25" s="2">
        <v>1</v>
      </c>
      <c r="D25" s="2">
        <v>21</v>
      </c>
      <c r="E25" s="2">
        <v>10</v>
      </c>
      <c r="F25" s="30" t="s">
        <v>381</v>
      </c>
      <c r="G25" s="274"/>
      <c r="H25" s="38" t="s">
        <v>383</v>
      </c>
      <c r="I25" s="2">
        <v>1</v>
      </c>
      <c r="J25" s="2">
        <v>21</v>
      </c>
      <c r="K25" s="2">
        <v>10</v>
      </c>
      <c r="L25" s="30" t="s">
        <v>381</v>
      </c>
      <c r="M25" s="289"/>
      <c r="N25" s="38" t="s">
        <v>383</v>
      </c>
      <c r="O25" s="2">
        <v>1</v>
      </c>
      <c r="P25" s="2">
        <v>21</v>
      </c>
      <c r="Q25" s="2">
        <v>10</v>
      </c>
      <c r="R25" s="30" t="s">
        <v>381</v>
      </c>
      <c r="T25" s="38" t="s">
        <v>383</v>
      </c>
      <c r="U25" s="2">
        <v>1</v>
      </c>
      <c r="V25" s="2">
        <v>21</v>
      </c>
      <c r="W25" s="2">
        <v>10</v>
      </c>
      <c r="X25" s="30" t="s">
        <v>381</v>
      </c>
      <c r="Z25" s="38" t="s">
        <v>383</v>
      </c>
      <c r="AA25" s="2">
        <v>1</v>
      </c>
      <c r="AB25" s="2">
        <v>21</v>
      </c>
      <c r="AC25" s="2">
        <v>10</v>
      </c>
      <c r="AD25" s="30" t="s">
        <v>381</v>
      </c>
      <c r="AE25" s="273"/>
      <c r="AF25" s="38" t="s">
        <v>383</v>
      </c>
      <c r="AG25" s="2">
        <v>1</v>
      </c>
      <c r="AH25" s="2">
        <v>21</v>
      </c>
      <c r="AI25" s="2">
        <v>10</v>
      </c>
      <c r="AJ25" s="30" t="s">
        <v>381</v>
      </c>
      <c r="AL25" s="295" t="s">
        <v>382</v>
      </c>
      <c r="AM25" s="55">
        <v>12</v>
      </c>
      <c r="AN25" s="2">
        <v>22</v>
      </c>
      <c r="AO25" s="2">
        <v>35</v>
      </c>
      <c r="AP25" s="42" t="s">
        <v>384</v>
      </c>
      <c r="AR25" s="295" t="s">
        <v>382</v>
      </c>
      <c r="AS25" s="55">
        <v>10</v>
      </c>
      <c r="AT25" s="2">
        <v>22</v>
      </c>
      <c r="AU25" s="55">
        <v>27</v>
      </c>
      <c r="AV25" s="38" t="s">
        <v>383</v>
      </c>
    </row>
    <row r="26" spans="2:48" ht="13.5">
      <c r="B26" s="38" t="s">
        <v>383</v>
      </c>
      <c r="C26" s="2">
        <v>2</v>
      </c>
      <c r="D26" s="2">
        <v>22</v>
      </c>
      <c r="E26" s="2">
        <v>17</v>
      </c>
      <c r="F26" s="36" t="s">
        <v>382</v>
      </c>
      <c r="G26" s="274"/>
      <c r="H26" s="38" t="s">
        <v>383</v>
      </c>
      <c r="I26" s="2">
        <v>2</v>
      </c>
      <c r="J26" s="2">
        <v>22</v>
      </c>
      <c r="K26" s="2">
        <v>17</v>
      </c>
      <c r="L26" s="36" t="s">
        <v>382</v>
      </c>
      <c r="M26" s="289"/>
      <c r="N26" s="38" t="s">
        <v>383</v>
      </c>
      <c r="O26" s="2">
        <v>2</v>
      </c>
      <c r="P26" s="2">
        <v>22</v>
      </c>
      <c r="Q26" s="2">
        <v>17</v>
      </c>
      <c r="R26" s="36" t="s">
        <v>382</v>
      </c>
      <c r="T26" s="38" t="s">
        <v>383</v>
      </c>
      <c r="U26" s="2">
        <v>2</v>
      </c>
      <c r="V26" s="2">
        <v>22</v>
      </c>
      <c r="W26" s="2">
        <v>17</v>
      </c>
      <c r="X26" s="36" t="s">
        <v>382</v>
      </c>
      <c r="Z26" s="38" t="s">
        <v>383</v>
      </c>
      <c r="AA26" s="2">
        <v>2</v>
      </c>
      <c r="AB26" s="2">
        <v>22</v>
      </c>
      <c r="AC26" s="2">
        <v>17</v>
      </c>
      <c r="AD26" s="36" t="s">
        <v>382</v>
      </c>
      <c r="AE26" s="271"/>
      <c r="AF26" s="38" t="s">
        <v>383</v>
      </c>
      <c r="AG26" s="2">
        <v>2</v>
      </c>
      <c r="AH26" s="2">
        <v>22</v>
      </c>
      <c r="AI26" s="2">
        <v>17</v>
      </c>
      <c r="AJ26" s="36" t="s">
        <v>382</v>
      </c>
      <c r="AL26" s="296"/>
      <c r="AM26" s="297"/>
      <c r="AN26" s="297"/>
      <c r="AO26" s="297"/>
      <c r="AP26" s="298"/>
      <c r="AR26" s="295" t="s">
        <v>382</v>
      </c>
      <c r="AS26" s="2">
        <v>11</v>
      </c>
      <c r="AT26" s="2">
        <v>23</v>
      </c>
      <c r="AU26" s="2">
        <v>28</v>
      </c>
      <c r="AV26" s="38" t="s">
        <v>383</v>
      </c>
    </row>
    <row r="27" spans="2:48" ht="13.5">
      <c r="B27" s="38" t="s">
        <v>383</v>
      </c>
      <c r="C27" s="2">
        <v>3</v>
      </c>
      <c r="D27" s="2">
        <v>23</v>
      </c>
      <c r="E27" s="2">
        <v>18</v>
      </c>
      <c r="F27" s="36" t="s">
        <v>382</v>
      </c>
      <c r="G27" s="274"/>
      <c r="H27" s="38" t="s">
        <v>383</v>
      </c>
      <c r="I27" s="2">
        <v>3</v>
      </c>
      <c r="J27" s="2">
        <v>23</v>
      </c>
      <c r="K27" s="2">
        <v>18</v>
      </c>
      <c r="L27" s="36" t="s">
        <v>382</v>
      </c>
      <c r="M27" s="289"/>
      <c r="N27" s="38" t="s">
        <v>383</v>
      </c>
      <c r="O27" s="2">
        <v>3</v>
      </c>
      <c r="P27" s="2">
        <v>23</v>
      </c>
      <c r="Q27" s="2">
        <v>18</v>
      </c>
      <c r="R27" s="36" t="s">
        <v>382</v>
      </c>
      <c r="T27" s="38" t="s">
        <v>383</v>
      </c>
      <c r="U27" s="2">
        <v>3</v>
      </c>
      <c r="V27" s="2">
        <v>23</v>
      </c>
      <c r="W27" s="2">
        <v>18</v>
      </c>
      <c r="X27" s="36" t="s">
        <v>382</v>
      </c>
      <c r="Z27" s="38" t="s">
        <v>383</v>
      </c>
      <c r="AA27" s="2">
        <v>3</v>
      </c>
      <c r="AB27" s="2">
        <v>23</v>
      </c>
      <c r="AC27" s="2">
        <v>18</v>
      </c>
      <c r="AD27" s="36" t="s">
        <v>382</v>
      </c>
      <c r="AE27" s="271"/>
      <c r="AF27" s="38" t="s">
        <v>383</v>
      </c>
      <c r="AG27" s="2">
        <v>3</v>
      </c>
      <c r="AH27" s="2">
        <v>23</v>
      </c>
      <c r="AI27" s="2">
        <v>18</v>
      </c>
      <c r="AJ27" s="36" t="s">
        <v>382</v>
      </c>
      <c r="AL27" s="38" t="s">
        <v>383</v>
      </c>
      <c r="AM27" s="2">
        <v>1</v>
      </c>
      <c r="AN27" s="2">
        <v>23</v>
      </c>
      <c r="AO27" s="2">
        <v>10</v>
      </c>
      <c r="AP27" s="30" t="s">
        <v>381</v>
      </c>
      <c r="AR27" s="295" t="s">
        <v>382</v>
      </c>
      <c r="AS27" s="55">
        <v>12</v>
      </c>
      <c r="AT27" s="2">
        <v>24</v>
      </c>
      <c r="AU27" s="2">
        <v>37</v>
      </c>
      <c r="AV27" s="42" t="s">
        <v>384</v>
      </c>
    </row>
    <row r="28" spans="2:48" ht="13.5">
      <c r="B28" s="38" t="s">
        <v>383</v>
      </c>
      <c r="C28" s="2">
        <v>4</v>
      </c>
      <c r="D28" s="2">
        <v>24</v>
      </c>
      <c r="E28" s="2">
        <v>19</v>
      </c>
      <c r="F28" s="36" t="s">
        <v>382</v>
      </c>
      <c r="G28" s="272"/>
      <c r="H28" s="38" t="s">
        <v>383</v>
      </c>
      <c r="I28" s="2">
        <v>4</v>
      </c>
      <c r="J28" s="2">
        <v>24</v>
      </c>
      <c r="K28" s="2">
        <v>19</v>
      </c>
      <c r="L28" s="36" t="s">
        <v>382</v>
      </c>
      <c r="M28" s="285"/>
      <c r="N28" s="38" t="s">
        <v>383</v>
      </c>
      <c r="O28" s="2">
        <v>4</v>
      </c>
      <c r="P28" s="2">
        <v>24</v>
      </c>
      <c r="Q28" s="2">
        <v>19</v>
      </c>
      <c r="R28" s="36" t="s">
        <v>382</v>
      </c>
      <c r="T28" s="38" t="s">
        <v>383</v>
      </c>
      <c r="U28" s="2">
        <v>4</v>
      </c>
      <c r="V28" s="2">
        <v>24</v>
      </c>
      <c r="W28" s="2">
        <v>19</v>
      </c>
      <c r="X28" s="36" t="s">
        <v>382</v>
      </c>
      <c r="Z28" s="38" t="s">
        <v>383</v>
      </c>
      <c r="AA28" s="2">
        <v>4</v>
      </c>
      <c r="AB28" s="2">
        <v>24</v>
      </c>
      <c r="AC28" s="2">
        <v>19</v>
      </c>
      <c r="AD28" s="36" t="s">
        <v>382</v>
      </c>
      <c r="AE28" s="273"/>
      <c r="AF28" s="38" t="s">
        <v>383</v>
      </c>
      <c r="AG28" s="2">
        <v>4</v>
      </c>
      <c r="AH28" s="2">
        <v>24</v>
      </c>
      <c r="AI28" s="2">
        <v>19</v>
      </c>
      <c r="AJ28" s="36" t="s">
        <v>382</v>
      </c>
      <c r="AL28" s="38" t="s">
        <v>383</v>
      </c>
      <c r="AM28" s="2">
        <v>2</v>
      </c>
      <c r="AN28" s="2">
        <v>24</v>
      </c>
      <c r="AO28" s="2">
        <v>19</v>
      </c>
      <c r="AP28" s="36" t="s">
        <v>382</v>
      </c>
      <c r="AR28" s="296"/>
      <c r="AS28" s="297"/>
      <c r="AT28" s="297"/>
      <c r="AU28" s="297"/>
      <c r="AV28" s="298"/>
    </row>
    <row r="29" spans="2:48" ht="13.5">
      <c r="B29" s="38" t="s">
        <v>383</v>
      </c>
      <c r="C29" s="2">
        <v>5</v>
      </c>
      <c r="D29" s="2">
        <v>25</v>
      </c>
      <c r="E29" s="2">
        <v>25</v>
      </c>
      <c r="F29" s="38" t="s">
        <v>383</v>
      </c>
      <c r="G29" s="272"/>
      <c r="H29" s="38" t="s">
        <v>383</v>
      </c>
      <c r="I29" s="2">
        <v>5</v>
      </c>
      <c r="J29" s="2">
        <v>25</v>
      </c>
      <c r="K29" s="2">
        <v>25</v>
      </c>
      <c r="L29" s="38" t="s">
        <v>383</v>
      </c>
      <c r="M29" s="285"/>
      <c r="N29" s="38" t="s">
        <v>383</v>
      </c>
      <c r="O29" s="2">
        <v>5</v>
      </c>
      <c r="P29" s="2">
        <v>25</v>
      </c>
      <c r="Q29" s="2">
        <v>25</v>
      </c>
      <c r="R29" s="38" t="s">
        <v>383</v>
      </c>
      <c r="T29" s="38" t="s">
        <v>383</v>
      </c>
      <c r="U29" s="2">
        <v>5</v>
      </c>
      <c r="V29" s="2">
        <v>25</v>
      </c>
      <c r="W29" s="2">
        <v>25</v>
      </c>
      <c r="X29" s="38" t="s">
        <v>383</v>
      </c>
      <c r="Z29" s="38" t="s">
        <v>383</v>
      </c>
      <c r="AA29" s="2">
        <v>5</v>
      </c>
      <c r="AB29" s="2">
        <v>25</v>
      </c>
      <c r="AC29" s="2">
        <v>25</v>
      </c>
      <c r="AD29" s="38" t="s">
        <v>383</v>
      </c>
      <c r="AE29" s="271"/>
      <c r="AF29" s="38" t="s">
        <v>383</v>
      </c>
      <c r="AG29" s="2">
        <v>5</v>
      </c>
      <c r="AH29" s="2">
        <v>25</v>
      </c>
      <c r="AI29" s="2">
        <v>25</v>
      </c>
      <c r="AJ29" s="38" t="s">
        <v>383</v>
      </c>
      <c r="AL29" s="38" t="s">
        <v>383</v>
      </c>
      <c r="AM29" s="2">
        <v>3</v>
      </c>
      <c r="AN29" s="2">
        <v>25</v>
      </c>
      <c r="AO29" s="2">
        <v>20</v>
      </c>
      <c r="AP29" s="36" t="s">
        <v>382</v>
      </c>
      <c r="AR29" s="38" t="s">
        <v>383</v>
      </c>
      <c r="AS29" s="2">
        <v>1</v>
      </c>
      <c r="AT29" s="2">
        <v>25</v>
      </c>
      <c r="AU29" s="2">
        <v>10</v>
      </c>
      <c r="AV29" s="30" t="s">
        <v>381</v>
      </c>
    </row>
    <row r="30" spans="2:48" ht="13.5">
      <c r="B30" s="38" t="s">
        <v>383</v>
      </c>
      <c r="C30" s="2">
        <v>6</v>
      </c>
      <c r="D30" s="2">
        <v>26</v>
      </c>
      <c r="E30" s="2">
        <v>26</v>
      </c>
      <c r="F30" s="38" t="s">
        <v>383</v>
      </c>
      <c r="G30" s="272"/>
      <c r="H30" s="38" t="s">
        <v>383</v>
      </c>
      <c r="I30" s="2">
        <v>6</v>
      </c>
      <c r="J30" s="2">
        <v>26</v>
      </c>
      <c r="K30" s="2">
        <v>26</v>
      </c>
      <c r="L30" s="38" t="s">
        <v>383</v>
      </c>
      <c r="M30" s="285"/>
      <c r="N30" s="38" t="s">
        <v>383</v>
      </c>
      <c r="O30" s="2">
        <v>6</v>
      </c>
      <c r="P30" s="2">
        <v>26</v>
      </c>
      <c r="Q30" s="2">
        <v>26</v>
      </c>
      <c r="R30" s="38" t="s">
        <v>383</v>
      </c>
      <c r="T30" s="38" t="s">
        <v>383</v>
      </c>
      <c r="U30" s="2">
        <v>6</v>
      </c>
      <c r="V30" s="2">
        <v>26</v>
      </c>
      <c r="W30" s="2">
        <v>26</v>
      </c>
      <c r="X30" s="38" t="s">
        <v>383</v>
      </c>
      <c r="Z30" s="38" t="s">
        <v>383</v>
      </c>
      <c r="AA30" s="2">
        <v>6</v>
      </c>
      <c r="AB30" s="2">
        <v>26</v>
      </c>
      <c r="AC30" s="2">
        <v>26</v>
      </c>
      <c r="AD30" s="38" t="s">
        <v>383</v>
      </c>
      <c r="AE30" s="271"/>
      <c r="AF30" s="38" t="s">
        <v>383</v>
      </c>
      <c r="AG30" s="2">
        <v>6</v>
      </c>
      <c r="AH30" s="2">
        <v>26</v>
      </c>
      <c r="AI30" s="2">
        <v>26</v>
      </c>
      <c r="AJ30" s="38" t="s">
        <v>383</v>
      </c>
      <c r="AL30" s="38" t="s">
        <v>383</v>
      </c>
      <c r="AM30" s="2">
        <v>4</v>
      </c>
      <c r="AN30" s="2">
        <v>26</v>
      </c>
      <c r="AO30" s="2">
        <v>21</v>
      </c>
      <c r="AP30" s="36" t="s">
        <v>382</v>
      </c>
      <c r="AR30" s="38" t="s">
        <v>383</v>
      </c>
      <c r="AS30" s="2">
        <v>2</v>
      </c>
      <c r="AT30" s="2">
        <v>26</v>
      </c>
      <c r="AU30" s="2">
        <v>21</v>
      </c>
      <c r="AV30" s="36" t="s">
        <v>382</v>
      </c>
    </row>
    <row r="31" spans="2:48" ht="13.5">
      <c r="B31" s="38" t="s">
        <v>383</v>
      </c>
      <c r="C31" s="2">
        <v>7</v>
      </c>
      <c r="D31" s="2">
        <v>27</v>
      </c>
      <c r="E31" s="2">
        <v>32</v>
      </c>
      <c r="F31" s="42" t="s">
        <v>384</v>
      </c>
      <c r="G31" s="272"/>
      <c r="H31" s="38" t="s">
        <v>383</v>
      </c>
      <c r="I31" s="2">
        <v>7</v>
      </c>
      <c r="J31" s="2">
        <v>27</v>
      </c>
      <c r="K31" s="2">
        <v>32</v>
      </c>
      <c r="L31" s="42" t="s">
        <v>384</v>
      </c>
      <c r="M31" s="285"/>
      <c r="N31" s="38" t="s">
        <v>383</v>
      </c>
      <c r="O31" s="2">
        <v>7</v>
      </c>
      <c r="P31" s="2">
        <v>27</v>
      </c>
      <c r="Q31" s="2">
        <v>32</v>
      </c>
      <c r="R31" s="42" t="s">
        <v>384</v>
      </c>
      <c r="T31" s="38" t="s">
        <v>383</v>
      </c>
      <c r="U31" s="2">
        <v>7</v>
      </c>
      <c r="V31" s="2">
        <v>27</v>
      </c>
      <c r="W31" s="2">
        <v>32</v>
      </c>
      <c r="X31" s="42" t="s">
        <v>384</v>
      </c>
      <c r="Z31" s="38" t="s">
        <v>383</v>
      </c>
      <c r="AA31" s="2">
        <v>7</v>
      </c>
      <c r="AB31" s="2">
        <v>27</v>
      </c>
      <c r="AC31" s="2">
        <v>32</v>
      </c>
      <c r="AD31" s="42" t="s">
        <v>384</v>
      </c>
      <c r="AE31" s="271"/>
      <c r="AF31" s="38" t="s">
        <v>383</v>
      </c>
      <c r="AG31" s="2">
        <v>7</v>
      </c>
      <c r="AH31" s="2">
        <v>27</v>
      </c>
      <c r="AI31" s="2">
        <v>27</v>
      </c>
      <c r="AJ31" s="38" t="s">
        <v>383</v>
      </c>
      <c r="AL31" s="38" t="s">
        <v>383</v>
      </c>
      <c r="AM31" s="2">
        <v>5</v>
      </c>
      <c r="AN31" s="2">
        <v>27</v>
      </c>
      <c r="AO31" s="2">
        <v>27</v>
      </c>
      <c r="AP31" s="38" t="s">
        <v>383</v>
      </c>
      <c r="AR31" s="38" t="s">
        <v>383</v>
      </c>
      <c r="AS31" s="2">
        <v>3</v>
      </c>
      <c r="AT31" s="2">
        <v>27</v>
      </c>
      <c r="AU31" s="2">
        <v>22</v>
      </c>
      <c r="AV31" s="36" t="s">
        <v>382</v>
      </c>
    </row>
    <row r="32" spans="2:48" ht="13.5">
      <c r="B32" s="38" t="s">
        <v>383</v>
      </c>
      <c r="C32" s="2">
        <v>8</v>
      </c>
      <c r="D32" s="2">
        <v>28</v>
      </c>
      <c r="E32" s="2">
        <v>33</v>
      </c>
      <c r="F32" s="42" t="s">
        <v>384</v>
      </c>
      <c r="G32" s="272"/>
      <c r="H32" s="38" t="s">
        <v>383</v>
      </c>
      <c r="I32" s="2">
        <v>8</v>
      </c>
      <c r="J32" s="2">
        <v>28</v>
      </c>
      <c r="K32" s="2">
        <v>33</v>
      </c>
      <c r="L32" s="42" t="s">
        <v>384</v>
      </c>
      <c r="M32" s="285"/>
      <c r="N32" s="38" t="s">
        <v>383</v>
      </c>
      <c r="O32" s="2">
        <v>8</v>
      </c>
      <c r="P32" s="2">
        <v>28</v>
      </c>
      <c r="Q32" s="2">
        <v>33</v>
      </c>
      <c r="R32" s="42" t="s">
        <v>384</v>
      </c>
      <c r="T32" s="38" t="s">
        <v>383</v>
      </c>
      <c r="U32" s="2">
        <v>8</v>
      </c>
      <c r="V32" s="2">
        <v>28</v>
      </c>
      <c r="W32" s="2">
        <v>33</v>
      </c>
      <c r="X32" s="42" t="s">
        <v>384</v>
      </c>
      <c r="Z32" s="38" t="s">
        <v>383</v>
      </c>
      <c r="AA32" s="2">
        <v>8</v>
      </c>
      <c r="AB32" s="2">
        <v>28</v>
      </c>
      <c r="AC32" s="2">
        <v>33</v>
      </c>
      <c r="AD32" s="42" t="s">
        <v>384</v>
      </c>
      <c r="AE32" s="271"/>
      <c r="AF32" s="38" t="s">
        <v>383</v>
      </c>
      <c r="AG32" s="2">
        <v>8</v>
      </c>
      <c r="AH32" s="2">
        <v>28</v>
      </c>
      <c r="AI32" s="2">
        <v>28</v>
      </c>
      <c r="AJ32" s="38" t="s">
        <v>383</v>
      </c>
      <c r="AL32" s="38" t="s">
        <v>383</v>
      </c>
      <c r="AM32" s="2">
        <v>6</v>
      </c>
      <c r="AN32" s="2">
        <v>28</v>
      </c>
      <c r="AO32" s="2">
        <v>28</v>
      </c>
      <c r="AP32" s="38" t="s">
        <v>383</v>
      </c>
      <c r="AR32" s="38" t="s">
        <v>383</v>
      </c>
      <c r="AS32" s="2">
        <v>4</v>
      </c>
      <c r="AT32" s="2">
        <v>28</v>
      </c>
      <c r="AU32" s="2">
        <v>23</v>
      </c>
      <c r="AV32" s="36" t="s">
        <v>382</v>
      </c>
    </row>
    <row r="33" spans="2:48" ht="13.5">
      <c r="B33" s="38" t="s">
        <v>383</v>
      </c>
      <c r="C33" s="2">
        <v>9</v>
      </c>
      <c r="D33" s="2">
        <v>29</v>
      </c>
      <c r="E33" s="2">
        <v>34</v>
      </c>
      <c r="F33" s="42" t="s">
        <v>384</v>
      </c>
      <c r="G33" s="272"/>
      <c r="H33" s="38" t="s">
        <v>383</v>
      </c>
      <c r="I33" s="2">
        <v>9</v>
      </c>
      <c r="J33" s="2">
        <v>29</v>
      </c>
      <c r="K33" s="2">
        <v>34</v>
      </c>
      <c r="L33" s="42" t="s">
        <v>384</v>
      </c>
      <c r="M33" s="285"/>
      <c r="N33" s="38" t="s">
        <v>383</v>
      </c>
      <c r="O33" s="2">
        <v>9</v>
      </c>
      <c r="P33" s="2">
        <v>29</v>
      </c>
      <c r="Q33" s="2">
        <v>34</v>
      </c>
      <c r="R33" s="42" t="s">
        <v>384</v>
      </c>
      <c r="T33" s="38" t="s">
        <v>383</v>
      </c>
      <c r="U33" s="2">
        <v>9</v>
      </c>
      <c r="V33" s="2">
        <v>29</v>
      </c>
      <c r="W33" s="2">
        <v>34</v>
      </c>
      <c r="X33" s="42" t="s">
        <v>384</v>
      </c>
      <c r="Z33" s="38" t="s">
        <v>383</v>
      </c>
      <c r="AA33" s="2">
        <v>9</v>
      </c>
      <c r="AB33" s="2">
        <v>29</v>
      </c>
      <c r="AC33" s="2">
        <v>34</v>
      </c>
      <c r="AD33" s="42" t="s">
        <v>384</v>
      </c>
      <c r="AE33" s="271"/>
      <c r="AF33" s="38" t="s">
        <v>383</v>
      </c>
      <c r="AG33" s="2">
        <v>9</v>
      </c>
      <c r="AH33" s="2">
        <v>29</v>
      </c>
      <c r="AI33" s="2">
        <v>34</v>
      </c>
      <c r="AJ33" s="42" t="s">
        <v>384</v>
      </c>
      <c r="AL33" s="38" t="s">
        <v>383</v>
      </c>
      <c r="AM33" s="2">
        <v>7</v>
      </c>
      <c r="AN33" s="2">
        <v>29</v>
      </c>
      <c r="AO33" s="2">
        <v>29</v>
      </c>
      <c r="AP33" s="38" t="s">
        <v>383</v>
      </c>
      <c r="AR33" s="38" t="s">
        <v>383</v>
      </c>
      <c r="AS33" s="2">
        <v>5</v>
      </c>
      <c r="AT33" s="2">
        <v>29</v>
      </c>
      <c r="AU33" s="2">
        <v>29</v>
      </c>
      <c r="AV33" s="38" t="s">
        <v>383</v>
      </c>
    </row>
    <row r="34" spans="2:48" ht="13.5">
      <c r="B34" s="38" t="s">
        <v>383</v>
      </c>
      <c r="C34" s="2">
        <v>10</v>
      </c>
      <c r="D34" s="2">
        <v>30</v>
      </c>
      <c r="E34" s="2">
        <v>41</v>
      </c>
      <c r="F34" s="244" t="s">
        <v>385</v>
      </c>
      <c r="G34" s="284"/>
      <c r="H34" s="38" t="s">
        <v>383</v>
      </c>
      <c r="I34" s="2">
        <v>10</v>
      </c>
      <c r="J34" s="2">
        <v>30</v>
      </c>
      <c r="K34" s="2">
        <v>41</v>
      </c>
      <c r="L34" s="244" t="s">
        <v>385</v>
      </c>
      <c r="M34" s="299"/>
      <c r="N34" s="38" t="s">
        <v>383</v>
      </c>
      <c r="O34" s="2">
        <v>10</v>
      </c>
      <c r="P34" s="2">
        <v>30</v>
      </c>
      <c r="Q34" s="2">
        <v>41</v>
      </c>
      <c r="R34" s="244" t="s">
        <v>385</v>
      </c>
      <c r="T34" s="38" t="s">
        <v>383</v>
      </c>
      <c r="U34" s="2">
        <v>10</v>
      </c>
      <c r="V34" s="2">
        <v>30</v>
      </c>
      <c r="W34" s="2">
        <v>41</v>
      </c>
      <c r="X34" s="244" t="s">
        <v>385</v>
      </c>
      <c r="Z34" s="38" t="s">
        <v>383</v>
      </c>
      <c r="AA34" s="2">
        <v>10</v>
      </c>
      <c r="AB34" s="2">
        <v>30</v>
      </c>
      <c r="AC34" s="2">
        <v>41</v>
      </c>
      <c r="AD34" s="244" t="s">
        <v>385</v>
      </c>
      <c r="AE34" s="283"/>
      <c r="AF34" s="38" t="s">
        <v>383</v>
      </c>
      <c r="AG34" s="2">
        <v>10</v>
      </c>
      <c r="AH34" s="2">
        <v>30</v>
      </c>
      <c r="AI34" s="2">
        <v>35</v>
      </c>
      <c r="AJ34" s="42" t="s">
        <v>384</v>
      </c>
      <c r="AL34" s="38" t="s">
        <v>383</v>
      </c>
      <c r="AM34" s="2">
        <v>8</v>
      </c>
      <c r="AN34" s="2">
        <v>30</v>
      </c>
      <c r="AO34" s="2">
        <v>30</v>
      </c>
      <c r="AP34" s="38" t="s">
        <v>383</v>
      </c>
      <c r="AR34" s="38" t="s">
        <v>383</v>
      </c>
      <c r="AS34" s="2">
        <v>6</v>
      </c>
      <c r="AT34" s="2">
        <v>30</v>
      </c>
      <c r="AU34" s="2">
        <v>30</v>
      </c>
      <c r="AV34" s="38" t="s">
        <v>383</v>
      </c>
    </row>
    <row r="35" spans="2:48" ht="13.5">
      <c r="B35" s="280"/>
      <c r="C35" s="281"/>
      <c r="D35" s="281"/>
      <c r="E35" s="281"/>
      <c r="F35" s="282"/>
      <c r="G35" s="274"/>
      <c r="H35" s="280"/>
      <c r="I35" s="281"/>
      <c r="J35" s="281"/>
      <c r="K35" s="281"/>
      <c r="L35" s="282"/>
      <c r="M35" s="289"/>
      <c r="N35" s="280"/>
      <c r="O35" s="281"/>
      <c r="P35" s="281"/>
      <c r="Q35" s="281"/>
      <c r="R35" s="282"/>
      <c r="T35" s="280"/>
      <c r="U35" s="281"/>
      <c r="V35" s="281"/>
      <c r="W35" s="281"/>
      <c r="X35" s="282"/>
      <c r="Z35" s="280"/>
      <c r="AA35" s="281"/>
      <c r="AB35" s="281"/>
      <c r="AC35" s="281"/>
      <c r="AD35" s="282"/>
      <c r="AE35" s="289"/>
      <c r="AF35" s="300" t="s">
        <v>383</v>
      </c>
      <c r="AG35" s="2">
        <v>11</v>
      </c>
      <c r="AH35" s="2">
        <v>31</v>
      </c>
      <c r="AI35" s="2">
        <v>36</v>
      </c>
      <c r="AJ35" s="42" t="s">
        <v>384</v>
      </c>
      <c r="AL35" s="38" t="s">
        <v>383</v>
      </c>
      <c r="AM35" s="2">
        <v>9</v>
      </c>
      <c r="AN35" s="2">
        <v>31</v>
      </c>
      <c r="AO35" s="2">
        <v>36</v>
      </c>
      <c r="AP35" s="42" t="s">
        <v>384</v>
      </c>
      <c r="AR35" s="38" t="s">
        <v>383</v>
      </c>
      <c r="AS35" s="2">
        <v>7</v>
      </c>
      <c r="AT35" s="2">
        <v>31</v>
      </c>
      <c r="AU35" s="2">
        <v>31</v>
      </c>
      <c r="AV35" s="38" t="s">
        <v>383</v>
      </c>
    </row>
    <row r="36" spans="2:48" ht="13.5">
      <c r="B36" s="42" t="s">
        <v>384</v>
      </c>
      <c r="C36" s="2">
        <v>1</v>
      </c>
      <c r="D36" s="2">
        <v>31</v>
      </c>
      <c r="E36" s="2">
        <v>20</v>
      </c>
      <c r="F36" s="36" t="s">
        <v>382</v>
      </c>
      <c r="G36" s="274"/>
      <c r="H36" s="42" t="s">
        <v>384</v>
      </c>
      <c r="I36" s="2">
        <v>1</v>
      </c>
      <c r="J36" s="2">
        <v>31</v>
      </c>
      <c r="K36" s="2">
        <v>20</v>
      </c>
      <c r="L36" s="36" t="s">
        <v>382</v>
      </c>
      <c r="M36" s="289"/>
      <c r="N36" s="42" t="s">
        <v>384</v>
      </c>
      <c r="O36" s="2">
        <v>1</v>
      </c>
      <c r="P36" s="2">
        <v>31</v>
      </c>
      <c r="Q36" s="2">
        <v>20</v>
      </c>
      <c r="R36" s="36" t="s">
        <v>382</v>
      </c>
      <c r="T36" s="42" t="s">
        <v>384</v>
      </c>
      <c r="U36" s="2">
        <v>1</v>
      </c>
      <c r="V36" s="2">
        <v>31</v>
      </c>
      <c r="W36" s="2">
        <v>20</v>
      </c>
      <c r="X36" s="36" t="s">
        <v>382</v>
      </c>
      <c r="Z36" s="42" t="s">
        <v>384</v>
      </c>
      <c r="AA36" s="2">
        <v>1</v>
      </c>
      <c r="AB36" s="2">
        <v>31</v>
      </c>
      <c r="AC36" s="2">
        <v>20</v>
      </c>
      <c r="AD36" s="36" t="s">
        <v>382</v>
      </c>
      <c r="AE36" s="271"/>
      <c r="AF36" s="300" t="s">
        <v>383</v>
      </c>
      <c r="AG36" s="55">
        <v>12</v>
      </c>
      <c r="AH36" s="55">
        <v>32</v>
      </c>
      <c r="AI36" s="2">
        <v>45</v>
      </c>
      <c r="AJ36" s="244" t="s">
        <v>385</v>
      </c>
      <c r="AL36" s="38" t="s">
        <v>383</v>
      </c>
      <c r="AM36" s="2">
        <v>10</v>
      </c>
      <c r="AN36" s="2">
        <v>32</v>
      </c>
      <c r="AO36" s="2">
        <v>37</v>
      </c>
      <c r="AP36" s="42" t="s">
        <v>384</v>
      </c>
      <c r="AR36" s="38" t="s">
        <v>383</v>
      </c>
      <c r="AS36" s="2">
        <v>8</v>
      </c>
      <c r="AT36" s="2">
        <v>32</v>
      </c>
      <c r="AU36" s="2">
        <v>32</v>
      </c>
      <c r="AV36" s="38" t="s">
        <v>383</v>
      </c>
    </row>
    <row r="37" spans="2:48" ht="13.5">
      <c r="B37" s="42" t="s">
        <v>384</v>
      </c>
      <c r="C37" s="2">
        <v>2</v>
      </c>
      <c r="D37" s="2">
        <v>32</v>
      </c>
      <c r="E37" s="2">
        <v>27</v>
      </c>
      <c r="F37" s="38" t="s">
        <v>383</v>
      </c>
      <c r="G37" s="272"/>
      <c r="H37" s="42" t="s">
        <v>384</v>
      </c>
      <c r="I37" s="2">
        <v>2</v>
      </c>
      <c r="J37" s="2">
        <v>32</v>
      </c>
      <c r="K37" s="2">
        <v>27</v>
      </c>
      <c r="L37" s="38" t="s">
        <v>383</v>
      </c>
      <c r="M37" s="285"/>
      <c r="N37" s="42" t="s">
        <v>384</v>
      </c>
      <c r="O37" s="2">
        <v>2</v>
      </c>
      <c r="P37" s="2">
        <v>32</v>
      </c>
      <c r="Q37" s="2">
        <v>27</v>
      </c>
      <c r="R37" s="38" t="s">
        <v>383</v>
      </c>
      <c r="T37" s="42" t="s">
        <v>384</v>
      </c>
      <c r="U37" s="2">
        <v>2</v>
      </c>
      <c r="V37" s="2">
        <v>32</v>
      </c>
      <c r="W37" s="2">
        <v>27</v>
      </c>
      <c r="X37" s="38" t="s">
        <v>383</v>
      </c>
      <c r="Z37" s="42" t="s">
        <v>384</v>
      </c>
      <c r="AA37" s="2">
        <v>2</v>
      </c>
      <c r="AB37" s="2">
        <v>32</v>
      </c>
      <c r="AC37" s="2">
        <v>27</v>
      </c>
      <c r="AD37" s="38" t="s">
        <v>383</v>
      </c>
      <c r="AE37" s="271"/>
      <c r="AF37" s="296"/>
      <c r="AG37" s="297"/>
      <c r="AH37" s="297"/>
      <c r="AI37" s="297"/>
      <c r="AJ37" s="298"/>
      <c r="AL37" s="300" t="s">
        <v>383</v>
      </c>
      <c r="AM37" s="2">
        <v>11</v>
      </c>
      <c r="AN37" s="2">
        <v>33</v>
      </c>
      <c r="AO37" s="2">
        <v>38</v>
      </c>
      <c r="AP37" s="42" t="s">
        <v>384</v>
      </c>
      <c r="AR37" s="38" t="s">
        <v>383</v>
      </c>
      <c r="AS37" s="2">
        <v>9</v>
      </c>
      <c r="AT37" s="2">
        <v>33</v>
      </c>
      <c r="AU37" s="2">
        <v>38</v>
      </c>
      <c r="AV37" s="42" t="s">
        <v>384</v>
      </c>
    </row>
    <row r="38" spans="2:48" ht="13.5">
      <c r="B38" s="42" t="s">
        <v>384</v>
      </c>
      <c r="C38" s="2">
        <v>3</v>
      </c>
      <c r="D38" s="2">
        <v>33</v>
      </c>
      <c r="E38" s="2">
        <v>28</v>
      </c>
      <c r="F38" s="38" t="s">
        <v>383</v>
      </c>
      <c r="G38" s="272"/>
      <c r="H38" s="42" t="s">
        <v>384</v>
      </c>
      <c r="I38" s="2">
        <v>3</v>
      </c>
      <c r="J38" s="2">
        <v>33</v>
      </c>
      <c r="K38" s="2">
        <v>28</v>
      </c>
      <c r="L38" s="38" t="s">
        <v>383</v>
      </c>
      <c r="M38" s="285"/>
      <c r="N38" s="42" t="s">
        <v>384</v>
      </c>
      <c r="O38" s="2">
        <v>3</v>
      </c>
      <c r="P38" s="2">
        <v>33</v>
      </c>
      <c r="Q38" s="2">
        <v>28</v>
      </c>
      <c r="R38" s="38" t="s">
        <v>383</v>
      </c>
      <c r="T38" s="42" t="s">
        <v>384</v>
      </c>
      <c r="U38" s="2">
        <v>3</v>
      </c>
      <c r="V38" s="2">
        <v>33</v>
      </c>
      <c r="W38" s="2">
        <v>28</v>
      </c>
      <c r="X38" s="38" t="s">
        <v>383</v>
      </c>
      <c r="Z38" s="42" t="s">
        <v>384</v>
      </c>
      <c r="AA38" s="2">
        <v>3</v>
      </c>
      <c r="AB38" s="2">
        <v>33</v>
      </c>
      <c r="AC38" s="2">
        <v>28</v>
      </c>
      <c r="AD38" s="38" t="s">
        <v>383</v>
      </c>
      <c r="AE38" s="271"/>
      <c r="AF38" s="42" t="s">
        <v>384</v>
      </c>
      <c r="AG38" s="2">
        <v>1</v>
      </c>
      <c r="AH38" s="2">
        <v>33</v>
      </c>
      <c r="AI38" s="2">
        <v>20</v>
      </c>
      <c r="AJ38" s="36" t="s">
        <v>382</v>
      </c>
      <c r="AL38" s="300" t="s">
        <v>383</v>
      </c>
      <c r="AM38" s="55">
        <v>12</v>
      </c>
      <c r="AN38" s="2">
        <v>34</v>
      </c>
      <c r="AO38" s="2">
        <v>47</v>
      </c>
      <c r="AP38" s="244" t="s">
        <v>385</v>
      </c>
      <c r="AR38" s="38" t="s">
        <v>383</v>
      </c>
      <c r="AS38" s="2">
        <v>10</v>
      </c>
      <c r="AT38" s="2">
        <v>34</v>
      </c>
      <c r="AU38" s="2">
        <v>39</v>
      </c>
      <c r="AV38" s="42" t="s">
        <v>384</v>
      </c>
    </row>
    <row r="39" spans="2:48" ht="13.5">
      <c r="B39" s="42" t="s">
        <v>384</v>
      </c>
      <c r="C39" s="2">
        <v>4</v>
      </c>
      <c r="D39" s="2">
        <v>34</v>
      </c>
      <c r="E39" s="2">
        <v>29</v>
      </c>
      <c r="F39" s="38" t="s">
        <v>383</v>
      </c>
      <c r="G39" s="272"/>
      <c r="H39" s="42" t="s">
        <v>384</v>
      </c>
      <c r="I39" s="2">
        <v>4</v>
      </c>
      <c r="J39" s="2">
        <v>34</v>
      </c>
      <c r="K39" s="2">
        <v>29</v>
      </c>
      <c r="L39" s="38" t="s">
        <v>383</v>
      </c>
      <c r="M39" s="285"/>
      <c r="N39" s="42" t="s">
        <v>384</v>
      </c>
      <c r="O39" s="2">
        <v>4</v>
      </c>
      <c r="P39" s="2">
        <v>34</v>
      </c>
      <c r="Q39" s="2">
        <v>29</v>
      </c>
      <c r="R39" s="38" t="s">
        <v>383</v>
      </c>
      <c r="T39" s="42" t="s">
        <v>384</v>
      </c>
      <c r="U39" s="2">
        <v>4</v>
      </c>
      <c r="V39" s="2">
        <v>34</v>
      </c>
      <c r="W39" s="2">
        <v>29</v>
      </c>
      <c r="X39" s="38" t="s">
        <v>383</v>
      </c>
      <c r="Z39" s="42" t="s">
        <v>384</v>
      </c>
      <c r="AA39" s="2">
        <v>4</v>
      </c>
      <c r="AB39" s="2">
        <v>34</v>
      </c>
      <c r="AC39" s="2">
        <v>29</v>
      </c>
      <c r="AD39" s="38" t="s">
        <v>383</v>
      </c>
      <c r="AE39" s="271"/>
      <c r="AF39" s="42" t="s">
        <v>384</v>
      </c>
      <c r="AG39" s="2">
        <v>2</v>
      </c>
      <c r="AH39" s="2">
        <v>34</v>
      </c>
      <c r="AI39" s="2">
        <v>27</v>
      </c>
      <c r="AJ39" s="38" t="s">
        <v>383</v>
      </c>
      <c r="AL39" s="296"/>
      <c r="AM39" s="297"/>
      <c r="AN39" s="297"/>
      <c r="AO39" s="297"/>
      <c r="AP39" s="298"/>
      <c r="AR39" s="300" t="s">
        <v>383</v>
      </c>
      <c r="AS39" s="2">
        <v>11</v>
      </c>
      <c r="AT39" s="2">
        <v>35</v>
      </c>
      <c r="AU39" s="2">
        <v>40</v>
      </c>
      <c r="AV39" s="42" t="s">
        <v>384</v>
      </c>
    </row>
    <row r="40" spans="2:48" ht="13.5">
      <c r="B40" s="42" t="s">
        <v>384</v>
      </c>
      <c r="C40" s="2">
        <v>5</v>
      </c>
      <c r="D40" s="2">
        <v>35</v>
      </c>
      <c r="E40" s="2">
        <v>35</v>
      </c>
      <c r="F40" s="42" t="s">
        <v>384</v>
      </c>
      <c r="G40" s="272"/>
      <c r="H40" s="42" t="s">
        <v>384</v>
      </c>
      <c r="I40" s="2">
        <v>5</v>
      </c>
      <c r="J40" s="2">
        <v>35</v>
      </c>
      <c r="K40" s="2">
        <v>35</v>
      </c>
      <c r="L40" s="42" t="s">
        <v>384</v>
      </c>
      <c r="M40" s="285"/>
      <c r="N40" s="42" t="s">
        <v>384</v>
      </c>
      <c r="O40" s="2">
        <v>5</v>
      </c>
      <c r="P40" s="2">
        <v>35</v>
      </c>
      <c r="Q40" s="2">
        <v>35</v>
      </c>
      <c r="R40" s="42" t="s">
        <v>384</v>
      </c>
      <c r="T40" s="42" t="s">
        <v>384</v>
      </c>
      <c r="U40" s="2">
        <v>5</v>
      </c>
      <c r="V40" s="2">
        <v>35</v>
      </c>
      <c r="W40" s="2">
        <v>35</v>
      </c>
      <c r="X40" s="42" t="s">
        <v>384</v>
      </c>
      <c r="Z40" s="42" t="s">
        <v>384</v>
      </c>
      <c r="AA40" s="2">
        <v>5</v>
      </c>
      <c r="AB40" s="2">
        <v>35</v>
      </c>
      <c r="AC40" s="2">
        <v>35</v>
      </c>
      <c r="AD40" s="42" t="s">
        <v>384</v>
      </c>
      <c r="AE40" s="271"/>
      <c r="AF40" s="42" t="s">
        <v>384</v>
      </c>
      <c r="AG40" s="2">
        <v>3</v>
      </c>
      <c r="AH40" s="2">
        <v>35</v>
      </c>
      <c r="AI40" s="2">
        <v>28</v>
      </c>
      <c r="AJ40" s="38" t="s">
        <v>383</v>
      </c>
      <c r="AL40" s="42" t="s">
        <v>384</v>
      </c>
      <c r="AM40" s="2">
        <v>1</v>
      </c>
      <c r="AN40" s="2">
        <v>35</v>
      </c>
      <c r="AO40" s="2">
        <v>22</v>
      </c>
      <c r="AP40" s="36" t="s">
        <v>382</v>
      </c>
      <c r="AR40" s="300" t="s">
        <v>383</v>
      </c>
      <c r="AS40" s="55">
        <v>12</v>
      </c>
      <c r="AT40" s="2">
        <v>36</v>
      </c>
      <c r="AU40" s="2">
        <v>49</v>
      </c>
      <c r="AV40" s="244" t="s">
        <v>385</v>
      </c>
    </row>
    <row r="41" spans="2:48" ht="13.5">
      <c r="B41" s="42" t="s">
        <v>384</v>
      </c>
      <c r="C41" s="2">
        <v>6</v>
      </c>
      <c r="D41" s="2">
        <v>36</v>
      </c>
      <c r="E41" s="2">
        <v>36</v>
      </c>
      <c r="F41" s="42" t="s">
        <v>384</v>
      </c>
      <c r="G41" s="272"/>
      <c r="H41" s="42" t="s">
        <v>384</v>
      </c>
      <c r="I41" s="2">
        <v>6</v>
      </c>
      <c r="J41" s="2">
        <v>36</v>
      </c>
      <c r="K41" s="2">
        <v>36</v>
      </c>
      <c r="L41" s="42" t="s">
        <v>384</v>
      </c>
      <c r="M41" s="285"/>
      <c r="N41" s="42" t="s">
        <v>384</v>
      </c>
      <c r="O41" s="2">
        <v>6</v>
      </c>
      <c r="P41" s="2">
        <v>36</v>
      </c>
      <c r="Q41" s="2">
        <v>36</v>
      </c>
      <c r="R41" s="42" t="s">
        <v>384</v>
      </c>
      <c r="T41" s="42" t="s">
        <v>384</v>
      </c>
      <c r="U41" s="2">
        <v>6</v>
      </c>
      <c r="V41" s="2">
        <v>36</v>
      </c>
      <c r="W41" s="2">
        <v>36</v>
      </c>
      <c r="X41" s="42" t="s">
        <v>384</v>
      </c>
      <c r="Z41" s="42" t="s">
        <v>384</v>
      </c>
      <c r="AA41" s="2">
        <v>6</v>
      </c>
      <c r="AB41" s="2">
        <v>36</v>
      </c>
      <c r="AC41" s="2">
        <v>36</v>
      </c>
      <c r="AD41" s="42" t="s">
        <v>384</v>
      </c>
      <c r="AE41" s="271"/>
      <c r="AF41" s="42" t="s">
        <v>384</v>
      </c>
      <c r="AG41" s="2">
        <v>4</v>
      </c>
      <c r="AH41" s="2">
        <v>36</v>
      </c>
      <c r="AI41" s="2">
        <v>29</v>
      </c>
      <c r="AJ41" s="38" t="s">
        <v>383</v>
      </c>
      <c r="AL41" s="42" t="s">
        <v>384</v>
      </c>
      <c r="AM41" s="2">
        <v>2</v>
      </c>
      <c r="AN41" s="2">
        <v>36</v>
      </c>
      <c r="AO41" s="2">
        <v>31</v>
      </c>
      <c r="AP41" s="38" t="s">
        <v>383</v>
      </c>
      <c r="AR41" s="296"/>
      <c r="AS41" s="297"/>
      <c r="AT41" s="297"/>
      <c r="AU41" s="297"/>
      <c r="AV41" s="298"/>
    </row>
    <row r="42" spans="2:48" ht="13.5">
      <c r="B42" s="42" t="s">
        <v>384</v>
      </c>
      <c r="C42" s="2">
        <v>7</v>
      </c>
      <c r="D42" s="2">
        <v>37</v>
      </c>
      <c r="E42" s="2">
        <v>42</v>
      </c>
      <c r="F42" s="244" t="s">
        <v>385</v>
      </c>
      <c r="G42" s="284"/>
      <c r="H42" s="42" t="s">
        <v>384</v>
      </c>
      <c r="I42" s="2">
        <v>7</v>
      </c>
      <c r="J42" s="2">
        <v>37</v>
      </c>
      <c r="K42" s="2">
        <v>42</v>
      </c>
      <c r="L42" s="244" t="s">
        <v>385</v>
      </c>
      <c r="M42" s="299"/>
      <c r="N42" s="42" t="s">
        <v>384</v>
      </c>
      <c r="O42" s="2">
        <v>7</v>
      </c>
      <c r="P42" s="2">
        <v>37</v>
      </c>
      <c r="Q42" s="2">
        <v>42</v>
      </c>
      <c r="R42" s="244" t="s">
        <v>385</v>
      </c>
      <c r="T42" s="42" t="s">
        <v>384</v>
      </c>
      <c r="U42" s="2">
        <v>7</v>
      </c>
      <c r="V42" s="2">
        <v>37</v>
      </c>
      <c r="W42" s="2">
        <v>42</v>
      </c>
      <c r="X42" s="244" t="s">
        <v>385</v>
      </c>
      <c r="Z42" s="42" t="s">
        <v>384</v>
      </c>
      <c r="AA42" s="2">
        <v>7</v>
      </c>
      <c r="AB42" s="2">
        <v>37</v>
      </c>
      <c r="AC42" s="2">
        <v>37</v>
      </c>
      <c r="AD42" s="42" t="s">
        <v>384</v>
      </c>
      <c r="AE42" s="271"/>
      <c r="AF42" s="42" t="s">
        <v>384</v>
      </c>
      <c r="AG42" s="2">
        <v>5</v>
      </c>
      <c r="AH42" s="2">
        <v>37</v>
      </c>
      <c r="AI42" s="2">
        <v>35</v>
      </c>
      <c r="AJ42" s="42" t="s">
        <v>384</v>
      </c>
      <c r="AL42" s="42" t="s">
        <v>384</v>
      </c>
      <c r="AM42" s="2">
        <v>3</v>
      </c>
      <c r="AN42" s="2">
        <v>37</v>
      </c>
      <c r="AO42" s="2">
        <v>32</v>
      </c>
      <c r="AP42" s="38" t="s">
        <v>383</v>
      </c>
      <c r="AR42" s="42" t="s">
        <v>384</v>
      </c>
      <c r="AS42" s="2">
        <v>1</v>
      </c>
      <c r="AT42" s="2">
        <v>37</v>
      </c>
      <c r="AU42" s="2">
        <v>24</v>
      </c>
      <c r="AV42" s="36" t="s">
        <v>382</v>
      </c>
    </row>
    <row r="43" spans="2:48" ht="13.5">
      <c r="B43" s="42" t="s">
        <v>384</v>
      </c>
      <c r="C43" s="2">
        <v>8</v>
      </c>
      <c r="D43" s="2">
        <v>38</v>
      </c>
      <c r="E43" s="2">
        <v>43</v>
      </c>
      <c r="F43" s="244" t="s">
        <v>385</v>
      </c>
      <c r="G43" s="284"/>
      <c r="H43" s="42" t="s">
        <v>384</v>
      </c>
      <c r="I43" s="2">
        <v>8</v>
      </c>
      <c r="J43" s="2">
        <v>38</v>
      </c>
      <c r="K43" s="2">
        <v>43</v>
      </c>
      <c r="L43" s="244" t="s">
        <v>385</v>
      </c>
      <c r="M43" s="299"/>
      <c r="N43" s="42" t="s">
        <v>384</v>
      </c>
      <c r="O43" s="2">
        <v>8</v>
      </c>
      <c r="P43" s="2">
        <v>38</v>
      </c>
      <c r="Q43" s="2">
        <v>43</v>
      </c>
      <c r="R43" s="244" t="s">
        <v>385</v>
      </c>
      <c r="T43" s="42" t="s">
        <v>384</v>
      </c>
      <c r="U43" s="2">
        <v>8</v>
      </c>
      <c r="V43" s="2">
        <v>38</v>
      </c>
      <c r="W43" s="2">
        <v>43</v>
      </c>
      <c r="X43" s="244" t="s">
        <v>385</v>
      </c>
      <c r="Z43" s="42" t="s">
        <v>384</v>
      </c>
      <c r="AA43" s="2">
        <v>8</v>
      </c>
      <c r="AB43" s="2">
        <v>38</v>
      </c>
      <c r="AC43" s="2">
        <v>38</v>
      </c>
      <c r="AD43" s="42" t="s">
        <v>384</v>
      </c>
      <c r="AE43" s="271"/>
      <c r="AF43" s="42" t="s">
        <v>384</v>
      </c>
      <c r="AG43" s="2">
        <v>6</v>
      </c>
      <c r="AH43" s="2">
        <v>38</v>
      </c>
      <c r="AI43" s="2">
        <v>36</v>
      </c>
      <c r="AJ43" s="42" t="s">
        <v>384</v>
      </c>
      <c r="AL43" s="42" t="s">
        <v>384</v>
      </c>
      <c r="AM43" s="2">
        <v>4</v>
      </c>
      <c r="AN43" s="2">
        <v>38</v>
      </c>
      <c r="AO43" s="2">
        <v>33</v>
      </c>
      <c r="AP43" s="38" t="s">
        <v>383</v>
      </c>
      <c r="AR43" s="42" t="s">
        <v>384</v>
      </c>
      <c r="AS43" s="2">
        <v>2</v>
      </c>
      <c r="AT43" s="2">
        <v>38</v>
      </c>
      <c r="AU43" s="2">
        <v>33</v>
      </c>
      <c r="AV43" s="38" t="s">
        <v>383</v>
      </c>
    </row>
    <row r="44" spans="2:48" ht="13.5">
      <c r="B44" s="42" t="s">
        <v>384</v>
      </c>
      <c r="C44" s="2">
        <v>9</v>
      </c>
      <c r="D44" s="2">
        <v>39</v>
      </c>
      <c r="E44" s="2">
        <v>44</v>
      </c>
      <c r="F44" s="244" t="s">
        <v>385</v>
      </c>
      <c r="G44" s="284"/>
      <c r="H44" s="42" t="s">
        <v>384</v>
      </c>
      <c r="I44" s="2">
        <v>9</v>
      </c>
      <c r="J44" s="2">
        <v>39</v>
      </c>
      <c r="K44" s="2">
        <v>44</v>
      </c>
      <c r="L44" s="244" t="s">
        <v>385</v>
      </c>
      <c r="M44" s="299"/>
      <c r="N44" s="42" t="s">
        <v>384</v>
      </c>
      <c r="O44" s="2">
        <v>9</v>
      </c>
      <c r="P44" s="2">
        <v>39</v>
      </c>
      <c r="Q44" s="2">
        <v>44</v>
      </c>
      <c r="R44" s="244" t="s">
        <v>385</v>
      </c>
      <c r="T44" s="42" t="s">
        <v>384</v>
      </c>
      <c r="U44" s="2">
        <v>9</v>
      </c>
      <c r="V44" s="2">
        <v>39</v>
      </c>
      <c r="W44" s="2">
        <v>44</v>
      </c>
      <c r="X44" s="244" t="s">
        <v>385</v>
      </c>
      <c r="Z44" s="42" t="s">
        <v>384</v>
      </c>
      <c r="AA44" s="2">
        <v>9</v>
      </c>
      <c r="AB44" s="2">
        <v>39</v>
      </c>
      <c r="AC44" s="2">
        <v>44</v>
      </c>
      <c r="AD44" s="244" t="s">
        <v>385</v>
      </c>
      <c r="AE44" s="283"/>
      <c r="AF44" s="42" t="s">
        <v>384</v>
      </c>
      <c r="AG44" s="2">
        <v>7</v>
      </c>
      <c r="AH44" s="2">
        <v>39</v>
      </c>
      <c r="AI44" s="2">
        <v>37</v>
      </c>
      <c r="AJ44" s="42" t="s">
        <v>384</v>
      </c>
      <c r="AL44" s="42" t="s">
        <v>384</v>
      </c>
      <c r="AM44" s="2">
        <v>5</v>
      </c>
      <c r="AN44" s="2">
        <v>39</v>
      </c>
      <c r="AO44" s="2">
        <v>39</v>
      </c>
      <c r="AP44" s="42" t="s">
        <v>384</v>
      </c>
      <c r="AR44" s="42" t="s">
        <v>384</v>
      </c>
      <c r="AS44" s="2">
        <v>3</v>
      </c>
      <c r="AT44" s="2">
        <v>39</v>
      </c>
      <c r="AU44" s="2">
        <v>34</v>
      </c>
      <c r="AV44" s="38" t="s">
        <v>383</v>
      </c>
    </row>
    <row r="45" spans="2:48" ht="13.5">
      <c r="B45" s="42" t="s">
        <v>384</v>
      </c>
      <c r="C45" s="2">
        <v>10</v>
      </c>
      <c r="D45" s="2">
        <v>40</v>
      </c>
      <c r="E45" s="2">
        <v>51</v>
      </c>
      <c r="F45" s="46" t="s">
        <v>386</v>
      </c>
      <c r="G45" s="272"/>
      <c r="H45" s="42" t="s">
        <v>384</v>
      </c>
      <c r="I45" s="2">
        <v>10</v>
      </c>
      <c r="J45" s="2">
        <v>40</v>
      </c>
      <c r="K45" s="2">
        <v>51</v>
      </c>
      <c r="L45" s="46" t="s">
        <v>386</v>
      </c>
      <c r="M45" s="285"/>
      <c r="N45" s="42" t="s">
        <v>384</v>
      </c>
      <c r="O45" s="2">
        <v>10</v>
      </c>
      <c r="P45" s="2">
        <v>40</v>
      </c>
      <c r="Q45" s="2">
        <v>51</v>
      </c>
      <c r="R45" s="46" t="s">
        <v>386</v>
      </c>
      <c r="T45" s="42" t="s">
        <v>384</v>
      </c>
      <c r="U45" s="2">
        <v>10</v>
      </c>
      <c r="V45" s="2">
        <v>40</v>
      </c>
      <c r="W45" s="2">
        <v>53</v>
      </c>
      <c r="X45" s="46" t="s">
        <v>386</v>
      </c>
      <c r="Z45" s="301" t="s">
        <v>384</v>
      </c>
      <c r="AA45" s="55">
        <v>10</v>
      </c>
      <c r="AB45" s="55">
        <v>40</v>
      </c>
      <c r="AC45" s="55">
        <v>45</v>
      </c>
      <c r="AD45" s="244" t="s">
        <v>385</v>
      </c>
      <c r="AE45" s="283"/>
      <c r="AF45" s="42" t="s">
        <v>384</v>
      </c>
      <c r="AG45" s="2">
        <v>8</v>
      </c>
      <c r="AH45" s="2">
        <v>40</v>
      </c>
      <c r="AI45" s="2">
        <v>38</v>
      </c>
      <c r="AJ45" s="42" t="s">
        <v>384</v>
      </c>
      <c r="AL45" s="42" t="s">
        <v>384</v>
      </c>
      <c r="AM45" s="2">
        <v>6</v>
      </c>
      <c r="AN45" s="2">
        <v>40</v>
      </c>
      <c r="AO45" s="2">
        <v>40</v>
      </c>
      <c r="AP45" s="42" t="s">
        <v>384</v>
      </c>
      <c r="AR45" s="42" t="s">
        <v>384</v>
      </c>
      <c r="AS45" s="2">
        <v>4</v>
      </c>
      <c r="AT45" s="2">
        <v>40</v>
      </c>
      <c r="AU45" s="2">
        <v>35</v>
      </c>
      <c r="AV45" s="38" t="s">
        <v>383</v>
      </c>
    </row>
    <row r="46" spans="2:48" ht="13.5">
      <c r="B46" s="280"/>
      <c r="C46" s="281"/>
      <c r="D46" s="281"/>
      <c r="E46" s="281"/>
      <c r="F46" s="282"/>
      <c r="G46" s="274"/>
      <c r="H46" s="280"/>
      <c r="I46" s="281"/>
      <c r="J46" s="281"/>
      <c r="K46" s="281"/>
      <c r="L46" s="282"/>
      <c r="M46" s="289"/>
      <c r="N46" s="280"/>
      <c r="O46" s="281"/>
      <c r="P46" s="281"/>
      <c r="Q46" s="281"/>
      <c r="R46" s="282"/>
      <c r="T46" s="280"/>
      <c r="U46" s="281"/>
      <c r="V46" s="281"/>
      <c r="W46" s="281"/>
      <c r="X46" s="282"/>
      <c r="Z46" s="301" t="s">
        <v>384</v>
      </c>
      <c r="AA46" s="2">
        <v>11</v>
      </c>
      <c r="AB46" s="2">
        <v>41</v>
      </c>
      <c r="AC46" s="2">
        <v>46</v>
      </c>
      <c r="AD46" s="244" t="s">
        <v>385</v>
      </c>
      <c r="AE46" s="283"/>
      <c r="AF46" s="42" t="s">
        <v>384</v>
      </c>
      <c r="AG46" s="2">
        <v>9</v>
      </c>
      <c r="AH46" s="2">
        <v>41</v>
      </c>
      <c r="AI46" s="2">
        <v>46</v>
      </c>
      <c r="AJ46" s="244" t="s">
        <v>385</v>
      </c>
      <c r="AL46" s="42" t="s">
        <v>384</v>
      </c>
      <c r="AM46" s="2">
        <v>7</v>
      </c>
      <c r="AN46" s="2">
        <v>41</v>
      </c>
      <c r="AO46" s="2">
        <v>41</v>
      </c>
      <c r="AP46" s="42" t="s">
        <v>384</v>
      </c>
      <c r="AR46" s="42" t="s">
        <v>384</v>
      </c>
      <c r="AS46" s="2">
        <v>5</v>
      </c>
      <c r="AT46" s="2">
        <v>41</v>
      </c>
      <c r="AU46" s="2">
        <v>41</v>
      </c>
      <c r="AV46" s="42" t="s">
        <v>384</v>
      </c>
    </row>
    <row r="47" spans="2:48" ht="13.5">
      <c r="B47" s="244" t="s">
        <v>385</v>
      </c>
      <c r="C47" s="2">
        <v>1</v>
      </c>
      <c r="D47" s="2">
        <v>41</v>
      </c>
      <c r="E47" s="2">
        <v>30</v>
      </c>
      <c r="F47" s="38" t="s">
        <v>383</v>
      </c>
      <c r="G47" s="272"/>
      <c r="H47" s="244" t="s">
        <v>385</v>
      </c>
      <c r="I47" s="2">
        <v>1</v>
      </c>
      <c r="J47" s="2">
        <v>41</v>
      </c>
      <c r="K47" s="2">
        <v>30</v>
      </c>
      <c r="L47" s="38" t="s">
        <v>383</v>
      </c>
      <c r="M47" s="285"/>
      <c r="N47" s="244" t="s">
        <v>385</v>
      </c>
      <c r="O47" s="2">
        <v>1</v>
      </c>
      <c r="P47" s="2">
        <v>41</v>
      </c>
      <c r="Q47" s="2">
        <v>30</v>
      </c>
      <c r="R47" s="38" t="s">
        <v>383</v>
      </c>
      <c r="T47" s="244" t="s">
        <v>385</v>
      </c>
      <c r="U47" s="2">
        <v>1</v>
      </c>
      <c r="V47" s="2">
        <v>41</v>
      </c>
      <c r="W47" s="2">
        <v>30</v>
      </c>
      <c r="X47" s="38" t="s">
        <v>383</v>
      </c>
      <c r="Z47" s="301" t="s">
        <v>384</v>
      </c>
      <c r="AA47" s="2">
        <v>12</v>
      </c>
      <c r="AB47" s="55">
        <v>42</v>
      </c>
      <c r="AC47" s="2">
        <v>55</v>
      </c>
      <c r="AD47" s="46" t="s">
        <v>386</v>
      </c>
      <c r="AE47" s="289"/>
      <c r="AF47" s="301" t="s">
        <v>384</v>
      </c>
      <c r="AG47" s="55">
        <v>10</v>
      </c>
      <c r="AH47" s="2">
        <v>42</v>
      </c>
      <c r="AI47" s="55">
        <v>47</v>
      </c>
      <c r="AJ47" s="244" t="s">
        <v>385</v>
      </c>
      <c r="AL47" s="42" t="s">
        <v>384</v>
      </c>
      <c r="AM47" s="2">
        <v>8</v>
      </c>
      <c r="AN47" s="2">
        <v>42</v>
      </c>
      <c r="AO47" s="2">
        <v>42</v>
      </c>
      <c r="AP47" s="42" t="s">
        <v>384</v>
      </c>
      <c r="AR47" s="42" t="s">
        <v>384</v>
      </c>
      <c r="AS47" s="2">
        <v>6</v>
      </c>
      <c r="AT47" s="2">
        <v>42</v>
      </c>
      <c r="AU47" s="2">
        <v>42</v>
      </c>
      <c r="AV47" s="42" t="s">
        <v>384</v>
      </c>
    </row>
    <row r="48" spans="2:48" ht="13.5">
      <c r="B48" s="244" t="s">
        <v>385</v>
      </c>
      <c r="C48" s="2">
        <v>2</v>
      </c>
      <c r="D48" s="2">
        <v>42</v>
      </c>
      <c r="E48" s="2">
        <v>37</v>
      </c>
      <c r="F48" s="42" t="s">
        <v>384</v>
      </c>
      <c r="G48" s="272"/>
      <c r="H48" s="244" t="s">
        <v>385</v>
      </c>
      <c r="I48" s="2">
        <v>2</v>
      </c>
      <c r="J48" s="2">
        <v>42</v>
      </c>
      <c r="K48" s="2">
        <v>37</v>
      </c>
      <c r="L48" s="42" t="s">
        <v>384</v>
      </c>
      <c r="M48" s="285"/>
      <c r="N48" s="244" t="s">
        <v>385</v>
      </c>
      <c r="O48" s="2">
        <v>2</v>
      </c>
      <c r="P48" s="2">
        <v>42</v>
      </c>
      <c r="Q48" s="2">
        <v>37</v>
      </c>
      <c r="R48" s="42" t="s">
        <v>384</v>
      </c>
      <c r="T48" s="244" t="s">
        <v>385</v>
      </c>
      <c r="U48" s="2">
        <v>2</v>
      </c>
      <c r="V48" s="2">
        <v>42</v>
      </c>
      <c r="W48" s="2">
        <v>37</v>
      </c>
      <c r="X48" s="42" t="s">
        <v>384</v>
      </c>
      <c r="Z48" s="296"/>
      <c r="AA48" s="297"/>
      <c r="AB48" s="297"/>
      <c r="AC48" s="297"/>
      <c r="AD48" s="298"/>
      <c r="AE48" s="289"/>
      <c r="AF48" s="301" t="s">
        <v>384</v>
      </c>
      <c r="AG48" s="2">
        <v>11</v>
      </c>
      <c r="AH48" s="2">
        <v>43</v>
      </c>
      <c r="AI48" s="2">
        <v>48</v>
      </c>
      <c r="AJ48" s="244" t="s">
        <v>385</v>
      </c>
      <c r="AL48" s="42" t="s">
        <v>384</v>
      </c>
      <c r="AM48" s="2">
        <v>9</v>
      </c>
      <c r="AN48" s="2">
        <v>43</v>
      </c>
      <c r="AO48" s="2">
        <v>48</v>
      </c>
      <c r="AP48" s="244" t="s">
        <v>385</v>
      </c>
      <c r="AR48" s="42" t="s">
        <v>384</v>
      </c>
      <c r="AS48" s="2">
        <v>7</v>
      </c>
      <c r="AT48" s="2">
        <v>43</v>
      </c>
      <c r="AU48" s="2">
        <v>43</v>
      </c>
      <c r="AV48" s="42" t="s">
        <v>384</v>
      </c>
    </row>
    <row r="49" spans="2:48" ht="13.5">
      <c r="B49" s="244" t="s">
        <v>385</v>
      </c>
      <c r="C49" s="2">
        <v>3</v>
      </c>
      <c r="D49" s="2">
        <v>43</v>
      </c>
      <c r="E49" s="2">
        <v>38</v>
      </c>
      <c r="F49" s="42" t="s">
        <v>384</v>
      </c>
      <c r="G49" s="272"/>
      <c r="H49" s="244" t="s">
        <v>385</v>
      </c>
      <c r="I49" s="2">
        <v>3</v>
      </c>
      <c r="J49" s="2">
        <v>43</v>
      </c>
      <c r="K49" s="2">
        <v>38</v>
      </c>
      <c r="L49" s="42" t="s">
        <v>384</v>
      </c>
      <c r="M49" s="285"/>
      <c r="N49" s="244" t="s">
        <v>385</v>
      </c>
      <c r="O49" s="2">
        <v>3</v>
      </c>
      <c r="P49" s="2">
        <v>43</v>
      </c>
      <c r="Q49" s="2">
        <v>38</v>
      </c>
      <c r="R49" s="42" t="s">
        <v>384</v>
      </c>
      <c r="T49" s="244" t="s">
        <v>385</v>
      </c>
      <c r="U49" s="2">
        <v>3</v>
      </c>
      <c r="V49" s="2">
        <v>43</v>
      </c>
      <c r="W49" s="2">
        <v>38</v>
      </c>
      <c r="X49" s="42" t="s">
        <v>384</v>
      </c>
      <c r="Z49" s="244" t="s">
        <v>385</v>
      </c>
      <c r="AA49" s="2">
        <v>1</v>
      </c>
      <c r="AB49" s="2">
        <v>43</v>
      </c>
      <c r="AC49" s="2">
        <v>30</v>
      </c>
      <c r="AD49" s="38" t="s">
        <v>383</v>
      </c>
      <c r="AE49" s="271"/>
      <c r="AF49" s="301" t="s">
        <v>384</v>
      </c>
      <c r="AG49" s="2">
        <v>12</v>
      </c>
      <c r="AH49" s="2">
        <v>44</v>
      </c>
      <c r="AI49" s="2">
        <v>57</v>
      </c>
      <c r="AJ49" s="46" t="s">
        <v>386</v>
      </c>
      <c r="AL49" s="301" t="s">
        <v>384</v>
      </c>
      <c r="AM49" s="55">
        <v>10</v>
      </c>
      <c r="AN49" s="2">
        <v>44</v>
      </c>
      <c r="AO49" s="55">
        <v>49</v>
      </c>
      <c r="AP49" s="244" t="s">
        <v>385</v>
      </c>
      <c r="AR49" s="42" t="s">
        <v>384</v>
      </c>
      <c r="AS49" s="2">
        <v>8</v>
      </c>
      <c r="AT49" s="2">
        <v>44</v>
      </c>
      <c r="AU49" s="2">
        <v>44</v>
      </c>
      <c r="AV49" s="42" t="s">
        <v>384</v>
      </c>
    </row>
    <row r="50" spans="2:48" ht="13.5">
      <c r="B50" s="244" t="s">
        <v>385</v>
      </c>
      <c r="C50" s="2">
        <v>4</v>
      </c>
      <c r="D50" s="2">
        <v>44</v>
      </c>
      <c r="E50" s="2">
        <v>39</v>
      </c>
      <c r="F50" s="42" t="s">
        <v>384</v>
      </c>
      <c r="G50" s="272"/>
      <c r="H50" s="244" t="s">
        <v>385</v>
      </c>
      <c r="I50" s="2">
        <v>4</v>
      </c>
      <c r="J50" s="2">
        <v>44</v>
      </c>
      <c r="K50" s="2">
        <v>39</v>
      </c>
      <c r="L50" s="42" t="s">
        <v>384</v>
      </c>
      <c r="M50" s="285"/>
      <c r="N50" s="244" t="s">
        <v>385</v>
      </c>
      <c r="O50" s="2">
        <v>4</v>
      </c>
      <c r="P50" s="2">
        <v>44</v>
      </c>
      <c r="Q50" s="2">
        <v>39</v>
      </c>
      <c r="R50" s="42" t="s">
        <v>384</v>
      </c>
      <c r="T50" s="244" t="s">
        <v>385</v>
      </c>
      <c r="U50" s="2">
        <v>4</v>
      </c>
      <c r="V50" s="2">
        <v>44</v>
      </c>
      <c r="W50" s="2">
        <v>39</v>
      </c>
      <c r="X50" s="42" t="s">
        <v>384</v>
      </c>
      <c r="Z50" s="244" t="s">
        <v>385</v>
      </c>
      <c r="AA50" s="2">
        <v>2</v>
      </c>
      <c r="AB50" s="2">
        <v>44</v>
      </c>
      <c r="AC50" s="2">
        <v>39</v>
      </c>
      <c r="AD50" s="42" t="s">
        <v>384</v>
      </c>
      <c r="AE50" s="271"/>
      <c r="AF50" s="296"/>
      <c r="AG50" s="297"/>
      <c r="AH50" s="297"/>
      <c r="AI50" s="297"/>
      <c r="AJ50" s="298"/>
      <c r="AL50" s="301" t="s">
        <v>384</v>
      </c>
      <c r="AM50" s="2">
        <v>11</v>
      </c>
      <c r="AN50" s="2">
        <v>45</v>
      </c>
      <c r="AO50" s="2">
        <v>50</v>
      </c>
      <c r="AP50" s="244" t="s">
        <v>385</v>
      </c>
      <c r="AR50" s="42" t="s">
        <v>384</v>
      </c>
      <c r="AS50" s="2">
        <v>9</v>
      </c>
      <c r="AT50" s="2">
        <v>45</v>
      </c>
      <c r="AU50" s="2">
        <v>50</v>
      </c>
      <c r="AV50" s="244" t="s">
        <v>385</v>
      </c>
    </row>
    <row r="51" spans="2:48" ht="13.5">
      <c r="B51" s="244" t="s">
        <v>385</v>
      </c>
      <c r="C51" s="2">
        <v>5</v>
      </c>
      <c r="D51" s="2">
        <v>45</v>
      </c>
      <c r="E51" s="2">
        <v>45</v>
      </c>
      <c r="F51" s="244" t="s">
        <v>385</v>
      </c>
      <c r="G51" s="284"/>
      <c r="H51" s="244" t="s">
        <v>385</v>
      </c>
      <c r="I51" s="2">
        <v>5</v>
      </c>
      <c r="J51" s="2">
        <v>45</v>
      </c>
      <c r="K51" s="2">
        <v>45</v>
      </c>
      <c r="L51" s="244" t="s">
        <v>385</v>
      </c>
      <c r="M51" s="299"/>
      <c r="N51" s="244" t="s">
        <v>385</v>
      </c>
      <c r="O51" s="2">
        <v>5</v>
      </c>
      <c r="P51" s="2">
        <v>45</v>
      </c>
      <c r="Q51" s="2">
        <v>45</v>
      </c>
      <c r="R51" s="244" t="s">
        <v>385</v>
      </c>
      <c r="T51" s="244" t="s">
        <v>385</v>
      </c>
      <c r="U51" s="2">
        <v>5</v>
      </c>
      <c r="V51" s="2">
        <v>45</v>
      </c>
      <c r="W51" s="2">
        <v>45</v>
      </c>
      <c r="X51" s="244" t="s">
        <v>385</v>
      </c>
      <c r="Z51" s="244" t="s">
        <v>385</v>
      </c>
      <c r="AA51" s="2">
        <v>3</v>
      </c>
      <c r="AB51" s="2">
        <v>45</v>
      </c>
      <c r="AC51" s="2">
        <v>40</v>
      </c>
      <c r="AD51" s="42" t="s">
        <v>384</v>
      </c>
      <c r="AE51" s="271"/>
      <c r="AF51" s="244" t="s">
        <v>385</v>
      </c>
      <c r="AG51" s="2">
        <v>1</v>
      </c>
      <c r="AH51" s="2">
        <v>45</v>
      </c>
      <c r="AI51" s="2">
        <v>30</v>
      </c>
      <c r="AJ51" s="38" t="s">
        <v>383</v>
      </c>
      <c r="AL51" s="301" t="s">
        <v>384</v>
      </c>
      <c r="AM51" s="2">
        <v>12</v>
      </c>
      <c r="AN51" s="2">
        <v>46</v>
      </c>
      <c r="AO51" s="2">
        <v>59</v>
      </c>
      <c r="AP51" s="46" t="s">
        <v>386</v>
      </c>
      <c r="AR51" s="301" t="s">
        <v>384</v>
      </c>
      <c r="AS51" s="55">
        <v>10</v>
      </c>
      <c r="AT51" s="2">
        <v>46</v>
      </c>
      <c r="AU51" s="55">
        <v>51</v>
      </c>
      <c r="AV51" s="244" t="s">
        <v>385</v>
      </c>
    </row>
    <row r="52" spans="2:48" ht="13.5">
      <c r="B52" s="244" t="s">
        <v>385</v>
      </c>
      <c r="C52" s="2">
        <v>6</v>
      </c>
      <c r="D52" s="2">
        <v>46</v>
      </c>
      <c r="E52" s="2">
        <v>46</v>
      </c>
      <c r="F52" s="244" t="s">
        <v>385</v>
      </c>
      <c r="G52" s="284"/>
      <c r="H52" s="244" t="s">
        <v>385</v>
      </c>
      <c r="I52" s="2">
        <v>6</v>
      </c>
      <c r="J52" s="2">
        <v>46</v>
      </c>
      <c r="K52" s="2">
        <v>46</v>
      </c>
      <c r="L52" s="244" t="s">
        <v>385</v>
      </c>
      <c r="M52" s="299"/>
      <c r="N52" s="244" t="s">
        <v>385</v>
      </c>
      <c r="O52" s="2">
        <v>6</v>
      </c>
      <c r="P52" s="2">
        <v>46</v>
      </c>
      <c r="Q52" s="2">
        <v>46</v>
      </c>
      <c r="R52" s="244" t="s">
        <v>385</v>
      </c>
      <c r="T52" s="244" t="s">
        <v>385</v>
      </c>
      <c r="U52" s="2">
        <v>6</v>
      </c>
      <c r="V52" s="2">
        <v>46</v>
      </c>
      <c r="W52" s="2">
        <v>46</v>
      </c>
      <c r="X52" s="244" t="s">
        <v>385</v>
      </c>
      <c r="Z52" s="244" t="s">
        <v>385</v>
      </c>
      <c r="AA52" s="2">
        <v>4</v>
      </c>
      <c r="AB52" s="2">
        <v>46</v>
      </c>
      <c r="AC52" s="2">
        <v>41</v>
      </c>
      <c r="AD52" s="42" t="s">
        <v>384</v>
      </c>
      <c r="AE52" s="271"/>
      <c r="AF52" s="244" t="s">
        <v>385</v>
      </c>
      <c r="AG52" s="2">
        <v>2</v>
      </c>
      <c r="AH52" s="2">
        <v>46</v>
      </c>
      <c r="AI52" s="2">
        <v>39</v>
      </c>
      <c r="AJ52" s="42" t="s">
        <v>384</v>
      </c>
      <c r="AL52" s="296"/>
      <c r="AM52" s="297"/>
      <c r="AN52" s="297"/>
      <c r="AO52" s="297"/>
      <c r="AP52" s="298"/>
      <c r="AR52" s="301" t="s">
        <v>384</v>
      </c>
      <c r="AS52" s="2">
        <v>11</v>
      </c>
      <c r="AT52" s="2">
        <v>47</v>
      </c>
      <c r="AU52" s="2">
        <v>52</v>
      </c>
      <c r="AV52" s="244" t="s">
        <v>385</v>
      </c>
    </row>
    <row r="53" spans="2:48" ht="13.5">
      <c r="B53" s="244" t="s">
        <v>385</v>
      </c>
      <c r="C53" s="2">
        <v>7</v>
      </c>
      <c r="D53" s="2">
        <v>47</v>
      </c>
      <c r="E53" s="2">
        <v>52</v>
      </c>
      <c r="F53" s="46" t="s">
        <v>386</v>
      </c>
      <c r="G53" s="272"/>
      <c r="H53" s="244" t="s">
        <v>385</v>
      </c>
      <c r="I53" s="2">
        <v>7</v>
      </c>
      <c r="J53" s="2">
        <v>47</v>
      </c>
      <c r="K53" s="2">
        <v>52</v>
      </c>
      <c r="L53" s="46" t="s">
        <v>386</v>
      </c>
      <c r="M53" s="285"/>
      <c r="N53" s="244" t="s">
        <v>385</v>
      </c>
      <c r="O53" s="2">
        <v>7</v>
      </c>
      <c r="P53" s="2">
        <v>47</v>
      </c>
      <c r="Q53" s="2">
        <v>52</v>
      </c>
      <c r="R53" s="46" t="s">
        <v>386</v>
      </c>
      <c r="T53" s="244" t="s">
        <v>385</v>
      </c>
      <c r="U53" s="2">
        <v>7</v>
      </c>
      <c r="V53" s="2">
        <v>47</v>
      </c>
      <c r="W53" s="2">
        <v>47</v>
      </c>
      <c r="X53" s="244" t="s">
        <v>385</v>
      </c>
      <c r="Z53" s="244" t="s">
        <v>385</v>
      </c>
      <c r="AA53" s="2">
        <v>5</v>
      </c>
      <c r="AB53" s="2">
        <v>47</v>
      </c>
      <c r="AC53" s="2">
        <v>47</v>
      </c>
      <c r="AD53" s="244" t="s">
        <v>385</v>
      </c>
      <c r="AE53" s="283"/>
      <c r="AF53" s="244" t="s">
        <v>385</v>
      </c>
      <c r="AG53" s="2">
        <v>3</v>
      </c>
      <c r="AH53" s="2">
        <v>47</v>
      </c>
      <c r="AI53" s="2">
        <v>40</v>
      </c>
      <c r="AJ53" s="42" t="s">
        <v>384</v>
      </c>
      <c r="AL53" s="244" t="s">
        <v>385</v>
      </c>
      <c r="AM53" s="2">
        <v>1</v>
      </c>
      <c r="AN53" s="2">
        <v>47</v>
      </c>
      <c r="AO53" s="2">
        <v>34</v>
      </c>
      <c r="AP53" s="38" t="s">
        <v>383</v>
      </c>
      <c r="AR53" s="301" t="s">
        <v>384</v>
      </c>
      <c r="AS53" s="2">
        <v>12</v>
      </c>
      <c r="AT53" s="2">
        <v>48</v>
      </c>
      <c r="AU53" s="2">
        <v>61</v>
      </c>
      <c r="AV53" s="46" t="s">
        <v>386</v>
      </c>
    </row>
    <row r="54" spans="2:48" ht="13.5">
      <c r="B54" s="244" t="s">
        <v>385</v>
      </c>
      <c r="C54" s="2">
        <v>8</v>
      </c>
      <c r="D54" s="2">
        <v>48</v>
      </c>
      <c r="E54" s="2">
        <v>53</v>
      </c>
      <c r="F54" s="46" t="s">
        <v>386</v>
      </c>
      <c r="G54" s="272"/>
      <c r="H54" s="244" t="s">
        <v>385</v>
      </c>
      <c r="I54" s="2">
        <v>8</v>
      </c>
      <c r="J54" s="2">
        <v>48</v>
      </c>
      <c r="K54" s="2">
        <v>53</v>
      </c>
      <c r="L54" s="46" t="s">
        <v>386</v>
      </c>
      <c r="M54" s="285"/>
      <c r="N54" s="244" t="s">
        <v>385</v>
      </c>
      <c r="O54" s="2">
        <v>8</v>
      </c>
      <c r="P54" s="2">
        <v>48</v>
      </c>
      <c r="Q54" s="2">
        <v>53</v>
      </c>
      <c r="R54" s="46" t="s">
        <v>386</v>
      </c>
      <c r="T54" s="244" t="s">
        <v>385</v>
      </c>
      <c r="U54" s="2">
        <v>8</v>
      </c>
      <c r="V54" s="2">
        <v>48</v>
      </c>
      <c r="W54" s="2">
        <v>48</v>
      </c>
      <c r="X54" s="244" t="s">
        <v>385</v>
      </c>
      <c r="Z54" s="244" t="s">
        <v>385</v>
      </c>
      <c r="AA54" s="2">
        <v>6</v>
      </c>
      <c r="AB54" s="2">
        <v>48</v>
      </c>
      <c r="AC54" s="2">
        <v>48</v>
      </c>
      <c r="AD54" s="244" t="s">
        <v>385</v>
      </c>
      <c r="AE54" s="283"/>
      <c r="AF54" s="244" t="s">
        <v>385</v>
      </c>
      <c r="AG54" s="2">
        <v>4</v>
      </c>
      <c r="AH54" s="2">
        <v>48</v>
      </c>
      <c r="AI54" s="2">
        <v>41</v>
      </c>
      <c r="AJ54" s="42" t="s">
        <v>384</v>
      </c>
      <c r="AL54" s="244" t="s">
        <v>385</v>
      </c>
      <c r="AM54" s="2">
        <v>2</v>
      </c>
      <c r="AN54" s="2">
        <v>48</v>
      </c>
      <c r="AO54" s="2">
        <v>43</v>
      </c>
      <c r="AP54" s="42" t="s">
        <v>384</v>
      </c>
      <c r="AR54" s="296"/>
      <c r="AS54" s="297"/>
      <c r="AT54" s="297"/>
      <c r="AU54" s="297"/>
      <c r="AV54" s="298"/>
    </row>
    <row r="55" spans="2:48" ht="13.5">
      <c r="B55" s="244" t="s">
        <v>385</v>
      </c>
      <c r="C55" s="2">
        <v>9</v>
      </c>
      <c r="D55" s="2">
        <v>49</v>
      </c>
      <c r="E55" s="2">
        <v>54</v>
      </c>
      <c r="F55" s="46" t="s">
        <v>386</v>
      </c>
      <c r="G55" s="272"/>
      <c r="H55" s="244" t="s">
        <v>385</v>
      </c>
      <c r="I55" s="2">
        <v>9</v>
      </c>
      <c r="J55" s="2">
        <v>49</v>
      </c>
      <c r="K55" s="2">
        <v>54</v>
      </c>
      <c r="L55" s="46" t="s">
        <v>386</v>
      </c>
      <c r="M55" s="285"/>
      <c r="N55" s="244" t="s">
        <v>385</v>
      </c>
      <c r="O55" s="2">
        <v>9</v>
      </c>
      <c r="P55" s="2">
        <v>49</v>
      </c>
      <c r="Q55" s="2">
        <v>54</v>
      </c>
      <c r="R55" s="46" t="s">
        <v>386</v>
      </c>
      <c r="T55" s="244" t="s">
        <v>385</v>
      </c>
      <c r="U55" s="2">
        <v>9</v>
      </c>
      <c r="V55" s="2">
        <v>49</v>
      </c>
      <c r="W55" s="2">
        <v>54</v>
      </c>
      <c r="X55" s="46" t="s">
        <v>386</v>
      </c>
      <c r="Z55" s="244" t="s">
        <v>385</v>
      </c>
      <c r="AA55" s="2">
        <v>7</v>
      </c>
      <c r="AB55" s="2">
        <v>49</v>
      </c>
      <c r="AC55" s="2">
        <v>49</v>
      </c>
      <c r="AD55" s="244" t="s">
        <v>385</v>
      </c>
      <c r="AE55" s="283"/>
      <c r="AF55" s="244" t="s">
        <v>385</v>
      </c>
      <c r="AG55" s="2">
        <v>5</v>
      </c>
      <c r="AH55" s="2">
        <v>49</v>
      </c>
      <c r="AI55" s="2">
        <v>49</v>
      </c>
      <c r="AJ55" s="244" t="s">
        <v>385</v>
      </c>
      <c r="AL55" s="244" t="s">
        <v>385</v>
      </c>
      <c r="AM55" s="2">
        <v>3</v>
      </c>
      <c r="AN55" s="2">
        <v>49</v>
      </c>
      <c r="AO55" s="2">
        <v>44</v>
      </c>
      <c r="AP55" s="42" t="s">
        <v>384</v>
      </c>
      <c r="AR55" s="244" t="s">
        <v>385</v>
      </c>
      <c r="AS55" s="2">
        <v>1</v>
      </c>
      <c r="AT55" s="2">
        <v>49</v>
      </c>
      <c r="AU55" s="2">
        <v>36</v>
      </c>
      <c r="AV55" s="38" t="s">
        <v>383</v>
      </c>
    </row>
    <row r="56" spans="2:48" ht="13.5">
      <c r="B56" s="244" t="s">
        <v>385</v>
      </c>
      <c r="C56" s="2">
        <v>10</v>
      </c>
      <c r="D56" s="2">
        <v>50</v>
      </c>
      <c r="E56" s="2">
        <v>61</v>
      </c>
      <c r="F56" s="48" t="s">
        <v>387</v>
      </c>
      <c r="G56" s="272"/>
      <c r="H56" s="244" t="s">
        <v>385</v>
      </c>
      <c r="I56" s="2">
        <v>10</v>
      </c>
      <c r="J56" s="2">
        <v>50</v>
      </c>
      <c r="K56" s="2">
        <v>61</v>
      </c>
      <c r="L56" s="48" t="s">
        <v>387</v>
      </c>
      <c r="M56" s="285"/>
      <c r="N56" s="244" t="s">
        <v>385</v>
      </c>
      <c r="O56" s="2">
        <v>10</v>
      </c>
      <c r="P56" s="2">
        <v>50</v>
      </c>
      <c r="Q56" s="2">
        <v>63</v>
      </c>
      <c r="R56" s="48" t="s">
        <v>387</v>
      </c>
      <c r="T56" s="302" t="s">
        <v>385</v>
      </c>
      <c r="U56" s="55">
        <v>10</v>
      </c>
      <c r="V56" s="55">
        <v>50</v>
      </c>
      <c r="W56" s="55">
        <v>55</v>
      </c>
      <c r="X56" s="46" t="s">
        <v>386</v>
      </c>
      <c r="Z56" s="244" t="s">
        <v>385</v>
      </c>
      <c r="AA56" s="2">
        <v>8</v>
      </c>
      <c r="AB56" s="2">
        <v>50</v>
      </c>
      <c r="AC56" s="2">
        <v>50</v>
      </c>
      <c r="AD56" s="244" t="s">
        <v>385</v>
      </c>
      <c r="AE56" s="283"/>
      <c r="AF56" s="244" t="s">
        <v>385</v>
      </c>
      <c r="AG56" s="2">
        <v>6</v>
      </c>
      <c r="AH56" s="2">
        <v>50</v>
      </c>
      <c r="AI56" s="2">
        <v>50</v>
      </c>
      <c r="AJ56" s="244" t="s">
        <v>385</v>
      </c>
      <c r="AL56" s="244" t="s">
        <v>385</v>
      </c>
      <c r="AM56" s="2">
        <v>4</v>
      </c>
      <c r="AN56" s="2">
        <v>50</v>
      </c>
      <c r="AO56" s="2">
        <v>45</v>
      </c>
      <c r="AP56" s="42" t="s">
        <v>384</v>
      </c>
      <c r="AR56" s="244" t="s">
        <v>385</v>
      </c>
      <c r="AS56" s="2">
        <v>2</v>
      </c>
      <c r="AT56" s="2">
        <v>50</v>
      </c>
      <c r="AU56" s="2">
        <v>45</v>
      </c>
      <c r="AV56" s="42" t="s">
        <v>384</v>
      </c>
    </row>
    <row r="57" spans="2:48" ht="13.5">
      <c r="B57" s="280"/>
      <c r="C57" s="281"/>
      <c r="D57" s="281"/>
      <c r="E57" s="281"/>
      <c r="F57" s="282"/>
      <c r="G57" s="274"/>
      <c r="H57" s="280"/>
      <c r="I57" s="281"/>
      <c r="J57" s="281"/>
      <c r="K57" s="281"/>
      <c r="L57" s="282"/>
      <c r="M57" s="289"/>
      <c r="N57" s="280"/>
      <c r="O57" s="281"/>
      <c r="P57" s="281"/>
      <c r="Q57" s="281"/>
      <c r="R57" s="282"/>
      <c r="T57" s="302" t="s">
        <v>385</v>
      </c>
      <c r="U57" s="2">
        <v>11</v>
      </c>
      <c r="V57" s="2">
        <v>51</v>
      </c>
      <c r="W57" s="2">
        <v>56</v>
      </c>
      <c r="X57" s="46" t="s">
        <v>386</v>
      </c>
      <c r="Z57" s="244" t="s">
        <v>385</v>
      </c>
      <c r="AA57" s="2">
        <v>9</v>
      </c>
      <c r="AB57" s="2">
        <v>51</v>
      </c>
      <c r="AC57" s="2">
        <v>56</v>
      </c>
      <c r="AD57" s="46" t="s">
        <v>386</v>
      </c>
      <c r="AE57" s="271"/>
      <c r="AF57" s="244" t="s">
        <v>385</v>
      </c>
      <c r="AG57" s="2">
        <v>7</v>
      </c>
      <c r="AH57" s="2">
        <v>51</v>
      </c>
      <c r="AI57" s="2">
        <v>51</v>
      </c>
      <c r="AJ57" s="244" t="s">
        <v>385</v>
      </c>
      <c r="AL57" s="244" t="s">
        <v>385</v>
      </c>
      <c r="AM57" s="2">
        <v>5</v>
      </c>
      <c r="AN57" s="2">
        <v>51</v>
      </c>
      <c r="AO57" s="2">
        <v>51</v>
      </c>
      <c r="AP57" s="244" t="s">
        <v>385</v>
      </c>
      <c r="AR57" s="244" t="s">
        <v>385</v>
      </c>
      <c r="AS57" s="2">
        <v>3</v>
      </c>
      <c r="AT57" s="2">
        <v>51</v>
      </c>
      <c r="AU57" s="2">
        <v>46</v>
      </c>
      <c r="AV57" s="42" t="s">
        <v>384</v>
      </c>
    </row>
    <row r="58" spans="2:48" ht="13.5">
      <c r="B58" s="46" t="s">
        <v>386</v>
      </c>
      <c r="C58" s="2">
        <v>1</v>
      </c>
      <c r="D58" s="2">
        <v>51</v>
      </c>
      <c r="E58" s="2">
        <v>40</v>
      </c>
      <c r="F58" s="42" t="s">
        <v>384</v>
      </c>
      <c r="G58" s="272"/>
      <c r="H58" s="46" t="s">
        <v>386</v>
      </c>
      <c r="I58" s="2">
        <v>1</v>
      </c>
      <c r="J58" s="2">
        <v>51</v>
      </c>
      <c r="K58" s="2">
        <v>40</v>
      </c>
      <c r="L58" s="42" t="s">
        <v>384</v>
      </c>
      <c r="M58" s="285"/>
      <c r="N58" s="46" t="s">
        <v>386</v>
      </c>
      <c r="O58" s="2">
        <v>1</v>
      </c>
      <c r="P58" s="2">
        <v>51</v>
      </c>
      <c r="Q58" s="2">
        <v>40</v>
      </c>
      <c r="R58" s="42" t="s">
        <v>384</v>
      </c>
      <c r="T58" s="302" t="s">
        <v>385</v>
      </c>
      <c r="U58" s="55">
        <v>12</v>
      </c>
      <c r="V58" s="55">
        <v>52</v>
      </c>
      <c r="W58" s="2">
        <v>65</v>
      </c>
      <c r="X58" s="48" t="s">
        <v>387</v>
      </c>
      <c r="Z58" s="302" t="s">
        <v>385</v>
      </c>
      <c r="AA58" s="55">
        <v>10</v>
      </c>
      <c r="AB58" s="2">
        <v>52</v>
      </c>
      <c r="AC58" s="55">
        <v>57</v>
      </c>
      <c r="AD58" s="46" t="s">
        <v>386</v>
      </c>
      <c r="AE58" s="271"/>
      <c r="AF58" s="244" t="s">
        <v>385</v>
      </c>
      <c r="AG58" s="2">
        <v>8</v>
      </c>
      <c r="AH58" s="2">
        <v>52</v>
      </c>
      <c r="AI58" s="2">
        <v>52</v>
      </c>
      <c r="AJ58" s="244" t="s">
        <v>385</v>
      </c>
      <c r="AL58" s="244" t="s">
        <v>385</v>
      </c>
      <c r="AM58" s="2">
        <v>6</v>
      </c>
      <c r="AN58" s="2">
        <v>52</v>
      </c>
      <c r="AO58" s="2">
        <v>52</v>
      </c>
      <c r="AP58" s="244" t="s">
        <v>385</v>
      </c>
      <c r="AR58" s="244" t="s">
        <v>385</v>
      </c>
      <c r="AS58" s="2">
        <v>4</v>
      </c>
      <c r="AT58" s="2">
        <v>52</v>
      </c>
      <c r="AU58" s="2">
        <v>47</v>
      </c>
      <c r="AV58" s="42" t="s">
        <v>384</v>
      </c>
    </row>
    <row r="59" spans="2:48" ht="13.5">
      <c r="B59" s="46" t="s">
        <v>386</v>
      </c>
      <c r="C59" s="2">
        <v>2</v>
      </c>
      <c r="D59" s="2">
        <v>52</v>
      </c>
      <c r="E59" s="2">
        <v>47</v>
      </c>
      <c r="F59" s="244" t="s">
        <v>385</v>
      </c>
      <c r="G59" s="284"/>
      <c r="H59" s="46" t="s">
        <v>386</v>
      </c>
      <c r="I59" s="2">
        <v>2</v>
      </c>
      <c r="J59" s="2">
        <v>52</v>
      </c>
      <c r="K59" s="2">
        <v>47</v>
      </c>
      <c r="L59" s="244" t="s">
        <v>385</v>
      </c>
      <c r="M59" s="299"/>
      <c r="N59" s="46" t="s">
        <v>386</v>
      </c>
      <c r="O59" s="2">
        <v>2</v>
      </c>
      <c r="P59" s="2">
        <v>52</v>
      </c>
      <c r="Q59" s="2">
        <v>47</v>
      </c>
      <c r="R59" s="244" t="s">
        <v>385</v>
      </c>
      <c r="T59" s="296"/>
      <c r="U59" s="297"/>
      <c r="V59" s="297"/>
      <c r="W59" s="297"/>
      <c r="X59" s="298"/>
      <c r="Z59" s="302" t="s">
        <v>385</v>
      </c>
      <c r="AA59" s="2">
        <v>11</v>
      </c>
      <c r="AB59" s="2">
        <v>53</v>
      </c>
      <c r="AC59" s="2">
        <v>58</v>
      </c>
      <c r="AD59" s="46" t="s">
        <v>386</v>
      </c>
      <c r="AE59" s="271"/>
      <c r="AF59" s="244" t="s">
        <v>385</v>
      </c>
      <c r="AG59" s="2">
        <v>9</v>
      </c>
      <c r="AH59" s="2">
        <v>53</v>
      </c>
      <c r="AI59" s="2">
        <v>58</v>
      </c>
      <c r="AJ59" s="46" t="s">
        <v>386</v>
      </c>
      <c r="AL59" s="244" t="s">
        <v>385</v>
      </c>
      <c r="AM59" s="2">
        <v>7</v>
      </c>
      <c r="AN59" s="2">
        <v>53</v>
      </c>
      <c r="AO59" s="2">
        <v>53</v>
      </c>
      <c r="AP59" s="244" t="s">
        <v>385</v>
      </c>
      <c r="AR59" s="244" t="s">
        <v>385</v>
      </c>
      <c r="AS59" s="2">
        <v>5</v>
      </c>
      <c r="AT59" s="2">
        <v>53</v>
      </c>
      <c r="AU59" s="2">
        <v>53</v>
      </c>
      <c r="AV59" s="244" t="s">
        <v>385</v>
      </c>
    </row>
    <row r="60" spans="2:48" ht="13.5">
      <c r="B60" s="46" t="s">
        <v>386</v>
      </c>
      <c r="C60" s="2">
        <v>3</v>
      </c>
      <c r="D60" s="2">
        <v>53</v>
      </c>
      <c r="E60" s="2">
        <v>48</v>
      </c>
      <c r="F60" s="244" t="s">
        <v>385</v>
      </c>
      <c r="G60" s="284"/>
      <c r="H60" s="46" t="s">
        <v>386</v>
      </c>
      <c r="I60" s="2">
        <v>3</v>
      </c>
      <c r="J60" s="2">
        <v>53</v>
      </c>
      <c r="K60" s="2">
        <v>48</v>
      </c>
      <c r="L60" s="244" t="s">
        <v>385</v>
      </c>
      <c r="M60" s="299"/>
      <c r="N60" s="46" t="s">
        <v>386</v>
      </c>
      <c r="O60" s="2">
        <v>3</v>
      </c>
      <c r="P60" s="2">
        <v>53</v>
      </c>
      <c r="Q60" s="2">
        <v>48</v>
      </c>
      <c r="R60" s="244" t="s">
        <v>385</v>
      </c>
      <c r="T60" s="46" t="s">
        <v>386</v>
      </c>
      <c r="U60" s="2">
        <v>1</v>
      </c>
      <c r="V60" s="2">
        <v>53</v>
      </c>
      <c r="W60" s="2">
        <v>40</v>
      </c>
      <c r="X60" s="42" t="s">
        <v>384</v>
      </c>
      <c r="Z60" s="302" t="s">
        <v>385</v>
      </c>
      <c r="AA60" s="55">
        <v>12</v>
      </c>
      <c r="AB60" s="2">
        <v>54</v>
      </c>
      <c r="AC60" s="2">
        <v>67</v>
      </c>
      <c r="AD60" s="48" t="s">
        <v>387</v>
      </c>
      <c r="AE60" s="289"/>
      <c r="AF60" s="302" t="s">
        <v>385</v>
      </c>
      <c r="AG60" s="55">
        <v>10</v>
      </c>
      <c r="AH60" s="2">
        <v>54</v>
      </c>
      <c r="AI60" s="55">
        <v>59</v>
      </c>
      <c r="AJ60" s="46" t="s">
        <v>386</v>
      </c>
      <c r="AL60" s="244" t="s">
        <v>385</v>
      </c>
      <c r="AM60" s="2">
        <v>8</v>
      </c>
      <c r="AN60" s="2">
        <v>54</v>
      </c>
      <c r="AO60" s="2">
        <v>54</v>
      </c>
      <c r="AP60" s="244" t="s">
        <v>385</v>
      </c>
      <c r="AR60" s="244" t="s">
        <v>385</v>
      </c>
      <c r="AS60" s="2">
        <v>6</v>
      </c>
      <c r="AT60" s="2">
        <v>54</v>
      </c>
      <c r="AU60" s="2">
        <v>54</v>
      </c>
      <c r="AV60" s="244" t="s">
        <v>385</v>
      </c>
    </row>
    <row r="61" spans="2:48" ht="13.5">
      <c r="B61" s="46" t="s">
        <v>386</v>
      </c>
      <c r="C61" s="2">
        <v>4</v>
      </c>
      <c r="D61" s="2">
        <v>54</v>
      </c>
      <c r="E61" s="2">
        <v>49</v>
      </c>
      <c r="F61" s="244" t="s">
        <v>385</v>
      </c>
      <c r="G61" s="284"/>
      <c r="H61" s="46" t="s">
        <v>386</v>
      </c>
      <c r="I61" s="2">
        <v>4</v>
      </c>
      <c r="J61" s="2">
        <v>54</v>
      </c>
      <c r="K61" s="2">
        <v>49</v>
      </c>
      <c r="L61" s="244" t="s">
        <v>385</v>
      </c>
      <c r="M61" s="299"/>
      <c r="N61" s="46" t="s">
        <v>386</v>
      </c>
      <c r="O61" s="2">
        <v>4</v>
      </c>
      <c r="P61" s="2">
        <v>54</v>
      </c>
      <c r="Q61" s="2">
        <v>49</v>
      </c>
      <c r="R61" s="244" t="s">
        <v>385</v>
      </c>
      <c r="T61" s="46" t="s">
        <v>386</v>
      </c>
      <c r="U61" s="2">
        <v>2</v>
      </c>
      <c r="V61" s="2">
        <v>54</v>
      </c>
      <c r="W61" s="2">
        <v>49</v>
      </c>
      <c r="X61" s="244" t="s">
        <v>385</v>
      </c>
      <c r="Z61" s="296"/>
      <c r="AA61" s="297"/>
      <c r="AB61" s="297"/>
      <c r="AC61" s="297"/>
      <c r="AD61" s="298"/>
      <c r="AE61" s="289"/>
      <c r="AF61" s="302" t="s">
        <v>385</v>
      </c>
      <c r="AG61" s="2">
        <v>11</v>
      </c>
      <c r="AH61" s="2">
        <v>55</v>
      </c>
      <c r="AI61" s="2">
        <v>60</v>
      </c>
      <c r="AJ61" s="46" t="s">
        <v>386</v>
      </c>
      <c r="AL61" s="244" t="s">
        <v>385</v>
      </c>
      <c r="AM61" s="2">
        <v>9</v>
      </c>
      <c r="AN61" s="2">
        <v>55</v>
      </c>
      <c r="AO61" s="2">
        <v>60</v>
      </c>
      <c r="AP61" s="46" t="s">
        <v>386</v>
      </c>
      <c r="AR61" s="244" t="s">
        <v>385</v>
      </c>
      <c r="AS61" s="2">
        <v>7</v>
      </c>
      <c r="AT61" s="2">
        <v>55</v>
      </c>
      <c r="AU61" s="2">
        <v>55</v>
      </c>
      <c r="AV61" s="244" t="s">
        <v>385</v>
      </c>
    </row>
    <row r="62" spans="2:48" ht="13.5">
      <c r="B62" s="46" t="s">
        <v>386</v>
      </c>
      <c r="C62" s="2">
        <v>5</v>
      </c>
      <c r="D62" s="2">
        <v>55</v>
      </c>
      <c r="E62" s="2">
        <v>55</v>
      </c>
      <c r="F62" s="46" t="s">
        <v>386</v>
      </c>
      <c r="G62" s="272"/>
      <c r="H62" s="46" t="s">
        <v>386</v>
      </c>
      <c r="I62" s="2">
        <v>5</v>
      </c>
      <c r="J62" s="2">
        <v>55</v>
      </c>
      <c r="K62" s="2">
        <v>55</v>
      </c>
      <c r="L62" s="46" t="s">
        <v>386</v>
      </c>
      <c r="M62" s="285"/>
      <c r="N62" s="46" t="s">
        <v>386</v>
      </c>
      <c r="O62" s="2">
        <v>5</v>
      </c>
      <c r="P62" s="2">
        <v>55</v>
      </c>
      <c r="Q62" s="2">
        <v>55</v>
      </c>
      <c r="R62" s="46" t="s">
        <v>386</v>
      </c>
      <c r="T62" s="46" t="s">
        <v>386</v>
      </c>
      <c r="U62" s="2">
        <v>3</v>
      </c>
      <c r="V62" s="2">
        <v>55</v>
      </c>
      <c r="W62" s="2">
        <v>50</v>
      </c>
      <c r="X62" s="244" t="s">
        <v>385</v>
      </c>
      <c r="Z62" s="46" t="s">
        <v>386</v>
      </c>
      <c r="AA62" s="2">
        <v>1</v>
      </c>
      <c r="AB62" s="2">
        <v>55</v>
      </c>
      <c r="AC62" s="2">
        <v>40</v>
      </c>
      <c r="AD62" s="42" t="s">
        <v>384</v>
      </c>
      <c r="AE62" s="271"/>
      <c r="AF62" s="302" t="s">
        <v>385</v>
      </c>
      <c r="AG62" s="55">
        <v>12</v>
      </c>
      <c r="AH62" s="2">
        <v>56</v>
      </c>
      <c r="AI62" s="2">
        <v>69</v>
      </c>
      <c r="AJ62" s="48" t="s">
        <v>387</v>
      </c>
      <c r="AL62" s="302" t="s">
        <v>385</v>
      </c>
      <c r="AM62" s="55">
        <v>10</v>
      </c>
      <c r="AN62" s="2">
        <v>56</v>
      </c>
      <c r="AO62" s="55">
        <v>61</v>
      </c>
      <c r="AP62" s="46" t="s">
        <v>386</v>
      </c>
      <c r="AR62" s="244" t="s">
        <v>385</v>
      </c>
      <c r="AS62" s="2">
        <v>8</v>
      </c>
      <c r="AT62" s="2">
        <v>56</v>
      </c>
      <c r="AU62" s="2">
        <v>56</v>
      </c>
      <c r="AV62" s="244" t="s">
        <v>385</v>
      </c>
    </row>
    <row r="63" spans="2:48" ht="13.5">
      <c r="B63" s="46" t="s">
        <v>386</v>
      </c>
      <c r="C63" s="2">
        <v>6</v>
      </c>
      <c r="D63" s="2">
        <v>56</v>
      </c>
      <c r="E63" s="2">
        <v>56</v>
      </c>
      <c r="F63" s="46" t="s">
        <v>386</v>
      </c>
      <c r="G63" s="272"/>
      <c r="H63" s="46" t="s">
        <v>386</v>
      </c>
      <c r="I63" s="2">
        <v>6</v>
      </c>
      <c r="J63" s="2">
        <v>56</v>
      </c>
      <c r="K63" s="2">
        <v>56</v>
      </c>
      <c r="L63" s="46" t="s">
        <v>386</v>
      </c>
      <c r="M63" s="285"/>
      <c r="N63" s="46" t="s">
        <v>386</v>
      </c>
      <c r="O63" s="2">
        <v>6</v>
      </c>
      <c r="P63" s="2">
        <v>56</v>
      </c>
      <c r="Q63" s="2">
        <v>56</v>
      </c>
      <c r="R63" s="46" t="s">
        <v>386</v>
      </c>
      <c r="T63" s="46" t="s">
        <v>386</v>
      </c>
      <c r="U63" s="2">
        <v>4</v>
      </c>
      <c r="V63" s="2">
        <v>56</v>
      </c>
      <c r="W63" s="2">
        <v>51</v>
      </c>
      <c r="X63" s="244" t="s">
        <v>385</v>
      </c>
      <c r="Z63" s="46" t="s">
        <v>386</v>
      </c>
      <c r="AA63" s="2">
        <v>2</v>
      </c>
      <c r="AB63" s="2">
        <v>56</v>
      </c>
      <c r="AC63" s="2">
        <v>51</v>
      </c>
      <c r="AD63" s="244" t="s">
        <v>385</v>
      </c>
      <c r="AE63" s="283"/>
      <c r="AF63" s="296"/>
      <c r="AG63" s="297"/>
      <c r="AH63" s="297"/>
      <c r="AI63" s="297"/>
      <c r="AJ63" s="298"/>
      <c r="AL63" s="302" t="s">
        <v>385</v>
      </c>
      <c r="AM63" s="2">
        <v>11</v>
      </c>
      <c r="AN63" s="2">
        <v>57</v>
      </c>
      <c r="AO63" s="2">
        <v>62</v>
      </c>
      <c r="AP63" s="46" t="s">
        <v>386</v>
      </c>
      <c r="AR63" s="244" t="s">
        <v>385</v>
      </c>
      <c r="AS63" s="2">
        <v>9</v>
      </c>
      <c r="AT63" s="2">
        <v>57</v>
      </c>
      <c r="AU63" s="2">
        <v>62</v>
      </c>
      <c r="AV63" s="46" t="s">
        <v>386</v>
      </c>
    </row>
    <row r="64" spans="2:48" ht="13.5">
      <c r="B64" s="46" t="s">
        <v>386</v>
      </c>
      <c r="C64" s="2">
        <v>7</v>
      </c>
      <c r="D64" s="2">
        <v>57</v>
      </c>
      <c r="E64" s="2">
        <v>62</v>
      </c>
      <c r="F64" s="48" t="s">
        <v>387</v>
      </c>
      <c r="G64" s="272"/>
      <c r="H64" s="46" t="s">
        <v>386</v>
      </c>
      <c r="I64" s="2">
        <v>7</v>
      </c>
      <c r="J64" s="2">
        <v>57</v>
      </c>
      <c r="K64" s="2">
        <v>68</v>
      </c>
      <c r="L64" s="48" t="s">
        <v>387</v>
      </c>
      <c r="M64" s="285"/>
      <c r="N64" s="46" t="s">
        <v>386</v>
      </c>
      <c r="O64" s="2">
        <v>7</v>
      </c>
      <c r="P64" s="2">
        <v>57</v>
      </c>
      <c r="Q64" s="2">
        <v>57</v>
      </c>
      <c r="R64" s="46" t="s">
        <v>386</v>
      </c>
      <c r="T64" s="46" t="s">
        <v>386</v>
      </c>
      <c r="U64" s="2">
        <v>5</v>
      </c>
      <c r="V64" s="2">
        <v>57</v>
      </c>
      <c r="W64" s="2">
        <v>57</v>
      </c>
      <c r="X64" s="46" t="s">
        <v>386</v>
      </c>
      <c r="Z64" s="46" t="s">
        <v>386</v>
      </c>
      <c r="AA64" s="2">
        <v>3</v>
      </c>
      <c r="AB64" s="2">
        <v>57</v>
      </c>
      <c r="AC64" s="2">
        <v>52</v>
      </c>
      <c r="AD64" s="244" t="s">
        <v>385</v>
      </c>
      <c r="AE64" s="283"/>
      <c r="AF64" s="46" t="s">
        <v>386</v>
      </c>
      <c r="AG64" s="2">
        <v>1</v>
      </c>
      <c r="AH64" s="2">
        <v>57</v>
      </c>
      <c r="AI64" s="2">
        <v>40</v>
      </c>
      <c r="AJ64" s="42" t="s">
        <v>384</v>
      </c>
      <c r="AL64" s="302" t="s">
        <v>385</v>
      </c>
      <c r="AM64" s="55">
        <v>12</v>
      </c>
      <c r="AN64" s="2">
        <v>58</v>
      </c>
      <c r="AO64" s="2">
        <v>71</v>
      </c>
      <c r="AP64" s="48" t="s">
        <v>387</v>
      </c>
      <c r="AR64" s="302" t="s">
        <v>385</v>
      </c>
      <c r="AS64" s="55">
        <v>10</v>
      </c>
      <c r="AT64" s="2">
        <v>58</v>
      </c>
      <c r="AU64" s="55">
        <v>63</v>
      </c>
      <c r="AV64" s="46" t="s">
        <v>386</v>
      </c>
    </row>
    <row r="65" spans="2:48" ht="13.5">
      <c r="B65" s="46" t="s">
        <v>386</v>
      </c>
      <c r="C65" s="2">
        <v>8</v>
      </c>
      <c r="D65" s="2">
        <v>58</v>
      </c>
      <c r="E65" s="2">
        <v>63</v>
      </c>
      <c r="F65" s="48" t="s">
        <v>387</v>
      </c>
      <c r="G65" s="272"/>
      <c r="H65" s="46" t="s">
        <v>386</v>
      </c>
      <c r="I65" s="2">
        <v>8</v>
      </c>
      <c r="J65" s="2">
        <v>58</v>
      </c>
      <c r="K65" s="2">
        <v>63</v>
      </c>
      <c r="L65" s="48" t="s">
        <v>387</v>
      </c>
      <c r="M65" s="285"/>
      <c r="N65" s="46" t="s">
        <v>386</v>
      </c>
      <c r="O65" s="2">
        <v>8</v>
      </c>
      <c r="P65" s="2">
        <v>58</v>
      </c>
      <c r="Q65" s="2">
        <v>58</v>
      </c>
      <c r="R65" s="46" t="s">
        <v>386</v>
      </c>
      <c r="T65" s="46" t="s">
        <v>386</v>
      </c>
      <c r="U65" s="2">
        <v>6</v>
      </c>
      <c r="V65" s="2">
        <v>58</v>
      </c>
      <c r="W65" s="2">
        <v>58</v>
      </c>
      <c r="X65" s="46" t="s">
        <v>386</v>
      </c>
      <c r="Z65" s="46" t="s">
        <v>386</v>
      </c>
      <c r="AA65" s="2">
        <v>4</v>
      </c>
      <c r="AB65" s="2">
        <v>58</v>
      </c>
      <c r="AC65" s="2">
        <v>53</v>
      </c>
      <c r="AD65" s="244" t="s">
        <v>385</v>
      </c>
      <c r="AE65" s="283"/>
      <c r="AF65" s="46" t="s">
        <v>386</v>
      </c>
      <c r="AG65" s="2">
        <v>2</v>
      </c>
      <c r="AH65" s="2">
        <v>58</v>
      </c>
      <c r="AI65" s="2">
        <v>53</v>
      </c>
      <c r="AJ65" s="244" t="s">
        <v>385</v>
      </c>
      <c r="AL65" s="296"/>
      <c r="AM65" s="297"/>
      <c r="AN65" s="297"/>
      <c r="AO65" s="297"/>
      <c r="AP65" s="298"/>
      <c r="AR65" s="302" t="s">
        <v>385</v>
      </c>
      <c r="AS65" s="2">
        <v>11</v>
      </c>
      <c r="AT65" s="2">
        <v>59</v>
      </c>
      <c r="AU65" s="2">
        <v>64</v>
      </c>
      <c r="AV65" s="46" t="s">
        <v>386</v>
      </c>
    </row>
    <row r="66" spans="2:48" ht="13.5">
      <c r="B66" s="46" t="s">
        <v>386</v>
      </c>
      <c r="C66" s="2">
        <v>9</v>
      </c>
      <c r="D66" s="2">
        <v>59</v>
      </c>
      <c r="E66" s="2">
        <v>64</v>
      </c>
      <c r="F66" s="48" t="s">
        <v>387</v>
      </c>
      <c r="G66" s="272"/>
      <c r="H66" s="46" t="s">
        <v>386</v>
      </c>
      <c r="I66" s="2">
        <v>9</v>
      </c>
      <c r="J66" s="2">
        <v>59</v>
      </c>
      <c r="K66" s="2">
        <v>64</v>
      </c>
      <c r="L66" s="48" t="s">
        <v>387</v>
      </c>
      <c r="M66" s="285"/>
      <c r="N66" s="46" t="s">
        <v>386</v>
      </c>
      <c r="O66" s="2">
        <v>9</v>
      </c>
      <c r="P66" s="2">
        <v>59</v>
      </c>
      <c r="Q66" s="2">
        <v>64</v>
      </c>
      <c r="R66" s="48" t="s">
        <v>387</v>
      </c>
      <c r="T66" s="46" t="s">
        <v>386</v>
      </c>
      <c r="U66" s="2">
        <v>7</v>
      </c>
      <c r="V66" s="2">
        <v>59</v>
      </c>
      <c r="W66" s="2">
        <v>59</v>
      </c>
      <c r="X66" s="46" t="s">
        <v>386</v>
      </c>
      <c r="Z66" s="46" t="s">
        <v>386</v>
      </c>
      <c r="AA66" s="2">
        <v>5</v>
      </c>
      <c r="AB66" s="2">
        <v>59</v>
      </c>
      <c r="AC66" s="2">
        <v>59</v>
      </c>
      <c r="AD66" s="46" t="s">
        <v>386</v>
      </c>
      <c r="AE66" s="271"/>
      <c r="AF66" s="46" t="s">
        <v>386</v>
      </c>
      <c r="AG66" s="2">
        <v>3</v>
      </c>
      <c r="AH66" s="2">
        <v>59</v>
      </c>
      <c r="AI66" s="2">
        <v>54</v>
      </c>
      <c r="AJ66" s="244" t="s">
        <v>385</v>
      </c>
      <c r="AL66" s="46" t="s">
        <v>386</v>
      </c>
      <c r="AM66" s="2">
        <v>1</v>
      </c>
      <c r="AN66" s="2">
        <v>59</v>
      </c>
      <c r="AO66" s="2">
        <v>46</v>
      </c>
      <c r="AP66" s="42" t="s">
        <v>384</v>
      </c>
      <c r="AR66" s="302" t="s">
        <v>385</v>
      </c>
      <c r="AS66" s="55">
        <v>12</v>
      </c>
      <c r="AT66" s="2">
        <v>60</v>
      </c>
      <c r="AU66" s="2">
        <v>73</v>
      </c>
      <c r="AV66" s="48" t="s">
        <v>387</v>
      </c>
    </row>
    <row r="67" spans="2:48" ht="13.5">
      <c r="B67" s="46" t="s">
        <v>386</v>
      </c>
      <c r="C67" s="2">
        <v>10</v>
      </c>
      <c r="D67" s="2">
        <v>60</v>
      </c>
      <c r="E67" s="2">
        <v>65</v>
      </c>
      <c r="F67" s="48" t="s">
        <v>387</v>
      </c>
      <c r="G67" s="272"/>
      <c r="H67" s="46" t="s">
        <v>386</v>
      </c>
      <c r="I67" s="2">
        <v>10</v>
      </c>
      <c r="J67" s="2">
        <v>60</v>
      </c>
      <c r="K67" s="2">
        <v>65</v>
      </c>
      <c r="L67" s="48" t="s">
        <v>387</v>
      </c>
      <c r="M67" s="285"/>
      <c r="N67" s="46" t="s">
        <v>386</v>
      </c>
      <c r="O67" s="2">
        <v>10</v>
      </c>
      <c r="P67" s="2">
        <v>60</v>
      </c>
      <c r="Q67" s="2">
        <v>65</v>
      </c>
      <c r="R67" s="48" t="s">
        <v>387</v>
      </c>
      <c r="T67" s="46" t="s">
        <v>386</v>
      </c>
      <c r="U67" s="2">
        <v>8</v>
      </c>
      <c r="V67" s="2">
        <v>60</v>
      </c>
      <c r="W67" s="2">
        <v>60</v>
      </c>
      <c r="X67" s="46" t="s">
        <v>386</v>
      </c>
      <c r="Z67" s="46" t="s">
        <v>386</v>
      </c>
      <c r="AA67" s="2">
        <v>6</v>
      </c>
      <c r="AB67" s="2">
        <v>60</v>
      </c>
      <c r="AC67" s="2">
        <v>60</v>
      </c>
      <c r="AD67" s="46" t="s">
        <v>386</v>
      </c>
      <c r="AE67" s="271"/>
      <c r="AF67" s="46" t="s">
        <v>386</v>
      </c>
      <c r="AG67" s="2">
        <v>4</v>
      </c>
      <c r="AH67" s="2">
        <v>60</v>
      </c>
      <c r="AI67" s="2">
        <v>55</v>
      </c>
      <c r="AJ67" s="244" t="s">
        <v>385</v>
      </c>
      <c r="AL67" s="46" t="s">
        <v>386</v>
      </c>
      <c r="AM67" s="2">
        <v>2</v>
      </c>
      <c r="AN67" s="2">
        <v>60</v>
      </c>
      <c r="AO67" s="2">
        <v>55</v>
      </c>
      <c r="AP67" s="244" t="s">
        <v>385</v>
      </c>
      <c r="AR67" s="296"/>
      <c r="AS67" s="297"/>
      <c r="AT67" s="297"/>
      <c r="AU67" s="297"/>
      <c r="AV67" s="298"/>
    </row>
    <row r="68" spans="2:48" ht="13.5">
      <c r="B68" s="280"/>
      <c r="C68" s="281"/>
      <c r="D68" s="281"/>
      <c r="E68" s="281"/>
      <c r="F68" s="282"/>
      <c r="G68" s="274"/>
      <c r="H68" s="280"/>
      <c r="I68" s="281"/>
      <c r="J68" s="281"/>
      <c r="K68" s="281"/>
      <c r="L68" s="282"/>
      <c r="M68" s="285"/>
      <c r="N68" s="46" t="s">
        <v>386</v>
      </c>
      <c r="O68" s="2">
        <v>11</v>
      </c>
      <c r="P68" s="2">
        <v>61</v>
      </c>
      <c r="Q68" s="2">
        <v>66</v>
      </c>
      <c r="R68" s="48" t="s">
        <v>387</v>
      </c>
      <c r="T68" s="46" t="s">
        <v>386</v>
      </c>
      <c r="U68" s="2">
        <v>9</v>
      </c>
      <c r="V68" s="2">
        <v>61</v>
      </c>
      <c r="W68" s="2">
        <v>66</v>
      </c>
      <c r="X68" s="48" t="s">
        <v>387</v>
      </c>
      <c r="Z68" s="46" t="s">
        <v>386</v>
      </c>
      <c r="AA68" s="2">
        <v>7</v>
      </c>
      <c r="AB68" s="2">
        <v>61</v>
      </c>
      <c r="AC68" s="2">
        <v>61</v>
      </c>
      <c r="AD68" s="46" t="s">
        <v>386</v>
      </c>
      <c r="AE68" s="271"/>
      <c r="AF68" s="46" t="s">
        <v>386</v>
      </c>
      <c r="AG68" s="2">
        <v>5</v>
      </c>
      <c r="AH68" s="2">
        <v>61</v>
      </c>
      <c r="AI68" s="2">
        <v>61</v>
      </c>
      <c r="AJ68" s="46" t="s">
        <v>386</v>
      </c>
      <c r="AL68" s="46" t="s">
        <v>386</v>
      </c>
      <c r="AM68" s="2">
        <v>3</v>
      </c>
      <c r="AN68" s="2">
        <v>61</v>
      </c>
      <c r="AO68" s="2">
        <v>56</v>
      </c>
      <c r="AP68" s="244" t="s">
        <v>385</v>
      </c>
      <c r="AR68" s="46" t="s">
        <v>386</v>
      </c>
      <c r="AS68" s="2">
        <v>1</v>
      </c>
      <c r="AT68" s="2">
        <v>61</v>
      </c>
      <c r="AU68" s="2">
        <v>48</v>
      </c>
      <c r="AV68" s="42" t="s">
        <v>384</v>
      </c>
    </row>
    <row r="69" spans="2:48" ht="13.5">
      <c r="B69" s="48" t="s">
        <v>387</v>
      </c>
      <c r="C69" s="2">
        <v>1</v>
      </c>
      <c r="D69" s="2">
        <v>61</v>
      </c>
      <c r="E69" s="2">
        <v>50</v>
      </c>
      <c r="F69" s="244" t="s">
        <v>385</v>
      </c>
      <c r="G69" s="284"/>
      <c r="H69" s="48" t="s">
        <v>387</v>
      </c>
      <c r="I69" s="2">
        <v>1</v>
      </c>
      <c r="J69" s="2">
        <v>61</v>
      </c>
      <c r="K69" s="2">
        <v>50</v>
      </c>
      <c r="L69" s="244" t="s">
        <v>385</v>
      </c>
      <c r="M69" s="285"/>
      <c r="N69" s="46" t="s">
        <v>386</v>
      </c>
      <c r="O69" s="2">
        <v>12</v>
      </c>
      <c r="P69" s="2">
        <v>62</v>
      </c>
      <c r="Q69" s="2">
        <v>67</v>
      </c>
      <c r="R69" s="48" t="s">
        <v>387</v>
      </c>
      <c r="T69" s="46" t="s">
        <v>386</v>
      </c>
      <c r="U69" s="2">
        <v>10</v>
      </c>
      <c r="V69" s="2">
        <v>62</v>
      </c>
      <c r="W69" s="2">
        <v>67</v>
      </c>
      <c r="X69" s="48" t="s">
        <v>387</v>
      </c>
      <c r="Z69" s="46" t="s">
        <v>386</v>
      </c>
      <c r="AA69" s="2">
        <v>8</v>
      </c>
      <c r="AB69" s="2">
        <v>62</v>
      </c>
      <c r="AC69" s="2">
        <v>62</v>
      </c>
      <c r="AD69" s="46" t="s">
        <v>386</v>
      </c>
      <c r="AE69" s="271"/>
      <c r="AF69" s="46" t="s">
        <v>386</v>
      </c>
      <c r="AG69" s="2">
        <v>6</v>
      </c>
      <c r="AH69" s="2">
        <v>62</v>
      </c>
      <c r="AI69" s="2">
        <v>62</v>
      </c>
      <c r="AJ69" s="46" t="s">
        <v>386</v>
      </c>
      <c r="AL69" s="46" t="s">
        <v>386</v>
      </c>
      <c r="AM69" s="2">
        <v>4</v>
      </c>
      <c r="AN69" s="2">
        <v>62</v>
      </c>
      <c r="AO69" s="2">
        <v>57</v>
      </c>
      <c r="AP69" s="244" t="s">
        <v>385</v>
      </c>
      <c r="AR69" s="46" t="s">
        <v>386</v>
      </c>
      <c r="AS69" s="2">
        <v>2</v>
      </c>
      <c r="AT69" s="2">
        <v>62</v>
      </c>
      <c r="AU69" s="2">
        <v>57</v>
      </c>
      <c r="AV69" s="244" t="s">
        <v>385</v>
      </c>
    </row>
    <row r="70" spans="2:48" ht="13.5">
      <c r="B70" s="48" t="s">
        <v>387</v>
      </c>
      <c r="C70" s="2">
        <v>2</v>
      </c>
      <c r="D70" s="2">
        <v>62</v>
      </c>
      <c r="E70" s="2">
        <v>57</v>
      </c>
      <c r="F70" s="46" t="s">
        <v>386</v>
      </c>
      <c r="G70" s="272"/>
      <c r="H70" s="48" t="s">
        <v>387</v>
      </c>
      <c r="I70" s="2">
        <v>2</v>
      </c>
      <c r="J70" s="2">
        <v>62</v>
      </c>
      <c r="K70" s="2">
        <v>59</v>
      </c>
      <c r="L70" s="46" t="s">
        <v>386</v>
      </c>
      <c r="M70" s="289"/>
      <c r="N70" s="280"/>
      <c r="O70" s="281"/>
      <c r="P70" s="281"/>
      <c r="Q70" s="281"/>
      <c r="R70" s="282"/>
      <c r="T70" s="46" t="s">
        <v>386</v>
      </c>
      <c r="U70" s="2">
        <v>11</v>
      </c>
      <c r="V70" s="2">
        <v>63</v>
      </c>
      <c r="W70" s="2">
        <v>68</v>
      </c>
      <c r="X70" s="48" t="s">
        <v>387</v>
      </c>
      <c r="Z70" s="46" t="s">
        <v>386</v>
      </c>
      <c r="AA70" s="2">
        <v>9</v>
      </c>
      <c r="AB70" s="2">
        <v>63</v>
      </c>
      <c r="AC70" s="2">
        <v>68</v>
      </c>
      <c r="AD70" s="48" t="s">
        <v>387</v>
      </c>
      <c r="AE70" s="271"/>
      <c r="AF70" s="46" t="s">
        <v>386</v>
      </c>
      <c r="AG70" s="2">
        <v>7</v>
      </c>
      <c r="AH70" s="2">
        <v>63</v>
      </c>
      <c r="AI70" s="2">
        <v>63</v>
      </c>
      <c r="AJ70" s="46" t="s">
        <v>386</v>
      </c>
      <c r="AL70" s="46" t="s">
        <v>386</v>
      </c>
      <c r="AM70" s="2">
        <v>5</v>
      </c>
      <c r="AN70" s="2">
        <v>63</v>
      </c>
      <c r="AO70" s="2">
        <v>63</v>
      </c>
      <c r="AP70" s="46" t="s">
        <v>386</v>
      </c>
      <c r="AR70" s="46" t="s">
        <v>386</v>
      </c>
      <c r="AS70" s="2">
        <v>3</v>
      </c>
      <c r="AT70" s="2">
        <v>63</v>
      </c>
      <c r="AU70" s="2">
        <v>58</v>
      </c>
      <c r="AV70" s="244" t="s">
        <v>385</v>
      </c>
    </row>
    <row r="71" spans="2:48" ht="13.5">
      <c r="B71" s="48" t="s">
        <v>387</v>
      </c>
      <c r="C71" s="2">
        <v>3</v>
      </c>
      <c r="D71" s="2">
        <v>63</v>
      </c>
      <c r="E71" s="2">
        <v>58</v>
      </c>
      <c r="F71" s="46" t="s">
        <v>386</v>
      </c>
      <c r="G71" s="272"/>
      <c r="H71" s="48" t="s">
        <v>387</v>
      </c>
      <c r="I71" s="2">
        <v>3</v>
      </c>
      <c r="J71" s="2">
        <v>63</v>
      </c>
      <c r="K71" s="2">
        <v>60</v>
      </c>
      <c r="L71" s="46" t="s">
        <v>386</v>
      </c>
      <c r="M71" s="299"/>
      <c r="N71" s="48" t="s">
        <v>387</v>
      </c>
      <c r="O71" s="2">
        <v>1</v>
      </c>
      <c r="P71" s="2">
        <v>63</v>
      </c>
      <c r="Q71" s="2">
        <v>50</v>
      </c>
      <c r="R71" s="244" t="s">
        <v>385</v>
      </c>
      <c r="T71" s="46" t="s">
        <v>386</v>
      </c>
      <c r="U71" s="2">
        <v>12</v>
      </c>
      <c r="V71" s="2">
        <v>64</v>
      </c>
      <c r="W71" s="2">
        <v>69</v>
      </c>
      <c r="X71" s="48" t="s">
        <v>387</v>
      </c>
      <c r="Z71" s="46" t="s">
        <v>386</v>
      </c>
      <c r="AA71" s="2">
        <v>10</v>
      </c>
      <c r="AB71" s="2">
        <v>64</v>
      </c>
      <c r="AC71" s="2">
        <v>69</v>
      </c>
      <c r="AD71" s="48" t="s">
        <v>387</v>
      </c>
      <c r="AE71" s="271"/>
      <c r="AF71" s="46" t="s">
        <v>386</v>
      </c>
      <c r="AG71" s="2">
        <v>8</v>
      </c>
      <c r="AH71" s="2">
        <v>64</v>
      </c>
      <c r="AI71" s="2">
        <v>64</v>
      </c>
      <c r="AJ71" s="46" t="s">
        <v>386</v>
      </c>
      <c r="AL71" s="46" t="s">
        <v>386</v>
      </c>
      <c r="AM71" s="2">
        <v>6</v>
      </c>
      <c r="AN71" s="2">
        <v>64</v>
      </c>
      <c r="AO71" s="2">
        <v>64</v>
      </c>
      <c r="AP71" s="46" t="s">
        <v>386</v>
      </c>
      <c r="AR71" s="46" t="s">
        <v>386</v>
      </c>
      <c r="AS71" s="2">
        <v>4</v>
      </c>
      <c r="AT71" s="2">
        <v>64</v>
      </c>
      <c r="AU71" s="2">
        <v>59</v>
      </c>
      <c r="AV71" s="244" t="s">
        <v>385</v>
      </c>
    </row>
    <row r="72" spans="2:48" ht="13.5">
      <c r="B72" s="48" t="s">
        <v>387</v>
      </c>
      <c r="C72" s="2">
        <v>4</v>
      </c>
      <c r="D72" s="2">
        <v>64</v>
      </c>
      <c r="E72" s="2">
        <v>59</v>
      </c>
      <c r="F72" s="46" t="s">
        <v>386</v>
      </c>
      <c r="G72" s="272"/>
      <c r="H72" s="48" t="s">
        <v>387</v>
      </c>
      <c r="I72" s="2">
        <v>4</v>
      </c>
      <c r="J72" s="2">
        <v>64</v>
      </c>
      <c r="K72" s="2">
        <v>61</v>
      </c>
      <c r="L72" s="46" t="s">
        <v>386</v>
      </c>
      <c r="M72" s="285"/>
      <c r="N72" s="48" t="s">
        <v>387</v>
      </c>
      <c r="O72" s="2">
        <v>2</v>
      </c>
      <c r="P72" s="2">
        <v>64</v>
      </c>
      <c r="Q72" s="2">
        <v>59</v>
      </c>
      <c r="R72" s="46" t="s">
        <v>386</v>
      </c>
      <c r="T72" s="280"/>
      <c r="U72" s="281"/>
      <c r="V72" s="281"/>
      <c r="W72" s="281"/>
      <c r="X72" s="282"/>
      <c r="Z72" s="46" t="s">
        <v>386</v>
      </c>
      <c r="AA72" s="2">
        <v>11</v>
      </c>
      <c r="AB72" s="2">
        <v>65</v>
      </c>
      <c r="AC72" s="2">
        <v>70</v>
      </c>
      <c r="AD72" s="48" t="s">
        <v>387</v>
      </c>
      <c r="AE72" s="271"/>
      <c r="AF72" s="46" t="s">
        <v>386</v>
      </c>
      <c r="AG72" s="2">
        <v>9</v>
      </c>
      <c r="AH72" s="2">
        <v>65</v>
      </c>
      <c r="AI72" s="2">
        <v>70</v>
      </c>
      <c r="AJ72" s="48" t="s">
        <v>387</v>
      </c>
      <c r="AL72" s="46" t="s">
        <v>386</v>
      </c>
      <c r="AM72" s="2">
        <v>7</v>
      </c>
      <c r="AN72" s="2">
        <v>65</v>
      </c>
      <c r="AO72" s="2">
        <v>65</v>
      </c>
      <c r="AP72" s="46" t="s">
        <v>386</v>
      </c>
      <c r="AR72" s="46" t="s">
        <v>386</v>
      </c>
      <c r="AS72" s="2">
        <v>5</v>
      </c>
      <c r="AT72" s="2">
        <v>65</v>
      </c>
      <c r="AU72" s="2">
        <v>65</v>
      </c>
      <c r="AV72" s="46" t="s">
        <v>386</v>
      </c>
    </row>
    <row r="73" spans="2:48" ht="13.5">
      <c r="B73" s="48" t="s">
        <v>387</v>
      </c>
      <c r="C73" s="2">
        <v>5</v>
      </c>
      <c r="D73" s="2">
        <v>65</v>
      </c>
      <c r="E73" s="2">
        <v>60</v>
      </c>
      <c r="F73" s="46" t="s">
        <v>386</v>
      </c>
      <c r="G73" s="272"/>
      <c r="H73" s="48" t="s">
        <v>387</v>
      </c>
      <c r="I73" s="2">
        <v>5</v>
      </c>
      <c r="J73" s="2">
        <v>65</v>
      </c>
      <c r="K73" s="2">
        <v>62</v>
      </c>
      <c r="L73" s="46" t="s">
        <v>386</v>
      </c>
      <c r="M73" s="285"/>
      <c r="N73" s="48" t="s">
        <v>387</v>
      </c>
      <c r="O73" s="2">
        <v>3</v>
      </c>
      <c r="P73" s="2">
        <v>65</v>
      </c>
      <c r="Q73" s="2">
        <v>60</v>
      </c>
      <c r="R73" s="46" t="s">
        <v>386</v>
      </c>
      <c r="T73" s="48" t="s">
        <v>387</v>
      </c>
      <c r="U73" s="2">
        <v>1</v>
      </c>
      <c r="V73" s="2">
        <v>65</v>
      </c>
      <c r="W73" s="2">
        <v>52</v>
      </c>
      <c r="X73" s="244" t="s">
        <v>385</v>
      </c>
      <c r="Z73" s="46" t="s">
        <v>386</v>
      </c>
      <c r="AA73" s="2">
        <v>12</v>
      </c>
      <c r="AB73" s="2">
        <v>66</v>
      </c>
      <c r="AC73" s="2">
        <v>71</v>
      </c>
      <c r="AD73" s="48" t="s">
        <v>387</v>
      </c>
      <c r="AE73" s="271"/>
      <c r="AF73" s="46" t="s">
        <v>386</v>
      </c>
      <c r="AG73" s="2">
        <v>10</v>
      </c>
      <c r="AH73" s="2">
        <v>66</v>
      </c>
      <c r="AI73" s="2">
        <v>71</v>
      </c>
      <c r="AJ73" s="48" t="s">
        <v>387</v>
      </c>
      <c r="AL73" s="46" t="s">
        <v>386</v>
      </c>
      <c r="AM73" s="2">
        <v>8</v>
      </c>
      <c r="AN73" s="2">
        <v>66</v>
      </c>
      <c r="AO73" s="2">
        <v>66</v>
      </c>
      <c r="AP73" s="46" t="s">
        <v>386</v>
      </c>
      <c r="AR73" s="46" t="s">
        <v>386</v>
      </c>
      <c r="AS73" s="2">
        <v>6</v>
      </c>
      <c r="AT73" s="2">
        <v>66</v>
      </c>
      <c r="AU73" s="2">
        <v>66</v>
      </c>
      <c r="AV73" s="46" t="s">
        <v>386</v>
      </c>
    </row>
    <row r="74" spans="2:48" ht="13.5">
      <c r="B74" s="48" t="s">
        <v>387</v>
      </c>
      <c r="C74" s="2">
        <v>6</v>
      </c>
      <c r="D74" s="2">
        <v>66</v>
      </c>
      <c r="E74" s="2">
        <v>66</v>
      </c>
      <c r="F74" s="48" t="s">
        <v>387</v>
      </c>
      <c r="G74" s="272"/>
      <c r="H74" s="48" t="s">
        <v>387</v>
      </c>
      <c r="I74" s="2">
        <v>6</v>
      </c>
      <c r="J74" s="2">
        <v>66</v>
      </c>
      <c r="K74" s="2">
        <v>66</v>
      </c>
      <c r="L74" s="48" t="s">
        <v>387</v>
      </c>
      <c r="M74" s="285"/>
      <c r="N74" s="48" t="s">
        <v>387</v>
      </c>
      <c r="O74" s="2">
        <v>4</v>
      </c>
      <c r="P74" s="2">
        <v>66</v>
      </c>
      <c r="Q74" s="2">
        <v>61</v>
      </c>
      <c r="R74" s="46" t="s">
        <v>386</v>
      </c>
      <c r="T74" s="48" t="s">
        <v>387</v>
      </c>
      <c r="U74" s="2">
        <v>2</v>
      </c>
      <c r="V74" s="2">
        <v>66</v>
      </c>
      <c r="W74" s="2">
        <v>61</v>
      </c>
      <c r="X74" s="46" t="s">
        <v>386</v>
      </c>
      <c r="Z74" s="280"/>
      <c r="AA74" s="281"/>
      <c r="AB74" s="281"/>
      <c r="AC74" s="281"/>
      <c r="AD74" s="282"/>
      <c r="AE74" s="289"/>
      <c r="AF74" s="46" t="s">
        <v>386</v>
      </c>
      <c r="AG74" s="2">
        <v>11</v>
      </c>
      <c r="AH74" s="2">
        <v>67</v>
      </c>
      <c r="AI74" s="2">
        <v>72</v>
      </c>
      <c r="AJ74" s="48" t="s">
        <v>387</v>
      </c>
      <c r="AL74" s="46" t="s">
        <v>386</v>
      </c>
      <c r="AM74" s="2">
        <v>9</v>
      </c>
      <c r="AN74" s="2">
        <v>67</v>
      </c>
      <c r="AO74" s="2">
        <v>72</v>
      </c>
      <c r="AP74" s="48" t="s">
        <v>387</v>
      </c>
      <c r="AR74" s="46" t="s">
        <v>386</v>
      </c>
      <c r="AS74" s="2">
        <v>7</v>
      </c>
      <c r="AT74" s="2">
        <v>67</v>
      </c>
      <c r="AU74" s="2">
        <v>67</v>
      </c>
      <c r="AV74" s="46" t="s">
        <v>386</v>
      </c>
    </row>
    <row r="75" spans="2:48" ht="13.5">
      <c r="B75" s="48" t="s">
        <v>387</v>
      </c>
      <c r="C75" s="2">
        <v>7</v>
      </c>
      <c r="D75" s="2">
        <v>67</v>
      </c>
      <c r="E75" s="2">
        <v>67</v>
      </c>
      <c r="F75" s="48" t="s">
        <v>387</v>
      </c>
      <c r="G75" s="272"/>
      <c r="H75" s="48" t="s">
        <v>387</v>
      </c>
      <c r="I75" s="2">
        <v>7</v>
      </c>
      <c r="J75" s="2">
        <v>67</v>
      </c>
      <c r="K75" s="2">
        <v>67</v>
      </c>
      <c r="L75" s="48" t="s">
        <v>387</v>
      </c>
      <c r="M75" s="285"/>
      <c r="N75" s="48" t="s">
        <v>387</v>
      </c>
      <c r="O75" s="2">
        <v>5</v>
      </c>
      <c r="P75" s="2">
        <v>67</v>
      </c>
      <c r="Q75" s="2">
        <v>62</v>
      </c>
      <c r="R75" s="46" t="s">
        <v>386</v>
      </c>
      <c r="T75" s="48" t="s">
        <v>387</v>
      </c>
      <c r="U75" s="2">
        <v>3</v>
      </c>
      <c r="V75" s="2">
        <v>67</v>
      </c>
      <c r="W75" s="2">
        <v>62</v>
      </c>
      <c r="X75" s="46" t="s">
        <v>386</v>
      </c>
      <c r="Z75" s="48" t="s">
        <v>387</v>
      </c>
      <c r="AA75" s="2">
        <v>1</v>
      </c>
      <c r="AB75" s="2">
        <v>67</v>
      </c>
      <c r="AC75" s="2">
        <v>54</v>
      </c>
      <c r="AD75" s="244" t="s">
        <v>385</v>
      </c>
      <c r="AE75" s="283"/>
      <c r="AF75" s="46" t="s">
        <v>386</v>
      </c>
      <c r="AG75" s="2">
        <v>12</v>
      </c>
      <c r="AH75" s="2">
        <v>68</v>
      </c>
      <c r="AI75" s="2">
        <v>73</v>
      </c>
      <c r="AJ75" s="48" t="s">
        <v>387</v>
      </c>
      <c r="AL75" s="46" t="s">
        <v>386</v>
      </c>
      <c r="AM75" s="2">
        <v>10</v>
      </c>
      <c r="AN75" s="2">
        <v>68</v>
      </c>
      <c r="AO75" s="2">
        <v>73</v>
      </c>
      <c r="AP75" s="48" t="s">
        <v>387</v>
      </c>
      <c r="AR75" s="46" t="s">
        <v>386</v>
      </c>
      <c r="AS75" s="2">
        <v>8</v>
      </c>
      <c r="AT75" s="2">
        <v>68</v>
      </c>
      <c r="AU75" s="2">
        <v>68</v>
      </c>
      <c r="AV75" s="46" t="s">
        <v>386</v>
      </c>
    </row>
    <row r="76" spans="2:48" ht="13.5">
      <c r="B76" s="48" t="s">
        <v>387</v>
      </c>
      <c r="C76" s="2">
        <v>8</v>
      </c>
      <c r="D76" s="2">
        <v>68</v>
      </c>
      <c r="E76" s="2">
        <v>68</v>
      </c>
      <c r="F76" s="48" t="s">
        <v>387</v>
      </c>
      <c r="G76" s="272"/>
      <c r="H76" s="48" t="s">
        <v>387</v>
      </c>
      <c r="I76" s="2">
        <v>8</v>
      </c>
      <c r="J76" s="2">
        <v>68</v>
      </c>
      <c r="K76" s="2">
        <v>68</v>
      </c>
      <c r="L76" s="48" t="s">
        <v>387</v>
      </c>
      <c r="M76" s="285"/>
      <c r="N76" s="48" t="s">
        <v>387</v>
      </c>
      <c r="O76" s="2">
        <v>6</v>
      </c>
      <c r="P76" s="2">
        <v>68</v>
      </c>
      <c r="Q76" s="2">
        <v>68</v>
      </c>
      <c r="R76" s="48" t="s">
        <v>387</v>
      </c>
      <c r="T76" s="48" t="s">
        <v>387</v>
      </c>
      <c r="U76" s="2">
        <v>4</v>
      </c>
      <c r="V76" s="2">
        <v>68</v>
      </c>
      <c r="W76" s="2">
        <v>63</v>
      </c>
      <c r="X76" s="46" t="s">
        <v>386</v>
      </c>
      <c r="Z76" s="48" t="s">
        <v>387</v>
      </c>
      <c r="AA76" s="2">
        <v>2</v>
      </c>
      <c r="AB76" s="2">
        <v>68</v>
      </c>
      <c r="AC76" s="2">
        <v>63</v>
      </c>
      <c r="AD76" s="46" t="s">
        <v>386</v>
      </c>
      <c r="AE76" s="271"/>
      <c r="AF76" s="280"/>
      <c r="AG76" s="281"/>
      <c r="AH76" s="281"/>
      <c r="AI76" s="281"/>
      <c r="AJ76" s="282"/>
      <c r="AL76" s="46" t="s">
        <v>386</v>
      </c>
      <c r="AM76" s="2">
        <v>11</v>
      </c>
      <c r="AN76" s="2">
        <v>69</v>
      </c>
      <c r="AO76" s="2">
        <v>74</v>
      </c>
      <c r="AP76" s="48" t="s">
        <v>387</v>
      </c>
      <c r="AR76" s="46" t="s">
        <v>386</v>
      </c>
      <c r="AS76" s="2">
        <v>9</v>
      </c>
      <c r="AT76" s="2">
        <v>69</v>
      </c>
      <c r="AU76" s="2">
        <v>74</v>
      </c>
      <c r="AV76" s="48" t="s">
        <v>387</v>
      </c>
    </row>
    <row r="77" spans="2:48" ht="13.5">
      <c r="B77" s="48" t="s">
        <v>387</v>
      </c>
      <c r="C77" s="2">
        <v>9</v>
      </c>
      <c r="D77" s="2">
        <v>69</v>
      </c>
      <c r="E77" s="2">
        <v>69</v>
      </c>
      <c r="F77" s="48" t="s">
        <v>387</v>
      </c>
      <c r="G77" s="272"/>
      <c r="H77" s="48" t="s">
        <v>387</v>
      </c>
      <c r="I77" s="2">
        <v>9</v>
      </c>
      <c r="J77" s="2">
        <v>69</v>
      </c>
      <c r="K77" s="2">
        <v>69</v>
      </c>
      <c r="L77" s="48" t="s">
        <v>387</v>
      </c>
      <c r="M77" s="285"/>
      <c r="N77" s="48" t="s">
        <v>387</v>
      </c>
      <c r="O77" s="2">
        <v>7</v>
      </c>
      <c r="P77" s="2">
        <v>69</v>
      </c>
      <c r="Q77" s="2">
        <v>69</v>
      </c>
      <c r="R77" s="48" t="s">
        <v>387</v>
      </c>
      <c r="T77" s="48" t="s">
        <v>387</v>
      </c>
      <c r="U77" s="2">
        <v>5</v>
      </c>
      <c r="V77" s="2">
        <v>69</v>
      </c>
      <c r="W77" s="2">
        <v>64</v>
      </c>
      <c r="X77" s="46" t="s">
        <v>386</v>
      </c>
      <c r="Z77" s="48" t="s">
        <v>387</v>
      </c>
      <c r="AA77" s="2">
        <v>3</v>
      </c>
      <c r="AB77" s="2">
        <v>69</v>
      </c>
      <c r="AC77" s="2">
        <v>64</v>
      </c>
      <c r="AD77" s="46" t="s">
        <v>386</v>
      </c>
      <c r="AE77" s="271"/>
      <c r="AF77" s="48" t="s">
        <v>387</v>
      </c>
      <c r="AG77" s="2">
        <v>1</v>
      </c>
      <c r="AH77" s="2">
        <v>69</v>
      </c>
      <c r="AI77" s="2">
        <v>56</v>
      </c>
      <c r="AJ77" s="244" t="s">
        <v>385</v>
      </c>
      <c r="AL77" s="46" t="s">
        <v>386</v>
      </c>
      <c r="AM77" s="2">
        <v>12</v>
      </c>
      <c r="AN77" s="2">
        <v>70</v>
      </c>
      <c r="AO77" s="2">
        <v>75</v>
      </c>
      <c r="AP77" s="48" t="s">
        <v>387</v>
      </c>
      <c r="AR77" s="46" t="s">
        <v>386</v>
      </c>
      <c r="AS77" s="2">
        <v>10</v>
      </c>
      <c r="AT77" s="2">
        <v>70</v>
      </c>
      <c r="AU77" s="2">
        <v>75</v>
      </c>
      <c r="AV77" s="48" t="s">
        <v>387</v>
      </c>
    </row>
    <row r="78" spans="2:48" ht="13.5">
      <c r="B78" s="48" t="s">
        <v>387</v>
      </c>
      <c r="C78" s="2">
        <v>10</v>
      </c>
      <c r="D78" s="2">
        <v>70</v>
      </c>
      <c r="E78" s="2">
        <v>70</v>
      </c>
      <c r="F78" s="48" t="s">
        <v>387</v>
      </c>
      <c r="G78" s="272"/>
      <c r="H78" s="48" t="s">
        <v>387</v>
      </c>
      <c r="I78" s="2">
        <v>10</v>
      </c>
      <c r="J78" s="2">
        <v>70</v>
      </c>
      <c r="K78" s="2">
        <v>70</v>
      </c>
      <c r="L78" s="48" t="s">
        <v>387</v>
      </c>
      <c r="M78" s="285"/>
      <c r="N78" s="48" t="s">
        <v>387</v>
      </c>
      <c r="O78" s="2">
        <v>8</v>
      </c>
      <c r="P78" s="2">
        <v>70</v>
      </c>
      <c r="Q78" s="2">
        <v>70</v>
      </c>
      <c r="R78" s="48" t="s">
        <v>387</v>
      </c>
      <c r="T78" s="48" t="s">
        <v>387</v>
      </c>
      <c r="U78" s="2">
        <v>6</v>
      </c>
      <c r="V78" s="2">
        <v>70</v>
      </c>
      <c r="W78" s="2">
        <v>70</v>
      </c>
      <c r="X78" s="48" t="s">
        <v>387</v>
      </c>
      <c r="Z78" s="48" t="s">
        <v>387</v>
      </c>
      <c r="AA78" s="2">
        <v>4</v>
      </c>
      <c r="AB78" s="2">
        <v>70</v>
      </c>
      <c r="AC78" s="2">
        <v>65</v>
      </c>
      <c r="AD78" s="46" t="s">
        <v>386</v>
      </c>
      <c r="AE78" s="271"/>
      <c r="AF78" s="48" t="s">
        <v>387</v>
      </c>
      <c r="AG78" s="2">
        <v>2</v>
      </c>
      <c r="AH78" s="2">
        <v>70</v>
      </c>
      <c r="AI78" s="2">
        <v>65</v>
      </c>
      <c r="AJ78" s="46" t="s">
        <v>386</v>
      </c>
      <c r="AL78" s="280"/>
      <c r="AM78" s="281"/>
      <c r="AN78" s="281"/>
      <c r="AO78" s="281"/>
      <c r="AP78" s="282"/>
      <c r="AR78" s="46" t="s">
        <v>386</v>
      </c>
      <c r="AS78" s="2">
        <v>11</v>
      </c>
      <c r="AT78" s="2">
        <v>71</v>
      </c>
      <c r="AU78" s="2">
        <v>76</v>
      </c>
      <c r="AV78" s="48" t="s">
        <v>387</v>
      </c>
    </row>
    <row r="79" spans="2:48" ht="13.5">
      <c r="B79" s="67"/>
      <c r="C79" s="67"/>
      <c r="D79" s="67"/>
      <c r="E79" s="67"/>
      <c r="F79" s="67"/>
      <c r="G79" s="60"/>
      <c r="H79" s="48" t="s">
        <v>387</v>
      </c>
      <c r="I79" s="2">
        <v>11</v>
      </c>
      <c r="J79" s="2">
        <v>71</v>
      </c>
      <c r="K79" s="2">
        <v>71</v>
      </c>
      <c r="L79" s="48" t="s">
        <v>387</v>
      </c>
      <c r="M79" s="285"/>
      <c r="N79" s="48" t="s">
        <v>387</v>
      </c>
      <c r="O79" s="2">
        <v>9</v>
      </c>
      <c r="P79" s="2">
        <v>71</v>
      </c>
      <c r="Q79" s="2">
        <v>71</v>
      </c>
      <c r="R79" s="48" t="s">
        <v>387</v>
      </c>
      <c r="T79" s="48" t="s">
        <v>387</v>
      </c>
      <c r="U79" s="2">
        <v>7</v>
      </c>
      <c r="V79" s="2">
        <v>71</v>
      </c>
      <c r="W79" s="2">
        <v>71</v>
      </c>
      <c r="X79" s="48" t="s">
        <v>387</v>
      </c>
      <c r="Z79" s="48" t="s">
        <v>387</v>
      </c>
      <c r="AA79" s="2">
        <v>5</v>
      </c>
      <c r="AB79" s="2">
        <v>71</v>
      </c>
      <c r="AC79" s="2">
        <v>66</v>
      </c>
      <c r="AD79" s="46" t="s">
        <v>386</v>
      </c>
      <c r="AE79" s="271"/>
      <c r="AF79" s="48" t="s">
        <v>387</v>
      </c>
      <c r="AG79" s="2">
        <v>3</v>
      </c>
      <c r="AH79" s="2">
        <v>71</v>
      </c>
      <c r="AI79" s="2">
        <v>66</v>
      </c>
      <c r="AJ79" s="46" t="s">
        <v>386</v>
      </c>
      <c r="AL79" s="48" t="s">
        <v>387</v>
      </c>
      <c r="AM79" s="2">
        <v>1</v>
      </c>
      <c r="AN79" s="2">
        <v>71</v>
      </c>
      <c r="AO79" s="2">
        <v>58</v>
      </c>
      <c r="AP79" s="244" t="s">
        <v>385</v>
      </c>
      <c r="AR79" s="46" t="s">
        <v>386</v>
      </c>
      <c r="AS79" s="2">
        <v>12</v>
      </c>
      <c r="AT79" s="2">
        <v>72</v>
      </c>
      <c r="AU79" s="2">
        <v>77</v>
      </c>
      <c r="AV79" s="48" t="s">
        <v>387</v>
      </c>
    </row>
    <row r="80" spans="2:48" ht="13.5">
      <c r="B80" s="60"/>
      <c r="C80" s="60"/>
      <c r="D80" s="60"/>
      <c r="E80" s="60"/>
      <c r="F80" s="60"/>
      <c r="G80" s="60"/>
      <c r="H80" s="48" t="s">
        <v>387</v>
      </c>
      <c r="I80" s="2">
        <v>12</v>
      </c>
      <c r="J80" s="2">
        <v>72</v>
      </c>
      <c r="K80" s="2">
        <v>72</v>
      </c>
      <c r="L80" s="48" t="s">
        <v>387</v>
      </c>
      <c r="M80" s="285"/>
      <c r="N80" s="48" t="s">
        <v>387</v>
      </c>
      <c r="O80" s="2">
        <v>10</v>
      </c>
      <c r="P80" s="2">
        <v>72</v>
      </c>
      <c r="Q80" s="2">
        <v>72</v>
      </c>
      <c r="R80" s="48" t="s">
        <v>387</v>
      </c>
      <c r="T80" s="48" t="s">
        <v>387</v>
      </c>
      <c r="U80" s="2">
        <v>8</v>
      </c>
      <c r="V80" s="2">
        <v>72</v>
      </c>
      <c r="W80" s="2">
        <v>72</v>
      </c>
      <c r="X80" s="48" t="s">
        <v>387</v>
      </c>
      <c r="Z80" s="48" t="s">
        <v>387</v>
      </c>
      <c r="AA80" s="2">
        <v>6</v>
      </c>
      <c r="AB80" s="2">
        <v>72</v>
      </c>
      <c r="AC80" s="2">
        <v>72</v>
      </c>
      <c r="AD80" s="48" t="s">
        <v>387</v>
      </c>
      <c r="AE80" s="271"/>
      <c r="AF80" s="48" t="s">
        <v>387</v>
      </c>
      <c r="AG80" s="2">
        <v>4</v>
      </c>
      <c r="AH80" s="2">
        <v>72</v>
      </c>
      <c r="AI80" s="2">
        <v>67</v>
      </c>
      <c r="AJ80" s="46" t="s">
        <v>386</v>
      </c>
      <c r="AL80" s="48" t="s">
        <v>387</v>
      </c>
      <c r="AM80" s="2">
        <v>2</v>
      </c>
      <c r="AN80" s="2">
        <v>72</v>
      </c>
      <c r="AO80" s="2">
        <v>67</v>
      </c>
      <c r="AP80" s="46" t="s">
        <v>386</v>
      </c>
      <c r="AR80" s="280"/>
      <c r="AS80" s="281"/>
      <c r="AT80" s="281"/>
      <c r="AU80" s="281"/>
      <c r="AV80" s="282"/>
    </row>
    <row r="81" spans="2:48" ht="13.5">
      <c r="B81" s="60"/>
      <c r="C81" s="60"/>
      <c r="D81" s="60"/>
      <c r="E81" s="60"/>
      <c r="F81" s="60"/>
      <c r="G81" s="60"/>
      <c r="M81" s="285"/>
      <c r="N81" s="48" t="s">
        <v>387</v>
      </c>
      <c r="O81" s="2">
        <v>11</v>
      </c>
      <c r="P81" s="2">
        <v>73</v>
      </c>
      <c r="Q81" s="2">
        <v>73</v>
      </c>
      <c r="R81" s="48" t="s">
        <v>387</v>
      </c>
      <c r="T81" s="48" t="s">
        <v>387</v>
      </c>
      <c r="U81" s="2">
        <v>9</v>
      </c>
      <c r="V81" s="2">
        <v>73</v>
      </c>
      <c r="W81" s="2">
        <v>73</v>
      </c>
      <c r="X81" s="48" t="s">
        <v>387</v>
      </c>
      <c r="Z81" s="48" t="s">
        <v>387</v>
      </c>
      <c r="AA81" s="2">
        <v>7</v>
      </c>
      <c r="AB81" s="2">
        <v>73</v>
      </c>
      <c r="AC81" s="2">
        <v>73</v>
      </c>
      <c r="AD81" s="48" t="s">
        <v>387</v>
      </c>
      <c r="AE81" s="271"/>
      <c r="AF81" s="48" t="s">
        <v>387</v>
      </c>
      <c r="AG81" s="2">
        <v>5</v>
      </c>
      <c r="AH81" s="2">
        <v>73</v>
      </c>
      <c r="AI81" s="2">
        <v>68</v>
      </c>
      <c r="AJ81" s="46" t="s">
        <v>386</v>
      </c>
      <c r="AL81" s="48" t="s">
        <v>387</v>
      </c>
      <c r="AM81" s="2">
        <v>3</v>
      </c>
      <c r="AN81" s="2">
        <v>73</v>
      </c>
      <c r="AO81" s="2">
        <v>68</v>
      </c>
      <c r="AP81" s="46" t="s">
        <v>386</v>
      </c>
      <c r="AR81" s="48" t="s">
        <v>387</v>
      </c>
      <c r="AS81" s="2">
        <v>1</v>
      </c>
      <c r="AT81" s="2">
        <v>73</v>
      </c>
      <c r="AU81" s="2">
        <v>60</v>
      </c>
      <c r="AV81" s="244" t="s">
        <v>385</v>
      </c>
    </row>
    <row r="82" spans="2:48" ht="13.5">
      <c r="B82" s="60"/>
      <c r="C82" s="60"/>
      <c r="D82" s="60"/>
      <c r="E82" s="60"/>
      <c r="F82" s="60"/>
      <c r="G82" s="60"/>
      <c r="M82" s="285"/>
      <c r="N82" s="48" t="s">
        <v>387</v>
      </c>
      <c r="O82" s="2">
        <v>12</v>
      </c>
      <c r="P82" s="2">
        <v>74</v>
      </c>
      <c r="Q82" s="2">
        <v>74</v>
      </c>
      <c r="R82" s="48" t="s">
        <v>387</v>
      </c>
      <c r="T82" s="48" t="s">
        <v>387</v>
      </c>
      <c r="U82" s="2">
        <v>10</v>
      </c>
      <c r="V82" s="2">
        <v>74</v>
      </c>
      <c r="W82" s="2">
        <v>74</v>
      </c>
      <c r="X82" s="48" t="s">
        <v>387</v>
      </c>
      <c r="Z82" s="48" t="s">
        <v>387</v>
      </c>
      <c r="AA82" s="2">
        <v>8</v>
      </c>
      <c r="AB82" s="2">
        <v>74</v>
      </c>
      <c r="AC82" s="2">
        <v>74</v>
      </c>
      <c r="AD82" s="48" t="s">
        <v>387</v>
      </c>
      <c r="AE82" s="271"/>
      <c r="AF82" s="48" t="s">
        <v>387</v>
      </c>
      <c r="AG82" s="2">
        <v>6</v>
      </c>
      <c r="AH82" s="2">
        <v>74</v>
      </c>
      <c r="AI82" s="2">
        <v>74</v>
      </c>
      <c r="AJ82" s="48" t="s">
        <v>387</v>
      </c>
      <c r="AL82" s="48" t="s">
        <v>387</v>
      </c>
      <c r="AM82" s="2">
        <v>4</v>
      </c>
      <c r="AN82" s="2">
        <v>74</v>
      </c>
      <c r="AO82" s="2">
        <v>69</v>
      </c>
      <c r="AP82" s="46" t="s">
        <v>386</v>
      </c>
      <c r="AR82" s="48" t="s">
        <v>387</v>
      </c>
      <c r="AS82" s="2">
        <v>2</v>
      </c>
      <c r="AT82" s="2">
        <v>74</v>
      </c>
      <c r="AU82" s="2">
        <v>69</v>
      </c>
      <c r="AV82" s="46" t="s">
        <v>386</v>
      </c>
    </row>
    <row r="83" spans="20:48" ht="13.5">
      <c r="T83" s="48" t="s">
        <v>387</v>
      </c>
      <c r="U83" s="2">
        <v>11</v>
      </c>
      <c r="V83" s="2">
        <v>75</v>
      </c>
      <c r="W83" s="2">
        <v>75</v>
      </c>
      <c r="X83" s="48" t="s">
        <v>387</v>
      </c>
      <c r="Z83" s="48" t="s">
        <v>387</v>
      </c>
      <c r="AA83" s="2">
        <v>9</v>
      </c>
      <c r="AB83" s="2">
        <v>75</v>
      </c>
      <c r="AC83" s="2">
        <v>75</v>
      </c>
      <c r="AD83" s="48" t="s">
        <v>387</v>
      </c>
      <c r="AE83" s="271"/>
      <c r="AF83" s="48" t="s">
        <v>387</v>
      </c>
      <c r="AG83" s="2">
        <v>7</v>
      </c>
      <c r="AH83" s="2">
        <v>75</v>
      </c>
      <c r="AI83" s="2">
        <v>75</v>
      </c>
      <c r="AJ83" s="48" t="s">
        <v>387</v>
      </c>
      <c r="AL83" s="48" t="s">
        <v>387</v>
      </c>
      <c r="AM83" s="2">
        <v>5</v>
      </c>
      <c r="AN83" s="2">
        <v>75</v>
      </c>
      <c r="AO83" s="2">
        <v>70</v>
      </c>
      <c r="AP83" s="46" t="s">
        <v>386</v>
      </c>
      <c r="AR83" s="48" t="s">
        <v>387</v>
      </c>
      <c r="AS83" s="2">
        <v>3</v>
      </c>
      <c r="AT83" s="2">
        <v>75</v>
      </c>
      <c r="AU83" s="2">
        <v>70</v>
      </c>
      <c r="AV83" s="46" t="s">
        <v>386</v>
      </c>
    </row>
    <row r="84" spans="20:48" ht="13.5">
      <c r="T84" s="48" t="s">
        <v>387</v>
      </c>
      <c r="U84" s="2">
        <v>12</v>
      </c>
      <c r="V84" s="2">
        <v>76</v>
      </c>
      <c r="W84" s="2">
        <v>76</v>
      </c>
      <c r="X84" s="48" t="s">
        <v>387</v>
      </c>
      <c r="Z84" s="48" t="s">
        <v>387</v>
      </c>
      <c r="AA84" s="2">
        <v>10</v>
      </c>
      <c r="AB84" s="2">
        <v>76</v>
      </c>
      <c r="AC84" s="2">
        <v>76</v>
      </c>
      <c r="AD84" s="48" t="s">
        <v>387</v>
      </c>
      <c r="AE84" s="271"/>
      <c r="AF84" s="48" t="s">
        <v>387</v>
      </c>
      <c r="AG84" s="2">
        <v>8</v>
      </c>
      <c r="AH84" s="2">
        <v>76</v>
      </c>
      <c r="AI84" s="2">
        <v>76</v>
      </c>
      <c r="AJ84" s="48" t="s">
        <v>387</v>
      </c>
      <c r="AL84" s="48" t="s">
        <v>387</v>
      </c>
      <c r="AM84" s="2">
        <v>6</v>
      </c>
      <c r="AN84" s="2">
        <v>76</v>
      </c>
      <c r="AO84" s="2">
        <v>76</v>
      </c>
      <c r="AP84" s="48" t="s">
        <v>387</v>
      </c>
      <c r="AR84" s="48" t="s">
        <v>387</v>
      </c>
      <c r="AS84" s="2">
        <v>4</v>
      </c>
      <c r="AT84" s="2">
        <v>76</v>
      </c>
      <c r="AU84" s="2">
        <v>71</v>
      </c>
      <c r="AV84" s="46" t="s">
        <v>386</v>
      </c>
    </row>
    <row r="85" spans="26:48" ht="13.5">
      <c r="Z85" s="48" t="s">
        <v>387</v>
      </c>
      <c r="AA85" s="2">
        <v>11</v>
      </c>
      <c r="AB85" s="2">
        <v>77</v>
      </c>
      <c r="AC85" s="2">
        <v>77</v>
      </c>
      <c r="AD85" s="48" t="s">
        <v>387</v>
      </c>
      <c r="AE85" s="271"/>
      <c r="AF85" s="48" t="s">
        <v>387</v>
      </c>
      <c r="AG85" s="2">
        <v>9</v>
      </c>
      <c r="AH85" s="2">
        <v>77</v>
      </c>
      <c r="AI85" s="2">
        <v>77</v>
      </c>
      <c r="AJ85" s="48" t="s">
        <v>387</v>
      </c>
      <c r="AL85" s="48" t="s">
        <v>387</v>
      </c>
      <c r="AM85" s="2">
        <v>7</v>
      </c>
      <c r="AN85" s="2">
        <v>77</v>
      </c>
      <c r="AO85" s="2">
        <v>77</v>
      </c>
      <c r="AP85" s="48" t="s">
        <v>387</v>
      </c>
      <c r="AR85" s="48" t="s">
        <v>387</v>
      </c>
      <c r="AS85" s="2">
        <v>5</v>
      </c>
      <c r="AT85" s="2">
        <v>77</v>
      </c>
      <c r="AU85" s="2">
        <v>72</v>
      </c>
      <c r="AV85" s="46" t="s">
        <v>386</v>
      </c>
    </row>
    <row r="86" spans="26:48" ht="13.5">
      <c r="Z86" s="48" t="s">
        <v>387</v>
      </c>
      <c r="AA86" s="2">
        <v>12</v>
      </c>
      <c r="AB86" s="2">
        <v>78</v>
      </c>
      <c r="AC86" s="2">
        <v>78</v>
      </c>
      <c r="AD86" s="48" t="s">
        <v>387</v>
      </c>
      <c r="AE86" s="271"/>
      <c r="AF86" s="48" t="s">
        <v>387</v>
      </c>
      <c r="AG86" s="2">
        <v>10</v>
      </c>
      <c r="AH86" s="2">
        <v>78</v>
      </c>
      <c r="AI86" s="2">
        <v>78</v>
      </c>
      <c r="AJ86" s="48" t="s">
        <v>387</v>
      </c>
      <c r="AL86" s="48" t="s">
        <v>387</v>
      </c>
      <c r="AM86" s="2">
        <v>8</v>
      </c>
      <c r="AN86" s="2">
        <v>78</v>
      </c>
      <c r="AO86" s="2">
        <v>78</v>
      </c>
      <c r="AP86" s="48" t="s">
        <v>387</v>
      </c>
      <c r="AR86" s="48" t="s">
        <v>387</v>
      </c>
      <c r="AS86" s="2">
        <v>6</v>
      </c>
      <c r="AT86" s="2">
        <v>78</v>
      </c>
      <c r="AU86" s="2">
        <v>78</v>
      </c>
      <c r="AV86" s="48" t="s">
        <v>387</v>
      </c>
    </row>
    <row r="87" spans="32:48" ht="13.5">
      <c r="AF87" s="48" t="s">
        <v>387</v>
      </c>
      <c r="AG87" s="2">
        <v>11</v>
      </c>
      <c r="AH87" s="2">
        <v>79</v>
      </c>
      <c r="AI87" s="2">
        <v>79</v>
      </c>
      <c r="AJ87" s="48" t="s">
        <v>387</v>
      </c>
      <c r="AL87" s="48" t="s">
        <v>387</v>
      </c>
      <c r="AM87" s="2">
        <v>9</v>
      </c>
      <c r="AN87" s="2">
        <v>79</v>
      </c>
      <c r="AO87" s="2">
        <v>79</v>
      </c>
      <c r="AP87" s="48" t="s">
        <v>387</v>
      </c>
      <c r="AR87" s="48" t="s">
        <v>387</v>
      </c>
      <c r="AS87" s="2">
        <v>7</v>
      </c>
      <c r="AT87" s="2">
        <v>79</v>
      </c>
      <c r="AU87" s="2">
        <v>79</v>
      </c>
      <c r="AV87" s="48" t="s">
        <v>387</v>
      </c>
    </row>
    <row r="88" spans="32:48" ht="13.5">
      <c r="AF88" s="48" t="s">
        <v>387</v>
      </c>
      <c r="AG88" s="2">
        <v>12</v>
      </c>
      <c r="AH88" s="2">
        <v>80</v>
      </c>
      <c r="AI88" s="2">
        <v>80</v>
      </c>
      <c r="AJ88" s="48" t="s">
        <v>387</v>
      </c>
      <c r="AL88" s="48" t="s">
        <v>387</v>
      </c>
      <c r="AM88" s="2">
        <v>10</v>
      </c>
      <c r="AN88" s="2">
        <v>80</v>
      </c>
      <c r="AO88" s="2">
        <v>80</v>
      </c>
      <c r="AP88" s="48" t="s">
        <v>387</v>
      </c>
      <c r="AR88" s="48" t="s">
        <v>387</v>
      </c>
      <c r="AS88" s="2">
        <v>8</v>
      </c>
      <c r="AT88" s="2">
        <v>80</v>
      </c>
      <c r="AU88" s="2">
        <v>80</v>
      </c>
      <c r="AV88" s="48" t="s">
        <v>387</v>
      </c>
    </row>
    <row r="89" spans="38:48" ht="13.5">
      <c r="AL89" s="48" t="s">
        <v>387</v>
      </c>
      <c r="AM89" s="2">
        <v>11</v>
      </c>
      <c r="AN89" s="2">
        <v>81</v>
      </c>
      <c r="AO89" s="2">
        <v>81</v>
      </c>
      <c r="AP89" s="48" t="s">
        <v>387</v>
      </c>
      <c r="AR89" s="48" t="s">
        <v>387</v>
      </c>
      <c r="AS89" s="2">
        <v>9</v>
      </c>
      <c r="AT89" s="2">
        <v>81</v>
      </c>
      <c r="AU89" s="2">
        <v>81</v>
      </c>
      <c r="AV89" s="48" t="s">
        <v>387</v>
      </c>
    </row>
    <row r="90" spans="38:48" ht="13.5">
      <c r="AL90" s="48" t="s">
        <v>387</v>
      </c>
      <c r="AM90" s="2">
        <v>12</v>
      </c>
      <c r="AN90" s="2">
        <v>82</v>
      </c>
      <c r="AO90" s="2">
        <v>82</v>
      </c>
      <c r="AP90" s="48" t="s">
        <v>387</v>
      </c>
      <c r="AR90" s="48" t="s">
        <v>387</v>
      </c>
      <c r="AS90" s="2">
        <v>10</v>
      </c>
      <c r="AT90" s="2">
        <v>82</v>
      </c>
      <c r="AU90" s="2">
        <v>82</v>
      </c>
      <c r="AV90" s="48" t="s">
        <v>387</v>
      </c>
    </row>
    <row r="91" spans="44:48" ht="13.5">
      <c r="AR91" s="48" t="s">
        <v>387</v>
      </c>
      <c r="AS91" s="2">
        <v>11</v>
      </c>
      <c r="AT91" s="2">
        <v>83</v>
      </c>
      <c r="AU91" s="2">
        <v>83</v>
      </c>
      <c r="AV91" s="48" t="s">
        <v>387</v>
      </c>
    </row>
    <row r="92" spans="44:48" ht="13.5">
      <c r="AR92" s="48" t="s">
        <v>387</v>
      </c>
      <c r="AS92" s="2">
        <v>12</v>
      </c>
      <c r="AT92" s="2">
        <v>84</v>
      </c>
      <c r="AU92" s="2">
        <v>84</v>
      </c>
      <c r="AV92" s="48" t="s">
        <v>387</v>
      </c>
    </row>
  </sheetData>
  <sheetProtection selectLockedCells="1" selectUnlockedCells="1"/>
  <mergeCells count="8">
    <mergeCell ref="AL1:AP1"/>
    <mergeCell ref="AR1:AV1"/>
    <mergeCell ref="B1:F1"/>
    <mergeCell ref="H1:L1"/>
    <mergeCell ref="N1:R1"/>
    <mergeCell ref="T1:X1"/>
    <mergeCell ref="Z1:AD1"/>
    <mergeCell ref="AF1:AJ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2:E102"/>
  <sheetViews>
    <sheetView zoomScale="80" zoomScaleNormal="80" zoomScalePageLayoutView="0" workbookViewId="0" topLeftCell="A1">
      <selection activeCell="E3" sqref="E3:E12"/>
    </sheetView>
  </sheetViews>
  <sheetFormatPr defaultColWidth="9.00390625" defaultRowHeight="13.5"/>
  <cols>
    <col min="1" max="1" width="2.50390625" style="0" customWidth="1"/>
    <col min="2" max="5" width="9.00390625" style="11" customWidth="1"/>
  </cols>
  <sheetData>
    <row r="2" spans="2:5" ht="13.5">
      <c r="B2" s="11" t="s">
        <v>378</v>
      </c>
      <c r="C2" s="11" t="s">
        <v>379</v>
      </c>
      <c r="D2" s="11" t="s">
        <v>380</v>
      </c>
      <c r="E2" s="11" t="s">
        <v>1</v>
      </c>
    </row>
    <row r="3" spans="2:5" ht="13.5">
      <c r="B3" s="11">
        <v>1</v>
      </c>
      <c r="C3" s="11" t="s">
        <v>381</v>
      </c>
      <c r="D3" s="11">
        <f>プレミア!I117</f>
        <v>1</v>
      </c>
      <c r="E3" s="11" t="str">
        <f>プレミア!E117</f>
        <v>海龍B</v>
      </c>
    </row>
    <row r="4" spans="2:5" ht="13.5">
      <c r="B4" s="11">
        <v>2</v>
      </c>
      <c r="C4" s="11" t="s">
        <v>381</v>
      </c>
      <c r="D4" s="11">
        <f>プレミア!I118</f>
        <v>2</v>
      </c>
      <c r="E4" s="11" t="str">
        <f>プレミア!E118</f>
        <v>海龍A</v>
      </c>
    </row>
    <row r="5" spans="2:5" ht="13.5">
      <c r="B5" s="11">
        <v>3</v>
      </c>
      <c r="C5" s="11" t="s">
        <v>381</v>
      </c>
      <c r="D5" s="11">
        <f>プレミア!I119</f>
        <v>3</v>
      </c>
      <c r="E5" s="11" t="str">
        <f>プレミア!E119</f>
        <v>あやA</v>
      </c>
    </row>
    <row r="6" spans="2:5" ht="13.5">
      <c r="B6" s="11">
        <v>4</v>
      </c>
      <c r="C6" s="11" t="s">
        <v>381</v>
      </c>
      <c r="D6" s="11">
        <f>プレミア!I120</f>
        <v>4</v>
      </c>
      <c r="E6" s="11" t="str">
        <f>プレミア!E120</f>
        <v>COL</v>
      </c>
    </row>
    <row r="7" spans="2:5" ht="13.5">
      <c r="B7" s="11">
        <v>5</v>
      </c>
      <c r="C7" s="11" t="s">
        <v>381</v>
      </c>
      <c r="D7" s="11">
        <f>プレミア!I121</f>
        <v>5</v>
      </c>
      <c r="E7" s="11" t="str">
        <f>プレミア!E121</f>
        <v>さんぽ</v>
      </c>
    </row>
    <row r="8" spans="2:5" ht="13.5">
      <c r="B8" s="11">
        <v>6</v>
      </c>
      <c r="C8" s="11" t="s">
        <v>381</v>
      </c>
      <c r="D8" s="11">
        <f>プレミア!I122</f>
        <v>6</v>
      </c>
      <c r="E8" s="11" t="str">
        <f>プレミア!E122</f>
        <v>アゴB</v>
      </c>
    </row>
    <row r="9" spans="2:5" ht="13.5">
      <c r="B9" s="11">
        <v>7</v>
      </c>
      <c r="C9" s="11" t="s">
        <v>381</v>
      </c>
      <c r="D9" s="11">
        <f>プレミア!I123</f>
        <v>11</v>
      </c>
      <c r="E9" s="11" t="str">
        <f>プレミア!E123</f>
        <v>SMI</v>
      </c>
    </row>
    <row r="10" spans="2:5" ht="13.5">
      <c r="B10" s="11">
        <v>8</v>
      </c>
      <c r="C10" s="11" t="s">
        <v>381</v>
      </c>
      <c r="D10" s="11">
        <f>プレミア!I124</f>
        <v>12</v>
      </c>
      <c r="E10" s="11" t="str">
        <f>プレミア!E124</f>
        <v>QEA</v>
      </c>
    </row>
    <row r="11" spans="2:5" ht="13.5">
      <c r="B11" s="11">
        <v>9</v>
      </c>
      <c r="C11" s="11" t="s">
        <v>381</v>
      </c>
      <c r="D11" s="11">
        <f>プレミア!I125</f>
        <v>13</v>
      </c>
      <c r="E11" s="11" t="str">
        <f>プレミア!E125</f>
        <v>お嬢A</v>
      </c>
    </row>
    <row r="12" spans="2:5" ht="13.5">
      <c r="B12" s="11">
        <v>10</v>
      </c>
      <c r="C12" s="11" t="s">
        <v>381</v>
      </c>
      <c r="D12" s="11">
        <f>プレミア!I126</f>
        <v>21</v>
      </c>
      <c r="E12" s="11" t="str">
        <f>プレミア!E126</f>
        <v>アゴA</v>
      </c>
    </row>
    <row r="13" spans="2:5" ht="13.5">
      <c r="B13" s="11">
        <v>11</v>
      </c>
      <c r="C13" s="11" t="s">
        <v>381</v>
      </c>
      <c r="D13" s="11">
        <f>プレミア!I127</f>
        <v>0</v>
      </c>
      <c r="E13" s="11">
        <f>プレミア!E127</f>
      </c>
    </row>
    <row r="14" spans="2:5" ht="13.5">
      <c r="B14" s="11">
        <v>12</v>
      </c>
      <c r="C14" s="11" t="s">
        <v>381</v>
      </c>
      <c r="D14" s="11">
        <f>プレミア!I128</f>
        <v>0</v>
      </c>
      <c r="E14" s="11">
        <f>プレミア!E128</f>
      </c>
    </row>
    <row r="15" spans="2:5" ht="13.5">
      <c r="B15" s="11">
        <v>13</v>
      </c>
      <c r="C15" s="11" t="s">
        <v>382</v>
      </c>
      <c r="D15" s="11" t="e">
        <f>#REF!</f>
        <v>#REF!</v>
      </c>
      <c r="E15" s="11" t="e">
        <f>#REF!</f>
        <v>#REF!</v>
      </c>
    </row>
    <row r="16" spans="2:5" ht="13.5">
      <c r="B16" s="11">
        <v>14</v>
      </c>
      <c r="C16" s="11" t="s">
        <v>382</v>
      </c>
      <c r="D16" s="11" t="e">
        <f>#REF!</f>
        <v>#REF!</v>
      </c>
      <c r="E16" s="11" t="e">
        <f>#REF!</f>
        <v>#REF!</v>
      </c>
    </row>
    <row r="17" spans="2:5" ht="13.5">
      <c r="B17" s="11">
        <v>15</v>
      </c>
      <c r="C17" s="11" t="s">
        <v>382</v>
      </c>
      <c r="D17" s="11" t="e">
        <f>#REF!</f>
        <v>#REF!</v>
      </c>
      <c r="E17" s="11" t="e">
        <f>#REF!</f>
        <v>#REF!</v>
      </c>
    </row>
    <row r="18" spans="2:5" ht="13.5">
      <c r="B18" s="11">
        <v>16</v>
      </c>
      <c r="C18" s="11" t="s">
        <v>382</v>
      </c>
      <c r="D18" s="11" t="e">
        <f>#REF!</f>
        <v>#REF!</v>
      </c>
      <c r="E18" s="11" t="e">
        <f>#REF!</f>
        <v>#REF!</v>
      </c>
    </row>
    <row r="19" spans="2:5" ht="13.5">
      <c r="B19" s="11">
        <v>17</v>
      </c>
      <c r="C19" s="11" t="s">
        <v>382</v>
      </c>
      <c r="D19" s="11" t="e">
        <f>#REF!</f>
        <v>#REF!</v>
      </c>
      <c r="E19" s="11" t="e">
        <f>#REF!</f>
        <v>#REF!</v>
      </c>
    </row>
    <row r="20" spans="2:5" ht="13.5">
      <c r="B20" s="11">
        <v>18</v>
      </c>
      <c r="C20" s="11" t="s">
        <v>382</v>
      </c>
      <c r="D20" s="11" t="e">
        <f>#REF!</f>
        <v>#REF!</v>
      </c>
      <c r="E20" s="11" t="e">
        <f>#REF!</f>
        <v>#REF!</v>
      </c>
    </row>
    <row r="21" spans="2:5" ht="13.5">
      <c r="B21" s="11">
        <v>19</v>
      </c>
      <c r="C21" s="11" t="s">
        <v>382</v>
      </c>
      <c r="D21" s="11" t="e">
        <f>#REF!</f>
        <v>#REF!</v>
      </c>
      <c r="E21" s="11" t="e">
        <f>#REF!</f>
        <v>#REF!</v>
      </c>
    </row>
    <row r="22" spans="2:5" ht="13.5">
      <c r="B22" s="11">
        <v>20</v>
      </c>
      <c r="C22" s="11" t="s">
        <v>382</v>
      </c>
      <c r="D22" s="11" t="e">
        <f>#REF!</f>
        <v>#REF!</v>
      </c>
      <c r="E22" s="11" t="e">
        <f>#REF!</f>
        <v>#REF!</v>
      </c>
    </row>
    <row r="23" spans="2:5" ht="13.5">
      <c r="B23" s="11">
        <v>21</v>
      </c>
      <c r="C23" s="11" t="s">
        <v>382</v>
      </c>
      <c r="D23" s="11" t="e">
        <f>#REF!</f>
        <v>#REF!</v>
      </c>
      <c r="E23" s="11" t="e">
        <f>#REF!</f>
        <v>#REF!</v>
      </c>
    </row>
    <row r="24" spans="2:5" ht="13.5">
      <c r="B24" s="11">
        <v>22</v>
      </c>
      <c r="C24" s="11" t="s">
        <v>382</v>
      </c>
      <c r="D24" s="11" t="e">
        <f>#REF!</f>
        <v>#REF!</v>
      </c>
      <c r="E24" s="11" t="e">
        <f>#REF!</f>
        <v>#REF!</v>
      </c>
    </row>
    <row r="25" spans="2:5" ht="13.5">
      <c r="B25" s="11">
        <v>23</v>
      </c>
      <c r="C25" s="11" t="s">
        <v>382</v>
      </c>
      <c r="D25" s="11" t="e">
        <f>#REF!</f>
        <v>#REF!</v>
      </c>
      <c r="E25" s="11" t="e">
        <f>#REF!</f>
        <v>#REF!</v>
      </c>
    </row>
    <row r="26" spans="2:5" ht="13.5">
      <c r="B26" s="11">
        <v>24</v>
      </c>
      <c r="C26" s="11" t="s">
        <v>382</v>
      </c>
      <c r="D26" s="11" t="e">
        <f>#REF!</f>
        <v>#REF!</v>
      </c>
      <c r="E26" s="11" t="e">
        <f>#REF!</f>
        <v>#REF!</v>
      </c>
    </row>
    <row r="27" spans="2:5" ht="13.5">
      <c r="B27" s="11">
        <v>25</v>
      </c>
      <c r="C27" s="11" t="s">
        <v>383</v>
      </c>
      <c r="D27" s="11" t="e">
        <f>#REF!</f>
        <v>#REF!</v>
      </c>
      <c r="E27" s="11" t="e">
        <f>#REF!</f>
        <v>#REF!</v>
      </c>
    </row>
    <row r="28" spans="2:5" ht="13.5">
      <c r="B28" s="11">
        <v>26</v>
      </c>
      <c r="C28" s="11" t="s">
        <v>383</v>
      </c>
      <c r="D28" s="11" t="e">
        <f>#REF!</f>
        <v>#REF!</v>
      </c>
      <c r="E28" s="11" t="e">
        <f>#REF!</f>
        <v>#REF!</v>
      </c>
    </row>
    <row r="29" spans="2:5" ht="13.5">
      <c r="B29" s="11">
        <v>27</v>
      </c>
      <c r="C29" s="11" t="s">
        <v>383</v>
      </c>
      <c r="D29" s="11" t="e">
        <f>#REF!</f>
        <v>#REF!</v>
      </c>
      <c r="E29" s="11" t="e">
        <f>#REF!</f>
        <v>#REF!</v>
      </c>
    </row>
    <row r="30" spans="2:5" ht="13.5">
      <c r="B30" s="11">
        <v>28</v>
      </c>
      <c r="C30" s="11" t="s">
        <v>383</v>
      </c>
      <c r="D30" s="11" t="e">
        <f>#REF!</f>
        <v>#REF!</v>
      </c>
      <c r="E30" s="11" t="e">
        <f>#REF!</f>
        <v>#REF!</v>
      </c>
    </row>
    <row r="31" spans="2:5" ht="13.5">
      <c r="B31" s="11">
        <v>29</v>
      </c>
      <c r="C31" s="11" t="s">
        <v>383</v>
      </c>
      <c r="D31" s="11" t="e">
        <f>#REF!</f>
        <v>#REF!</v>
      </c>
      <c r="E31" s="11" t="e">
        <f>#REF!</f>
        <v>#REF!</v>
      </c>
    </row>
    <row r="32" spans="2:5" ht="13.5">
      <c r="B32" s="11">
        <v>30</v>
      </c>
      <c r="C32" s="11" t="s">
        <v>383</v>
      </c>
      <c r="D32" s="11" t="e">
        <f>#REF!</f>
        <v>#REF!</v>
      </c>
      <c r="E32" s="11" t="e">
        <f>#REF!</f>
        <v>#REF!</v>
      </c>
    </row>
    <row r="33" spans="2:5" ht="13.5">
      <c r="B33" s="11">
        <v>31</v>
      </c>
      <c r="C33" s="11" t="s">
        <v>383</v>
      </c>
      <c r="D33" s="11" t="e">
        <f>#REF!</f>
        <v>#REF!</v>
      </c>
      <c r="E33" s="11" t="e">
        <f>#REF!</f>
        <v>#REF!</v>
      </c>
    </row>
    <row r="34" spans="2:5" ht="13.5">
      <c r="B34" s="11">
        <v>32</v>
      </c>
      <c r="C34" s="11" t="s">
        <v>383</v>
      </c>
      <c r="D34" s="11" t="e">
        <f>#REF!</f>
        <v>#REF!</v>
      </c>
      <c r="E34" s="11" t="e">
        <f>#REF!</f>
        <v>#REF!</v>
      </c>
    </row>
    <row r="35" spans="2:5" ht="13.5">
      <c r="B35" s="11">
        <v>33</v>
      </c>
      <c r="C35" s="11" t="s">
        <v>383</v>
      </c>
      <c r="D35" s="11" t="e">
        <f>#REF!</f>
        <v>#REF!</v>
      </c>
      <c r="E35" s="11" t="e">
        <f>#REF!</f>
        <v>#REF!</v>
      </c>
    </row>
    <row r="36" spans="2:5" ht="13.5">
      <c r="B36" s="11">
        <v>34</v>
      </c>
      <c r="C36" s="11" t="s">
        <v>383</v>
      </c>
      <c r="D36" s="11" t="e">
        <f>#REF!</f>
        <v>#REF!</v>
      </c>
      <c r="E36" s="11" t="e">
        <f>#REF!</f>
        <v>#REF!</v>
      </c>
    </row>
    <row r="37" spans="2:5" ht="13.5">
      <c r="B37" s="11">
        <v>35</v>
      </c>
      <c r="C37" s="11" t="s">
        <v>383</v>
      </c>
      <c r="D37" s="11" t="e">
        <f>#REF!</f>
        <v>#REF!</v>
      </c>
      <c r="E37" s="11" t="e">
        <f>#REF!</f>
        <v>#REF!</v>
      </c>
    </row>
    <row r="38" spans="2:5" ht="13.5">
      <c r="B38" s="11">
        <v>36</v>
      </c>
      <c r="C38" s="11" t="s">
        <v>383</v>
      </c>
      <c r="D38" s="11" t="e">
        <f>#REF!</f>
        <v>#REF!</v>
      </c>
      <c r="E38" s="11" t="e">
        <f>#REF!</f>
        <v>#REF!</v>
      </c>
    </row>
    <row r="39" spans="2:5" ht="13.5">
      <c r="B39" s="11">
        <v>37</v>
      </c>
      <c r="C39" s="11" t="s">
        <v>384</v>
      </c>
      <c r="D39" s="11" t="e">
        <f>#REF!</f>
        <v>#REF!</v>
      </c>
      <c r="E39" s="11" t="e">
        <f>#REF!</f>
        <v>#REF!</v>
      </c>
    </row>
    <row r="40" spans="2:5" ht="13.5">
      <c r="B40" s="11">
        <v>38</v>
      </c>
      <c r="C40" s="11" t="s">
        <v>384</v>
      </c>
      <c r="D40" s="11" t="e">
        <f>#REF!</f>
        <v>#REF!</v>
      </c>
      <c r="E40" s="11" t="e">
        <f>#REF!</f>
        <v>#REF!</v>
      </c>
    </row>
    <row r="41" spans="2:5" ht="13.5">
      <c r="B41" s="11">
        <v>39</v>
      </c>
      <c r="C41" s="11" t="s">
        <v>384</v>
      </c>
      <c r="D41" s="11" t="e">
        <f>#REF!</f>
        <v>#REF!</v>
      </c>
      <c r="E41" s="11" t="e">
        <f>#REF!</f>
        <v>#REF!</v>
      </c>
    </row>
    <row r="42" spans="2:5" ht="13.5">
      <c r="B42" s="11">
        <v>40</v>
      </c>
      <c r="C42" s="11" t="s">
        <v>384</v>
      </c>
      <c r="D42" s="11" t="e">
        <f>#REF!</f>
        <v>#REF!</v>
      </c>
      <c r="E42" s="11" t="e">
        <f>#REF!</f>
        <v>#REF!</v>
      </c>
    </row>
    <row r="43" spans="2:5" ht="13.5">
      <c r="B43" s="11">
        <v>41</v>
      </c>
      <c r="C43" s="11" t="s">
        <v>384</v>
      </c>
      <c r="D43" s="11" t="e">
        <f>#REF!</f>
        <v>#REF!</v>
      </c>
      <c r="E43" s="11" t="e">
        <f>#REF!</f>
        <v>#REF!</v>
      </c>
    </row>
    <row r="44" spans="2:5" ht="13.5">
      <c r="B44" s="11">
        <v>42</v>
      </c>
      <c r="C44" s="11" t="s">
        <v>384</v>
      </c>
      <c r="D44" s="11" t="e">
        <f>#REF!</f>
        <v>#REF!</v>
      </c>
      <c r="E44" s="11" t="e">
        <f>#REF!</f>
        <v>#REF!</v>
      </c>
    </row>
    <row r="45" spans="2:5" ht="13.5">
      <c r="B45" s="11">
        <v>43</v>
      </c>
      <c r="C45" s="11" t="s">
        <v>384</v>
      </c>
      <c r="D45" s="11" t="e">
        <f>#REF!</f>
        <v>#REF!</v>
      </c>
      <c r="E45" s="11" t="e">
        <f>#REF!</f>
        <v>#REF!</v>
      </c>
    </row>
    <row r="46" spans="2:5" ht="13.5">
      <c r="B46" s="11">
        <v>44</v>
      </c>
      <c r="C46" s="11" t="s">
        <v>384</v>
      </c>
      <c r="D46" s="11" t="e">
        <f>#REF!</f>
        <v>#REF!</v>
      </c>
      <c r="E46" s="11" t="e">
        <f>#REF!</f>
        <v>#REF!</v>
      </c>
    </row>
    <row r="47" spans="2:5" ht="13.5">
      <c r="B47" s="11">
        <v>45</v>
      </c>
      <c r="C47" s="11" t="s">
        <v>384</v>
      </c>
      <c r="D47" s="11" t="e">
        <f>#REF!</f>
        <v>#REF!</v>
      </c>
      <c r="E47" s="11" t="e">
        <f>#REF!</f>
        <v>#REF!</v>
      </c>
    </row>
    <row r="48" spans="2:5" ht="13.5">
      <c r="B48" s="11">
        <v>46</v>
      </c>
      <c r="C48" s="11" t="s">
        <v>384</v>
      </c>
      <c r="D48" s="11" t="e">
        <f>#REF!</f>
        <v>#REF!</v>
      </c>
      <c r="E48" s="11" t="e">
        <f>#REF!</f>
        <v>#REF!</v>
      </c>
    </row>
    <row r="49" spans="2:5" ht="13.5">
      <c r="B49" s="11">
        <v>47</v>
      </c>
      <c r="C49" s="11" t="s">
        <v>384</v>
      </c>
      <c r="D49" s="11" t="e">
        <f>#REF!</f>
        <v>#REF!</v>
      </c>
      <c r="E49" s="11" t="e">
        <f>#REF!</f>
        <v>#REF!</v>
      </c>
    </row>
    <row r="50" spans="2:5" ht="13.5">
      <c r="B50" s="11">
        <v>48</v>
      </c>
      <c r="C50" s="11" t="s">
        <v>384</v>
      </c>
      <c r="D50" s="11" t="e">
        <f>#REF!</f>
        <v>#REF!</v>
      </c>
      <c r="E50" s="11" t="e">
        <f>#REF!</f>
        <v>#REF!</v>
      </c>
    </row>
    <row r="51" spans="2:5" ht="13.5">
      <c r="B51" s="11">
        <v>49</v>
      </c>
      <c r="C51" s="11" t="s">
        <v>385</v>
      </c>
      <c r="D51" s="11" t="e">
        <f>#REF!</f>
        <v>#REF!</v>
      </c>
      <c r="E51" s="11" t="e">
        <f>#REF!</f>
        <v>#REF!</v>
      </c>
    </row>
    <row r="52" spans="2:5" ht="13.5">
      <c r="B52" s="11">
        <v>50</v>
      </c>
      <c r="C52" s="11" t="s">
        <v>385</v>
      </c>
      <c r="D52" s="11" t="e">
        <f>#REF!</f>
        <v>#REF!</v>
      </c>
      <c r="E52" s="11" t="e">
        <f>#REF!</f>
        <v>#REF!</v>
      </c>
    </row>
    <row r="53" spans="2:5" ht="13.5">
      <c r="B53" s="11">
        <v>51</v>
      </c>
      <c r="C53" s="11" t="s">
        <v>385</v>
      </c>
      <c r="D53" s="11" t="e">
        <f>#REF!</f>
        <v>#REF!</v>
      </c>
      <c r="E53" s="11" t="e">
        <f>#REF!</f>
        <v>#REF!</v>
      </c>
    </row>
    <row r="54" spans="2:5" ht="13.5">
      <c r="B54" s="11">
        <v>52</v>
      </c>
      <c r="C54" s="11" t="s">
        <v>385</v>
      </c>
      <c r="D54" s="11" t="e">
        <f>#REF!</f>
        <v>#REF!</v>
      </c>
      <c r="E54" s="11" t="e">
        <f>#REF!</f>
        <v>#REF!</v>
      </c>
    </row>
    <row r="55" spans="2:5" ht="13.5">
      <c r="B55" s="11">
        <v>53</v>
      </c>
      <c r="C55" s="11" t="s">
        <v>385</v>
      </c>
      <c r="D55" s="11" t="e">
        <f>#REF!</f>
        <v>#REF!</v>
      </c>
      <c r="E55" s="11" t="e">
        <f>#REF!</f>
        <v>#REF!</v>
      </c>
    </row>
    <row r="56" spans="2:5" ht="13.5">
      <c r="B56" s="11">
        <v>54</v>
      </c>
      <c r="C56" s="11" t="s">
        <v>385</v>
      </c>
      <c r="D56" s="11" t="e">
        <f>#REF!</f>
        <v>#REF!</v>
      </c>
      <c r="E56" s="11" t="e">
        <f>#REF!</f>
        <v>#REF!</v>
      </c>
    </row>
    <row r="57" spans="2:5" ht="13.5">
      <c r="B57" s="11">
        <v>55</v>
      </c>
      <c r="C57" s="11" t="s">
        <v>385</v>
      </c>
      <c r="D57" s="11" t="e">
        <f>#REF!</f>
        <v>#REF!</v>
      </c>
      <c r="E57" s="11" t="e">
        <f>#REF!</f>
        <v>#REF!</v>
      </c>
    </row>
    <row r="58" spans="2:5" ht="13.5">
      <c r="B58" s="11">
        <v>56</v>
      </c>
      <c r="C58" s="11" t="s">
        <v>385</v>
      </c>
      <c r="D58" s="11" t="e">
        <f>#REF!</f>
        <v>#REF!</v>
      </c>
      <c r="E58" s="11" t="e">
        <f>#REF!</f>
        <v>#REF!</v>
      </c>
    </row>
    <row r="59" spans="2:5" ht="13.5">
      <c r="B59" s="11">
        <v>57</v>
      </c>
      <c r="C59" s="11" t="s">
        <v>385</v>
      </c>
      <c r="D59" s="11" t="e">
        <f>#REF!</f>
        <v>#REF!</v>
      </c>
      <c r="E59" s="11" t="e">
        <f>#REF!</f>
        <v>#REF!</v>
      </c>
    </row>
    <row r="60" spans="2:5" ht="13.5">
      <c r="B60" s="11">
        <v>58</v>
      </c>
      <c r="C60" s="11" t="s">
        <v>385</v>
      </c>
      <c r="D60" s="11" t="e">
        <f>#REF!</f>
        <v>#REF!</v>
      </c>
      <c r="E60" s="11" t="e">
        <f>#REF!</f>
        <v>#REF!</v>
      </c>
    </row>
    <row r="61" spans="2:5" ht="13.5">
      <c r="B61" s="11">
        <v>59</v>
      </c>
      <c r="C61" s="11" t="s">
        <v>385</v>
      </c>
      <c r="D61" s="11" t="e">
        <f>#REF!</f>
        <v>#REF!</v>
      </c>
      <c r="E61" s="11" t="e">
        <f>#REF!</f>
        <v>#REF!</v>
      </c>
    </row>
    <row r="62" spans="2:5" ht="13.5">
      <c r="B62" s="11">
        <v>60</v>
      </c>
      <c r="C62" s="11" t="s">
        <v>385</v>
      </c>
      <c r="D62" s="11" t="e">
        <f>#REF!</f>
        <v>#REF!</v>
      </c>
      <c r="E62" s="11" t="e">
        <f>#REF!</f>
        <v>#REF!</v>
      </c>
    </row>
    <row r="63" spans="2:5" ht="13.5">
      <c r="B63" s="11">
        <v>61</v>
      </c>
      <c r="C63" s="11" t="s">
        <v>386</v>
      </c>
      <c r="D63" s="11" t="e">
        <f>#REF!</f>
        <v>#REF!</v>
      </c>
      <c r="E63" s="11" t="e">
        <f>#REF!</f>
        <v>#REF!</v>
      </c>
    </row>
    <row r="64" spans="2:5" ht="13.5">
      <c r="B64" s="11">
        <v>62</v>
      </c>
      <c r="C64" s="11" t="s">
        <v>386</v>
      </c>
      <c r="D64" s="11" t="e">
        <f>#REF!</f>
        <v>#REF!</v>
      </c>
      <c r="E64" s="11" t="e">
        <f>#REF!</f>
        <v>#REF!</v>
      </c>
    </row>
    <row r="65" spans="2:5" ht="13.5">
      <c r="B65" s="11">
        <v>63</v>
      </c>
      <c r="C65" s="11" t="s">
        <v>386</v>
      </c>
      <c r="D65" s="11" t="e">
        <f>#REF!</f>
        <v>#REF!</v>
      </c>
      <c r="E65" s="11" t="e">
        <f>#REF!</f>
        <v>#REF!</v>
      </c>
    </row>
    <row r="66" spans="2:5" ht="13.5">
      <c r="B66" s="11">
        <v>64</v>
      </c>
      <c r="C66" s="11" t="s">
        <v>386</v>
      </c>
      <c r="D66" s="11" t="e">
        <f>#REF!</f>
        <v>#REF!</v>
      </c>
      <c r="E66" s="11" t="e">
        <f>#REF!</f>
        <v>#REF!</v>
      </c>
    </row>
    <row r="67" spans="2:5" ht="13.5">
      <c r="B67" s="11">
        <v>65</v>
      </c>
      <c r="C67" s="11" t="s">
        <v>386</v>
      </c>
      <c r="D67" s="11" t="e">
        <f>#REF!</f>
        <v>#REF!</v>
      </c>
      <c r="E67" s="11" t="e">
        <f>#REF!</f>
        <v>#REF!</v>
      </c>
    </row>
    <row r="68" spans="2:5" ht="13.5">
      <c r="B68" s="11">
        <v>66</v>
      </c>
      <c r="C68" s="11" t="s">
        <v>386</v>
      </c>
      <c r="D68" s="11" t="e">
        <f>#REF!</f>
        <v>#REF!</v>
      </c>
      <c r="E68" s="11" t="e">
        <f>#REF!</f>
        <v>#REF!</v>
      </c>
    </row>
    <row r="69" spans="2:5" ht="13.5">
      <c r="B69" s="11">
        <v>67</v>
      </c>
      <c r="C69" s="11" t="s">
        <v>386</v>
      </c>
      <c r="D69" s="11" t="e">
        <f>#REF!</f>
        <v>#REF!</v>
      </c>
      <c r="E69" s="11" t="e">
        <f>#REF!</f>
        <v>#REF!</v>
      </c>
    </row>
    <row r="70" spans="2:5" ht="13.5">
      <c r="B70" s="11">
        <v>68</v>
      </c>
      <c r="C70" s="11" t="s">
        <v>386</v>
      </c>
      <c r="D70" s="11" t="e">
        <f>#REF!</f>
        <v>#REF!</v>
      </c>
      <c r="E70" s="11" t="e">
        <f>#REF!</f>
        <v>#REF!</v>
      </c>
    </row>
    <row r="71" spans="2:5" ht="13.5">
      <c r="B71" s="11">
        <v>69</v>
      </c>
      <c r="C71" s="11" t="s">
        <v>386</v>
      </c>
      <c r="D71" s="11" t="e">
        <f>#REF!</f>
        <v>#REF!</v>
      </c>
      <c r="E71" s="11" t="e">
        <f>#REF!</f>
        <v>#REF!</v>
      </c>
    </row>
    <row r="72" spans="2:5" ht="13.5">
      <c r="B72" s="11">
        <v>70</v>
      </c>
      <c r="C72" s="11" t="s">
        <v>386</v>
      </c>
      <c r="D72" s="11" t="e">
        <f>#REF!</f>
        <v>#REF!</v>
      </c>
      <c r="E72" s="11" t="e">
        <f>#REF!</f>
        <v>#REF!</v>
      </c>
    </row>
    <row r="73" spans="2:5" ht="13.5">
      <c r="B73" s="11">
        <v>71</v>
      </c>
      <c r="C73" s="11" t="s">
        <v>386</v>
      </c>
      <c r="D73" s="11" t="e">
        <f>#REF!</f>
        <v>#REF!</v>
      </c>
      <c r="E73" s="11" t="e">
        <f>#REF!</f>
        <v>#REF!</v>
      </c>
    </row>
    <row r="74" spans="2:5" ht="13.5">
      <c r="B74" s="11">
        <v>72</v>
      </c>
      <c r="C74" s="11" t="s">
        <v>386</v>
      </c>
      <c r="D74" s="11" t="e">
        <f>#REF!</f>
        <v>#REF!</v>
      </c>
      <c r="E74" s="11" t="e">
        <f>#REF!</f>
        <v>#REF!</v>
      </c>
    </row>
    <row r="75" spans="2:5" ht="13.5">
      <c r="B75" s="11">
        <v>73</v>
      </c>
      <c r="C75" s="11" t="s">
        <v>387</v>
      </c>
      <c r="D75" s="11" t="e">
        <f>#REF!</f>
        <v>#REF!</v>
      </c>
      <c r="E75" s="11" t="e">
        <f>#REF!</f>
        <v>#REF!</v>
      </c>
    </row>
    <row r="76" spans="2:5" ht="13.5">
      <c r="B76" s="11">
        <v>74</v>
      </c>
      <c r="C76" s="11" t="s">
        <v>387</v>
      </c>
      <c r="D76" s="11" t="e">
        <f>#REF!</f>
        <v>#REF!</v>
      </c>
      <c r="E76" s="11" t="e">
        <f>#REF!</f>
        <v>#REF!</v>
      </c>
    </row>
    <row r="77" spans="2:5" ht="13.5">
      <c r="B77" s="11">
        <v>75</v>
      </c>
      <c r="C77" s="11" t="s">
        <v>387</v>
      </c>
      <c r="D77" s="11" t="e">
        <f>#REF!</f>
        <v>#REF!</v>
      </c>
      <c r="E77" s="11" t="e">
        <f>#REF!</f>
        <v>#REF!</v>
      </c>
    </row>
    <row r="78" spans="2:5" ht="13.5">
      <c r="B78" s="11">
        <v>76</v>
      </c>
      <c r="C78" s="11" t="s">
        <v>387</v>
      </c>
      <c r="D78" s="11" t="e">
        <f>#REF!</f>
        <v>#REF!</v>
      </c>
      <c r="E78" s="11" t="e">
        <f>#REF!</f>
        <v>#REF!</v>
      </c>
    </row>
    <row r="79" spans="2:5" ht="13.5">
      <c r="B79" s="11">
        <v>77</v>
      </c>
      <c r="C79" s="11" t="s">
        <v>387</v>
      </c>
      <c r="D79" s="11" t="e">
        <f>#REF!</f>
        <v>#REF!</v>
      </c>
      <c r="E79" s="11" t="e">
        <f>#REF!</f>
        <v>#REF!</v>
      </c>
    </row>
    <row r="80" spans="2:5" ht="13.5">
      <c r="B80" s="11">
        <v>78</v>
      </c>
      <c r="C80" s="11" t="s">
        <v>387</v>
      </c>
      <c r="D80" s="11" t="e">
        <f>#REF!</f>
        <v>#REF!</v>
      </c>
      <c r="E80" s="11" t="e">
        <f>#REF!</f>
        <v>#REF!</v>
      </c>
    </row>
    <row r="81" spans="2:5" ht="13.5">
      <c r="B81" s="11">
        <v>79</v>
      </c>
      <c r="C81" s="11" t="s">
        <v>387</v>
      </c>
      <c r="D81" s="11" t="e">
        <f>#REF!</f>
        <v>#REF!</v>
      </c>
      <c r="E81" s="11" t="e">
        <f>#REF!</f>
        <v>#REF!</v>
      </c>
    </row>
    <row r="82" spans="2:5" ht="13.5">
      <c r="B82" s="11">
        <v>80</v>
      </c>
      <c r="C82" s="11" t="s">
        <v>387</v>
      </c>
      <c r="D82" s="11" t="e">
        <f>#REF!</f>
        <v>#REF!</v>
      </c>
      <c r="E82" s="11" t="e">
        <f>#REF!</f>
        <v>#REF!</v>
      </c>
    </row>
    <row r="83" spans="2:5" ht="13.5">
      <c r="B83" s="11">
        <v>81</v>
      </c>
      <c r="C83" s="11" t="s">
        <v>387</v>
      </c>
      <c r="D83" s="11" t="e">
        <f>#REF!</f>
        <v>#REF!</v>
      </c>
      <c r="E83" s="11" t="e">
        <f>#REF!</f>
        <v>#REF!</v>
      </c>
    </row>
    <row r="84" spans="2:5" ht="13.5">
      <c r="B84" s="11">
        <v>82</v>
      </c>
      <c r="C84" s="11" t="s">
        <v>387</v>
      </c>
      <c r="D84" s="11" t="e">
        <f>#REF!</f>
        <v>#REF!</v>
      </c>
      <c r="E84" s="11" t="e">
        <f>#REF!</f>
        <v>#REF!</v>
      </c>
    </row>
    <row r="85" spans="2:5" ht="13.5">
      <c r="B85" s="11">
        <v>83</v>
      </c>
      <c r="C85" s="11" t="s">
        <v>387</v>
      </c>
      <c r="D85" s="11" t="e">
        <f>#REF!</f>
        <v>#REF!</v>
      </c>
      <c r="E85" s="11" t="e">
        <f>#REF!</f>
        <v>#REF!</v>
      </c>
    </row>
    <row r="86" spans="2:5" ht="13.5">
      <c r="B86" s="11">
        <v>84</v>
      </c>
      <c r="C86" s="11" t="s">
        <v>387</v>
      </c>
      <c r="D86" s="11" t="e">
        <f>#REF!</f>
        <v>#REF!</v>
      </c>
      <c r="E86" s="11" t="e">
        <f>#REF!</f>
        <v>#REF!</v>
      </c>
    </row>
    <row r="87" spans="2:5" ht="13.5">
      <c r="B87" s="11">
        <v>85</v>
      </c>
      <c r="C87" s="11" t="s">
        <v>388</v>
      </c>
      <c r="D87" s="11" t="e">
        <f>#REF!</f>
        <v>#REF!</v>
      </c>
      <c r="E87" s="11" t="e">
        <f>#REF!</f>
        <v>#REF!</v>
      </c>
    </row>
    <row r="88" spans="2:4" ht="13.5">
      <c r="B88" s="11">
        <v>86</v>
      </c>
      <c r="C88" s="11" t="s">
        <v>388</v>
      </c>
      <c r="D88" s="11" t="e">
        <f>#REF!</f>
        <v>#REF!</v>
      </c>
    </row>
    <row r="89" spans="2:4" ht="13.5">
      <c r="B89" s="11">
        <v>87</v>
      </c>
      <c r="C89" s="11" t="s">
        <v>388</v>
      </c>
      <c r="D89" s="11" t="e">
        <f>#REF!</f>
        <v>#REF!</v>
      </c>
    </row>
    <row r="90" spans="2:4" ht="13.5">
      <c r="B90" s="11">
        <v>88</v>
      </c>
      <c r="C90" s="11" t="s">
        <v>388</v>
      </c>
      <c r="D90" s="11" t="e">
        <f>#REF!</f>
        <v>#REF!</v>
      </c>
    </row>
    <row r="91" spans="2:4" ht="13.5">
      <c r="B91" s="11">
        <v>89</v>
      </c>
      <c r="C91" s="11" t="s">
        <v>388</v>
      </c>
      <c r="D91" s="11" t="e">
        <f>#REF!</f>
        <v>#REF!</v>
      </c>
    </row>
    <row r="92" spans="2:4" ht="13.5">
      <c r="B92" s="11">
        <v>90</v>
      </c>
      <c r="C92" s="11" t="s">
        <v>388</v>
      </c>
      <c r="D92" s="11" t="e">
        <f>#REF!</f>
        <v>#REF!</v>
      </c>
    </row>
    <row r="93" spans="2:4" ht="13.5">
      <c r="B93" s="11">
        <v>91</v>
      </c>
      <c r="C93" s="11" t="s">
        <v>388</v>
      </c>
      <c r="D93" s="11" t="e">
        <f>#REF!</f>
        <v>#REF!</v>
      </c>
    </row>
    <row r="94" spans="2:4" ht="13.5">
      <c r="B94" s="11">
        <v>92</v>
      </c>
      <c r="C94" s="11" t="s">
        <v>388</v>
      </c>
      <c r="D94" s="11" t="e">
        <f>#REF!</f>
        <v>#REF!</v>
      </c>
    </row>
    <row r="95" spans="2:4" ht="13.5">
      <c r="B95" s="11">
        <v>93</v>
      </c>
      <c r="C95" s="11" t="s">
        <v>388</v>
      </c>
      <c r="D95" s="11" t="e">
        <f>#REF!</f>
        <v>#REF!</v>
      </c>
    </row>
    <row r="96" spans="2:4" ht="13.5">
      <c r="B96" s="11">
        <v>94</v>
      </c>
      <c r="C96" s="11" t="s">
        <v>388</v>
      </c>
      <c r="D96" s="11" t="e">
        <f>#REF!</f>
        <v>#REF!</v>
      </c>
    </row>
    <row r="97" spans="2:4" ht="13.5">
      <c r="B97" s="11">
        <v>95</v>
      </c>
      <c r="C97" s="11" t="s">
        <v>388</v>
      </c>
      <c r="D97" s="11" t="e">
        <f>#REF!</f>
        <v>#REF!</v>
      </c>
    </row>
    <row r="98" spans="2:4" ht="13.5">
      <c r="B98" s="11">
        <v>96</v>
      </c>
      <c r="C98" s="11" t="s">
        <v>388</v>
      </c>
      <c r="D98" s="11" t="e">
        <f>#REF!</f>
        <v>#REF!</v>
      </c>
    </row>
    <row r="99" ht="13.5">
      <c r="B99" s="11">
        <v>97</v>
      </c>
    </row>
    <row r="100" ht="13.5">
      <c r="B100" s="11">
        <v>98</v>
      </c>
    </row>
    <row r="101" ht="13.5">
      <c r="B101" s="11">
        <v>99</v>
      </c>
    </row>
    <row r="102" ht="13.5">
      <c r="B102" s="11">
        <v>100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BA197"/>
  <sheetViews>
    <sheetView zoomScale="80" zoomScaleNormal="80" zoomScalePageLayoutView="0" workbookViewId="0" topLeftCell="A1">
      <pane xSplit="1" ySplit="2" topLeftCell="I3" activePane="bottomRight" state="frozen"/>
      <selection pane="topLeft" activeCell="A1" sqref="A1"/>
      <selection pane="topRight" activeCell="I1" sqref="I1"/>
      <selection pane="bottomLeft" activeCell="A16" sqref="A16"/>
      <selection pane="bottomRight" activeCell="M3" sqref="M3"/>
    </sheetView>
  </sheetViews>
  <sheetFormatPr defaultColWidth="9.00390625" defaultRowHeight="13.5"/>
  <cols>
    <col min="1" max="2" width="2.875" style="0" customWidth="1"/>
    <col min="3" max="3" width="10.375" style="11" customWidth="1"/>
    <col min="4" max="4" width="9.00390625" style="11" customWidth="1"/>
    <col min="5" max="5" width="11.625" style="11" customWidth="1"/>
    <col min="6" max="6" width="9.00390625" style="11" customWidth="1"/>
    <col min="7" max="7" width="15.875" style="11" customWidth="1"/>
    <col min="8" max="9" width="9.00390625" style="11" customWidth="1"/>
    <col min="11" max="11" width="9.00390625" style="12" customWidth="1"/>
    <col min="12" max="13" width="9.00390625" style="13" customWidth="1"/>
    <col min="14" max="14" width="12.75390625" style="13" customWidth="1"/>
    <col min="15" max="15" width="9.00390625" style="14" customWidth="1"/>
    <col min="16" max="16" width="11.875" style="11" customWidth="1"/>
    <col min="17" max="17" width="9.00390625" style="15" customWidth="1"/>
    <col min="18" max="18" width="2.00390625" style="0" customWidth="1"/>
    <col min="19" max="19" width="5.125" style="0" customWidth="1"/>
    <col min="20" max="20" width="2.00390625" style="11" customWidth="1"/>
    <col min="21" max="21" width="6.25390625" style="11" customWidth="1"/>
    <col min="22" max="22" width="2.00390625" style="11" customWidth="1"/>
    <col min="23" max="23" width="22.00390625" style="11" customWidth="1"/>
    <col min="24" max="24" width="2.00390625" style="11" customWidth="1"/>
    <col min="25" max="25" width="7.00390625" style="11" customWidth="1"/>
    <col min="26" max="26" width="2.00390625" style="11" customWidth="1"/>
    <col min="27" max="27" width="13.25390625" style="11" customWidth="1"/>
    <col min="28" max="28" width="2.00390625" style="11" customWidth="1"/>
    <col min="29" max="29" width="5.375" style="0" customWidth="1"/>
    <col min="30" max="30" width="2.00390625" style="0" customWidth="1"/>
    <col min="31" max="31" width="5.125" style="0" customWidth="1"/>
    <col min="32" max="32" width="2.00390625" style="11" customWidth="1"/>
    <col min="33" max="33" width="6.25390625" style="11" customWidth="1"/>
    <col min="34" max="34" width="2.00390625" style="11" customWidth="1"/>
    <col min="35" max="35" width="22.00390625" style="11" customWidth="1"/>
    <col min="36" max="36" width="2.00390625" style="11" customWidth="1"/>
    <col min="37" max="37" width="7.00390625" style="11" customWidth="1"/>
    <col min="38" max="38" width="2.00390625" style="11" customWidth="1"/>
    <col min="39" max="39" width="12.125" style="11" customWidth="1"/>
    <col min="40" max="40" width="3.25390625" style="11" customWidth="1"/>
    <col min="41" max="41" width="7.00390625" style="11" customWidth="1"/>
    <col min="42" max="42" width="2.00390625" style="0" customWidth="1"/>
    <col min="43" max="43" width="5.125" style="0" customWidth="1"/>
    <col min="44" max="44" width="2.00390625" style="11" customWidth="1"/>
    <col min="45" max="45" width="6.25390625" style="11" customWidth="1"/>
    <col min="46" max="46" width="2.00390625" style="11" customWidth="1"/>
    <col min="47" max="47" width="21.875" style="11" customWidth="1"/>
    <col min="48" max="48" width="2.00390625" style="11" customWidth="1"/>
    <col min="49" max="49" width="7.00390625" style="11" customWidth="1"/>
    <col min="50" max="50" width="2.00390625" style="11" customWidth="1"/>
    <col min="51" max="51" width="12.625" style="11" customWidth="1"/>
    <col min="52" max="52" width="2.00390625" style="11" customWidth="1"/>
    <col min="53" max="53" width="2.00390625" style="0" customWidth="1"/>
  </cols>
  <sheetData>
    <row r="1" spans="11:53" ht="29.25" customHeight="1">
      <c r="K1" s="303" t="s">
        <v>389</v>
      </c>
      <c r="L1" s="303"/>
      <c r="M1" s="303"/>
      <c r="N1" s="303"/>
      <c r="O1" s="303"/>
      <c r="P1" s="303"/>
      <c r="Q1" s="16"/>
      <c r="R1" s="304" t="s">
        <v>390</v>
      </c>
      <c r="S1" s="304"/>
      <c r="T1" s="304"/>
      <c r="U1" s="304"/>
      <c r="V1" s="304"/>
      <c r="W1" s="304"/>
      <c r="X1" s="304"/>
      <c r="Y1" s="304"/>
      <c r="Z1" s="304"/>
      <c r="AA1" s="304"/>
      <c r="AB1" s="304"/>
      <c r="AC1" s="17"/>
      <c r="AD1" s="305" t="s">
        <v>391</v>
      </c>
      <c r="AE1" s="305"/>
      <c r="AF1" s="305"/>
      <c r="AG1" s="305"/>
      <c r="AH1" s="305"/>
      <c r="AI1" s="305"/>
      <c r="AJ1" s="305"/>
      <c r="AK1" s="305"/>
      <c r="AL1" s="305"/>
      <c r="AM1" s="305"/>
      <c r="AN1" s="305"/>
      <c r="AO1" s="18"/>
      <c r="AP1" s="306" t="s">
        <v>392</v>
      </c>
      <c r="AQ1" s="306"/>
      <c r="AR1" s="306"/>
      <c r="AS1" s="306"/>
      <c r="AT1" s="306"/>
      <c r="AU1" s="306"/>
      <c r="AV1" s="306"/>
      <c r="AW1" s="306"/>
      <c r="AX1" s="306"/>
      <c r="AY1" s="306"/>
      <c r="AZ1" s="306"/>
      <c r="BA1" s="17"/>
    </row>
    <row r="2" spans="2:52" ht="13.5">
      <c r="B2" s="4"/>
      <c r="C2" s="2" t="s">
        <v>380</v>
      </c>
      <c r="D2" s="2" t="s">
        <v>2</v>
      </c>
      <c r="E2" s="2" t="s">
        <v>1</v>
      </c>
      <c r="F2" s="2" t="s">
        <v>393</v>
      </c>
      <c r="G2" s="2" t="s">
        <v>394</v>
      </c>
      <c r="H2" s="2" t="s">
        <v>395</v>
      </c>
      <c r="I2" s="19"/>
      <c r="K2" s="20" t="s">
        <v>0</v>
      </c>
      <c r="L2" s="20" t="s">
        <v>379</v>
      </c>
      <c r="M2" s="20" t="s">
        <v>1</v>
      </c>
      <c r="N2" s="20" t="s">
        <v>396</v>
      </c>
      <c r="O2" s="21" t="s">
        <v>2</v>
      </c>
      <c r="P2" s="22" t="s">
        <v>394</v>
      </c>
      <c r="Q2" s="23"/>
      <c r="R2" s="2" t="s">
        <v>397</v>
      </c>
      <c r="S2" s="2" t="s">
        <v>378</v>
      </c>
      <c r="T2" s="2" t="s">
        <v>397</v>
      </c>
      <c r="U2" s="2" t="s">
        <v>379</v>
      </c>
      <c r="V2" s="2" t="s">
        <v>397</v>
      </c>
      <c r="W2" s="2" t="s">
        <v>2</v>
      </c>
      <c r="X2" s="2" t="s">
        <v>397</v>
      </c>
      <c r="Y2" s="2" t="s">
        <v>398</v>
      </c>
      <c r="Z2" s="2" t="s">
        <v>397</v>
      </c>
      <c r="AA2" s="2" t="s">
        <v>399</v>
      </c>
      <c r="AB2" s="2" t="s">
        <v>397</v>
      </c>
      <c r="AC2" s="24"/>
      <c r="AD2" s="22" t="s">
        <v>397</v>
      </c>
      <c r="AE2" s="22" t="s">
        <v>378</v>
      </c>
      <c r="AF2" s="22" t="s">
        <v>397</v>
      </c>
      <c r="AG2" s="22" t="s">
        <v>379</v>
      </c>
      <c r="AH2" s="22" t="s">
        <v>397</v>
      </c>
      <c r="AI2" s="22" t="s">
        <v>2</v>
      </c>
      <c r="AJ2" s="22" t="s">
        <v>397</v>
      </c>
      <c r="AK2" s="22" t="s">
        <v>398</v>
      </c>
      <c r="AL2" s="22" t="s">
        <v>397</v>
      </c>
      <c r="AM2" s="22" t="s">
        <v>399</v>
      </c>
      <c r="AN2" s="22" t="s">
        <v>400</v>
      </c>
      <c r="AO2"/>
      <c r="AP2" s="2" t="s">
        <v>397</v>
      </c>
      <c r="AQ2" s="2" t="s">
        <v>378</v>
      </c>
      <c r="AR2" s="2" t="s">
        <v>397</v>
      </c>
      <c r="AS2" s="2" t="s">
        <v>379</v>
      </c>
      <c r="AT2" s="2" t="s">
        <v>397</v>
      </c>
      <c r="AU2" s="2" t="s">
        <v>2</v>
      </c>
      <c r="AV2" s="2" t="s">
        <v>397</v>
      </c>
      <c r="AW2" s="2" t="s">
        <v>398</v>
      </c>
      <c r="AX2" s="2" t="s">
        <v>397</v>
      </c>
      <c r="AY2" s="2" t="s">
        <v>399</v>
      </c>
      <c r="AZ2" s="2" t="s">
        <v>397</v>
      </c>
    </row>
    <row r="3" spans="2:52" ht="13.5">
      <c r="B3" s="4"/>
      <c r="C3" s="2">
        <v>1</v>
      </c>
      <c r="D3" s="25" t="str">
        <f>VLOOKUP(E3,'商会情報'!C2:E212,2,0)</f>
        <v>海龍</v>
      </c>
      <c r="E3" s="26" t="str">
        <f>プレミア!E117</f>
        <v>海龍B</v>
      </c>
      <c r="F3" s="27" t="str">
        <f>VLOOKUP(E3,'商会情報'!C2:E212,3,0)</f>
        <v>Fatman ﾗｯｾﾘｱ</v>
      </c>
      <c r="G3" s="26">
        <v>1</v>
      </c>
      <c r="H3" s="26"/>
      <c r="I3" s="28"/>
      <c r="K3" s="29">
        <v>1</v>
      </c>
      <c r="L3" s="30" t="s">
        <v>381</v>
      </c>
      <c r="M3" s="26" t="s">
        <v>137</v>
      </c>
      <c r="N3" s="27"/>
      <c r="O3" s="27" t="s">
        <v>138</v>
      </c>
      <c r="P3" s="31"/>
      <c r="Q3"/>
      <c r="R3" s="2" t="s">
        <v>397</v>
      </c>
      <c r="S3" s="2">
        <v>1</v>
      </c>
      <c r="T3" s="2" t="s">
        <v>397</v>
      </c>
      <c r="U3" s="30" t="s">
        <v>381</v>
      </c>
      <c r="V3" s="2" t="s">
        <v>397</v>
      </c>
      <c r="W3" s="27" t="s">
        <v>138</v>
      </c>
      <c r="X3" s="2" t="s">
        <v>397</v>
      </c>
      <c r="Y3" s="26" t="s">
        <v>137</v>
      </c>
      <c r="Z3" s="2" t="s">
        <v>397</v>
      </c>
      <c r="AA3" s="26"/>
      <c r="AB3" s="2" t="s">
        <v>397</v>
      </c>
      <c r="AD3" s="2" t="s">
        <v>397</v>
      </c>
      <c r="AE3" s="2">
        <v>1</v>
      </c>
      <c r="AF3" s="2" t="s">
        <v>397</v>
      </c>
      <c r="AG3" s="30" t="s">
        <v>381</v>
      </c>
      <c r="AH3" s="2" t="s">
        <v>397</v>
      </c>
      <c r="AI3" s="2"/>
      <c r="AJ3" s="2" t="s">
        <v>397</v>
      </c>
      <c r="AK3" s="2"/>
      <c r="AL3" s="2" t="s">
        <v>397</v>
      </c>
      <c r="AM3" s="2"/>
      <c r="AN3" s="2" t="s">
        <v>400</v>
      </c>
      <c r="AO3"/>
      <c r="AP3" s="2" t="s">
        <v>397</v>
      </c>
      <c r="AQ3" s="2">
        <v>1</v>
      </c>
      <c r="AR3" s="2" t="s">
        <v>397</v>
      </c>
      <c r="AS3" s="30" t="s">
        <v>381</v>
      </c>
      <c r="AT3" s="2" t="s">
        <v>397</v>
      </c>
      <c r="AU3" s="2"/>
      <c r="AV3" s="2" t="s">
        <v>397</v>
      </c>
      <c r="AW3" s="2"/>
      <c r="AX3" s="2" t="s">
        <v>397</v>
      </c>
      <c r="AY3" s="2"/>
      <c r="AZ3" s="2" t="s">
        <v>397</v>
      </c>
    </row>
    <row r="4" spans="2:52" ht="13.5">
      <c r="B4" s="4"/>
      <c r="C4" s="2">
        <v>2</v>
      </c>
      <c r="D4" s="25" t="str">
        <f>VLOOKUP(E4,'商会情報'!C2:E212,2,0)</f>
        <v>海龍</v>
      </c>
      <c r="E4" s="26" t="str">
        <f>プレミア!E118</f>
        <v>海龍A</v>
      </c>
      <c r="F4" s="27" t="str">
        <f>VLOOKUP(E4,'商会情報'!C2:E212,3,0)</f>
        <v>白ひげ船長 Viernes</v>
      </c>
      <c r="G4" s="26">
        <v>1</v>
      </c>
      <c r="H4" s="26"/>
      <c r="I4" s="28"/>
      <c r="K4" s="29">
        <v>2</v>
      </c>
      <c r="L4" s="30" t="s">
        <v>381</v>
      </c>
      <c r="M4" s="32" t="s">
        <v>119</v>
      </c>
      <c r="N4" s="27"/>
      <c r="O4" s="27" t="s">
        <v>120</v>
      </c>
      <c r="P4" s="31"/>
      <c r="Q4"/>
      <c r="R4" s="2" t="s">
        <v>397</v>
      </c>
      <c r="S4" s="2">
        <v>2</v>
      </c>
      <c r="T4" s="2" t="s">
        <v>397</v>
      </c>
      <c r="U4" s="30" t="s">
        <v>381</v>
      </c>
      <c r="V4" s="2" t="s">
        <v>397</v>
      </c>
      <c r="W4" s="27" t="s">
        <v>120</v>
      </c>
      <c r="X4" s="2" t="s">
        <v>397</v>
      </c>
      <c r="Y4" s="32" t="s">
        <v>401</v>
      </c>
      <c r="Z4" s="2" t="s">
        <v>397</v>
      </c>
      <c r="AA4" s="26"/>
      <c r="AB4" s="2" t="s">
        <v>397</v>
      </c>
      <c r="AD4" s="2" t="s">
        <v>397</v>
      </c>
      <c r="AE4" s="2">
        <v>2</v>
      </c>
      <c r="AF4" s="2" t="s">
        <v>397</v>
      </c>
      <c r="AG4" s="30" t="s">
        <v>381</v>
      </c>
      <c r="AH4" s="2" t="s">
        <v>397</v>
      </c>
      <c r="AI4" s="2"/>
      <c r="AJ4" s="2" t="s">
        <v>397</v>
      </c>
      <c r="AK4" s="2"/>
      <c r="AL4" s="2" t="s">
        <v>397</v>
      </c>
      <c r="AM4" s="2"/>
      <c r="AN4" s="2" t="s">
        <v>400</v>
      </c>
      <c r="AO4"/>
      <c r="AP4" s="2" t="s">
        <v>397</v>
      </c>
      <c r="AQ4" s="2">
        <v>2</v>
      </c>
      <c r="AR4" s="2" t="s">
        <v>397</v>
      </c>
      <c r="AS4" s="30" t="s">
        <v>381</v>
      </c>
      <c r="AT4" s="2" t="s">
        <v>397</v>
      </c>
      <c r="AU4" s="2"/>
      <c r="AV4" s="2" t="s">
        <v>397</v>
      </c>
      <c r="AW4" s="2"/>
      <c r="AX4" s="2" t="s">
        <v>397</v>
      </c>
      <c r="AY4" s="2"/>
      <c r="AZ4" s="2" t="s">
        <v>397</v>
      </c>
    </row>
    <row r="5" spans="2:52" ht="13.5">
      <c r="B5" s="4"/>
      <c r="C5" s="2">
        <v>3</v>
      </c>
      <c r="D5" s="25" t="str">
        <f>VLOOKUP(E5,'商会情報'!C2:E212,2,0)</f>
        <v>あやしげな集団</v>
      </c>
      <c r="E5" s="26" t="str">
        <f>プレミア!E119</f>
        <v>あやA</v>
      </c>
      <c r="F5" s="27" t="str">
        <f>VLOOKUP(E5,'商会情報'!C2:E212,3,0)</f>
        <v>カラデル　キグルミマスター</v>
      </c>
      <c r="G5" s="26">
        <v>1</v>
      </c>
      <c r="H5" s="26"/>
      <c r="I5" s="28"/>
      <c r="K5" s="29">
        <v>3</v>
      </c>
      <c r="L5" s="30" t="s">
        <v>381</v>
      </c>
      <c r="M5" s="26" t="s">
        <v>363</v>
      </c>
      <c r="N5" s="27"/>
      <c r="O5" s="27" t="s">
        <v>364</v>
      </c>
      <c r="P5" s="31"/>
      <c r="Q5"/>
      <c r="R5" s="2" t="s">
        <v>397</v>
      </c>
      <c r="S5" s="2">
        <v>3</v>
      </c>
      <c r="T5" s="2" t="s">
        <v>397</v>
      </c>
      <c r="U5" s="30" t="s">
        <v>381</v>
      </c>
      <c r="V5" s="2" t="s">
        <v>397</v>
      </c>
      <c r="W5" s="27" t="s">
        <v>364</v>
      </c>
      <c r="X5" s="2" t="s">
        <v>397</v>
      </c>
      <c r="Y5" s="26" t="s">
        <v>402</v>
      </c>
      <c r="Z5" s="2" t="s">
        <v>397</v>
      </c>
      <c r="AA5" s="26"/>
      <c r="AB5" s="2" t="s">
        <v>397</v>
      </c>
      <c r="AD5" s="2" t="s">
        <v>397</v>
      </c>
      <c r="AE5" s="2">
        <v>3</v>
      </c>
      <c r="AF5" s="2" t="s">
        <v>397</v>
      </c>
      <c r="AG5" s="30" t="s">
        <v>381</v>
      </c>
      <c r="AH5" s="2" t="s">
        <v>397</v>
      </c>
      <c r="AI5" s="2"/>
      <c r="AJ5" s="2" t="s">
        <v>397</v>
      </c>
      <c r="AK5" s="2"/>
      <c r="AL5" s="2" t="s">
        <v>397</v>
      </c>
      <c r="AM5" s="2"/>
      <c r="AN5" s="2" t="s">
        <v>400</v>
      </c>
      <c r="AO5"/>
      <c r="AP5" s="2" t="s">
        <v>397</v>
      </c>
      <c r="AQ5" s="2">
        <v>3</v>
      </c>
      <c r="AR5" s="2" t="s">
        <v>397</v>
      </c>
      <c r="AS5" s="30" t="s">
        <v>381</v>
      </c>
      <c r="AT5" s="2" t="s">
        <v>397</v>
      </c>
      <c r="AU5" s="2"/>
      <c r="AV5" s="2" t="s">
        <v>397</v>
      </c>
      <c r="AW5" s="2"/>
      <c r="AX5" s="2" t="s">
        <v>397</v>
      </c>
      <c r="AY5" s="2"/>
      <c r="AZ5" s="2" t="s">
        <v>397</v>
      </c>
    </row>
    <row r="6" spans="2:52" ht="13.5">
      <c r="B6" s="4"/>
      <c r="C6" s="26">
        <v>4</v>
      </c>
      <c r="D6" s="27" t="str">
        <f>VLOOKUP(E6,'商会情報'!C2:E212,2,0)</f>
        <v>COOLISH</v>
      </c>
      <c r="E6" s="26" t="str">
        <f>プレミア!E120</f>
        <v>COL</v>
      </c>
      <c r="F6" s="27" t="str">
        <f>VLOOKUP(E6,'商会情報'!C2:E212,3,0)</f>
        <v>ぶるぶるきのこ ちょと酢 Phina</v>
      </c>
      <c r="G6" s="26">
        <v>1</v>
      </c>
      <c r="H6" s="26"/>
      <c r="I6" s="28"/>
      <c r="K6" s="29">
        <v>4</v>
      </c>
      <c r="L6" s="30" t="s">
        <v>381</v>
      </c>
      <c r="M6" s="32" t="s">
        <v>140</v>
      </c>
      <c r="N6" s="27"/>
      <c r="O6" s="27" t="s">
        <v>138</v>
      </c>
      <c r="P6" s="31"/>
      <c r="Q6"/>
      <c r="R6" s="2" t="s">
        <v>397</v>
      </c>
      <c r="S6" s="2">
        <v>4</v>
      </c>
      <c r="T6" s="2" t="s">
        <v>397</v>
      </c>
      <c r="U6" s="30" t="s">
        <v>381</v>
      </c>
      <c r="V6" s="2" t="s">
        <v>397</v>
      </c>
      <c r="W6" s="27" t="s">
        <v>138</v>
      </c>
      <c r="X6" s="2" t="s">
        <v>397</v>
      </c>
      <c r="Y6" s="32" t="s">
        <v>403</v>
      </c>
      <c r="Z6" s="2" t="s">
        <v>397</v>
      </c>
      <c r="AA6" s="26" t="s">
        <v>404</v>
      </c>
      <c r="AB6" s="2" t="s">
        <v>397</v>
      </c>
      <c r="AD6" s="2" t="s">
        <v>397</v>
      </c>
      <c r="AE6" s="2">
        <v>4</v>
      </c>
      <c r="AF6" s="2" t="s">
        <v>397</v>
      </c>
      <c r="AG6" s="30" t="s">
        <v>381</v>
      </c>
      <c r="AH6" s="2" t="s">
        <v>397</v>
      </c>
      <c r="AI6" s="2"/>
      <c r="AJ6" s="2" t="s">
        <v>397</v>
      </c>
      <c r="AK6" s="2"/>
      <c r="AL6" s="2" t="s">
        <v>397</v>
      </c>
      <c r="AM6" s="2"/>
      <c r="AN6" s="2" t="s">
        <v>400</v>
      </c>
      <c r="AO6"/>
      <c r="AP6" s="2" t="s">
        <v>397</v>
      </c>
      <c r="AQ6" s="2">
        <v>4</v>
      </c>
      <c r="AR6" s="2" t="s">
        <v>397</v>
      </c>
      <c r="AS6" s="30" t="s">
        <v>381</v>
      </c>
      <c r="AT6" s="2" t="s">
        <v>397</v>
      </c>
      <c r="AU6" s="2"/>
      <c r="AV6" s="2" t="s">
        <v>397</v>
      </c>
      <c r="AW6" s="2"/>
      <c r="AX6" s="2" t="s">
        <v>397</v>
      </c>
      <c r="AY6" s="2"/>
      <c r="AZ6" s="2" t="s">
        <v>397</v>
      </c>
    </row>
    <row r="7" spans="2:52" ht="13.5">
      <c r="B7" s="4"/>
      <c r="C7" s="26">
        <v>5</v>
      </c>
      <c r="D7" s="27" t="str">
        <f>VLOOKUP(E7,'商会情報'!C2:E212,2,0)</f>
        <v>Petit☆Promenade</v>
      </c>
      <c r="E7" s="26" t="str">
        <f>プレミア!E121</f>
        <v>さんぽ</v>
      </c>
      <c r="F7" s="27" t="str">
        <f>VLOOKUP(E7,'商会情報'!C2:E212,3,0)</f>
        <v>デヴィルズキッチン</v>
      </c>
      <c r="G7" s="26">
        <v>1</v>
      </c>
      <c r="H7" s="26"/>
      <c r="I7" s="28"/>
      <c r="K7" s="29">
        <v>5</v>
      </c>
      <c r="L7" s="30" t="s">
        <v>381</v>
      </c>
      <c r="M7" s="26" t="s">
        <v>405</v>
      </c>
      <c r="N7" s="27"/>
      <c r="O7" s="27" t="s">
        <v>406</v>
      </c>
      <c r="P7" s="31"/>
      <c r="Q7"/>
      <c r="R7" s="2" t="s">
        <v>397</v>
      </c>
      <c r="S7" s="2">
        <v>5</v>
      </c>
      <c r="T7" s="2" t="s">
        <v>397</v>
      </c>
      <c r="U7" s="30" t="s">
        <v>381</v>
      </c>
      <c r="V7" s="2" t="s">
        <v>397</v>
      </c>
      <c r="W7" s="27" t="s">
        <v>406</v>
      </c>
      <c r="X7" s="2" t="s">
        <v>397</v>
      </c>
      <c r="Y7" s="26" t="s">
        <v>405</v>
      </c>
      <c r="Z7" s="2" t="s">
        <v>397</v>
      </c>
      <c r="AA7" s="26"/>
      <c r="AB7" s="2" t="s">
        <v>397</v>
      </c>
      <c r="AD7" s="2" t="s">
        <v>397</v>
      </c>
      <c r="AE7" s="2">
        <v>5</v>
      </c>
      <c r="AF7" s="2" t="s">
        <v>397</v>
      </c>
      <c r="AG7" s="30" t="s">
        <v>381</v>
      </c>
      <c r="AH7" s="2" t="s">
        <v>397</v>
      </c>
      <c r="AI7" s="2"/>
      <c r="AJ7" s="2" t="s">
        <v>397</v>
      </c>
      <c r="AK7" s="2"/>
      <c r="AL7" s="2" t="s">
        <v>397</v>
      </c>
      <c r="AM7" s="2"/>
      <c r="AN7" s="2" t="s">
        <v>400</v>
      </c>
      <c r="AO7"/>
      <c r="AP7" s="2" t="s">
        <v>397</v>
      </c>
      <c r="AQ7" s="2">
        <v>5</v>
      </c>
      <c r="AR7" s="2" t="s">
        <v>397</v>
      </c>
      <c r="AS7" s="30" t="s">
        <v>381</v>
      </c>
      <c r="AT7" s="2" t="s">
        <v>397</v>
      </c>
      <c r="AU7" s="2"/>
      <c r="AV7" s="2" t="s">
        <v>397</v>
      </c>
      <c r="AW7" s="2"/>
      <c r="AX7" s="2" t="s">
        <v>397</v>
      </c>
      <c r="AY7" s="2"/>
      <c r="AZ7" s="2" t="s">
        <v>397</v>
      </c>
    </row>
    <row r="8" spans="2:52" ht="13.5">
      <c r="B8" s="4"/>
      <c r="C8" s="26">
        <v>6</v>
      </c>
      <c r="D8" s="27" t="str">
        <f>VLOOKUP(E8,'商会情報'!C2:E212,2,0)</f>
        <v>アゴスティノ艦隊</v>
      </c>
      <c r="E8" s="26" t="str">
        <f>プレミア!E122</f>
        <v>アゴB</v>
      </c>
      <c r="F8" s="27" t="str">
        <f>VLOOKUP(E8,'商会情報'!C2:E212,3,0)</f>
        <v>Ryoji.T　白兵衛</v>
      </c>
      <c r="G8" s="26">
        <v>1</v>
      </c>
      <c r="H8" s="26"/>
      <c r="I8" s="28"/>
      <c r="K8" s="29">
        <v>6</v>
      </c>
      <c r="L8" s="30" t="s">
        <v>381</v>
      </c>
      <c r="M8" s="26" t="s">
        <v>611</v>
      </c>
      <c r="N8" s="27"/>
      <c r="O8" s="27" t="s">
        <v>408</v>
      </c>
      <c r="P8" s="31"/>
      <c r="Q8"/>
      <c r="R8" s="2" t="s">
        <v>397</v>
      </c>
      <c r="S8" s="2">
        <v>6</v>
      </c>
      <c r="T8" s="2" t="s">
        <v>397</v>
      </c>
      <c r="U8" s="30" t="s">
        <v>381</v>
      </c>
      <c r="V8" s="2" t="s">
        <v>397</v>
      </c>
      <c r="W8" s="27" t="s">
        <v>408</v>
      </c>
      <c r="X8" s="2" t="s">
        <v>397</v>
      </c>
      <c r="Y8" s="26" t="s">
        <v>407</v>
      </c>
      <c r="Z8" s="2" t="s">
        <v>397</v>
      </c>
      <c r="AA8" s="26"/>
      <c r="AB8" s="2" t="s">
        <v>397</v>
      </c>
      <c r="AD8" s="2" t="s">
        <v>397</v>
      </c>
      <c r="AE8" s="2">
        <v>6</v>
      </c>
      <c r="AF8" s="2" t="s">
        <v>397</v>
      </c>
      <c r="AG8" s="30" t="s">
        <v>381</v>
      </c>
      <c r="AH8" s="2" t="s">
        <v>397</v>
      </c>
      <c r="AI8" s="2"/>
      <c r="AJ8" s="2" t="s">
        <v>397</v>
      </c>
      <c r="AK8" s="2"/>
      <c r="AL8" s="2" t="s">
        <v>397</v>
      </c>
      <c r="AM8" s="2"/>
      <c r="AN8" s="2" t="s">
        <v>400</v>
      </c>
      <c r="AO8"/>
      <c r="AP8" s="2" t="s">
        <v>397</v>
      </c>
      <c r="AQ8" s="2">
        <v>6</v>
      </c>
      <c r="AR8" s="2" t="s">
        <v>397</v>
      </c>
      <c r="AS8" s="30" t="s">
        <v>381</v>
      </c>
      <c r="AT8" s="2" t="s">
        <v>397</v>
      </c>
      <c r="AU8" s="2"/>
      <c r="AV8" s="2" t="s">
        <v>397</v>
      </c>
      <c r="AW8" s="2"/>
      <c r="AX8" s="2" t="s">
        <v>397</v>
      </c>
      <c r="AY8" s="2"/>
      <c r="AZ8" s="2" t="s">
        <v>397</v>
      </c>
    </row>
    <row r="9" spans="2:52" ht="13.5">
      <c r="B9" s="4"/>
      <c r="C9" s="26">
        <v>7</v>
      </c>
      <c r="D9" s="27" t="e">
        <f>VLOOKUP(E9,'商会情報'!C2:E212,2,0)</f>
        <v>#REF!</v>
      </c>
      <c r="E9" s="26" t="e">
        <f>#REF!</f>
        <v>#REF!</v>
      </c>
      <c r="F9" s="27" t="e">
        <f>VLOOKUP(E9,'商会情報'!C2:E212,3,0)</f>
        <v>#REF!</v>
      </c>
      <c r="G9" s="26">
        <v>1</v>
      </c>
      <c r="H9" s="26"/>
      <c r="I9" s="33"/>
      <c r="K9" s="29">
        <v>7</v>
      </c>
      <c r="L9" s="30" t="s">
        <v>381</v>
      </c>
      <c r="M9" s="34" t="s">
        <v>109</v>
      </c>
      <c r="N9" s="27"/>
      <c r="O9" s="27" t="s">
        <v>110</v>
      </c>
      <c r="P9" s="31"/>
      <c r="Q9"/>
      <c r="R9" s="2" t="s">
        <v>397</v>
      </c>
      <c r="S9" s="2">
        <v>7</v>
      </c>
      <c r="T9" s="2" t="s">
        <v>397</v>
      </c>
      <c r="U9" s="30" t="s">
        <v>381</v>
      </c>
      <c r="V9" s="2" t="s">
        <v>397</v>
      </c>
      <c r="W9" s="27" t="s">
        <v>110</v>
      </c>
      <c r="X9" s="2" t="s">
        <v>397</v>
      </c>
      <c r="Y9" s="34" t="s">
        <v>409</v>
      </c>
      <c r="Z9" s="2" t="s">
        <v>397</v>
      </c>
      <c r="AA9" s="26"/>
      <c r="AB9" s="2" t="s">
        <v>397</v>
      </c>
      <c r="AD9" s="2" t="s">
        <v>397</v>
      </c>
      <c r="AE9" s="2">
        <v>7</v>
      </c>
      <c r="AF9" s="2" t="s">
        <v>397</v>
      </c>
      <c r="AG9" s="30" t="s">
        <v>381</v>
      </c>
      <c r="AH9" s="2" t="s">
        <v>397</v>
      </c>
      <c r="AI9" s="2"/>
      <c r="AJ9" s="2" t="s">
        <v>397</v>
      </c>
      <c r="AK9" s="2"/>
      <c r="AL9" s="2" t="s">
        <v>397</v>
      </c>
      <c r="AM9" s="2"/>
      <c r="AN9" s="2" t="s">
        <v>400</v>
      </c>
      <c r="AO9"/>
      <c r="AP9" s="2" t="s">
        <v>397</v>
      </c>
      <c r="AQ9" s="2">
        <v>7</v>
      </c>
      <c r="AR9" s="2" t="s">
        <v>397</v>
      </c>
      <c r="AS9" s="30" t="s">
        <v>381</v>
      </c>
      <c r="AT9" s="2" t="s">
        <v>397</v>
      </c>
      <c r="AU9" s="2"/>
      <c r="AV9" s="2" t="s">
        <v>397</v>
      </c>
      <c r="AW9" s="2"/>
      <c r="AX9" s="2" t="s">
        <v>397</v>
      </c>
      <c r="AY9" s="2"/>
      <c r="AZ9" s="2" t="s">
        <v>397</v>
      </c>
    </row>
    <row r="10" spans="2:52" ht="13.5">
      <c r="B10" s="4"/>
      <c r="C10" s="2">
        <v>8</v>
      </c>
      <c r="D10" s="25" t="e">
        <f>VLOOKUP(E10,'商会情報'!C2:E212,2,0)</f>
        <v>#REF!</v>
      </c>
      <c r="E10" s="26" t="e">
        <f>#REF!</f>
        <v>#REF!</v>
      </c>
      <c r="F10" s="27" t="e">
        <f>VLOOKUP(E10,'商会情報'!C2:E212,3,0)</f>
        <v>#REF!</v>
      </c>
      <c r="G10" s="26">
        <v>1</v>
      </c>
      <c r="H10" s="26"/>
      <c r="I10" s="28"/>
      <c r="K10" s="29">
        <v>8</v>
      </c>
      <c r="L10" s="30" t="s">
        <v>381</v>
      </c>
      <c r="M10" s="34" t="s">
        <v>112</v>
      </c>
      <c r="N10" s="27"/>
      <c r="O10" s="27" t="s">
        <v>110</v>
      </c>
      <c r="P10" s="31"/>
      <c r="Q10"/>
      <c r="R10" s="2" t="s">
        <v>397</v>
      </c>
      <c r="S10" s="2">
        <v>8</v>
      </c>
      <c r="T10" s="2" t="s">
        <v>397</v>
      </c>
      <c r="U10" s="30" t="s">
        <v>381</v>
      </c>
      <c r="V10" s="2" t="s">
        <v>397</v>
      </c>
      <c r="W10" s="27" t="s">
        <v>110</v>
      </c>
      <c r="X10" s="2" t="s">
        <v>397</v>
      </c>
      <c r="Y10" s="34" t="s">
        <v>410</v>
      </c>
      <c r="Z10" s="2" t="s">
        <v>397</v>
      </c>
      <c r="AA10" s="26" t="s">
        <v>404</v>
      </c>
      <c r="AB10" s="2" t="s">
        <v>397</v>
      </c>
      <c r="AD10" s="2" t="s">
        <v>397</v>
      </c>
      <c r="AE10" s="2">
        <v>8</v>
      </c>
      <c r="AF10" s="2" t="s">
        <v>397</v>
      </c>
      <c r="AG10" s="30" t="s">
        <v>381</v>
      </c>
      <c r="AH10" s="2" t="s">
        <v>397</v>
      </c>
      <c r="AI10" s="2"/>
      <c r="AJ10" s="2" t="s">
        <v>397</v>
      </c>
      <c r="AK10" s="2"/>
      <c r="AL10" s="2" t="s">
        <v>397</v>
      </c>
      <c r="AM10" s="2"/>
      <c r="AN10" s="2" t="s">
        <v>400</v>
      </c>
      <c r="AO10"/>
      <c r="AP10" s="2" t="s">
        <v>397</v>
      </c>
      <c r="AQ10" s="2">
        <v>8</v>
      </c>
      <c r="AR10" s="2" t="s">
        <v>397</v>
      </c>
      <c r="AS10" s="30" t="s">
        <v>381</v>
      </c>
      <c r="AT10" s="2" t="s">
        <v>397</v>
      </c>
      <c r="AU10" s="2"/>
      <c r="AV10" s="2" t="s">
        <v>397</v>
      </c>
      <c r="AW10" s="2"/>
      <c r="AX10" s="2" t="s">
        <v>397</v>
      </c>
      <c r="AY10" s="2"/>
      <c r="AZ10" s="2" t="s">
        <v>397</v>
      </c>
    </row>
    <row r="11" spans="2:52" ht="13.5">
      <c r="B11" s="4"/>
      <c r="C11" s="2">
        <v>9</v>
      </c>
      <c r="D11" s="25" t="e">
        <f>VLOOKUP(E11,'商会情報'!C2:E212,2,0)</f>
        <v>#REF!</v>
      </c>
      <c r="E11" s="26" t="e">
        <f>#REF!</f>
        <v>#REF!</v>
      </c>
      <c r="F11" s="27" t="e">
        <f>VLOOKUP(E11,'商会情報'!C2:E212,3,0)</f>
        <v>#REF!</v>
      </c>
      <c r="G11" s="26">
        <v>1</v>
      </c>
      <c r="H11" s="26"/>
      <c r="I11" s="28"/>
      <c r="K11" s="29">
        <v>9</v>
      </c>
      <c r="L11" s="30" t="s">
        <v>381</v>
      </c>
      <c r="M11" s="26" t="s">
        <v>150</v>
      </c>
      <c r="N11" s="27"/>
      <c r="O11" s="27" t="s">
        <v>151</v>
      </c>
      <c r="P11" s="31"/>
      <c r="Q11"/>
      <c r="R11" s="2" t="s">
        <v>397</v>
      </c>
      <c r="S11" s="2">
        <v>9</v>
      </c>
      <c r="T11" s="2" t="s">
        <v>397</v>
      </c>
      <c r="U11" s="30" t="s">
        <v>381</v>
      </c>
      <c r="V11" s="2" t="s">
        <v>397</v>
      </c>
      <c r="W11" s="27" t="s">
        <v>151</v>
      </c>
      <c r="X11" s="2" t="s">
        <v>397</v>
      </c>
      <c r="Y11" s="26" t="s">
        <v>411</v>
      </c>
      <c r="Z11" s="2" t="s">
        <v>397</v>
      </c>
      <c r="AA11" s="26"/>
      <c r="AB11" s="2" t="s">
        <v>397</v>
      </c>
      <c r="AD11" s="2" t="s">
        <v>397</v>
      </c>
      <c r="AE11" s="2">
        <v>9</v>
      </c>
      <c r="AF11" s="2" t="s">
        <v>397</v>
      </c>
      <c r="AG11" s="30" t="s">
        <v>381</v>
      </c>
      <c r="AH11" s="2" t="s">
        <v>397</v>
      </c>
      <c r="AI11" s="2"/>
      <c r="AJ11" s="2" t="s">
        <v>397</v>
      </c>
      <c r="AK11" s="2"/>
      <c r="AL11" s="2" t="s">
        <v>397</v>
      </c>
      <c r="AM11" s="2"/>
      <c r="AN11" s="2" t="s">
        <v>400</v>
      </c>
      <c r="AO11"/>
      <c r="AP11" s="2" t="s">
        <v>397</v>
      </c>
      <c r="AQ11" s="2">
        <v>9</v>
      </c>
      <c r="AR11" s="2" t="s">
        <v>397</v>
      </c>
      <c r="AS11" s="30" t="s">
        <v>381</v>
      </c>
      <c r="AT11" s="2" t="s">
        <v>397</v>
      </c>
      <c r="AU11" s="2"/>
      <c r="AV11" s="2" t="s">
        <v>397</v>
      </c>
      <c r="AW11" s="2"/>
      <c r="AX11" s="2" t="s">
        <v>397</v>
      </c>
      <c r="AY11" s="2"/>
      <c r="AZ11" s="2" t="s">
        <v>397</v>
      </c>
    </row>
    <row r="12" spans="2:52" ht="13.5">
      <c r="B12" s="4"/>
      <c r="C12" s="2">
        <v>10</v>
      </c>
      <c r="D12" s="35" t="e">
        <f>VLOOKUP(E12,'商会情報'!C2:E212,2,0)</f>
        <v>#REF!</v>
      </c>
      <c r="E12" s="36" t="e">
        <f>#REF!</f>
        <v>#REF!</v>
      </c>
      <c r="F12" s="35" t="e">
        <f>VLOOKUP(E12,'商会情報'!C2:E212,3,0)</f>
        <v>#REF!</v>
      </c>
      <c r="G12" s="36"/>
      <c r="H12" s="36">
        <v>1</v>
      </c>
      <c r="I12" s="28"/>
      <c r="K12" s="29">
        <v>10</v>
      </c>
      <c r="L12" s="30" t="s">
        <v>381</v>
      </c>
      <c r="M12" s="26" t="s">
        <v>177</v>
      </c>
      <c r="N12" s="27"/>
      <c r="O12" s="27" t="s">
        <v>412</v>
      </c>
      <c r="P12" s="31"/>
      <c r="Q12"/>
      <c r="R12" s="2" t="s">
        <v>397</v>
      </c>
      <c r="S12" s="2">
        <v>10</v>
      </c>
      <c r="T12" s="2" t="s">
        <v>397</v>
      </c>
      <c r="U12" s="30" t="s">
        <v>381</v>
      </c>
      <c r="V12" s="2" t="s">
        <v>397</v>
      </c>
      <c r="W12" s="27" t="s">
        <v>412</v>
      </c>
      <c r="X12" s="2" t="s">
        <v>397</v>
      </c>
      <c r="Y12" s="26" t="s">
        <v>177</v>
      </c>
      <c r="Z12" s="2" t="s">
        <v>397</v>
      </c>
      <c r="AA12" s="26"/>
      <c r="AB12" s="2" t="s">
        <v>397</v>
      </c>
      <c r="AD12" s="2" t="s">
        <v>397</v>
      </c>
      <c r="AE12" s="2">
        <v>10</v>
      </c>
      <c r="AF12" s="2" t="s">
        <v>397</v>
      </c>
      <c r="AG12" s="30" t="s">
        <v>381</v>
      </c>
      <c r="AH12" s="2" t="s">
        <v>397</v>
      </c>
      <c r="AI12" s="2"/>
      <c r="AJ12" s="2" t="s">
        <v>397</v>
      </c>
      <c r="AK12" s="2"/>
      <c r="AL12" s="2" t="s">
        <v>397</v>
      </c>
      <c r="AM12" s="2"/>
      <c r="AN12" s="2" t="s">
        <v>400</v>
      </c>
      <c r="AO12"/>
      <c r="AP12" s="2" t="s">
        <v>397</v>
      </c>
      <c r="AQ12" s="2">
        <v>10</v>
      </c>
      <c r="AR12" s="2" t="s">
        <v>397</v>
      </c>
      <c r="AS12" s="30" t="s">
        <v>381</v>
      </c>
      <c r="AT12" s="2" t="s">
        <v>397</v>
      </c>
      <c r="AU12" s="2"/>
      <c r="AV12" s="2" t="s">
        <v>397</v>
      </c>
      <c r="AW12" s="2"/>
      <c r="AX12" s="2" t="s">
        <v>397</v>
      </c>
      <c r="AY12" s="2"/>
      <c r="AZ12" s="2" t="s">
        <v>397</v>
      </c>
    </row>
    <row r="13" spans="2:52" ht="13.5">
      <c r="B13" s="4"/>
      <c r="C13" s="2">
        <v>11</v>
      </c>
      <c r="D13" s="25" t="e">
        <f>VLOOKUP(E13,'商会情報'!C2:E212,2,0)</f>
        <v>#N/A</v>
      </c>
      <c r="E13" s="26" t="str">
        <f>プレミア!E123</f>
        <v>SMI</v>
      </c>
      <c r="F13" s="27" t="e">
        <f>VLOOKUP(E13,'商会情報'!C2:E212,3,0)</f>
        <v>#N/A</v>
      </c>
      <c r="G13" s="26">
        <v>1</v>
      </c>
      <c r="H13" s="26"/>
      <c r="I13" s="28"/>
      <c r="K13" s="29">
        <v>11</v>
      </c>
      <c r="L13" s="36" t="s">
        <v>382</v>
      </c>
      <c r="M13" s="27" t="s">
        <v>413</v>
      </c>
      <c r="N13" s="27"/>
      <c r="O13" s="27" t="s">
        <v>49</v>
      </c>
      <c r="P13" s="31"/>
      <c r="Q13"/>
      <c r="R13" s="2" t="s">
        <v>397</v>
      </c>
      <c r="S13" s="2" t="s">
        <v>378</v>
      </c>
      <c r="T13" s="2" t="s">
        <v>397</v>
      </c>
      <c r="U13" s="2" t="s">
        <v>379</v>
      </c>
      <c r="V13" s="2" t="s">
        <v>397</v>
      </c>
      <c r="W13" s="2" t="s">
        <v>2</v>
      </c>
      <c r="X13" s="2" t="s">
        <v>397</v>
      </c>
      <c r="Y13" s="2" t="s">
        <v>398</v>
      </c>
      <c r="Z13" s="2" t="s">
        <v>397</v>
      </c>
      <c r="AA13" s="26" t="s">
        <v>399</v>
      </c>
      <c r="AB13" s="2" t="s">
        <v>397</v>
      </c>
      <c r="AD13" s="2" t="s">
        <v>397</v>
      </c>
      <c r="AE13" s="2" t="s">
        <v>378</v>
      </c>
      <c r="AF13" s="2" t="s">
        <v>397</v>
      </c>
      <c r="AG13" s="2" t="s">
        <v>379</v>
      </c>
      <c r="AH13" s="2" t="s">
        <v>397</v>
      </c>
      <c r="AI13" s="2" t="s">
        <v>2</v>
      </c>
      <c r="AJ13" s="2" t="s">
        <v>397</v>
      </c>
      <c r="AK13" s="2" t="s">
        <v>398</v>
      </c>
      <c r="AL13" s="2" t="s">
        <v>397</v>
      </c>
      <c r="AM13" s="2" t="s">
        <v>399</v>
      </c>
      <c r="AN13" s="2" t="s">
        <v>400</v>
      </c>
      <c r="AO13"/>
      <c r="AP13" s="2" t="s">
        <v>397</v>
      </c>
      <c r="AQ13" s="2" t="s">
        <v>378</v>
      </c>
      <c r="AR13" s="2" t="s">
        <v>397</v>
      </c>
      <c r="AS13" s="2" t="s">
        <v>379</v>
      </c>
      <c r="AT13" s="2" t="s">
        <v>397</v>
      </c>
      <c r="AU13" s="2" t="s">
        <v>2</v>
      </c>
      <c r="AV13" s="2" t="s">
        <v>397</v>
      </c>
      <c r="AW13" s="2" t="s">
        <v>398</v>
      </c>
      <c r="AX13" s="2" t="s">
        <v>397</v>
      </c>
      <c r="AY13" s="2" t="s">
        <v>399</v>
      </c>
      <c r="AZ13" s="2" t="s">
        <v>397</v>
      </c>
    </row>
    <row r="14" spans="2:52" ht="13.5">
      <c r="B14" s="4"/>
      <c r="C14" s="2">
        <v>12</v>
      </c>
      <c r="D14" s="25" t="e">
        <f>VLOOKUP(E14,'商会情報'!C2:E212,2,0)</f>
        <v>#N/A</v>
      </c>
      <c r="E14" s="26" t="str">
        <f>プレミア!E124</f>
        <v>QEA</v>
      </c>
      <c r="F14" s="27" t="e">
        <f>VLOOKUP(E14,'商会情報'!C2:E212,3,0)</f>
        <v>#N/A</v>
      </c>
      <c r="G14" s="26">
        <v>1</v>
      </c>
      <c r="H14" s="26"/>
      <c r="I14" s="28"/>
      <c r="K14" s="29">
        <v>12</v>
      </c>
      <c r="L14" s="36" t="s">
        <v>382</v>
      </c>
      <c r="M14" s="32" t="s">
        <v>414</v>
      </c>
      <c r="N14" s="27"/>
      <c r="O14" s="27" t="s">
        <v>120</v>
      </c>
      <c r="P14" s="31"/>
      <c r="Q14"/>
      <c r="R14" s="2" t="s">
        <v>397</v>
      </c>
      <c r="S14" s="2">
        <v>1</v>
      </c>
      <c r="T14" s="2" t="s">
        <v>397</v>
      </c>
      <c r="U14" s="36" t="s">
        <v>382</v>
      </c>
      <c r="V14" s="2" t="s">
        <v>397</v>
      </c>
      <c r="W14" s="27" t="s">
        <v>49</v>
      </c>
      <c r="X14" s="2" t="s">
        <v>397</v>
      </c>
      <c r="Y14" s="27" t="s">
        <v>413</v>
      </c>
      <c r="Z14" s="2" t="s">
        <v>397</v>
      </c>
      <c r="AA14" s="26"/>
      <c r="AB14" s="2" t="s">
        <v>397</v>
      </c>
      <c r="AD14" s="2" t="s">
        <v>397</v>
      </c>
      <c r="AE14" s="2">
        <v>1</v>
      </c>
      <c r="AF14" s="2" t="s">
        <v>397</v>
      </c>
      <c r="AG14" s="36" t="s">
        <v>382</v>
      </c>
      <c r="AH14" s="2" t="s">
        <v>397</v>
      </c>
      <c r="AI14" s="2"/>
      <c r="AJ14" s="2" t="s">
        <v>397</v>
      </c>
      <c r="AK14" s="2"/>
      <c r="AL14" s="2" t="s">
        <v>397</v>
      </c>
      <c r="AM14" s="2"/>
      <c r="AN14" s="2" t="s">
        <v>400</v>
      </c>
      <c r="AO14"/>
      <c r="AP14" s="2" t="s">
        <v>397</v>
      </c>
      <c r="AQ14" s="2">
        <v>1</v>
      </c>
      <c r="AR14" s="2" t="s">
        <v>397</v>
      </c>
      <c r="AS14" s="36" t="s">
        <v>382</v>
      </c>
      <c r="AT14" s="2" t="s">
        <v>397</v>
      </c>
      <c r="AU14" s="2"/>
      <c r="AV14" s="2" t="s">
        <v>397</v>
      </c>
      <c r="AW14" s="2"/>
      <c r="AX14" s="2" t="s">
        <v>397</v>
      </c>
      <c r="AY14" s="2"/>
      <c r="AZ14" s="2" t="s">
        <v>397</v>
      </c>
    </row>
    <row r="15" spans="2:52" ht="13.5">
      <c r="B15" s="4"/>
      <c r="C15" s="2">
        <v>13</v>
      </c>
      <c r="D15" s="25" t="str">
        <f>VLOOKUP(E15,'商会情報'!C2:E212,2,0)</f>
        <v>お嬢様とお呼び</v>
      </c>
      <c r="E15" s="26" t="str">
        <f>プレミア!E125</f>
        <v>お嬢A</v>
      </c>
      <c r="F15" s="27" t="str">
        <f>VLOOKUP(E15,'商会情報'!C2:E212,3,0)</f>
        <v>レオン・ベル ﾎﾟｰﾄｶﾞｽ‐D‐ｴｰｽ</v>
      </c>
      <c r="G15" s="26">
        <v>1</v>
      </c>
      <c r="H15" s="26"/>
      <c r="I15" s="28"/>
      <c r="K15" s="29">
        <v>13</v>
      </c>
      <c r="L15" s="36" t="s">
        <v>382</v>
      </c>
      <c r="M15" s="26" t="s">
        <v>415</v>
      </c>
      <c r="N15" s="27"/>
      <c r="O15" s="27" t="s">
        <v>367</v>
      </c>
      <c r="P15" s="31"/>
      <c r="Q15"/>
      <c r="R15" s="2" t="s">
        <v>397</v>
      </c>
      <c r="S15" s="2">
        <v>2</v>
      </c>
      <c r="T15" s="2" t="s">
        <v>397</v>
      </c>
      <c r="U15" s="36" t="s">
        <v>382</v>
      </c>
      <c r="V15" s="2" t="s">
        <v>397</v>
      </c>
      <c r="W15" s="27" t="s">
        <v>120</v>
      </c>
      <c r="X15" s="2" t="s">
        <v>397</v>
      </c>
      <c r="Y15" s="32" t="s">
        <v>414</v>
      </c>
      <c r="Z15" s="2" t="s">
        <v>397</v>
      </c>
      <c r="AA15" s="26" t="s">
        <v>416</v>
      </c>
      <c r="AB15" s="2" t="s">
        <v>397</v>
      </c>
      <c r="AD15" s="2" t="s">
        <v>397</v>
      </c>
      <c r="AE15" s="2">
        <v>2</v>
      </c>
      <c r="AF15" s="2" t="s">
        <v>397</v>
      </c>
      <c r="AG15" s="36" t="s">
        <v>382</v>
      </c>
      <c r="AH15" s="2" t="s">
        <v>397</v>
      </c>
      <c r="AI15" s="2"/>
      <c r="AJ15" s="2" t="s">
        <v>397</v>
      </c>
      <c r="AK15" s="2"/>
      <c r="AL15" s="2" t="s">
        <v>397</v>
      </c>
      <c r="AM15" s="2"/>
      <c r="AN15" s="2" t="s">
        <v>400</v>
      </c>
      <c r="AO15"/>
      <c r="AP15" s="2" t="s">
        <v>397</v>
      </c>
      <c r="AQ15" s="2">
        <v>2</v>
      </c>
      <c r="AR15" s="2" t="s">
        <v>397</v>
      </c>
      <c r="AS15" s="36" t="s">
        <v>382</v>
      </c>
      <c r="AT15" s="2" t="s">
        <v>397</v>
      </c>
      <c r="AU15" s="2"/>
      <c r="AV15" s="2" t="s">
        <v>397</v>
      </c>
      <c r="AW15" s="2"/>
      <c r="AX15" s="2" t="s">
        <v>397</v>
      </c>
      <c r="AY15" s="2"/>
      <c r="AZ15" s="2" t="s">
        <v>397</v>
      </c>
    </row>
    <row r="16" spans="2:52" ht="13.5">
      <c r="B16" s="4"/>
      <c r="C16" s="26">
        <v>14</v>
      </c>
      <c r="D16" s="27" t="e">
        <f>VLOOKUP(E16,'商会情報'!C2:E212,2,0)</f>
        <v>#REF!</v>
      </c>
      <c r="E16" s="26" t="e">
        <f>#REF!</f>
        <v>#REF!</v>
      </c>
      <c r="F16" s="27" t="e">
        <f>VLOOKUP(E16,'商会情報'!C2:E212,3,0)</f>
        <v>#REF!</v>
      </c>
      <c r="G16" s="26">
        <v>1</v>
      </c>
      <c r="H16" s="26"/>
      <c r="I16" s="28"/>
      <c r="K16" s="29">
        <v>14</v>
      </c>
      <c r="L16" s="36" t="s">
        <v>382</v>
      </c>
      <c r="M16" s="32" t="s">
        <v>417</v>
      </c>
      <c r="N16" s="27"/>
      <c r="O16" s="27" t="s">
        <v>418</v>
      </c>
      <c r="P16" s="31"/>
      <c r="Q16"/>
      <c r="R16" s="2" t="s">
        <v>397</v>
      </c>
      <c r="S16" s="2">
        <v>3</v>
      </c>
      <c r="T16" s="2" t="s">
        <v>397</v>
      </c>
      <c r="U16" s="36" t="s">
        <v>382</v>
      </c>
      <c r="V16" s="2" t="s">
        <v>397</v>
      </c>
      <c r="W16" s="27" t="s">
        <v>367</v>
      </c>
      <c r="X16" s="2" t="s">
        <v>397</v>
      </c>
      <c r="Y16" s="26" t="s">
        <v>415</v>
      </c>
      <c r="Z16" s="2" t="s">
        <v>397</v>
      </c>
      <c r="AA16" s="26"/>
      <c r="AB16" s="2" t="s">
        <v>397</v>
      </c>
      <c r="AD16" s="2" t="s">
        <v>397</v>
      </c>
      <c r="AE16" s="2">
        <v>3</v>
      </c>
      <c r="AF16" s="2" t="s">
        <v>397</v>
      </c>
      <c r="AG16" s="36" t="s">
        <v>382</v>
      </c>
      <c r="AH16" s="2" t="s">
        <v>397</v>
      </c>
      <c r="AI16" s="2"/>
      <c r="AJ16" s="2" t="s">
        <v>397</v>
      </c>
      <c r="AK16" s="2"/>
      <c r="AL16" s="2" t="s">
        <v>397</v>
      </c>
      <c r="AM16" s="2"/>
      <c r="AN16" s="2" t="s">
        <v>400</v>
      </c>
      <c r="AO16"/>
      <c r="AP16" s="2" t="s">
        <v>397</v>
      </c>
      <c r="AQ16" s="2">
        <v>3</v>
      </c>
      <c r="AR16" s="2" t="s">
        <v>397</v>
      </c>
      <c r="AS16" s="36" t="s">
        <v>382</v>
      </c>
      <c r="AT16" s="2" t="s">
        <v>397</v>
      </c>
      <c r="AU16" s="2"/>
      <c r="AV16" s="2" t="s">
        <v>397</v>
      </c>
      <c r="AW16" s="2"/>
      <c r="AX16" s="2" t="s">
        <v>397</v>
      </c>
      <c r="AY16" s="2"/>
      <c r="AZ16" s="2" t="s">
        <v>397</v>
      </c>
    </row>
    <row r="17" spans="2:52" ht="13.5">
      <c r="B17" s="4"/>
      <c r="C17" s="26">
        <v>15</v>
      </c>
      <c r="D17" s="35" t="e">
        <f>VLOOKUP(E17,'商会情報'!C2:E212,2,0)</f>
        <v>#REF!</v>
      </c>
      <c r="E17" s="36" t="e">
        <f>#REF!</f>
        <v>#REF!</v>
      </c>
      <c r="F17" s="35" t="e">
        <f>VLOOKUP(E17,'商会情報'!C2:E212,3,0)</f>
        <v>#REF!</v>
      </c>
      <c r="G17" s="36"/>
      <c r="H17" s="36">
        <v>1</v>
      </c>
      <c r="I17" s="28"/>
      <c r="K17" s="29">
        <v>15</v>
      </c>
      <c r="L17" s="36" t="s">
        <v>382</v>
      </c>
      <c r="M17" s="34" t="s">
        <v>419</v>
      </c>
      <c r="N17" s="27"/>
      <c r="O17" s="27" t="s">
        <v>274</v>
      </c>
      <c r="P17" s="31"/>
      <c r="Q17"/>
      <c r="R17" s="2" t="s">
        <v>397</v>
      </c>
      <c r="S17" s="2">
        <v>4</v>
      </c>
      <c r="T17" s="2" t="s">
        <v>397</v>
      </c>
      <c r="U17" s="36" t="s">
        <v>382</v>
      </c>
      <c r="V17" s="2" t="s">
        <v>397</v>
      </c>
      <c r="W17" s="27" t="s">
        <v>418</v>
      </c>
      <c r="X17" s="2" t="s">
        <v>397</v>
      </c>
      <c r="Y17" s="32" t="s">
        <v>417</v>
      </c>
      <c r="Z17" s="2" t="s">
        <v>397</v>
      </c>
      <c r="AA17" s="26"/>
      <c r="AB17" s="2" t="s">
        <v>397</v>
      </c>
      <c r="AD17" s="2" t="s">
        <v>397</v>
      </c>
      <c r="AE17" s="2">
        <v>4</v>
      </c>
      <c r="AF17" s="2" t="s">
        <v>397</v>
      </c>
      <c r="AG17" s="36" t="s">
        <v>382</v>
      </c>
      <c r="AH17" s="2" t="s">
        <v>397</v>
      </c>
      <c r="AI17" s="2"/>
      <c r="AJ17" s="2" t="s">
        <v>397</v>
      </c>
      <c r="AK17" s="2"/>
      <c r="AL17" s="2" t="s">
        <v>397</v>
      </c>
      <c r="AM17" s="2"/>
      <c r="AN17" s="2" t="s">
        <v>400</v>
      </c>
      <c r="AO17"/>
      <c r="AP17" s="2" t="s">
        <v>397</v>
      </c>
      <c r="AQ17" s="2">
        <v>4</v>
      </c>
      <c r="AR17" s="2" t="s">
        <v>397</v>
      </c>
      <c r="AS17" s="36" t="s">
        <v>382</v>
      </c>
      <c r="AT17" s="2" t="s">
        <v>397</v>
      </c>
      <c r="AU17" s="2"/>
      <c r="AV17" s="2" t="s">
        <v>397</v>
      </c>
      <c r="AW17" s="2"/>
      <c r="AX17" s="2" t="s">
        <v>397</v>
      </c>
      <c r="AY17" s="2"/>
      <c r="AZ17" s="2" t="s">
        <v>397</v>
      </c>
    </row>
    <row r="18" spans="2:52" ht="13.5">
      <c r="B18" s="4"/>
      <c r="C18" s="26">
        <v>16</v>
      </c>
      <c r="D18" s="27" t="e">
        <f>VLOOKUP(E18,'商会情報'!C2:E212,2,0)</f>
        <v>#REF!</v>
      </c>
      <c r="E18" s="26" t="e">
        <f>#REF!</f>
        <v>#REF!</v>
      </c>
      <c r="F18" s="27" t="e">
        <f>VLOOKUP(E18,'商会情報'!C2:E212,3,0)</f>
        <v>#REF!</v>
      </c>
      <c r="G18" s="26">
        <v>1</v>
      </c>
      <c r="H18" s="26"/>
      <c r="I18" s="28"/>
      <c r="K18" s="29">
        <v>16</v>
      </c>
      <c r="L18" s="36" t="s">
        <v>382</v>
      </c>
      <c r="M18" s="27" t="s">
        <v>420</v>
      </c>
      <c r="N18" s="27"/>
      <c r="O18" s="27" t="s">
        <v>46</v>
      </c>
      <c r="P18" s="31"/>
      <c r="Q18"/>
      <c r="R18" s="2" t="s">
        <v>397</v>
      </c>
      <c r="S18" s="2">
        <v>5</v>
      </c>
      <c r="T18" s="2" t="s">
        <v>397</v>
      </c>
      <c r="U18" s="36" t="s">
        <v>382</v>
      </c>
      <c r="V18" s="2" t="s">
        <v>397</v>
      </c>
      <c r="W18" s="27" t="s">
        <v>274</v>
      </c>
      <c r="X18" s="2" t="s">
        <v>397</v>
      </c>
      <c r="Y18" s="34" t="s">
        <v>419</v>
      </c>
      <c r="Z18" s="2" t="s">
        <v>397</v>
      </c>
      <c r="AA18" s="31"/>
      <c r="AB18" s="2" t="s">
        <v>397</v>
      </c>
      <c r="AD18" s="2" t="s">
        <v>397</v>
      </c>
      <c r="AE18" s="2">
        <v>5</v>
      </c>
      <c r="AF18" s="2" t="s">
        <v>397</v>
      </c>
      <c r="AG18" s="36" t="s">
        <v>382</v>
      </c>
      <c r="AH18" s="2" t="s">
        <v>397</v>
      </c>
      <c r="AI18" s="2"/>
      <c r="AJ18" s="2" t="s">
        <v>397</v>
      </c>
      <c r="AK18" s="2"/>
      <c r="AL18" s="2" t="s">
        <v>397</v>
      </c>
      <c r="AM18" s="2"/>
      <c r="AN18" s="2" t="s">
        <v>400</v>
      </c>
      <c r="AO18"/>
      <c r="AP18" s="2" t="s">
        <v>397</v>
      </c>
      <c r="AQ18" s="2">
        <v>5</v>
      </c>
      <c r="AR18" s="2" t="s">
        <v>397</v>
      </c>
      <c r="AS18" s="36" t="s">
        <v>382</v>
      </c>
      <c r="AT18" s="2" t="s">
        <v>397</v>
      </c>
      <c r="AU18" s="2"/>
      <c r="AV18" s="2" t="s">
        <v>397</v>
      </c>
      <c r="AW18" s="2"/>
      <c r="AX18" s="2" t="s">
        <v>397</v>
      </c>
      <c r="AY18" s="2"/>
      <c r="AZ18" s="2" t="s">
        <v>397</v>
      </c>
    </row>
    <row r="19" spans="2:52" ht="13.5">
      <c r="B19" s="4"/>
      <c r="C19" s="26">
        <v>17</v>
      </c>
      <c r="D19" s="27" t="e">
        <f>VLOOKUP(E19,'商会情報'!C2:E212,2,0)</f>
        <v>#REF!</v>
      </c>
      <c r="E19" s="26" t="e">
        <f>#REF!</f>
        <v>#REF!</v>
      </c>
      <c r="F19" s="27" t="e">
        <f>VLOOKUP(E19,'商会情報'!C2:E212,3,0)</f>
        <v>#REF!</v>
      </c>
      <c r="G19" s="26">
        <v>1</v>
      </c>
      <c r="H19" s="26"/>
      <c r="I19" s="28"/>
      <c r="K19" s="29">
        <v>17</v>
      </c>
      <c r="L19" s="36" t="s">
        <v>382</v>
      </c>
      <c r="M19" s="34" t="s">
        <v>270</v>
      </c>
      <c r="N19" s="27"/>
      <c r="O19" s="27" t="s">
        <v>271</v>
      </c>
      <c r="P19" s="31"/>
      <c r="Q19"/>
      <c r="R19" s="2" t="s">
        <v>397</v>
      </c>
      <c r="S19" s="2">
        <v>6</v>
      </c>
      <c r="T19" s="2" t="s">
        <v>397</v>
      </c>
      <c r="U19" s="36" t="s">
        <v>382</v>
      </c>
      <c r="V19" s="2" t="s">
        <v>397</v>
      </c>
      <c r="W19" s="27" t="s">
        <v>46</v>
      </c>
      <c r="X19" s="2" t="s">
        <v>397</v>
      </c>
      <c r="Y19" s="27" t="s">
        <v>420</v>
      </c>
      <c r="Z19" s="2" t="s">
        <v>397</v>
      </c>
      <c r="AA19" s="26"/>
      <c r="AB19" s="2" t="s">
        <v>397</v>
      </c>
      <c r="AD19" s="2" t="s">
        <v>397</v>
      </c>
      <c r="AE19" s="2">
        <v>6</v>
      </c>
      <c r="AF19" s="2" t="s">
        <v>397</v>
      </c>
      <c r="AG19" s="36" t="s">
        <v>382</v>
      </c>
      <c r="AH19" s="2" t="s">
        <v>397</v>
      </c>
      <c r="AI19" s="2"/>
      <c r="AJ19" s="2" t="s">
        <v>397</v>
      </c>
      <c r="AK19" s="2"/>
      <c r="AL19" s="2" t="s">
        <v>397</v>
      </c>
      <c r="AM19" s="2"/>
      <c r="AN19" s="2" t="s">
        <v>400</v>
      </c>
      <c r="AO19"/>
      <c r="AP19" s="2" t="s">
        <v>397</v>
      </c>
      <c r="AQ19" s="2">
        <v>6</v>
      </c>
      <c r="AR19" s="2" t="s">
        <v>397</v>
      </c>
      <c r="AS19" s="36" t="s">
        <v>382</v>
      </c>
      <c r="AT19" s="2" t="s">
        <v>397</v>
      </c>
      <c r="AU19" s="2"/>
      <c r="AV19" s="2" t="s">
        <v>397</v>
      </c>
      <c r="AW19" s="2"/>
      <c r="AX19" s="2" t="s">
        <v>397</v>
      </c>
      <c r="AY19" s="2"/>
      <c r="AZ19" s="2" t="s">
        <v>397</v>
      </c>
    </row>
    <row r="20" spans="2:52" ht="13.5">
      <c r="B20" s="4"/>
      <c r="C20" s="26">
        <v>18</v>
      </c>
      <c r="D20" s="27" t="e">
        <f>VLOOKUP(E20,'商会情報'!C2:E212,2,0)</f>
        <v>#REF!</v>
      </c>
      <c r="E20" s="26" t="e">
        <f>#REF!</f>
        <v>#REF!</v>
      </c>
      <c r="F20" s="27" t="e">
        <f>VLOOKUP(E20,'商会情報'!C2:E212,3,0)</f>
        <v>#REF!</v>
      </c>
      <c r="G20" s="26">
        <v>1</v>
      </c>
      <c r="H20" s="26"/>
      <c r="I20" s="28"/>
      <c r="K20" s="29">
        <v>18</v>
      </c>
      <c r="L20" s="36" t="s">
        <v>382</v>
      </c>
      <c r="M20" s="26" t="s">
        <v>421</v>
      </c>
      <c r="N20" s="27"/>
      <c r="O20" s="27" t="s">
        <v>49</v>
      </c>
      <c r="P20" s="37"/>
      <c r="Q20"/>
      <c r="R20" s="2" t="s">
        <v>397</v>
      </c>
      <c r="S20" s="2">
        <v>7</v>
      </c>
      <c r="T20" s="2" t="s">
        <v>397</v>
      </c>
      <c r="U20" s="36" t="s">
        <v>382</v>
      </c>
      <c r="V20" s="2" t="s">
        <v>397</v>
      </c>
      <c r="W20" s="27" t="s">
        <v>271</v>
      </c>
      <c r="X20" s="2" t="s">
        <v>397</v>
      </c>
      <c r="Y20" s="34" t="s">
        <v>270</v>
      </c>
      <c r="Z20" s="2" t="s">
        <v>397</v>
      </c>
      <c r="AA20" s="26"/>
      <c r="AB20" s="2" t="s">
        <v>397</v>
      </c>
      <c r="AD20" s="2" t="s">
        <v>397</v>
      </c>
      <c r="AE20" s="2">
        <v>7</v>
      </c>
      <c r="AF20" s="2" t="s">
        <v>397</v>
      </c>
      <c r="AG20" s="36" t="s">
        <v>382</v>
      </c>
      <c r="AH20" s="2" t="s">
        <v>397</v>
      </c>
      <c r="AI20" s="2"/>
      <c r="AJ20" s="2" t="s">
        <v>397</v>
      </c>
      <c r="AK20" s="2"/>
      <c r="AL20" s="2" t="s">
        <v>397</v>
      </c>
      <c r="AM20" s="2"/>
      <c r="AN20" s="2" t="s">
        <v>400</v>
      </c>
      <c r="AO20"/>
      <c r="AP20" s="2" t="s">
        <v>397</v>
      </c>
      <c r="AQ20" s="2">
        <v>7</v>
      </c>
      <c r="AR20" s="2" t="s">
        <v>397</v>
      </c>
      <c r="AS20" s="36" t="s">
        <v>382</v>
      </c>
      <c r="AT20" s="2" t="s">
        <v>397</v>
      </c>
      <c r="AU20" s="2"/>
      <c r="AV20" s="2" t="s">
        <v>397</v>
      </c>
      <c r="AW20" s="2"/>
      <c r="AX20" s="2" t="s">
        <v>397</v>
      </c>
      <c r="AY20" s="2"/>
      <c r="AZ20" s="2" t="s">
        <v>397</v>
      </c>
    </row>
    <row r="21" spans="2:52" ht="13.5">
      <c r="B21" s="4"/>
      <c r="C21" s="26">
        <v>19</v>
      </c>
      <c r="D21" s="35" t="e">
        <f>VLOOKUP(E21,'商会情報'!C2:E212,2,0)</f>
        <v>#REF!</v>
      </c>
      <c r="E21" s="36" t="e">
        <f>#REF!</f>
        <v>#REF!</v>
      </c>
      <c r="F21" s="35" t="e">
        <f>VLOOKUP(E21,'商会情報'!C2:E212,3,0)</f>
        <v>#REF!</v>
      </c>
      <c r="G21" s="36"/>
      <c r="H21" s="36">
        <v>1</v>
      </c>
      <c r="I21" s="28"/>
      <c r="K21" s="29">
        <v>19</v>
      </c>
      <c r="L21" s="36" t="s">
        <v>382</v>
      </c>
      <c r="M21" s="27" t="s">
        <v>267</v>
      </c>
      <c r="N21" s="26"/>
      <c r="O21" s="27" t="s">
        <v>268</v>
      </c>
      <c r="P21" s="31" t="s">
        <v>422</v>
      </c>
      <c r="Q21"/>
      <c r="R21" s="2" t="s">
        <v>397</v>
      </c>
      <c r="S21" s="2">
        <v>8</v>
      </c>
      <c r="T21" s="2" t="s">
        <v>397</v>
      </c>
      <c r="U21" s="36" t="s">
        <v>382</v>
      </c>
      <c r="V21" s="2" t="s">
        <v>397</v>
      </c>
      <c r="W21" s="27" t="s">
        <v>49</v>
      </c>
      <c r="X21" s="2" t="s">
        <v>397</v>
      </c>
      <c r="Y21" s="26" t="s">
        <v>421</v>
      </c>
      <c r="Z21" s="2" t="s">
        <v>397</v>
      </c>
      <c r="AA21" s="26"/>
      <c r="AB21" s="2" t="s">
        <v>397</v>
      </c>
      <c r="AD21" s="2" t="s">
        <v>397</v>
      </c>
      <c r="AE21" s="2">
        <v>8</v>
      </c>
      <c r="AF21" s="2" t="s">
        <v>397</v>
      </c>
      <c r="AG21" s="36" t="s">
        <v>382</v>
      </c>
      <c r="AH21" s="2" t="s">
        <v>397</v>
      </c>
      <c r="AI21" s="2"/>
      <c r="AJ21" s="2" t="s">
        <v>397</v>
      </c>
      <c r="AK21" s="2"/>
      <c r="AL21" s="2" t="s">
        <v>397</v>
      </c>
      <c r="AM21" s="2"/>
      <c r="AN21" s="2" t="s">
        <v>400</v>
      </c>
      <c r="AO21"/>
      <c r="AP21" s="2" t="s">
        <v>397</v>
      </c>
      <c r="AQ21" s="2">
        <v>8</v>
      </c>
      <c r="AR21" s="2" t="s">
        <v>397</v>
      </c>
      <c r="AS21" s="36" t="s">
        <v>382</v>
      </c>
      <c r="AT21" s="2" t="s">
        <v>397</v>
      </c>
      <c r="AU21" s="2"/>
      <c r="AV21" s="2" t="s">
        <v>397</v>
      </c>
      <c r="AW21" s="2"/>
      <c r="AX21" s="2" t="s">
        <v>397</v>
      </c>
      <c r="AY21" s="2"/>
      <c r="AZ21" s="2" t="s">
        <v>397</v>
      </c>
    </row>
    <row r="22" spans="2:52" ht="13.5">
      <c r="B22" s="4"/>
      <c r="C22" s="26">
        <v>20</v>
      </c>
      <c r="D22" s="27" t="e">
        <f>VLOOKUP(E22,'商会情報'!C2:E212,2,0)</f>
        <v>#REF!</v>
      </c>
      <c r="E22" s="26" t="e">
        <f>#REF!</f>
        <v>#REF!</v>
      </c>
      <c r="F22" s="27" t="e">
        <f>VLOOKUP(E22,'商会情報'!C2:E212,3,0)</f>
        <v>#REF!</v>
      </c>
      <c r="G22" s="26">
        <v>1</v>
      </c>
      <c r="H22" s="26"/>
      <c r="I22" s="28"/>
      <c r="K22" s="29">
        <v>20</v>
      </c>
      <c r="L22" s="36" t="s">
        <v>382</v>
      </c>
      <c r="M22" s="26" t="s">
        <v>352</v>
      </c>
      <c r="N22" s="27"/>
      <c r="O22" s="27" t="s">
        <v>353</v>
      </c>
      <c r="P22" s="31"/>
      <c r="Q22"/>
      <c r="R22" s="2" t="s">
        <v>397</v>
      </c>
      <c r="S22" s="2">
        <v>9</v>
      </c>
      <c r="T22" s="2" t="s">
        <v>397</v>
      </c>
      <c r="U22" s="36" t="s">
        <v>382</v>
      </c>
      <c r="V22" s="2" t="s">
        <v>397</v>
      </c>
      <c r="W22" s="27" t="s">
        <v>268</v>
      </c>
      <c r="X22" s="2" t="s">
        <v>397</v>
      </c>
      <c r="Y22" s="27" t="s">
        <v>267</v>
      </c>
      <c r="Z22" s="2" t="s">
        <v>397</v>
      </c>
      <c r="AA22" s="26" t="s">
        <v>423</v>
      </c>
      <c r="AB22" s="2" t="s">
        <v>397</v>
      </c>
      <c r="AD22" s="2" t="s">
        <v>397</v>
      </c>
      <c r="AE22" s="2">
        <v>9</v>
      </c>
      <c r="AF22" s="2" t="s">
        <v>397</v>
      </c>
      <c r="AG22" s="36" t="s">
        <v>382</v>
      </c>
      <c r="AH22" s="2" t="s">
        <v>397</v>
      </c>
      <c r="AI22" s="2"/>
      <c r="AJ22" s="2" t="s">
        <v>397</v>
      </c>
      <c r="AK22" s="2"/>
      <c r="AL22" s="2" t="s">
        <v>397</v>
      </c>
      <c r="AM22" s="2"/>
      <c r="AN22" s="2" t="s">
        <v>400</v>
      </c>
      <c r="AO22"/>
      <c r="AP22" s="2" t="s">
        <v>397</v>
      </c>
      <c r="AQ22" s="2">
        <v>9</v>
      </c>
      <c r="AR22" s="2" t="s">
        <v>397</v>
      </c>
      <c r="AS22" s="36" t="s">
        <v>382</v>
      </c>
      <c r="AT22" s="2" t="s">
        <v>397</v>
      </c>
      <c r="AU22" s="2"/>
      <c r="AV22" s="2" t="s">
        <v>397</v>
      </c>
      <c r="AW22" s="2"/>
      <c r="AX22" s="2" t="s">
        <v>397</v>
      </c>
      <c r="AY22" s="2"/>
      <c r="AZ22" s="2" t="s">
        <v>397</v>
      </c>
    </row>
    <row r="23" spans="2:52" ht="13.5">
      <c r="B23" s="4"/>
      <c r="C23" s="26">
        <v>21</v>
      </c>
      <c r="D23" s="27" t="str">
        <f>VLOOKUP(E23,'商会情報'!C2:E212,2,0)</f>
        <v>アゴスティノ艦隊</v>
      </c>
      <c r="E23" s="26" t="str">
        <f>プレミア!E126</f>
        <v>アゴA</v>
      </c>
      <c r="F23" s="27" t="str">
        <f>VLOOKUP(E23,'商会情報'!C2:E212,3,0)</f>
        <v>紅炎　用心棒の先生</v>
      </c>
      <c r="G23" s="26">
        <v>1</v>
      </c>
      <c r="H23" s="26"/>
      <c r="I23" s="28"/>
      <c r="K23" s="29">
        <v>21</v>
      </c>
      <c r="L23" s="38" t="s">
        <v>383</v>
      </c>
      <c r="M23" s="27" t="s">
        <v>424</v>
      </c>
      <c r="N23" s="27"/>
      <c r="O23" s="27" t="s">
        <v>425</v>
      </c>
      <c r="P23" s="31"/>
      <c r="Q23"/>
      <c r="R23" s="2" t="s">
        <v>397</v>
      </c>
      <c r="S23" s="2">
        <v>10</v>
      </c>
      <c r="T23" s="2" t="s">
        <v>397</v>
      </c>
      <c r="U23" s="36" t="s">
        <v>382</v>
      </c>
      <c r="V23" s="2" t="s">
        <v>397</v>
      </c>
      <c r="W23" s="27" t="s">
        <v>353</v>
      </c>
      <c r="X23" s="2" t="s">
        <v>397</v>
      </c>
      <c r="Y23" s="26" t="s">
        <v>352</v>
      </c>
      <c r="Z23" s="2" t="s">
        <v>397</v>
      </c>
      <c r="AA23" s="26"/>
      <c r="AB23" s="2" t="s">
        <v>397</v>
      </c>
      <c r="AD23" s="2" t="s">
        <v>397</v>
      </c>
      <c r="AE23" s="2">
        <v>10</v>
      </c>
      <c r="AF23" s="2" t="s">
        <v>397</v>
      </c>
      <c r="AG23" s="36" t="s">
        <v>382</v>
      </c>
      <c r="AH23" s="2" t="s">
        <v>397</v>
      </c>
      <c r="AI23" s="2"/>
      <c r="AJ23" s="2" t="s">
        <v>397</v>
      </c>
      <c r="AK23" s="2"/>
      <c r="AL23" s="2" t="s">
        <v>397</v>
      </c>
      <c r="AM23" s="2"/>
      <c r="AN23" s="2" t="s">
        <v>400</v>
      </c>
      <c r="AO23"/>
      <c r="AP23" s="2" t="s">
        <v>397</v>
      </c>
      <c r="AQ23" s="2">
        <v>10</v>
      </c>
      <c r="AR23" s="2" t="s">
        <v>397</v>
      </c>
      <c r="AS23" s="36" t="s">
        <v>382</v>
      </c>
      <c r="AT23" s="2" t="s">
        <v>397</v>
      </c>
      <c r="AU23" s="2"/>
      <c r="AV23" s="2" t="s">
        <v>397</v>
      </c>
      <c r="AW23" s="2"/>
      <c r="AX23" s="2" t="s">
        <v>397</v>
      </c>
      <c r="AY23" s="2"/>
      <c r="AZ23" s="2" t="s">
        <v>397</v>
      </c>
    </row>
    <row r="24" spans="2:52" ht="13.5">
      <c r="B24" s="4"/>
      <c r="C24" s="26">
        <v>22</v>
      </c>
      <c r="D24" s="27" t="e">
        <f>VLOOKUP(E24,'商会情報'!C2:E212,2,0)</f>
        <v>#REF!</v>
      </c>
      <c r="E24" s="26" t="e">
        <f>#REF!</f>
        <v>#REF!</v>
      </c>
      <c r="F24" s="27" t="e">
        <f>VLOOKUP(E24,'商会情報'!C2:E212,3,0)</f>
        <v>#REF!</v>
      </c>
      <c r="G24" s="26">
        <v>1</v>
      </c>
      <c r="H24" s="26"/>
      <c r="I24" s="28"/>
      <c r="K24" s="29">
        <v>22</v>
      </c>
      <c r="L24" s="38" t="s">
        <v>383</v>
      </c>
      <c r="M24" s="27" t="s">
        <v>191</v>
      </c>
      <c r="N24" s="27"/>
      <c r="O24" s="27" t="s">
        <v>192</v>
      </c>
      <c r="P24" s="31"/>
      <c r="Q24"/>
      <c r="R24" s="2" t="s">
        <v>397</v>
      </c>
      <c r="S24" s="2" t="s">
        <v>378</v>
      </c>
      <c r="T24" s="2" t="s">
        <v>397</v>
      </c>
      <c r="U24" s="2" t="s">
        <v>379</v>
      </c>
      <c r="V24" s="2" t="s">
        <v>397</v>
      </c>
      <c r="W24" s="2" t="s">
        <v>2</v>
      </c>
      <c r="X24" s="2" t="s">
        <v>397</v>
      </c>
      <c r="Y24" s="2" t="s">
        <v>398</v>
      </c>
      <c r="Z24" s="2" t="s">
        <v>397</v>
      </c>
      <c r="AA24" s="26" t="s">
        <v>399</v>
      </c>
      <c r="AB24" s="2" t="s">
        <v>397</v>
      </c>
      <c r="AD24" s="2" t="s">
        <v>397</v>
      </c>
      <c r="AE24" s="2" t="s">
        <v>378</v>
      </c>
      <c r="AF24" s="2" t="s">
        <v>397</v>
      </c>
      <c r="AG24" s="2" t="s">
        <v>379</v>
      </c>
      <c r="AH24" s="2" t="s">
        <v>397</v>
      </c>
      <c r="AI24" s="2" t="s">
        <v>2</v>
      </c>
      <c r="AJ24" s="2" t="s">
        <v>397</v>
      </c>
      <c r="AK24" s="2" t="s">
        <v>398</v>
      </c>
      <c r="AL24" s="2" t="s">
        <v>397</v>
      </c>
      <c r="AM24" s="2" t="s">
        <v>399</v>
      </c>
      <c r="AN24" s="2" t="s">
        <v>400</v>
      </c>
      <c r="AO24"/>
      <c r="AP24" s="2" t="s">
        <v>397</v>
      </c>
      <c r="AQ24" s="2" t="s">
        <v>378</v>
      </c>
      <c r="AR24" s="2" t="s">
        <v>397</v>
      </c>
      <c r="AS24" s="2" t="s">
        <v>379</v>
      </c>
      <c r="AT24" s="2" t="s">
        <v>397</v>
      </c>
      <c r="AU24" s="2" t="s">
        <v>2</v>
      </c>
      <c r="AV24" s="2" t="s">
        <v>397</v>
      </c>
      <c r="AW24" s="2" t="s">
        <v>398</v>
      </c>
      <c r="AX24" s="2" t="s">
        <v>397</v>
      </c>
      <c r="AY24" s="2" t="s">
        <v>399</v>
      </c>
      <c r="AZ24" s="2" t="s">
        <v>397</v>
      </c>
    </row>
    <row r="25" spans="2:52" ht="13.5">
      <c r="B25" s="4"/>
      <c r="C25" s="26">
        <v>23</v>
      </c>
      <c r="D25" s="27" t="e">
        <f>VLOOKUP(E25,'商会情報'!C2:E212,2,0)</f>
        <v>#REF!</v>
      </c>
      <c r="E25" s="26" t="e">
        <f>#REF!</f>
        <v>#REF!</v>
      </c>
      <c r="F25" s="27" t="e">
        <f>VLOOKUP(E25,'商会情報'!C2:E212,3,0)</f>
        <v>#REF!</v>
      </c>
      <c r="G25" s="26">
        <v>1</v>
      </c>
      <c r="H25" s="26"/>
      <c r="I25" s="28"/>
      <c r="K25" s="29">
        <v>23</v>
      </c>
      <c r="L25" s="38" t="s">
        <v>383</v>
      </c>
      <c r="M25" s="34" t="s">
        <v>426</v>
      </c>
      <c r="N25" s="26"/>
      <c r="O25" s="27" t="s">
        <v>427</v>
      </c>
      <c r="P25" s="31"/>
      <c r="Q25"/>
      <c r="R25" s="2" t="s">
        <v>397</v>
      </c>
      <c r="S25" s="2">
        <v>1</v>
      </c>
      <c r="T25" s="2" t="s">
        <v>397</v>
      </c>
      <c r="U25" s="38" t="s">
        <v>383</v>
      </c>
      <c r="V25" s="2" t="s">
        <v>397</v>
      </c>
      <c r="W25" s="27" t="s">
        <v>425</v>
      </c>
      <c r="X25" s="2" t="s">
        <v>397</v>
      </c>
      <c r="Y25" s="27" t="s">
        <v>424</v>
      </c>
      <c r="Z25" s="2" t="s">
        <v>397</v>
      </c>
      <c r="AA25" s="27"/>
      <c r="AB25" s="2" t="s">
        <v>397</v>
      </c>
      <c r="AD25" s="2" t="s">
        <v>397</v>
      </c>
      <c r="AE25" s="2">
        <v>1</v>
      </c>
      <c r="AF25" s="2" t="s">
        <v>397</v>
      </c>
      <c r="AG25" s="38" t="s">
        <v>383</v>
      </c>
      <c r="AH25" s="2" t="s">
        <v>397</v>
      </c>
      <c r="AI25" s="2"/>
      <c r="AJ25" s="2" t="s">
        <v>397</v>
      </c>
      <c r="AK25" s="2"/>
      <c r="AL25" s="2" t="s">
        <v>397</v>
      </c>
      <c r="AM25" s="2"/>
      <c r="AN25" s="2" t="s">
        <v>400</v>
      </c>
      <c r="AO25"/>
      <c r="AP25" s="2" t="s">
        <v>397</v>
      </c>
      <c r="AQ25" s="2">
        <v>1</v>
      </c>
      <c r="AR25" s="2" t="s">
        <v>397</v>
      </c>
      <c r="AS25" s="38" t="s">
        <v>383</v>
      </c>
      <c r="AT25" s="2" t="s">
        <v>397</v>
      </c>
      <c r="AU25" s="2"/>
      <c r="AV25" s="2" t="s">
        <v>397</v>
      </c>
      <c r="AW25" s="2"/>
      <c r="AX25" s="2" t="s">
        <v>397</v>
      </c>
      <c r="AY25" s="2"/>
      <c r="AZ25" s="2" t="s">
        <v>397</v>
      </c>
    </row>
    <row r="26" spans="2:52" ht="13.5">
      <c r="B26" s="4"/>
      <c r="C26" s="26">
        <v>24</v>
      </c>
      <c r="D26" s="35" t="e">
        <f>VLOOKUP(E26,'商会情報'!C2:E212,2,0)</f>
        <v>#REF!</v>
      </c>
      <c r="E26" s="36" t="e">
        <f>#REF!</f>
        <v>#REF!</v>
      </c>
      <c r="F26" s="35" t="e">
        <f>VLOOKUP(E26,'商会情報'!C2:E212,3,0)</f>
        <v>#REF!</v>
      </c>
      <c r="G26" s="36"/>
      <c r="H26" s="36">
        <v>1</v>
      </c>
      <c r="I26" s="28"/>
      <c r="K26" s="29">
        <v>24</v>
      </c>
      <c r="L26" s="38" t="s">
        <v>383</v>
      </c>
      <c r="M26" s="26" t="s">
        <v>369</v>
      </c>
      <c r="N26" s="39"/>
      <c r="O26" s="39" t="s">
        <v>370</v>
      </c>
      <c r="P26" s="31"/>
      <c r="Q26"/>
      <c r="R26" s="2" t="s">
        <v>397</v>
      </c>
      <c r="S26" s="2">
        <v>2</v>
      </c>
      <c r="T26" s="2" t="s">
        <v>397</v>
      </c>
      <c r="U26" s="38" t="s">
        <v>383</v>
      </c>
      <c r="V26" s="2" t="s">
        <v>397</v>
      </c>
      <c r="W26" s="27" t="s">
        <v>192</v>
      </c>
      <c r="X26" s="2" t="s">
        <v>397</v>
      </c>
      <c r="Y26" s="27" t="s">
        <v>191</v>
      </c>
      <c r="Z26" s="2" t="s">
        <v>397</v>
      </c>
      <c r="AA26" s="26"/>
      <c r="AB26" s="2" t="s">
        <v>397</v>
      </c>
      <c r="AD26" s="2" t="s">
        <v>397</v>
      </c>
      <c r="AE26" s="2">
        <v>2</v>
      </c>
      <c r="AF26" s="2" t="s">
        <v>397</v>
      </c>
      <c r="AG26" s="38" t="s">
        <v>383</v>
      </c>
      <c r="AH26" s="2" t="s">
        <v>397</v>
      </c>
      <c r="AI26" s="2"/>
      <c r="AJ26" s="2" t="s">
        <v>397</v>
      </c>
      <c r="AK26" s="2"/>
      <c r="AL26" s="2" t="s">
        <v>397</v>
      </c>
      <c r="AM26" s="2"/>
      <c r="AN26" s="2" t="s">
        <v>400</v>
      </c>
      <c r="AO26"/>
      <c r="AP26" s="2" t="s">
        <v>397</v>
      </c>
      <c r="AQ26" s="2">
        <v>2</v>
      </c>
      <c r="AR26" s="2" t="s">
        <v>397</v>
      </c>
      <c r="AS26" s="38" t="s">
        <v>383</v>
      </c>
      <c r="AT26" s="2" t="s">
        <v>397</v>
      </c>
      <c r="AU26" s="2"/>
      <c r="AV26" s="2" t="s">
        <v>397</v>
      </c>
      <c r="AW26" s="2"/>
      <c r="AX26" s="2" t="s">
        <v>397</v>
      </c>
      <c r="AY26" s="2"/>
      <c r="AZ26" s="2" t="s">
        <v>397</v>
      </c>
    </row>
    <row r="27" spans="2:52" ht="13.5">
      <c r="B27" s="4"/>
      <c r="C27" s="26">
        <v>25</v>
      </c>
      <c r="D27" s="27" t="e">
        <f>VLOOKUP(E27,'商会情報'!C2:E212,2,0)</f>
        <v>#REF!</v>
      </c>
      <c r="E27" s="26" t="e">
        <f>#REF!</f>
        <v>#REF!</v>
      </c>
      <c r="F27" s="27" t="e">
        <f>VLOOKUP(E27,'商会情報'!C2:E212,3,0)</f>
        <v>#REF!</v>
      </c>
      <c r="G27" s="26">
        <v>1</v>
      </c>
      <c r="H27" s="26"/>
      <c r="I27" s="28"/>
      <c r="K27" s="29">
        <v>25</v>
      </c>
      <c r="L27" s="38" t="s">
        <v>383</v>
      </c>
      <c r="M27" s="40" t="s">
        <v>131</v>
      </c>
      <c r="N27" s="27"/>
      <c r="O27" s="27" t="s">
        <v>132</v>
      </c>
      <c r="P27" s="31"/>
      <c r="Q27"/>
      <c r="R27" s="2" t="s">
        <v>397</v>
      </c>
      <c r="S27" s="2">
        <v>3</v>
      </c>
      <c r="T27" s="2" t="s">
        <v>397</v>
      </c>
      <c r="U27" s="38" t="s">
        <v>383</v>
      </c>
      <c r="V27" s="2" t="s">
        <v>397</v>
      </c>
      <c r="W27" s="27" t="s">
        <v>427</v>
      </c>
      <c r="X27" s="2" t="s">
        <v>397</v>
      </c>
      <c r="Y27" s="34" t="s">
        <v>426</v>
      </c>
      <c r="Z27" s="2" t="s">
        <v>397</v>
      </c>
      <c r="AA27" s="26"/>
      <c r="AB27" s="2" t="s">
        <v>397</v>
      </c>
      <c r="AD27" s="2" t="s">
        <v>397</v>
      </c>
      <c r="AE27" s="2">
        <v>3</v>
      </c>
      <c r="AF27" s="2" t="s">
        <v>397</v>
      </c>
      <c r="AG27" s="38" t="s">
        <v>383</v>
      </c>
      <c r="AH27" s="2" t="s">
        <v>397</v>
      </c>
      <c r="AI27" s="2"/>
      <c r="AJ27" s="2" t="s">
        <v>397</v>
      </c>
      <c r="AK27" s="2"/>
      <c r="AL27" s="2" t="s">
        <v>397</v>
      </c>
      <c r="AM27" s="2"/>
      <c r="AN27" s="2" t="s">
        <v>400</v>
      </c>
      <c r="AO27"/>
      <c r="AP27" s="2" t="s">
        <v>397</v>
      </c>
      <c r="AQ27" s="2">
        <v>3</v>
      </c>
      <c r="AR27" s="2" t="s">
        <v>397</v>
      </c>
      <c r="AS27" s="38" t="s">
        <v>383</v>
      </c>
      <c r="AT27" s="2" t="s">
        <v>397</v>
      </c>
      <c r="AU27" s="2"/>
      <c r="AV27" s="2" t="s">
        <v>397</v>
      </c>
      <c r="AW27" s="2"/>
      <c r="AX27" s="2" t="s">
        <v>397</v>
      </c>
      <c r="AY27" s="2"/>
      <c r="AZ27" s="2" t="s">
        <v>397</v>
      </c>
    </row>
    <row r="28" spans="2:52" ht="13.5">
      <c r="B28" s="4"/>
      <c r="C28" s="26">
        <v>26</v>
      </c>
      <c r="D28" s="27" t="e">
        <f>VLOOKUP(E28,'商会情報'!C2:E212,2,0)</f>
        <v>#REF!</v>
      </c>
      <c r="E28" s="26" t="e">
        <f>#REF!</f>
        <v>#REF!</v>
      </c>
      <c r="F28" s="27" t="e">
        <f>VLOOKUP(E28,'商会情報'!C2:E212,3,0)</f>
        <v>#REF!</v>
      </c>
      <c r="G28" s="26">
        <v>1</v>
      </c>
      <c r="H28" s="26"/>
      <c r="I28" s="28"/>
      <c r="K28" s="29">
        <v>26</v>
      </c>
      <c r="L28" s="38" t="s">
        <v>383</v>
      </c>
      <c r="M28" s="32" t="s">
        <v>428</v>
      </c>
      <c r="N28" s="27"/>
      <c r="O28" s="27" t="s">
        <v>344</v>
      </c>
      <c r="P28" s="31"/>
      <c r="Q28"/>
      <c r="R28" s="2" t="s">
        <v>397</v>
      </c>
      <c r="S28" s="2">
        <v>4</v>
      </c>
      <c r="T28" s="2" t="s">
        <v>397</v>
      </c>
      <c r="U28" s="38" t="s">
        <v>383</v>
      </c>
      <c r="V28" s="2" t="s">
        <v>397</v>
      </c>
      <c r="W28" s="39" t="s">
        <v>370</v>
      </c>
      <c r="X28" s="2" t="s">
        <v>397</v>
      </c>
      <c r="Y28" s="26" t="s">
        <v>369</v>
      </c>
      <c r="Z28" s="2" t="s">
        <v>397</v>
      </c>
      <c r="AA28" s="26"/>
      <c r="AB28" s="2" t="s">
        <v>397</v>
      </c>
      <c r="AD28" s="2" t="s">
        <v>397</v>
      </c>
      <c r="AE28" s="2">
        <v>4</v>
      </c>
      <c r="AF28" s="2" t="s">
        <v>397</v>
      </c>
      <c r="AG28" s="38" t="s">
        <v>383</v>
      </c>
      <c r="AH28" s="2" t="s">
        <v>397</v>
      </c>
      <c r="AI28" s="2"/>
      <c r="AJ28" s="2" t="s">
        <v>397</v>
      </c>
      <c r="AK28" s="2"/>
      <c r="AL28" s="2" t="s">
        <v>397</v>
      </c>
      <c r="AM28" s="2"/>
      <c r="AN28" s="2" t="s">
        <v>400</v>
      </c>
      <c r="AO28"/>
      <c r="AP28" s="2" t="s">
        <v>397</v>
      </c>
      <c r="AQ28" s="2">
        <v>4</v>
      </c>
      <c r="AR28" s="2" t="s">
        <v>397</v>
      </c>
      <c r="AS28" s="38" t="s">
        <v>383</v>
      </c>
      <c r="AT28" s="2" t="s">
        <v>397</v>
      </c>
      <c r="AU28" s="2"/>
      <c r="AV28" s="2" t="s">
        <v>397</v>
      </c>
      <c r="AW28" s="2"/>
      <c r="AX28" s="2" t="s">
        <v>397</v>
      </c>
      <c r="AY28" s="2"/>
      <c r="AZ28" s="2" t="s">
        <v>397</v>
      </c>
    </row>
    <row r="29" spans="2:52" ht="13.5">
      <c r="B29" s="4"/>
      <c r="C29" s="26">
        <v>27</v>
      </c>
      <c r="D29" s="27" t="e">
        <f>VLOOKUP(E29,'商会情報'!C2:E212,2,0)</f>
        <v>#REF!</v>
      </c>
      <c r="E29" s="26" t="e">
        <f>#REF!</f>
        <v>#REF!</v>
      </c>
      <c r="F29" s="27" t="e">
        <f>VLOOKUP(E29,'商会情報'!C2:E212,3,0)</f>
        <v>#REF!</v>
      </c>
      <c r="G29" s="26">
        <v>1</v>
      </c>
      <c r="H29" s="26"/>
      <c r="I29" s="28"/>
      <c r="K29" s="29">
        <v>27</v>
      </c>
      <c r="L29" s="38" t="s">
        <v>383</v>
      </c>
      <c r="M29" s="32" t="s">
        <v>429</v>
      </c>
      <c r="N29" s="26"/>
      <c r="O29" s="41" t="s">
        <v>430</v>
      </c>
      <c r="P29" s="31"/>
      <c r="Q29"/>
      <c r="R29" s="2" t="s">
        <v>397</v>
      </c>
      <c r="S29" s="2">
        <v>5</v>
      </c>
      <c r="T29" s="2" t="s">
        <v>397</v>
      </c>
      <c r="U29" s="38" t="s">
        <v>383</v>
      </c>
      <c r="V29" s="2" t="s">
        <v>397</v>
      </c>
      <c r="W29" s="27" t="s">
        <v>132</v>
      </c>
      <c r="X29" s="2" t="s">
        <v>397</v>
      </c>
      <c r="Y29" s="40" t="s">
        <v>131</v>
      </c>
      <c r="Z29" s="2" t="s">
        <v>397</v>
      </c>
      <c r="AA29" s="31"/>
      <c r="AB29" s="2" t="s">
        <v>397</v>
      </c>
      <c r="AD29" s="2" t="s">
        <v>397</v>
      </c>
      <c r="AE29" s="2">
        <v>5</v>
      </c>
      <c r="AF29" s="2" t="s">
        <v>397</v>
      </c>
      <c r="AG29" s="38" t="s">
        <v>383</v>
      </c>
      <c r="AH29" s="2" t="s">
        <v>397</v>
      </c>
      <c r="AI29" s="2"/>
      <c r="AJ29" s="2" t="s">
        <v>397</v>
      </c>
      <c r="AK29" s="2"/>
      <c r="AL29" s="2" t="s">
        <v>397</v>
      </c>
      <c r="AM29" s="2"/>
      <c r="AN29" s="2" t="s">
        <v>400</v>
      </c>
      <c r="AO29"/>
      <c r="AP29" s="2" t="s">
        <v>397</v>
      </c>
      <c r="AQ29" s="2">
        <v>5</v>
      </c>
      <c r="AR29" s="2" t="s">
        <v>397</v>
      </c>
      <c r="AS29" s="38" t="s">
        <v>383</v>
      </c>
      <c r="AT29" s="2" t="s">
        <v>397</v>
      </c>
      <c r="AU29" s="2"/>
      <c r="AV29" s="2" t="s">
        <v>397</v>
      </c>
      <c r="AW29" s="2"/>
      <c r="AX29" s="2" t="s">
        <v>397</v>
      </c>
      <c r="AY29" s="2"/>
      <c r="AZ29" s="2" t="s">
        <v>397</v>
      </c>
    </row>
    <row r="30" spans="2:52" ht="13.5">
      <c r="B30" s="4"/>
      <c r="C30" s="26">
        <v>28</v>
      </c>
      <c r="D30" s="27" t="e">
        <f>VLOOKUP(E30,'商会情報'!C2:E212,2,0)</f>
        <v>#REF!</v>
      </c>
      <c r="E30" s="26" t="e">
        <f>#REF!</f>
        <v>#REF!</v>
      </c>
      <c r="F30" s="27" t="e">
        <f>VLOOKUP(E30,'商会情報'!C2:E212,3,0)</f>
        <v>#REF!</v>
      </c>
      <c r="G30" s="26">
        <v>1</v>
      </c>
      <c r="H30" s="26"/>
      <c r="I30" s="28"/>
      <c r="K30" s="29">
        <v>28</v>
      </c>
      <c r="L30" s="38" t="s">
        <v>383</v>
      </c>
      <c r="M30" s="26" t="s">
        <v>281</v>
      </c>
      <c r="N30" s="26"/>
      <c r="O30" s="27" t="s">
        <v>282</v>
      </c>
      <c r="P30" s="26"/>
      <c r="Q30"/>
      <c r="R30" s="2" t="s">
        <v>397</v>
      </c>
      <c r="S30" s="2">
        <v>6</v>
      </c>
      <c r="T30" s="2" t="s">
        <v>397</v>
      </c>
      <c r="U30" s="38" t="s">
        <v>383</v>
      </c>
      <c r="V30" s="2" t="s">
        <v>397</v>
      </c>
      <c r="W30" s="27" t="s">
        <v>344</v>
      </c>
      <c r="X30" s="2" t="s">
        <v>397</v>
      </c>
      <c r="Y30" s="32" t="s">
        <v>428</v>
      </c>
      <c r="Z30" s="2" t="s">
        <v>397</v>
      </c>
      <c r="AA30" s="27"/>
      <c r="AB30" s="2" t="s">
        <v>397</v>
      </c>
      <c r="AD30" s="2" t="s">
        <v>397</v>
      </c>
      <c r="AE30" s="2">
        <v>6</v>
      </c>
      <c r="AF30" s="2" t="s">
        <v>397</v>
      </c>
      <c r="AG30" s="38" t="s">
        <v>383</v>
      </c>
      <c r="AH30" s="2" t="s">
        <v>397</v>
      </c>
      <c r="AI30" s="2"/>
      <c r="AJ30" s="2" t="s">
        <v>397</v>
      </c>
      <c r="AK30" s="2"/>
      <c r="AL30" s="2" t="s">
        <v>397</v>
      </c>
      <c r="AM30" s="2"/>
      <c r="AN30" s="2" t="s">
        <v>400</v>
      </c>
      <c r="AO30"/>
      <c r="AP30" s="2" t="s">
        <v>397</v>
      </c>
      <c r="AQ30" s="2">
        <v>6</v>
      </c>
      <c r="AR30" s="2" t="s">
        <v>397</v>
      </c>
      <c r="AS30" s="38" t="s">
        <v>383</v>
      </c>
      <c r="AT30" s="2" t="s">
        <v>397</v>
      </c>
      <c r="AU30" s="2"/>
      <c r="AV30" s="2" t="s">
        <v>397</v>
      </c>
      <c r="AW30" s="2"/>
      <c r="AX30" s="2" t="s">
        <v>397</v>
      </c>
      <c r="AY30" s="2"/>
      <c r="AZ30" s="2" t="s">
        <v>397</v>
      </c>
    </row>
    <row r="31" spans="2:52" ht="13.5">
      <c r="B31" s="4"/>
      <c r="C31" s="26">
        <v>29</v>
      </c>
      <c r="D31" s="27" t="e">
        <f>VLOOKUP(E31,'商会情報'!C2:E212,2,0)</f>
        <v>#REF!</v>
      </c>
      <c r="E31" s="26" t="e">
        <f>#REF!</f>
        <v>#REF!</v>
      </c>
      <c r="F31" s="27" t="e">
        <f>VLOOKUP(E31,'商会情報'!C2:E212,3,0)</f>
        <v>#REF!</v>
      </c>
      <c r="G31" s="26">
        <v>1</v>
      </c>
      <c r="H31" s="26"/>
      <c r="I31" s="28"/>
      <c r="K31" s="29">
        <v>29</v>
      </c>
      <c r="L31" s="38" t="s">
        <v>383</v>
      </c>
      <c r="M31" s="26" t="s">
        <v>431</v>
      </c>
      <c r="N31" s="26"/>
      <c r="O31" s="27" t="s">
        <v>46</v>
      </c>
      <c r="P31" s="37"/>
      <c r="Q31"/>
      <c r="R31" s="2" t="s">
        <v>397</v>
      </c>
      <c r="S31" s="2">
        <v>7</v>
      </c>
      <c r="T31" s="2" t="s">
        <v>397</v>
      </c>
      <c r="U31" s="38" t="s">
        <v>383</v>
      </c>
      <c r="V31" s="2" t="s">
        <v>397</v>
      </c>
      <c r="W31" s="41" t="s">
        <v>430</v>
      </c>
      <c r="X31" s="2" t="s">
        <v>397</v>
      </c>
      <c r="Y31" s="32" t="s">
        <v>429</v>
      </c>
      <c r="Z31" s="2" t="s">
        <v>397</v>
      </c>
      <c r="AA31" s="26"/>
      <c r="AB31" s="2" t="s">
        <v>397</v>
      </c>
      <c r="AD31" s="2" t="s">
        <v>397</v>
      </c>
      <c r="AE31" s="2">
        <v>7</v>
      </c>
      <c r="AF31" s="2" t="s">
        <v>397</v>
      </c>
      <c r="AG31" s="38" t="s">
        <v>383</v>
      </c>
      <c r="AH31" s="2" t="s">
        <v>397</v>
      </c>
      <c r="AI31" s="2"/>
      <c r="AJ31" s="2" t="s">
        <v>397</v>
      </c>
      <c r="AK31" s="2"/>
      <c r="AL31" s="2" t="s">
        <v>397</v>
      </c>
      <c r="AM31" s="2"/>
      <c r="AN31" s="2" t="s">
        <v>400</v>
      </c>
      <c r="AO31"/>
      <c r="AP31" s="2" t="s">
        <v>397</v>
      </c>
      <c r="AQ31" s="2">
        <v>7</v>
      </c>
      <c r="AR31" s="2" t="s">
        <v>397</v>
      </c>
      <c r="AS31" s="38" t="s">
        <v>383</v>
      </c>
      <c r="AT31" s="2" t="s">
        <v>397</v>
      </c>
      <c r="AU31" s="2"/>
      <c r="AV31" s="2" t="s">
        <v>397</v>
      </c>
      <c r="AW31" s="2"/>
      <c r="AX31" s="2" t="s">
        <v>397</v>
      </c>
      <c r="AY31" s="2"/>
      <c r="AZ31" s="2" t="s">
        <v>397</v>
      </c>
    </row>
    <row r="32" spans="2:52" ht="13.5">
      <c r="B32" s="4"/>
      <c r="C32" s="26">
        <v>30</v>
      </c>
      <c r="D32" s="35" t="e">
        <f>VLOOKUP(E32,'商会情報'!C2:E212,2,0)</f>
        <v>#REF!</v>
      </c>
      <c r="E32" s="36" t="e">
        <f>#REF!</f>
        <v>#REF!</v>
      </c>
      <c r="F32" s="35" t="e">
        <f>VLOOKUP(E32,'商会情報'!C2:E212,3,0)</f>
        <v>#REF!</v>
      </c>
      <c r="G32" s="36"/>
      <c r="H32" s="36">
        <v>1</v>
      </c>
      <c r="I32" s="28"/>
      <c r="K32" s="29">
        <v>30</v>
      </c>
      <c r="L32" s="38" t="s">
        <v>383</v>
      </c>
      <c r="M32" s="32" t="s">
        <v>223</v>
      </c>
      <c r="N32" s="27"/>
      <c r="O32" s="27" t="s">
        <v>432</v>
      </c>
      <c r="P32" s="37"/>
      <c r="Q32"/>
      <c r="R32" s="2" t="s">
        <v>397</v>
      </c>
      <c r="S32" s="2">
        <v>8</v>
      </c>
      <c r="T32" s="2" t="s">
        <v>397</v>
      </c>
      <c r="U32" s="38" t="s">
        <v>383</v>
      </c>
      <c r="V32" s="2" t="s">
        <v>397</v>
      </c>
      <c r="W32" s="27" t="s">
        <v>282</v>
      </c>
      <c r="X32" s="2" t="s">
        <v>397</v>
      </c>
      <c r="Y32" s="26" t="s">
        <v>281</v>
      </c>
      <c r="Z32" s="2" t="s">
        <v>397</v>
      </c>
      <c r="AA32" s="26"/>
      <c r="AB32" s="2" t="s">
        <v>397</v>
      </c>
      <c r="AD32" s="2" t="s">
        <v>397</v>
      </c>
      <c r="AE32" s="2">
        <v>8</v>
      </c>
      <c r="AF32" s="2" t="s">
        <v>397</v>
      </c>
      <c r="AG32" s="38" t="s">
        <v>383</v>
      </c>
      <c r="AH32" s="2" t="s">
        <v>397</v>
      </c>
      <c r="AI32" s="2"/>
      <c r="AJ32" s="2" t="s">
        <v>397</v>
      </c>
      <c r="AK32" s="2"/>
      <c r="AL32" s="2" t="s">
        <v>397</v>
      </c>
      <c r="AM32" s="2"/>
      <c r="AN32" s="2" t="s">
        <v>400</v>
      </c>
      <c r="AO32"/>
      <c r="AP32" s="2" t="s">
        <v>397</v>
      </c>
      <c r="AQ32" s="2">
        <v>8</v>
      </c>
      <c r="AR32" s="2" t="s">
        <v>397</v>
      </c>
      <c r="AS32" s="38" t="s">
        <v>383</v>
      </c>
      <c r="AT32" s="2" t="s">
        <v>397</v>
      </c>
      <c r="AU32" s="2"/>
      <c r="AV32" s="2" t="s">
        <v>397</v>
      </c>
      <c r="AW32" s="2"/>
      <c r="AX32" s="2" t="s">
        <v>397</v>
      </c>
      <c r="AY32" s="2"/>
      <c r="AZ32" s="2" t="s">
        <v>397</v>
      </c>
    </row>
    <row r="33" spans="2:52" ht="13.5">
      <c r="B33" s="4"/>
      <c r="C33" s="26">
        <v>31</v>
      </c>
      <c r="D33" s="35" t="e">
        <f>VLOOKUP(E33,'商会情報'!C2:E212,2,0)</f>
        <v>#REF!</v>
      </c>
      <c r="E33" s="36" t="e">
        <f>#REF!</f>
        <v>#REF!</v>
      </c>
      <c r="F33" s="35" t="e">
        <f>VLOOKUP(E33,'商会情報'!C2:E212,3,0)</f>
        <v>#REF!</v>
      </c>
      <c r="G33" s="36"/>
      <c r="H33" s="36">
        <v>1</v>
      </c>
      <c r="I33" s="28"/>
      <c r="K33" s="29">
        <v>31</v>
      </c>
      <c r="L33" s="42" t="s">
        <v>384</v>
      </c>
      <c r="M33" s="26" t="s">
        <v>23</v>
      </c>
      <c r="N33" s="27"/>
      <c r="O33" s="27" t="s">
        <v>24</v>
      </c>
      <c r="P33" s="37"/>
      <c r="Q33"/>
      <c r="R33" s="2" t="s">
        <v>397</v>
      </c>
      <c r="S33" s="2">
        <v>9</v>
      </c>
      <c r="T33" s="2" t="s">
        <v>397</v>
      </c>
      <c r="U33" s="38" t="s">
        <v>383</v>
      </c>
      <c r="V33" s="2" t="s">
        <v>397</v>
      </c>
      <c r="W33" s="27" t="s">
        <v>46</v>
      </c>
      <c r="X33" s="2" t="s">
        <v>397</v>
      </c>
      <c r="Y33" s="26" t="s">
        <v>431</v>
      </c>
      <c r="Z33" s="2" t="s">
        <v>397</v>
      </c>
      <c r="AA33" s="37"/>
      <c r="AB33" s="2" t="s">
        <v>397</v>
      </c>
      <c r="AD33" s="2" t="s">
        <v>397</v>
      </c>
      <c r="AE33" s="2">
        <v>9</v>
      </c>
      <c r="AF33" s="2" t="s">
        <v>397</v>
      </c>
      <c r="AG33" s="38" t="s">
        <v>383</v>
      </c>
      <c r="AH33" s="2" t="s">
        <v>397</v>
      </c>
      <c r="AI33" s="2"/>
      <c r="AJ33" s="2" t="s">
        <v>397</v>
      </c>
      <c r="AK33" s="2"/>
      <c r="AL33" s="2" t="s">
        <v>397</v>
      </c>
      <c r="AM33" s="2"/>
      <c r="AN33" s="2" t="s">
        <v>400</v>
      </c>
      <c r="AO33"/>
      <c r="AP33" s="2" t="s">
        <v>397</v>
      </c>
      <c r="AQ33" s="2">
        <v>9</v>
      </c>
      <c r="AR33" s="2" t="s">
        <v>397</v>
      </c>
      <c r="AS33" s="38" t="s">
        <v>383</v>
      </c>
      <c r="AT33" s="2" t="s">
        <v>397</v>
      </c>
      <c r="AU33" s="2"/>
      <c r="AV33" s="2" t="s">
        <v>397</v>
      </c>
      <c r="AW33" s="2"/>
      <c r="AX33" s="2" t="s">
        <v>397</v>
      </c>
      <c r="AY33" s="2"/>
      <c r="AZ33" s="2" t="s">
        <v>397</v>
      </c>
    </row>
    <row r="34" spans="2:52" ht="13.5">
      <c r="B34" s="4"/>
      <c r="C34" s="26">
        <v>32</v>
      </c>
      <c r="D34" s="27" t="e">
        <f>VLOOKUP(E34,'商会情報'!C2:E212,2,0)</f>
        <v>#REF!</v>
      </c>
      <c r="E34" s="26" t="e">
        <f>#REF!</f>
        <v>#REF!</v>
      </c>
      <c r="F34" s="27" t="e">
        <f>VLOOKUP(E34,'商会情報'!C2:E212,3,0)</f>
        <v>#REF!</v>
      </c>
      <c r="G34" s="26">
        <v>1</v>
      </c>
      <c r="H34" s="26"/>
      <c r="I34" s="28"/>
      <c r="K34" s="29">
        <v>32</v>
      </c>
      <c r="L34" s="42" t="s">
        <v>384</v>
      </c>
      <c r="M34" s="26" t="s">
        <v>433</v>
      </c>
      <c r="N34" s="27"/>
      <c r="O34" s="27" t="s">
        <v>406</v>
      </c>
      <c r="P34" s="31"/>
      <c r="Q34"/>
      <c r="R34" s="2" t="s">
        <v>397</v>
      </c>
      <c r="S34" s="2">
        <v>10</v>
      </c>
      <c r="T34" s="2" t="s">
        <v>397</v>
      </c>
      <c r="U34" s="38" t="s">
        <v>383</v>
      </c>
      <c r="V34" s="2" t="s">
        <v>397</v>
      </c>
      <c r="W34" s="27" t="s">
        <v>432</v>
      </c>
      <c r="X34" s="2" t="s">
        <v>397</v>
      </c>
      <c r="Y34" s="32" t="s">
        <v>223</v>
      </c>
      <c r="Z34" s="2" t="s">
        <v>397</v>
      </c>
      <c r="AA34" s="26"/>
      <c r="AB34" s="2" t="s">
        <v>397</v>
      </c>
      <c r="AD34" s="2" t="s">
        <v>397</v>
      </c>
      <c r="AE34" s="2">
        <v>10</v>
      </c>
      <c r="AF34" s="2" t="s">
        <v>397</v>
      </c>
      <c r="AG34" s="38" t="s">
        <v>383</v>
      </c>
      <c r="AH34" s="2" t="s">
        <v>397</v>
      </c>
      <c r="AI34" s="2"/>
      <c r="AJ34" s="2" t="s">
        <v>397</v>
      </c>
      <c r="AK34" s="2"/>
      <c r="AL34" s="2" t="s">
        <v>397</v>
      </c>
      <c r="AM34" s="2"/>
      <c r="AN34" s="2" t="s">
        <v>400</v>
      </c>
      <c r="AO34"/>
      <c r="AP34" s="2" t="s">
        <v>397</v>
      </c>
      <c r="AQ34" s="2">
        <v>10</v>
      </c>
      <c r="AR34" s="2" t="s">
        <v>397</v>
      </c>
      <c r="AS34" s="38" t="s">
        <v>383</v>
      </c>
      <c r="AT34" s="2" t="s">
        <v>397</v>
      </c>
      <c r="AU34" s="2"/>
      <c r="AV34" s="2" t="s">
        <v>397</v>
      </c>
      <c r="AW34" s="2"/>
      <c r="AX34" s="2" t="s">
        <v>397</v>
      </c>
      <c r="AY34" s="2"/>
      <c r="AZ34" s="2" t="s">
        <v>397</v>
      </c>
    </row>
    <row r="35" spans="2:52" ht="13.5">
      <c r="B35" s="4"/>
      <c r="C35" s="26">
        <v>33</v>
      </c>
      <c r="D35" s="27" t="e">
        <f>VLOOKUP(E35,'商会情報'!C2:E212,2,0)</f>
        <v>#REF!</v>
      </c>
      <c r="E35" s="26" t="e">
        <f>#REF!</f>
        <v>#REF!</v>
      </c>
      <c r="F35" s="27" t="e">
        <f>VLOOKUP(E35,'商会情報'!C2:E212,3,0)</f>
        <v>#REF!</v>
      </c>
      <c r="G35" s="26">
        <v>1</v>
      </c>
      <c r="H35" s="26"/>
      <c r="I35" s="28"/>
      <c r="K35" s="29">
        <v>33</v>
      </c>
      <c r="L35" s="42" t="s">
        <v>384</v>
      </c>
      <c r="M35" s="26" t="s">
        <v>434</v>
      </c>
      <c r="N35" s="27"/>
      <c r="O35" s="27" t="s">
        <v>435</v>
      </c>
      <c r="P35" s="37"/>
      <c r="Q35"/>
      <c r="R35" s="2" t="s">
        <v>397</v>
      </c>
      <c r="S35" s="2" t="s">
        <v>378</v>
      </c>
      <c r="T35" s="2" t="s">
        <v>397</v>
      </c>
      <c r="U35" s="2" t="s">
        <v>379</v>
      </c>
      <c r="V35" s="2" t="s">
        <v>397</v>
      </c>
      <c r="W35" s="2" t="s">
        <v>2</v>
      </c>
      <c r="X35" s="2" t="s">
        <v>397</v>
      </c>
      <c r="Y35" s="2" t="s">
        <v>398</v>
      </c>
      <c r="Z35" s="2" t="s">
        <v>397</v>
      </c>
      <c r="AA35" s="26" t="s">
        <v>399</v>
      </c>
      <c r="AB35" s="2" t="s">
        <v>397</v>
      </c>
      <c r="AD35" s="2" t="s">
        <v>397</v>
      </c>
      <c r="AE35" s="2" t="s">
        <v>378</v>
      </c>
      <c r="AF35" s="2" t="s">
        <v>397</v>
      </c>
      <c r="AG35" s="2" t="s">
        <v>379</v>
      </c>
      <c r="AH35" s="2" t="s">
        <v>397</v>
      </c>
      <c r="AI35" s="2" t="s">
        <v>2</v>
      </c>
      <c r="AJ35" s="2" t="s">
        <v>397</v>
      </c>
      <c r="AK35" s="2" t="s">
        <v>398</v>
      </c>
      <c r="AL35" s="2" t="s">
        <v>397</v>
      </c>
      <c r="AM35" s="2" t="s">
        <v>399</v>
      </c>
      <c r="AN35" s="2" t="s">
        <v>400</v>
      </c>
      <c r="AO35"/>
      <c r="AP35" s="2" t="s">
        <v>397</v>
      </c>
      <c r="AQ35" s="2" t="s">
        <v>378</v>
      </c>
      <c r="AR35" s="2" t="s">
        <v>397</v>
      </c>
      <c r="AS35" s="2" t="s">
        <v>379</v>
      </c>
      <c r="AT35" s="2" t="s">
        <v>397</v>
      </c>
      <c r="AU35" s="2" t="s">
        <v>2</v>
      </c>
      <c r="AV35" s="2" t="s">
        <v>397</v>
      </c>
      <c r="AW35" s="2" t="s">
        <v>398</v>
      </c>
      <c r="AX35" s="2" t="s">
        <v>397</v>
      </c>
      <c r="AY35" s="2" t="s">
        <v>399</v>
      </c>
      <c r="AZ35" s="2" t="s">
        <v>397</v>
      </c>
    </row>
    <row r="36" spans="2:52" ht="13.5">
      <c r="B36" s="4"/>
      <c r="C36" s="26">
        <v>34</v>
      </c>
      <c r="D36" s="27" t="e">
        <f>VLOOKUP(E36,'商会情報'!C2:E212,2,0)</f>
        <v>#REF!</v>
      </c>
      <c r="E36" s="26" t="e">
        <f>#REF!</f>
        <v>#REF!</v>
      </c>
      <c r="F36" s="27" t="e">
        <f>VLOOKUP(E36,'商会情報'!C2:E212,3,0)</f>
        <v>#REF!</v>
      </c>
      <c r="G36" s="26">
        <v>1</v>
      </c>
      <c r="H36" s="26"/>
      <c r="I36" s="28"/>
      <c r="K36" s="29">
        <v>34</v>
      </c>
      <c r="L36" s="42" t="s">
        <v>384</v>
      </c>
      <c r="M36" s="26" t="s">
        <v>312</v>
      </c>
      <c r="N36" s="26"/>
      <c r="O36" s="27" t="s">
        <v>436</v>
      </c>
      <c r="P36" s="31"/>
      <c r="Q36"/>
      <c r="R36" s="2" t="s">
        <v>397</v>
      </c>
      <c r="S36" s="2">
        <v>1</v>
      </c>
      <c r="T36" s="2" t="s">
        <v>397</v>
      </c>
      <c r="U36" s="42" t="s">
        <v>384</v>
      </c>
      <c r="V36" s="2" t="s">
        <v>397</v>
      </c>
      <c r="W36" s="27" t="s">
        <v>24</v>
      </c>
      <c r="X36" s="2" t="s">
        <v>397</v>
      </c>
      <c r="Y36" s="26" t="s">
        <v>23</v>
      </c>
      <c r="Z36" s="2" t="s">
        <v>397</v>
      </c>
      <c r="AA36" s="26"/>
      <c r="AB36" s="2" t="s">
        <v>397</v>
      </c>
      <c r="AD36" s="2" t="s">
        <v>397</v>
      </c>
      <c r="AE36" s="2">
        <v>1</v>
      </c>
      <c r="AF36" s="2" t="s">
        <v>397</v>
      </c>
      <c r="AG36" s="42" t="s">
        <v>384</v>
      </c>
      <c r="AH36" s="2" t="s">
        <v>397</v>
      </c>
      <c r="AI36" s="2"/>
      <c r="AJ36" s="2" t="s">
        <v>397</v>
      </c>
      <c r="AK36" s="2"/>
      <c r="AL36" s="2" t="s">
        <v>397</v>
      </c>
      <c r="AM36" s="2"/>
      <c r="AN36" s="2" t="s">
        <v>400</v>
      </c>
      <c r="AO36"/>
      <c r="AP36" s="2" t="s">
        <v>397</v>
      </c>
      <c r="AQ36" s="2">
        <v>1</v>
      </c>
      <c r="AR36" s="2" t="s">
        <v>397</v>
      </c>
      <c r="AS36" s="42" t="s">
        <v>384</v>
      </c>
      <c r="AT36" s="2" t="s">
        <v>397</v>
      </c>
      <c r="AU36" s="2"/>
      <c r="AV36" s="2" t="s">
        <v>397</v>
      </c>
      <c r="AW36" s="2"/>
      <c r="AX36" s="2" t="s">
        <v>397</v>
      </c>
      <c r="AY36" s="2"/>
      <c r="AZ36" s="2" t="s">
        <v>397</v>
      </c>
    </row>
    <row r="37" spans="2:52" ht="13.5">
      <c r="B37" s="4"/>
      <c r="C37" s="26">
        <v>35</v>
      </c>
      <c r="D37" s="35" t="e">
        <f>VLOOKUP(E37,'商会情報'!C2:E212,2,0)</f>
        <v>#REF!</v>
      </c>
      <c r="E37" s="36" t="e">
        <f>#REF!</f>
        <v>#REF!</v>
      </c>
      <c r="F37" s="35" t="e">
        <f>VLOOKUP(E37,'商会情報'!C2:E212,3,0)</f>
        <v>#REF!</v>
      </c>
      <c r="G37" s="36"/>
      <c r="H37" s="36">
        <v>1</v>
      </c>
      <c r="I37" s="28"/>
      <c r="K37" s="29">
        <v>35</v>
      </c>
      <c r="L37" s="42" t="s">
        <v>384</v>
      </c>
      <c r="M37" s="27" t="s">
        <v>114</v>
      </c>
      <c r="N37" s="26"/>
      <c r="O37" s="27" t="s">
        <v>110</v>
      </c>
      <c r="P37" s="31"/>
      <c r="Q37"/>
      <c r="R37" s="2" t="s">
        <v>397</v>
      </c>
      <c r="S37" s="2">
        <v>2</v>
      </c>
      <c r="T37" s="2" t="s">
        <v>397</v>
      </c>
      <c r="U37" s="42" t="s">
        <v>384</v>
      </c>
      <c r="V37" s="2" t="s">
        <v>397</v>
      </c>
      <c r="W37" s="27" t="s">
        <v>406</v>
      </c>
      <c r="X37" s="2" t="s">
        <v>397</v>
      </c>
      <c r="Y37" s="26" t="s">
        <v>433</v>
      </c>
      <c r="Z37" s="2" t="s">
        <v>397</v>
      </c>
      <c r="AA37" s="26" t="s">
        <v>416</v>
      </c>
      <c r="AB37" s="2" t="s">
        <v>397</v>
      </c>
      <c r="AD37" s="2" t="s">
        <v>397</v>
      </c>
      <c r="AE37" s="2">
        <v>2</v>
      </c>
      <c r="AF37" s="2" t="s">
        <v>397</v>
      </c>
      <c r="AG37" s="42" t="s">
        <v>384</v>
      </c>
      <c r="AH37" s="2" t="s">
        <v>397</v>
      </c>
      <c r="AI37" s="2"/>
      <c r="AJ37" s="2" t="s">
        <v>397</v>
      </c>
      <c r="AK37" s="2"/>
      <c r="AL37" s="2" t="s">
        <v>397</v>
      </c>
      <c r="AM37" s="2"/>
      <c r="AN37" s="2" t="s">
        <v>400</v>
      </c>
      <c r="AO37"/>
      <c r="AP37" s="2" t="s">
        <v>397</v>
      </c>
      <c r="AQ37" s="2">
        <v>2</v>
      </c>
      <c r="AR37" s="2" t="s">
        <v>397</v>
      </c>
      <c r="AS37" s="42" t="s">
        <v>384</v>
      </c>
      <c r="AT37" s="2" t="s">
        <v>397</v>
      </c>
      <c r="AU37" s="2"/>
      <c r="AV37" s="2" t="s">
        <v>397</v>
      </c>
      <c r="AW37" s="2"/>
      <c r="AX37" s="2" t="s">
        <v>397</v>
      </c>
      <c r="AY37" s="2"/>
      <c r="AZ37" s="2" t="s">
        <v>397</v>
      </c>
    </row>
    <row r="38" spans="2:52" ht="13.5">
      <c r="B38" s="4"/>
      <c r="C38" s="26">
        <v>36</v>
      </c>
      <c r="D38" s="27" t="e">
        <f>VLOOKUP(E38,'商会情報'!C2:E212,2,0)</f>
        <v>#REF!</v>
      </c>
      <c r="E38" s="26" t="e">
        <f>#REF!</f>
        <v>#REF!</v>
      </c>
      <c r="F38" s="27" t="e">
        <f>VLOOKUP(E38,'商会情報'!C2:E212,3,0)</f>
        <v>#REF!</v>
      </c>
      <c r="G38" s="26">
        <v>1</v>
      </c>
      <c r="H38" s="26"/>
      <c r="I38" s="28"/>
      <c r="K38" s="29">
        <v>36</v>
      </c>
      <c r="L38" s="42" t="s">
        <v>384</v>
      </c>
      <c r="M38" s="27" t="s">
        <v>437</v>
      </c>
      <c r="N38" s="26"/>
      <c r="O38" s="27" t="s">
        <v>438</v>
      </c>
      <c r="P38" s="37"/>
      <c r="Q38"/>
      <c r="R38" s="2" t="s">
        <v>397</v>
      </c>
      <c r="S38" s="2">
        <v>3</v>
      </c>
      <c r="T38" s="2" t="s">
        <v>397</v>
      </c>
      <c r="U38" s="42" t="s">
        <v>384</v>
      </c>
      <c r="V38" s="2" t="s">
        <v>397</v>
      </c>
      <c r="W38" s="27" t="s">
        <v>435</v>
      </c>
      <c r="X38" s="2" t="s">
        <v>397</v>
      </c>
      <c r="Y38" s="26" t="s">
        <v>434</v>
      </c>
      <c r="Z38" s="2" t="s">
        <v>397</v>
      </c>
      <c r="AA38" s="26"/>
      <c r="AB38" s="2" t="s">
        <v>397</v>
      </c>
      <c r="AD38" s="2" t="s">
        <v>397</v>
      </c>
      <c r="AE38" s="2">
        <v>3</v>
      </c>
      <c r="AF38" s="2" t="s">
        <v>397</v>
      </c>
      <c r="AG38" s="42" t="s">
        <v>384</v>
      </c>
      <c r="AH38" s="2" t="s">
        <v>397</v>
      </c>
      <c r="AI38" s="2"/>
      <c r="AJ38" s="2" t="s">
        <v>397</v>
      </c>
      <c r="AK38" s="2"/>
      <c r="AL38" s="2" t="s">
        <v>397</v>
      </c>
      <c r="AM38" s="2"/>
      <c r="AN38" s="2" t="s">
        <v>400</v>
      </c>
      <c r="AO38"/>
      <c r="AP38" s="2" t="s">
        <v>397</v>
      </c>
      <c r="AQ38" s="2">
        <v>3</v>
      </c>
      <c r="AR38" s="2" t="s">
        <v>397</v>
      </c>
      <c r="AS38" s="42" t="s">
        <v>384</v>
      </c>
      <c r="AT38" s="2" t="s">
        <v>397</v>
      </c>
      <c r="AU38" s="2"/>
      <c r="AV38" s="2" t="s">
        <v>397</v>
      </c>
      <c r="AW38" s="2"/>
      <c r="AX38" s="2" t="s">
        <v>397</v>
      </c>
      <c r="AY38" s="2"/>
      <c r="AZ38" s="2" t="s">
        <v>397</v>
      </c>
    </row>
    <row r="39" spans="2:52" ht="13.5">
      <c r="B39" s="4"/>
      <c r="C39" s="26">
        <v>37</v>
      </c>
      <c r="D39" s="35" t="e">
        <f>VLOOKUP(E39,'商会情報'!C2:E212,2,0)</f>
        <v>#REF!</v>
      </c>
      <c r="E39" s="36" t="e">
        <f>#REF!</f>
        <v>#REF!</v>
      </c>
      <c r="F39" s="35" t="e">
        <f>VLOOKUP(E39,'商会情報'!C2:E212,3,0)</f>
        <v>#REF!</v>
      </c>
      <c r="G39" s="36"/>
      <c r="H39" s="36">
        <v>1</v>
      </c>
      <c r="I39" s="28"/>
      <c r="K39" s="29">
        <v>37</v>
      </c>
      <c r="L39" s="42" t="s">
        <v>384</v>
      </c>
      <c r="M39" s="26" t="s">
        <v>174</v>
      </c>
      <c r="N39" s="43"/>
      <c r="O39" s="27" t="s">
        <v>439</v>
      </c>
      <c r="P39" s="44"/>
      <c r="Q39"/>
      <c r="R39" s="2" t="s">
        <v>397</v>
      </c>
      <c r="S39" s="2">
        <v>4</v>
      </c>
      <c r="T39" s="2" t="s">
        <v>397</v>
      </c>
      <c r="U39" s="42" t="s">
        <v>384</v>
      </c>
      <c r="V39" s="2" t="s">
        <v>397</v>
      </c>
      <c r="W39" s="27" t="s">
        <v>436</v>
      </c>
      <c r="X39" s="2" t="s">
        <v>397</v>
      </c>
      <c r="Y39" s="26" t="s">
        <v>312</v>
      </c>
      <c r="Z39" s="2" t="s">
        <v>397</v>
      </c>
      <c r="AA39" s="26"/>
      <c r="AB39" s="2" t="s">
        <v>397</v>
      </c>
      <c r="AD39" s="2" t="s">
        <v>397</v>
      </c>
      <c r="AE39" s="2">
        <v>4</v>
      </c>
      <c r="AF39" s="2" t="s">
        <v>397</v>
      </c>
      <c r="AG39" s="42" t="s">
        <v>384</v>
      </c>
      <c r="AH39" s="2" t="s">
        <v>397</v>
      </c>
      <c r="AI39" s="2"/>
      <c r="AJ39" s="2" t="s">
        <v>397</v>
      </c>
      <c r="AK39" s="2"/>
      <c r="AL39" s="2" t="s">
        <v>397</v>
      </c>
      <c r="AM39" s="2"/>
      <c r="AN39" s="2" t="s">
        <v>400</v>
      </c>
      <c r="AO39"/>
      <c r="AP39" s="2" t="s">
        <v>397</v>
      </c>
      <c r="AQ39" s="2">
        <v>4</v>
      </c>
      <c r="AR39" s="2" t="s">
        <v>397</v>
      </c>
      <c r="AS39" s="42" t="s">
        <v>384</v>
      </c>
      <c r="AT39" s="2" t="s">
        <v>397</v>
      </c>
      <c r="AU39" s="2"/>
      <c r="AV39" s="2" t="s">
        <v>397</v>
      </c>
      <c r="AW39" s="2"/>
      <c r="AX39" s="2" t="s">
        <v>397</v>
      </c>
      <c r="AY39" s="2"/>
      <c r="AZ39" s="2" t="s">
        <v>397</v>
      </c>
    </row>
    <row r="40" spans="2:52" ht="13.5">
      <c r="B40" s="4"/>
      <c r="C40" s="26">
        <v>38</v>
      </c>
      <c r="D40" s="27" t="e">
        <f>VLOOKUP(E40,'商会情報'!C2:E212,2,0)</f>
        <v>#REF!</v>
      </c>
      <c r="E40" s="26" t="e">
        <f>#REF!</f>
        <v>#REF!</v>
      </c>
      <c r="F40" s="27" t="e">
        <f>VLOOKUP(E40,'商会情報'!C2:E212,3,0)</f>
        <v>#REF!</v>
      </c>
      <c r="G40" s="26">
        <v>1</v>
      </c>
      <c r="H40" s="26"/>
      <c r="I40" s="28"/>
      <c r="K40" s="29">
        <v>38</v>
      </c>
      <c r="L40" s="42" t="s">
        <v>384</v>
      </c>
      <c r="M40" s="26" t="s">
        <v>102</v>
      </c>
      <c r="N40" s="26"/>
      <c r="O40" s="27" t="s">
        <v>100</v>
      </c>
      <c r="P40" s="37"/>
      <c r="Q40"/>
      <c r="R40" s="2" t="s">
        <v>397</v>
      </c>
      <c r="S40" s="2">
        <v>5</v>
      </c>
      <c r="T40" s="2" t="s">
        <v>397</v>
      </c>
      <c r="U40" s="42" t="s">
        <v>384</v>
      </c>
      <c r="V40" s="2" t="s">
        <v>397</v>
      </c>
      <c r="W40" s="27" t="s">
        <v>110</v>
      </c>
      <c r="X40" s="2" t="s">
        <v>397</v>
      </c>
      <c r="Y40" s="27" t="s">
        <v>114</v>
      </c>
      <c r="Z40" s="2" t="s">
        <v>397</v>
      </c>
      <c r="AA40" s="26" t="s">
        <v>440</v>
      </c>
      <c r="AB40" s="2" t="s">
        <v>397</v>
      </c>
      <c r="AD40" s="2" t="s">
        <v>397</v>
      </c>
      <c r="AE40" s="2">
        <v>5</v>
      </c>
      <c r="AF40" s="2" t="s">
        <v>397</v>
      </c>
      <c r="AG40" s="42" t="s">
        <v>384</v>
      </c>
      <c r="AH40" s="2" t="s">
        <v>397</v>
      </c>
      <c r="AI40" s="2"/>
      <c r="AJ40" s="2" t="s">
        <v>397</v>
      </c>
      <c r="AK40" s="2"/>
      <c r="AL40" s="2" t="s">
        <v>397</v>
      </c>
      <c r="AM40" s="2"/>
      <c r="AN40" s="2" t="s">
        <v>400</v>
      </c>
      <c r="AO40"/>
      <c r="AP40" s="2" t="s">
        <v>397</v>
      </c>
      <c r="AQ40" s="2">
        <v>5</v>
      </c>
      <c r="AR40" s="2" t="s">
        <v>397</v>
      </c>
      <c r="AS40" s="42" t="s">
        <v>384</v>
      </c>
      <c r="AT40" s="2" t="s">
        <v>397</v>
      </c>
      <c r="AU40" s="2"/>
      <c r="AV40" s="2" t="s">
        <v>397</v>
      </c>
      <c r="AW40" s="2"/>
      <c r="AX40" s="2" t="s">
        <v>397</v>
      </c>
      <c r="AY40" s="2"/>
      <c r="AZ40" s="2" t="s">
        <v>397</v>
      </c>
    </row>
    <row r="41" spans="2:52" ht="13.5">
      <c r="B41" s="4"/>
      <c r="C41" s="26">
        <v>39</v>
      </c>
      <c r="D41" s="27" t="e">
        <f>VLOOKUP(E41,'商会情報'!C2:E212,2,0)</f>
        <v>#REF!</v>
      </c>
      <c r="E41" s="26" t="e">
        <f>#REF!</f>
        <v>#REF!</v>
      </c>
      <c r="F41" s="27" t="e">
        <f>VLOOKUP(E41,'商会情報'!C2:E212,3,0)</f>
        <v>#REF!</v>
      </c>
      <c r="G41" s="26">
        <v>1</v>
      </c>
      <c r="H41" s="26"/>
      <c r="I41" s="33"/>
      <c r="K41" s="29">
        <v>39</v>
      </c>
      <c r="L41" s="42" t="s">
        <v>384</v>
      </c>
      <c r="M41" s="26" t="s">
        <v>441</v>
      </c>
      <c r="N41" s="26"/>
      <c r="O41" s="27" t="s">
        <v>442</v>
      </c>
      <c r="P41" s="26"/>
      <c r="Q41"/>
      <c r="R41" s="2" t="s">
        <v>397</v>
      </c>
      <c r="S41" s="2">
        <v>6</v>
      </c>
      <c r="T41" s="2" t="s">
        <v>397</v>
      </c>
      <c r="U41" s="42" t="s">
        <v>384</v>
      </c>
      <c r="V41" s="2" t="s">
        <v>397</v>
      </c>
      <c r="W41" s="27" t="s">
        <v>438</v>
      </c>
      <c r="X41" s="2" t="s">
        <v>397</v>
      </c>
      <c r="Y41" s="27" t="s">
        <v>437</v>
      </c>
      <c r="Z41" s="2" t="s">
        <v>397</v>
      </c>
      <c r="AA41" s="26"/>
      <c r="AB41" s="2" t="s">
        <v>397</v>
      </c>
      <c r="AD41" s="2" t="s">
        <v>397</v>
      </c>
      <c r="AE41" s="2">
        <v>6</v>
      </c>
      <c r="AF41" s="2" t="s">
        <v>397</v>
      </c>
      <c r="AG41" s="42" t="s">
        <v>384</v>
      </c>
      <c r="AH41" s="2" t="s">
        <v>397</v>
      </c>
      <c r="AI41" s="2"/>
      <c r="AJ41" s="2" t="s">
        <v>397</v>
      </c>
      <c r="AK41" s="2"/>
      <c r="AL41" s="2" t="s">
        <v>397</v>
      </c>
      <c r="AM41" s="2"/>
      <c r="AN41" s="2" t="s">
        <v>400</v>
      </c>
      <c r="AO41"/>
      <c r="AP41" s="2" t="s">
        <v>397</v>
      </c>
      <c r="AQ41" s="2">
        <v>6</v>
      </c>
      <c r="AR41" s="2" t="s">
        <v>397</v>
      </c>
      <c r="AS41" s="42" t="s">
        <v>384</v>
      </c>
      <c r="AT41" s="2" t="s">
        <v>397</v>
      </c>
      <c r="AU41" s="2"/>
      <c r="AV41" s="2" t="s">
        <v>397</v>
      </c>
      <c r="AW41" s="2"/>
      <c r="AX41" s="2" t="s">
        <v>397</v>
      </c>
      <c r="AY41" s="2"/>
      <c r="AZ41" s="2" t="s">
        <v>397</v>
      </c>
    </row>
    <row r="42" spans="2:52" ht="13.5">
      <c r="B42" s="4"/>
      <c r="C42" s="26">
        <v>40</v>
      </c>
      <c r="D42" s="27" t="e">
        <f>VLOOKUP(E42,'商会情報'!C2:E212,2,0)</f>
        <v>#REF!</v>
      </c>
      <c r="E42" s="26" t="e">
        <f>#REF!</f>
        <v>#REF!</v>
      </c>
      <c r="F42" s="27" t="e">
        <f>VLOOKUP(E42,'商会情報'!C2:E212,3,0)</f>
        <v>#REF!</v>
      </c>
      <c r="G42" s="26">
        <v>1</v>
      </c>
      <c r="H42" s="26"/>
      <c r="I42" s="28"/>
      <c r="K42" s="29">
        <v>40</v>
      </c>
      <c r="L42" s="42" t="s">
        <v>384</v>
      </c>
      <c r="M42" s="26" t="s">
        <v>443</v>
      </c>
      <c r="N42" s="27"/>
      <c r="O42" s="27" t="s">
        <v>16</v>
      </c>
      <c r="P42" s="26"/>
      <c r="Q42"/>
      <c r="R42" s="2" t="s">
        <v>397</v>
      </c>
      <c r="S42" s="2">
        <v>7</v>
      </c>
      <c r="T42" s="2" t="s">
        <v>397</v>
      </c>
      <c r="U42" s="42" t="s">
        <v>384</v>
      </c>
      <c r="V42" s="2" t="s">
        <v>397</v>
      </c>
      <c r="W42" s="27" t="s">
        <v>439</v>
      </c>
      <c r="X42" s="2" t="s">
        <v>397</v>
      </c>
      <c r="Y42" s="26" t="s">
        <v>174</v>
      </c>
      <c r="Z42" s="2" t="s">
        <v>397</v>
      </c>
      <c r="AA42" s="26"/>
      <c r="AB42" s="2" t="s">
        <v>397</v>
      </c>
      <c r="AD42" s="2" t="s">
        <v>397</v>
      </c>
      <c r="AE42" s="2">
        <v>7</v>
      </c>
      <c r="AF42" s="2" t="s">
        <v>397</v>
      </c>
      <c r="AG42" s="42" t="s">
        <v>384</v>
      </c>
      <c r="AH42" s="2" t="s">
        <v>397</v>
      </c>
      <c r="AI42" s="2"/>
      <c r="AJ42" s="2" t="s">
        <v>397</v>
      </c>
      <c r="AK42" s="2"/>
      <c r="AL42" s="2" t="s">
        <v>397</v>
      </c>
      <c r="AM42" s="2"/>
      <c r="AN42" s="2" t="s">
        <v>400</v>
      </c>
      <c r="AO42"/>
      <c r="AP42" s="2" t="s">
        <v>397</v>
      </c>
      <c r="AQ42" s="2">
        <v>7</v>
      </c>
      <c r="AR42" s="2" t="s">
        <v>397</v>
      </c>
      <c r="AS42" s="42" t="s">
        <v>384</v>
      </c>
      <c r="AT42" s="2" t="s">
        <v>397</v>
      </c>
      <c r="AU42" s="2"/>
      <c r="AV42" s="2" t="s">
        <v>397</v>
      </c>
      <c r="AW42" s="2"/>
      <c r="AX42" s="2" t="s">
        <v>397</v>
      </c>
      <c r="AY42" s="2"/>
      <c r="AZ42" s="2" t="s">
        <v>397</v>
      </c>
    </row>
    <row r="43" spans="2:52" ht="13.5">
      <c r="B43" s="4"/>
      <c r="C43" s="26">
        <v>41</v>
      </c>
      <c r="D43" s="35" t="e">
        <f>VLOOKUP(E43,'商会情報'!C2:E212,2,0)</f>
        <v>#REF!</v>
      </c>
      <c r="E43" s="36" t="e">
        <f>#REF!</f>
        <v>#REF!</v>
      </c>
      <c r="F43" s="35" t="e">
        <f>VLOOKUP(E43,'商会情報'!C2:E212,3,0)</f>
        <v>#REF!</v>
      </c>
      <c r="G43" s="36"/>
      <c r="H43" s="36">
        <v>1</v>
      </c>
      <c r="I43" s="28"/>
      <c r="K43" s="29">
        <v>41</v>
      </c>
      <c r="L43" s="45" t="s">
        <v>385</v>
      </c>
      <c r="M43" s="27" t="s">
        <v>180</v>
      </c>
      <c r="N43" s="27"/>
      <c r="O43" s="27" t="s">
        <v>181</v>
      </c>
      <c r="P43" s="31"/>
      <c r="Q43"/>
      <c r="R43" s="2" t="s">
        <v>397</v>
      </c>
      <c r="S43" s="2">
        <v>8</v>
      </c>
      <c r="T43" s="2" t="s">
        <v>397</v>
      </c>
      <c r="U43" s="42" t="s">
        <v>384</v>
      </c>
      <c r="V43" s="2" t="s">
        <v>397</v>
      </c>
      <c r="W43" s="27" t="s">
        <v>100</v>
      </c>
      <c r="X43" s="2" t="s">
        <v>397</v>
      </c>
      <c r="Y43" s="26" t="s">
        <v>102</v>
      </c>
      <c r="Z43" s="2" t="s">
        <v>397</v>
      </c>
      <c r="AA43" s="26"/>
      <c r="AB43" s="2" t="s">
        <v>397</v>
      </c>
      <c r="AD43" s="2" t="s">
        <v>397</v>
      </c>
      <c r="AE43" s="2">
        <v>8</v>
      </c>
      <c r="AF43" s="2" t="s">
        <v>397</v>
      </c>
      <c r="AG43" s="42" t="s">
        <v>384</v>
      </c>
      <c r="AH43" s="2" t="s">
        <v>397</v>
      </c>
      <c r="AI43" s="2"/>
      <c r="AJ43" s="2" t="s">
        <v>397</v>
      </c>
      <c r="AK43" s="2"/>
      <c r="AL43" s="2" t="s">
        <v>397</v>
      </c>
      <c r="AM43" s="2"/>
      <c r="AN43" s="2" t="s">
        <v>400</v>
      </c>
      <c r="AO43"/>
      <c r="AP43" s="2" t="s">
        <v>397</v>
      </c>
      <c r="AQ43" s="2">
        <v>8</v>
      </c>
      <c r="AR43" s="2" t="s">
        <v>397</v>
      </c>
      <c r="AS43" s="42" t="s">
        <v>384</v>
      </c>
      <c r="AT43" s="2" t="s">
        <v>397</v>
      </c>
      <c r="AU43" s="2"/>
      <c r="AV43" s="2" t="s">
        <v>397</v>
      </c>
      <c r="AW43" s="2"/>
      <c r="AX43" s="2" t="s">
        <v>397</v>
      </c>
      <c r="AY43" s="2"/>
      <c r="AZ43" s="2" t="s">
        <v>397</v>
      </c>
    </row>
    <row r="44" spans="2:52" ht="13.5">
      <c r="B44" s="4"/>
      <c r="C44" s="26">
        <v>42</v>
      </c>
      <c r="D44" s="27" t="e">
        <f>VLOOKUP(E44,'商会情報'!C2:E212,2,0)</f>
        <v>#REF!</v>
      </c>
      <c r="E44" s="26" t="e">
        <f>#REF!</f>
        <v>#REF!</v>
      </c>
      <c r="F44" s="27" t="e">
        <f>VLOOKUP(E44,'商会情報'!C2:E212,3,0)</f>
        <v>#REF!</v>
      </c>
      <c r="G44" s="26">
        <v>1</v>
      </c>
      <c r="H44" s="26"/>
      <c r="I44" s="28"/>
      <c r="K44" s="29">
        <v>42</v>
      </c>
      <c r="L44" s="45" t="s">
        <v>385</v>
      </c>
      <c r="M44" s="27" t="s">
        <v>326</v>
      </c>
      <c r="N44" s="26"/>
      <c r="O44" s="27" t="s">
        <v>327</v>
      </c>
      <c r="P44" s="31"/>
      <c r="Q44"/>
      <c r="R44" s="2" t="s">
        <v>397</v>
      </c>
      <c r="S44" s="2">
        <v>9</v>
      </c>
      <c r="T44" s="2" t="s">
        <v>397</v>
      </c>
      <c r="U44" s="42" t="s">
        <v>384</v>
      </c>
      <c r="V44" s="2" t="s">
        <v>397</v>
      </c>
      <c r="W44" s="27" t="s">
        <v>442</v>
      </c>
      <c r="X44" s="2" t="s">
        <v>397</v>
      </c>
      <c r="Y44" s="26" t="s">
        <v>441</v>
      </c>
      <c r="Z44" s="2" t="s">
        <v>397</v>
      </c>
      <c r="AA44" s="26"/>
      <c r="AB44" s="2" t="s">
        <v>397</v>
      </c>
      <c r="AD44" s="2" t="s">
        <v>397</v>
      </c>
      <c r="AE44" s="2">
        <v>9</v>
      </c>
      <c r="AF44" s="2" t="s">
        <v>397</v>
      </c>
      <c r="AG44" s="42" t="s">
        <v>384</v>
      </c>
      <c r="AH44" s="2" t="s">
        <v>397</v>
      </c>
      <c r="AI44" s="2"/>
      <c r="AJ44" s="2" t="s">
        <v>397</v>
      </c>
      <c r="AK44" s="2"/>
      <c r="AL44" s="2" t="s">
        <v>397</v>
      </c>
      <c r="AM44" s="2"/>
      <c r="AN44" s="2" t="s">
        <v>400</v>
      </c>
      <c r="AO44"/>
      <c r="AP44" s="2" t="s">
        <v>397</v>
      </c>
      <c r="AQ44" s="2">
        <v>9</v>
      </c>
      <c r="AR44" s="2" t="s">
        <v>397</v>
      </c>
      <c r="AS44" s="42" t="s">
        <v>384</v>
      </c>
      <c r="AT44" s="2" t="s">
        <v>397</v>
      </c>
      <c r="AU44" s="2"/>
      <c r="AV44" s="2" t="s">
        <v>397</v>
      </c>
      <c r="AW44" s="2"/>
      <c r="AX44" s="2" t="s">
        <v>397</v>
      </c>
      <c r="AY44" s="2"/>
      <c r="AZ44" s="2" t="s">
        <v>397</v>
      </c>
    </row>
    <row r="45" spans="2:52" ht="13.5">
      <c r="B45" s="4"/>
      <c r="C45" s="26">
        <v>43</v>
      </c>
      <c r="D45" s="27" t="e">
        <f>VLOOKUP(E45,'商会情報'!C2:E212,2,0)</f>
        <v>#REF!</v>
      </c>
      <c r="E45" s="26" t="e">
        <f>#REF!</f>
        <v>#REF!</v>
      </c>
      <c r="F45" s="27" t="e">
        <f>VLOOKUP(E45,'商会情報'!C2:E212,3,0)</f>
        <v>#REF!</v>
      </c>
      <c r="G45" s="26">
        <v>1</v>
      </c>
      <c r="H45" s="26"/>
      <c r="I45" s="33"/>
      <c r="K45" s="29">
        <v>43</v>
      </c>
      <c r="L45" s="45" t="s">
        <v>385</v>
      </c>
      <c r="M45" s="26" t="s">
        <v>332</v>
      </c>
      <c r="N45" s="26"/>
      <c r="O45" s="27" t="s">
        <v>333</v>
      </c>
      <c r="P45" s="31"/>
      <c r="Q45"/>
      <c r="R45" s="2" t="s">
        <v>397</v>
      </c>
      <c r="S45" s="2">
        <v>10</v>
      </c>
      <c r="T45" s="2" t="s">
        <v>397</v>
      </c>
      <c r="U45" s="42" t="s">
        <v>384</v>
      </c>
      <c r="V45" s="2" t="s">
        <v>397</v>
      </c>
      <c r="W45" s="27" t="s">
        <v>16</v>
      </c>
      <c r="X45" s="2" t="s">
        <v>397</v>
      </c>
      <c r="Y45" s="26" t="s">
        <v>443</v>
      </c>
      <c r="Z45" s="2" t="s">
        <v>397</v>
      </c>
      <c r="AA45" s="26"/>
      <c r="AB45" s="2" t="s">
        <v>397</v>
      </c>
      <c r="AD45" s="2" t="s">
        <v>397</v>
      </c>
      <c r="AE45" s="2">
        <v>10</v>
      </c>
      <c r="AF45" s="2" t="s">
        <v>397</v>
      </c>
      <c r="AG45" s="42" t="s">
        <v>384</v>
      </c>
      <c r="AH45" s="2" t="s">
        <v>397</v>
      </c>
      <c r="AI45" s="2"/>
      <c r="AJ45" s="2" t="s">
        <v>397</v>
      </c>
      <c r="AK45" s="2"/>
      <c r="AL45" s="2" t="s">
        <v>397</v>
      </c>
      <c r="AM45" s="2"/>
      <c r="AN45" s="2" t="s">
        <v>400</v>
      </c>
      <c r="AO45"/>
      <c r="AP45" s="2" t="s">
        <v>397</v>
      </c>
      <c r="AQ45" s="2">
        <v>10</v>
      </c>
      <c r="AR45" s="2" t="s">
        <v>397</v>
      </c>
      <c r="AS45" s="42" t="s">
        <v>384</v>
      </c>
      <c r="AT45" s="2" t="s">
        <v>397</v>
      </c>
      <c r="AU45" s="2"/>
      <c r="AV45" s="2" t="s">
        <v>397</v>
      </c>
      <c r="AW45" s="2"/>
      <c r="AX45" s="2" t="s">
        <v>397</v>
      </c>
      <c r="AY45" s="2"/>
      <c r="AZ45" s="2" t="s">
        <v>397</v>
      </c>
    </row>
    <row r="46" spans="2:52" ht="13.5">
      <c r="B46" s="4"/>
      <c r="C46" s="26">
        <v>44</v>
      </c>
      <c r="D46" s="27" t="e">
        <f>VLOOKUP(E46,'商会情報'!C2:E212,2,0)</f>
        <v>#REF!</v>
      </c>
      <c r="E46" s="26" t="e">
        <f>#REF!</f>
        <v>#REF!</v>
      </c>
      <c r="F46" s="27" t="e">
        <f>VLOOKUP(E46,'商会情報'!C2:E212,3,0)</f>
        <v>#REF!</v>
      </c>
      <c r="G46" s="26">
        <v>1</v>
      </c>
      <c r="H46" s="26"/>
      <c r="I46" s="28"/>
      <c r="K46" s="29">
        <v>44</v>
      </c>
      <c r="L46" s="45" t="s">
        <v>385</v>
      </c>
      <c r="M46" s="26" t="s">
        <v>444</v>
      </c>
      <c r="N46" s="26"/>
      <c r="O46" s="27" t="s">
        <v>445</v>
      </c>
      <c r="P46" s="31"/>
      <c r="Q46"/>
      <c r="R46" s="2" t="s">
        <v>397</v>
      </c>
      <c r="S46" s="2" t="s">
        <v>378</v>
      </c>
      <c r="T46" s="2" t="s">
        <v>397</v>
      </c>
      <c r="U46" s="2" t="s">
        <v>379</v>
      </c>
      <c r="V46" s="2" t="s">
        <v>397</v>
      </c>
      <c r="W46" s="2" t="s">
        <v>2</v>
      </c>
      <c r="X46" s="2" t="s">
        <v>397</v>
      </c>
      <c r="Y46" s="2" t="s">
        <v>398</v>
      </c>
      <c r="Z46" s="2" t="s">
        <v>397</v>
      </c>
      <c r="AA46" s="26" t="s">
        <v>399</v>
      </c>
      <c r="AB46" s="2" t="s">
        <v>397</v>
      </c>
      <c r="AD46" s="2" t="s">
        <v>397</v>
      </c>
      <c r="AE46" s="2" t="s">
        <v>378</v>
      </c>
      <c r="AF46" s="2" t="s">
        <v>397</v>
      </c>
      <c r="AG46" s="2" t="s">
        <v>379</v>
      </c>
      <c r="AH46" s="2" t="s">
        <v>397</v>
      </c>
      <c r="AI46" s="2" t="s">
        <v>2</v>
      </c>
      <c r="AJ46" s="2" t="s">
        <v>397</v>
      </c>
      <c r="AK46" s="2" t="s">
        <v>398</v>
      </c>
      <c r="AL46" s="2" t="s">
        <v>397</v>
      </c>
      <c r="AM46" s="2" t="s">
        <v>399</v>
      </c>
      <c r="AN46" s="2" t="s">
        <v>400</v>
      </c>
      <c r="AO46"/>
      <c r="AP46" s="2" t="s">
        <v>397</v>
      </c>
      <c r="AQ46" s="2" t="s">
        <v>378</v>
      </c>
      <c r="AR46" s="2" t="s">
        <v>397</v>
      </c>
      <c r="AS46" s="2" t="s">
        <v>379</v>
      </c>
      <c r="AT46" s="2" t="s">
        <v>397</v>
      </c>
      <c r="AU46" s="2" t="s">
        <v>2</v>
      </c>
      <c r="AV46" s="2" t="s">
        <v>397</v>
      </c>
      <c r="AW46" s="2" t="s">
        <v>398</v>
      </c>
      <c r="AX46" s="2" t="s">
        <v>397</v>
      </c>
      <c r="AY46" s="2" t="s">
        <v>399</v>
      </c>
      <c r="AZ46" s="2" t="s">
        <v>397</v>
      </c>
    </row>
    <row r="47" spans="2:52" ht="13.5">
      <c r="B47" s="4"/>
      <c r="C47" s="26">
        <v>45</v>
      </c>
      <c r="D47" s="27" t="e">
        <f>VLOOKUP(E47,'商会情報'!C2:E212,2,0)</f>
        <v>#REF!</v>
      </c>
      <c r="E47" s="26" t="e">
        <f>#REF!</f>
        <v>#REF!</v>
      </c>
      <c r="F47" s="27" t="e">
        <f>VLOOKUP(E47,'商会情報'!C2:E212,3,0)</f>
        <v>#REF!</v>
      </c>
      <c r="G47" s="26">
        <v>1</v>
      </c>
      <c r="H47" s="26"/>
      <c r="I47" s="28"/>
      <c r="K47" s="29">
        <v>45</v>
      </c>
      <c r="L47" s="45" t="s">
        <v>385</v>
      </c>
      <c r="M47" s="32" t="s">
        <v>446</v>
      </c>
      <c r="N47" s="27"/>
      <c r="O47" s="27" t="s">
        <v>120</v>
      </c>
      <c r="P47" s="31" t="s">
        <v>447</v>
      </c>
      <c r="Q47"/>
      <c r="R47" s="2" t="s">
        <v>397</v>
      </c>
      <c r="S47" s="2">
        <v>1</v>
      </c>
      <c r="T47" s="2" t="s">
        <v>397</v>
      </c>
      <c r="U47" s="45" t="s">
        <v>385</v>
      </c>
      <c r="V47" s="2" t="s">
        <v>397</v>
      </c>
      <c r="W47" s="27" t="s">
        <v>181</v>
      </c>
      <c r="X47" s="2" t="s">
        <v>397</v>
      </c>
      <c r="Y47" s="27" t="s">
        <v>180</v>
      </c>
      <c r="Z47" s="2" t="s">
        <v>397</v>
      </c>
      <c r="AA47" s="26"/>
      <c r="AB47" s="2" t="s">
        <v>397</v>
      </c>
      <c r="AD47" s="2" t="s">
        <v>397</v>
      </c>
      <c r="AE47" s="2">
        <v>1</v>
      </c>
      <c r="AF47" s="2" t="s">
        <v>397</v>
      </c>
      <c r="AG47" s="45" t="s">
        <v>385</v>
      </c>
      <c r="AH47" s="2" t="s">
        <v>397</v>
      </c>
      <c r="AI47" s="2"/>
      <c r="AJ47" s="2" t="s">
        <v>397</v>
      </c>
      <c r="AK47" s="2"/>
      <c r="AL47" s="2" t="s">
        <v>397</v>
      </c>
      <c r="AM47" s="2"/>
      <c r="AN47" s="2" t="s">
        <v>400</v>
      </c>
      <c r="AO47"/>
      <c r="AP47" s="2" t="s">
        <v>397</v>
      </c>
      <c r="AQ47" s="2">
        <v>1</v>
      </c>
      <c r="AR47" s="2" t="s">
        <v>397</v>
      </c>
      <c r="AS47" s="45" t="s">
        <v>385</v>
      </c>
      <c r="AT47" s="2" t="s">
        <v>397</v>
      </c>
      <c r="AU47" s="2"/>
      <c r="AV47" s="2" t="s">
        <v>397</v>
      </c>
      <c r="AW47" s="2"/>
      <c r="AX47" s="2" t="s">
        <v>397</v>
      </c>
      <c r="AY47" s="2"/>
      <c r="AZ47" s="2" t="s">
        <v>397</v>
      </c>
    </row>
    <row r="48" spans="2:52" ht="13.5">
      <c r="B48" s="4"/>
      <c r="C48" s="26">
        <v>46</v>
      </c>
      <c r="D48" s="27" t="e">
        <f>VLOOKUP(E48,'商会情報'!C2:E212,2,0)</f>
        <v>#REF!</v>
      </c>
      <c r="E48" s="26" t="e">
        <f>#REF!</f>
        <v>#REF!</v>
      </c>
      <c r="F48" s="27" t="e">
        <f>VLOOKUP(E48,'商会情報'!C2:E212,3,0)</f>
        <v>#REF!</v>
      </c>
      <c r="G48" s="26">
        <v>1</v>
      </c>
      <c r="H48" s="26"/>
      <c r="I48" s="28"/>
      <c r="K48" s="29">
        <v>46</v>
      </c>
      <c r="L48" s="45" t="s">
        <v>385</v>
      </c>
      <c r="M48" s="27" t="s">
        <v>321</v>
      </c>
      <c r="N48" s="26"/>
      <c r="O48" s="27" t="s">
        <v>321</v>
      </c>
      <c r="P48" s="26"/>
      <c r="Q48"/>
      <c r="R48" s="2" t="s">
        <v>397</v>
      </c>
      <c r="S48" s="2">
        <v>2</v>
      </c>
      <c r="T48" s="2" t="s">
        <v>397</v>
      </c>
      <c r="U48" s="45" t="s">
        <v>385</v>
      </c>
      <c r="V48" s="2" t="s">
        <v>397</v>
      </c>
      <c r="W48" s="27" t="s">
        <v>327</v>
      </c>
      <c r="X48" s="2" t="s">
        <v>397</v>
      </c>
      <c r="Y48" s="27" t="s">
        <v>326</v>
      </c>
      <c r="Z48" s="2" t="s">
        <v>397</v>
      </c>
      <c r="AA48" s="26"/>
      <c r="AB48" s="2" t="s">
        <v>397</v>
      </c>
      <c r="AD48" s="2" t="s">
        <v>397</v>
      </c>
      <c r="AE48" s="2">
        <v>2</v>
      </c>
      <c r="AF48" s="2" t="s">
        <v>397</v>
      </c>
      <c r="AG48" s="45" t="s">
        <v>385</v>
      </c>
      <c r="AH48" s="2" t="s">
        <v>397</v>
      </c>
      <c r="AI48" s="2"/>
      <c r="AJ48" s="2" t="s">
        <v>397</v>
      </c>
      <c r="AK48" s="2"/>
      <c r="AL48" s="2" t="s">
        <v>397</v>
      </c>
      <c r="AM48" s="2"/>
      <c r="AN48" s="2" t="s">
        <v>400</v>
      </c>
      <c r="AO48"/>
      <c r="AP48" s="2" t="s">
        <v>397</v>
      </c>
      <c r="AQ48" s="2">
        <v>2</v>
      </c>
      <c r="AR48" s="2" t="s">
        <v>397</v>
      </c>
      <c r="AS48" s="45" t="s">
        <v>385</v>
      </c>
      <c r="AT48" s="2" t="s">
        <v>397</v>
      </c>
      <c r="AU48" s="2"/>
      <c r="AV48" s="2" t="s">
        <v>397</v>
      </c>
      <c r="AW48" s="2"/>
      <c r="AX48" s="2" t="s">
        <v>397</v>
      </c>
      <c r="AY48" s="2"/>
      <c r="AZ48" s="2" t="s">
        <v>397</v>
      </c>
    </row>
    <row r="49" spans="2:52" ht="13.5">
      <c r="B49" s="4"/>
      <c r="C49" s="26">
        <v>47</v>
      </c>
      <c r="D49" s="27" t="e">
        <f>VLOOKUP(E49,'商会情報'!C2:E212,2,0)</f>
        <v>#REF!</v>
      </c>
      <c r="E49" s="26" t="e">
        <f>#REF!</f>
        <v>#REF!</v>
      </c>
      <c r="F49" s="27" t="e">
        <f>VLOOKUP(E49,'商会情報'!C2:E212,3,0)</f>
        <v>#REF!</v>
      </c>
      <c r="G49" s="26">
        <v>1</v>
      </c>
      <c r="H49" s="26"/>
      <c r="I49" s="28"/>
      <c r="K49" s="29">
        <v>47</v>
      </c>
      <c r="L49" s="45" t="s">
        <v>385</v>
      </c>
      <c r="M49" s="31" t="s">
        <v>53</v>
      </c>
      <c r="N49" s="26"/>
      <c r="O49" s="27" t="s">
        <v>54</v>
      </c>
      <c r="P49" s="26" t="s">
        <v>448</v>
      </c>
      <c r="Q49"/>
      <c r="R49" s="2" t="s">
        <v>397</v>
      </c>
      <c r="S49" s="2">
        <v>3</v>
      </c>
      <c r="T49" s="2" t="s">
        <v>397</v>
      </c>
      <c r="U49" s="45" t="s">
        <v>385</v>
      </c>
      <c r="V49" s="2" t="s">
        <v>397</v>
      </c>
      <c r="W49" s="27" t="s">
        <v>333</v>
      </c>
      <c r="X49" s="2" t="s">
        <v>397</v>
      </c>
      <c r="Y49" s="26" t="s">
        <v>332</v>
      </c>
      <c r="Z49" s="2" t="s">
        <v>397</v>
      </c>
      <c r="AA49" s="26"/>
      <c r="AB49" s="2" t="s">
        <v>397</v>
      </c>
      <c r="AD49" s="2" t="s">
        <v>397</v>
      </c>
      <c r="AE49" s="2">
        <v>3</v>
      </c>
      <c r="AF49" s="2" t="s">
        <v>397</v>
      </c>
      <c r="AG49" s="45" t="s">
        <v>385</v>
      </c>
      <c r="AH49" s="2" t="s">
        <v>397</v>
      </c>
      <c r="AI49" s="2"/>
      <c r="AJ49" s="2" t="s">
        <v>397</v>
      </c>
      <c r="AK49" s="2"/>
      <c r="AL49" s="2" t="s">
        <v>397</v>
      </c>
      <c r="AM49" s="2"/>
      <c r="AN49" s="2" t="s">
        <v>400</v>
      </c>
      <c r="AO49"/>
      <c r="AP49" s="2" t="s">
        <v>397</v>
      </c>
      <c r="AQ49" s="2">
        <v>3</v>
      </c>
      <c r="AR49" s="2" t="s">
        <v>397</v>
      </c>
      <c r="AS49" s="45" t="s">
        <v>385</v>
      </c>
      <c r="AT49" s="2" t="s">
        <v>397</v>
      </c>
      <c r="AU49" s="2"/>
      <c r="AV49" s="2" t="s">
        <v>397</v>
      </c>
      <c r="AW49" s="2"/>
      <c r="AX49" s="2" t="s">
        <v>397</v>
      </c>
      <c r="AY49" s="2"/>
      <c r="AZ49" s="2" t="s">
        <v>397</v>
      </c>
    </row>
    <row r="50" spans="2:52" ht="13.5">
      <c r="B50" s="4"/>
      <c r="C50" s="26">
        <v>48</v>
      </c>
      <c r="D50" s="27" t="e">
        <f>VLOOKUP(E50,'商会情報'!C2:E212,2,0)</f>
        <v>#REF!</v>
      </c>
      <c r="E50" s="26" t="e">
        <f>#REF!</f>
        <v>#REF!</v>
      </c>
      <c r="F50" s="27" t="e">
        <f>VLOOKUP(E50,'商会情報'!C2:E212,3,0)</f>
        <v>#REF!</v>
      </c>
      <c r="G50" s="26">
        <v>1</v>
      </c>
      <c r="H50" s="26"/>
      <c r="I50" s="28"/>
      <c r="K50" s="29">
        <v>48</v>
      </c>
      <c r="L50" s="45" t="s">
        <v>385</v>
      </c>
      <c r="M50" s="31" t="s">
        <v>449</v>
      </c>
      <c r="N50" s="26"/>
      <c r="O50" s="27" t="s">
        <v>450</v>
      </c>
      <c r="P50" s="26"/>
      <c r="Q50"/>
      <c r="R50" s="2" t="s">
        <v>397</v>
      </c>
      <c r="S50" s="2">
        <v>4</v>
      </c>
      <c r="T50" s="2" t="s">
        <v>397</v>
      </c>
      <c r="U50" s="45" t="s">
        <v>385</v>
      </c>
      <c r="V50" s="2" t="s">
        <v>397</v>
      </c>
      <c r="W50" s="27" t="s">
        <v>445</v>
      </c>
      <c r="X50" s="2" t="s">
        <v>397</v>
      </c>
      <c r="Y50" s="26" t="s">
        <v>444</v>
      </c>
      <c r="Z50" s="2" t="s">
        <v>397</v>
      </c>
      <c r="AA50" s="26"/>
      <c r="AB50" s="2" t="s">
        <v>397</v>
      </c>
      <c r="AD50" s="2" t="s">
        <v>397</v>
      </c>
      <c r="AE50" s="2">
        <v>4</v>
      </c>
      <c r="AF50" s="2" t="s">
        <v>397</v>
      </c>
      <c r="AG50" s="45" t="s">
        <v>385</v>
      </c>
      <c r="AH50" s="2" t="s">
        <v>397</v>
      </c>
      <c r="AI50" s="2"/>
      <c r="AJ50" s="2" t="s">
        <v>397</v>
      </c>
      <c r="AK50" s="2"/>
      <c r="AL50" s="2" t="s">
        <v>397</v>
      </c>
      <c r="AM50" s="2"/>
      <c r="AN50" s="2" t="s">
        <v>400</v>
      </c>
      <c r="AO50"/>
      <c r="AP50" s="2" t="s">
        <v>397</v>
      </c>
      <c r="AQ50" s="2">
        <v>4</v>
      </c>
      <c r="AR50" s="2" t="s">
        <v>397</v>
      </c>
      <c r="AS50" s="45" t="s">
        <v>385</v>
      </c>
      <c r="AT50" s="2" t="s">
        <v>397</v>
      </c>
      <c r="AU50" s="2"/>
      <c r="AV50" s="2" t="s">
        <v>397</v>
      </c>
      <c r="AW50" s="2"/>
      <c r="AX50" s="2" t="s">
        <v>397</v>
      </c>
      <c r="AY50" s="2"/>
      <c r="AZ50" s="2" t="s">
        <v>397</v>
      </c>
    </row>
    <row r="51" spans="2:52" ht="13.5">
      <c r="B51" s="4"/>
      <c r="C51" s="26">
        <v>49</v>
      </c>
      <c r="D51" s="27" t="e">
        <f>VLOOKUP(E51,'商会情報'!C2:E212,2,0)</f>
        <v>#REF!</v>
      </c>
      <c r="E51" s="26" t="e">
        <f>#REF!</f>
        <v>#REF!</v>
      </c>
      <c r="F51" s="27" t="e">
        <f>VLOOKUP(E51,'商会情報'!C2:E212,3,0)</f>
        <v>#REF!</v>
      </c>
      <c r="G51" s="26">
        <v>1</v>
      </c>
      <c r="H51" s="26"/>
      <c r="I51" s="28"/>
      <c r="K51" s="29">
        <v>49</v>
      </c>
      <c r="L51" s="45" t="s">
        <v>385</v>
      </c>
      <c r="M51" s="26" t="s">
        <v>204</v>
      </c>
      <c r="N51" s="26"/>
      <c r="O51" s="31" t="s">
        <v>205</v>
      </c>
      <c r="P51" s="26"/>
      <c r="Q51"/>
      <c r="R51" s="2" t="s">
        <v>397</v>
      </c>
      <c r="S51" s="2">
        <v>5</v>
      </c>
      <c r="T51" s="2" t="s">
        <v>397</v>
      </c>
      <c r="U51" s="45" t="s">
        <v>385</v>
      </c>
      <c r="V51" s="2" t="s">
        <v>397</v>
      </c>
      <c r="W51" s="27" t="s">
        <v>120</v>
      </c>
      <c r="X51" s="2" t="s">
        <v>397</v>
      </c>
      <c r="Y51" s="32" t="s">
        <v>446</v>
      </c>
      <c r="Z51" s="2" t="s">
        <v>397</v>
      </c>
      <c r="AA51" s="31" t="s">
        <v>447</v>
      </c>
      <c r="AB51" s="2" t="s">
        <v>397</v>
      </c>
      <c r="AD51" s="2" t="s">
        <v>397</v>
      </c>
      <c r="AE51" s="2">
        <v>5</v>
      </c>
      <c r="AF51" s="2" t="s">
        <v>397</v>
      </c>
      <c r="AG51" s="45" t="s">
        <v>385</v>
      </c>
      <c r="AH51" s="2" t="s">
        <v>397</v>
      </c>
      <c r="AI51" s="2"/>
      <c r="AJ51" s="2" t="s">
        <v>397</v>
      </c>
      <c r="AK51" s="2"/>
      <c r="AL51" s="2" t="s">
        <v>397</v>
      </c>
      <c r="AM51" s="2"/>
      <c r="AN51" s="2" t="s">
        <v>400</v>
      </c>
      <c r="AO51"/>
      <c r="AP51" s="2" t="s">
        <v>397</v>
      </c>
      <c r="AQ51" s="2">
        <v>5</v>
      </c>
      <c r="AR51" s="2" t="s">
        <v>397</v>
      </c>
      <c r="AS51" s="45" t="s">
        <v>385</v>
      </c>
      <c r="AT51" s="2" t="s">
        <v>397</v>
      </c>
      <c r="AU51" s="2"/>
      <c r="AV51" s="2" t="s">
        <v>397</v>
      </c>
      <c r="AW51" s="2"/>
      <c r="AX51" s="2" t="s">
        <v>397</v>
      </c>
      <c r="AY51" s="2"/>
      <c r="AZ51" s="2" t="s">
        <v>397</v>
      </c>
    </row>
    <row r="52" spans="2:52" ht="13.5">
      <c r="B52" s="4"/>
      <c r="C52" s="26">
        <v>50</v>
      </c>
      <c r="D52" s="27" t="e">
        <f>VLOOKUP(E52,'商会情報'!C2:E212,2,0)</f>
        <v>#REF!</v>
      </c>
      <c r="E52" s="26" t="e">
        <f>#REF!</f>
        <v>#REF!</v>
      </c>
      <c r="F52" s="27" t="e">
        <f>VLOOKUP(E52,'商会情報'!C2:E212,3,0)</f>
        <v>#REF!</v>
      </c>
      <c r="G52" s="26">
        <v>1</v>
      </c>
      <c r="H52" s="26"/>
      <c r="I52" s="28"/>
      <c r="K52" s="29">
        <v>50</v>
      </c>
      <c r="L52" s="45" t="s">
        <v>385</v>
      </c>
      <c r="M52" s="26" t="s">
        <v>451</v>
      </c>
      <c r="N52" s="26"/>
      <c r="O52" s="31" t="s">
        <v>451</v>
      </c>
      <c r="P52" s="26"/>
      <c r="Q52"/>
      <c r="R52" s="2" t="s">
        <v>397</v>
      </c>
      <c r="S52" s="2">
        <v>6</v>
      </c>
      <c r="T52" s="2" t="s">
        <v>397</v>
      </c>
      <c r="U52" s="45" t="s">
        <v>385</v>
      </c>
      <c r="V52" s="2" t="s">
        <v>397</v>
      </c>
      <c r="W52" s="27" t="s">
        <v>321</v>
      </c>
      <c r="X52" s="2" t="s">
        <v>397</v>
      </c>
      <c r="Y52" s="27" t="s">
        <v>321</v>
      </c>
      <c r="Z52" s="2" t="s">
        <v>397</v>
      </c>
      <c r="AA52" s="26"/>
      <c r="AB52" s="2" t="s">
        <v>397</v>
      </c>
      <c r="AD52" s="2" t="s">
        <v>397</v>
      </c>
      <c r="AE52" s="2">
        <v>6</v>
      </c>
      <c r="AF52" s="2" t="s">
        <v>397</v>
      </c>
      <c r="AG52" s="45" t="s">
        <v>385</v>
      </c>
      <c r="AH52" s="2" t="s">
        <v>397</v>
      </c>
      <c r="AI52" s="2"/>
      <c r="AJ52" s="2" t="s">
        <v>397</v>
      </c>
      <c r="AK52" s="2"/>
      <c r="AL52" s="2" t="s">
        <v>397</v>
      </c>
      <c r="AM52" s="2"/>
      <c r="AN52" s="2" t="s">
        <v>400</v>
      </c>
      <c r="AO52"/>
      <c r="AP52" s="2" t="s">
        <v>397</v>
      </c>
      <c r="AQ52" s="2">
        <v>6</v>
      </c>
      <c r="AR52" s="2" t="s">
        <v>397</v>
      </c>
      <c r="AS52" s="45" t="s">
        <v>385</v>
      </c>
      <c r="AT52" s="2" t="s">
        <v>397</v>
      </c>
      <c r="AU52" s="2"/>
      <c r="AV52" s="2" t="s">
        <v>397</v>
      </c>
      <c r="AW52" s="2"/>
      <c r="AX52" s="2" t="s">
        <v>397</v>
      </c>
      <c r="AY52" s="2"/>
      <c r="AZ52" s="2" t="s">
        <v>397</v>
      </c>
    </row>
    <row r="53" spans="2:52" ht="13.5">
      <c r="B53" s="4"/>
      <c r="C53" s="26">
        <v>51</v>
      </c>
      <c r="D53" s="27" t="e">
        <f>VLOOKUP(E53,'商会情報'!C2:E212,2,0)</f>
        <v>#REF!</v>
      </c>
      <c r="E53" s="26" t="e">
        <f>#REF!</f>
        <v>#REF!</v>
      </c>
      <c r="F53" s="27" t="e">
        <f>VLOOKUP(E53,'商会情報'!C2:E212,3,0)</f>
        <v>#REF!</v>
      </c>
      <c r="G53" s="26">
        <v>1</v>
      </c>
      <c r="H53" s="26"/>
      <c r="I53" s="28"/>
      <c r="K53" s="29">
        <v>51</v>
      </c>
      <c r="L53" s="46" t="s">
        <v>386</v>
      </c>
      <c r="M53" s="26" t="s">
        <v>247</v>
      </c>
      <c r="N53" s="26"/>
      <c r="O53" s="27" t="s">
        <v>427</v>
      </c>
      <c r="P53" s="26"/>
      <c r="Q53"/>
      <c r="R53" s="2" t="s">
        <v>397</v>
      </c>
      <c r="S53" s="2">
        <v>7</v>
      </c>
      <c r="T53" s="2" t="s">
        <v>397</v>
      </c>
      <c r="U53" s="45" t="s">
        <v>385</v>
      </c>
      <c r="V53" s="2" t="s">
        <v>397</v>
      </c>
      <c r="W53" s="27" t="s">
        <v>54</v>
      </c>
      <c r="X53" s="2" t="s">
        <v>397</v>
      </c>
      <c r="Y53" s="31" t="s">
        <v>53</v>
      </c>
      <c r="Z53" s="2" t="s">
        <v>397</v>
      </c>
      <c r="AA53" s="26" t="s">
        <v>448</v>
      </c>
      <c r="AB53" s="2" t="s">
        <v>397</v>
      </c>
      <c r="AD53" s="2" t="s">
        <v>397</v>
      </c>
      <c r="AE53" s="2">
        <v>7</v>
      </c>
      <c r="AF53" s="2" t="s">
        <v>397</v>
      </c>
      <c r="AG53" s="45" t="s">
        <v>385</v>
      </c>
      <c r="AH53" s="2" t="s">
        <v>397</v>
      </c>
      <c r="AI53" s="2"/>
      <c r="AJ53" s="2" t="s">
        <v>397</v>
      </c>
      <c r="AK53" s="2"/>
      <c r="AL53" s="2" t="s">
        <v>397</v>
      </c>
      <c r="AM53" s="2"/>
      <c r="AN53" s="2" t="s">
        <v>400</v>
      </c>
      <c r="AO53"/>
      <c r="AP53" s="2" t="s">
        <v>397</v>
      </c>
      <c r="AQ53" s="2">
        <v>7</v>
      </c>
      <c r="AR53" s="2" t="s">
        <v>397</v>
      </c>
      <c r="AS53" s="45" t="s">
        <v>385</v>
      </c>
      <c r="AT53" s="2" t="s">
        <v>397</v>
      </c>
      <c r="AU53" s="2"/>
      <c r="AV53" s="2" t="s">
        <v>397</v>
      </c>
      <c r="AW53" s="2"/>
      <c r="AX53" s="2" t="s">
        <v>397</v>
      </c>
      <c r="AY53" s="2"/>
      <c r="AZ53" s="2" t="s">
        <v>397</v>
      </c>
    </row>
    <row r="54" spans="2:52" ht="13.5">
      <c r="B54" s="4"/>
      <c r="C54" s="26">
        <v>52</v>
      </c>
      <c r="D54" s="27" t="e">
        <f>VLOOKUP(E54,'商会情報'!C2:E212,2,0)</f>
        <v>#REF!</v>
      </c>
      <c r="E54" s="26" t="e">
        <f>#REF!</f>
        <v>#REF!</v>
      </c>
      <c r="F54" s="27" t="e">
        <f>VLOOKUP(E54,'商会情報'!C2:E212,3,0)</f>
        <v>#REF!</v>
      </c>
      <c r="G54" s="26">
        <v>1</v>
      </c>
      <c r="H54" s="26"/>
      <c r="I54" s="28"/>
      <c r="K54" s="29">
        <v>52</v>
      </c>
      <c r="L54" s="46" t="s">
        <v>386</v>
      </c>
      <c r="M54" s="26" t="s">
        <v>452</v>
      </c>
      <c r="N54" s="26"/>
      <c r="O54" s="27" t="s">
        <v>453</v>
      </c>
      <c r="P54" s="26"/>
      <c r="Q54"/>
      <c r="R54" s="2" t="s">
        <v>397</v>
      </c>
      <c r="S54" s="2">
        <v>8</v>
      </c>
      <c r="T54" s="2" t="s">
        <v>397</v>
      </c>
      <c r="U54" s="45" t="s">
        <v>385</v>
      </c>
      <c r="V54" s="2" t="s">
        <v>397</v>
      </c>
      <c r="W54" s="27" t="s">
        <v>450</v>
      </c>
      <c r="X54" s="2" t="s">
        <v>397</v>
      </c>
      <c r="Y54" s="31" t="s">
        <v>449</v>
      </c>
      <c r="Z54" s="2" t="s">
        <v>397</v>
      </c>
      <c r="AA54" s="26"/>
      <c r="AB54" s="2" t="s">
        <v>397</v>
      </c>
      <c r="AD54" s="2" t="s">
        <v>397</v>
      </c>
      <c r="AE54" s="2">
        <v>8</v>
      </c>
      <c r="AF54" s="2" t="s">
        <v>397</v>
      </c>
      <c r="AG54" s="45" t="s">
        <v>385</v>
      </c>
      <c r="AH54" s="2" t="s">
        <v>397</v>
      </c>
      <c r="AI54" s="2"/>
      <c r="AJ54" s="2" t="s">
        <v>397</v>
      </c>
      <c r="AK54" s="2"/>
      <c r="AL54" s="2" t="s">
        <v>397</v>
      </c>
      <c r="AM54" s="2"/>
      <c r="AN54" s="2" t="s">
        <v>400</v>
      </c>
      <c r="AO54"/>
      <c r="AP54" s="2" t="s">
        <v>397</v>
      </c>
      <c r="AQ54" s="2">
        <v>8</v>
      </c>
      <c r="AR54" s="2" t="s">
        <v>397</v>
      </c>
      <c r="AS54" s="45" t="s">
        <v>385</v>
      </c>
      <c r="AT54" s="2" t="s">
        <v>397</v>
      </c>
      <c r="AU54" s="2"/>
      <c r="AV54" s="2" t="s">
        <v>397</v>
      </c>
      <c r="AW54" s="2"/>
      <c r="AX54" s="2" t="s">
        <v>397</v>
      </c>
      <c r="AY54" s="2"/>
      <c r="AZ54" s="2" t="s">
        <v>397</v>
      </c>
    </row>
    <row r="55" spans="2:52" ht="13.5">
      <c r="B55" s="4"/>
      <c r="C55" s="26">
        <v>53</v>
      </c>
      <c r="D55" s="27" t="e">
        <f>VLOOKUP(E55,'商会情報'!C2:E212,2,0)</f>
        <v>#REF!</v>
      </c>
      <c r="E55" s="26" t="e">
        <f>#REF!</f>
        <v>#REF!</v>
      </c>
      <c r="F55" s="27" t="e">
        <f>VLOOKUP(E55,'商会情報'!C2:E212,3,0)</f>
        <v>#REF!</v>
      </c>
      <c r="G55" s="26">
        <v>1</v>
      </c>
      <c r="H55" s="26"/>
      <c r="I55" s="28"/>
      <c r="K55" s="29">
        <v>53</v>
      </c>
      <c r="L55" s="46" t="s">
        <v>386</v>
      </c>
      <c r="M55" s="26" t="s">
        <v>278</v>
      </c>
      <c r="N55" s="26"/>
      <c r="O55" s="27" t="s">
        <v>454</v>
      </c>
      <c r="P55" s="26"/>
      <c r="Q55"/>
      <c r="R55" s="2" t="s">
        <v>397</v>
      </c>
      <c r="S55" s="2">
        <v>9</v>
      </c>
      <c r="T55" s="2" t="s">
        <v>397</v>
      </c>
      <c r="U55" s="45" t="s">
        <v>385</v>
      </c>
      <c r="V55" s="2" t="s">
        <v>397</v>
      </c>
      <c r="W55" s="31" t="s">
        <v>205</v>
      </c>
      <c r="X55" s="2" t="s">
        <v>397</v>
      </c>
      <c r="Y55" s="26" t="s">
        <v>204</v>
      </c>
      <c r="Z55" s="2" t="s">
        <v>397</v>
      </c>
      <c r="AA55" s="26"/>
      <c r="AB55" s="2" t="s">
        <v>397</v>
      </c>
      <c r="AD55" s="2" t="s">
        <v>397</v>
      </c>
      <c r="AE55" s="2">
        <v>9</v>
      </c>
      <c r="AF55" s="2" t="s">
        <v>397</v>
      </c>
      <c r="AG55" s="45" t="s">
        <v>385</v>
      </c>
      <c r="AH55" s="2" t="s">
        <v>397</v>
      </c>
      <c r="AI55" s="2"/>
      <c r="AJ55" s="2" t="s">
        <v>397</v>
      </c>
      <c r="AK55" s="2"/>
      <c r="AL55" s="2" t="s">
        <v>397</v>
      </c>
      <c r="AM55" s="2"/>
      <c r="AN55" s="2" t="s">
        <v>400</v>
      </c>
      <c r="AO55"/>
      <c r="AP55" s="2" t="s">
        <v>397</v>
      </c>
      <c r="AQ55" s="2">
        <v>9</v>
      </c>
      <c r="AR55" s="2" t="s">
        <v>397</v>
      </c>
      <c r="AS55" s="45" t="s">
        <v>385</v>
      </c>
      <c r="AT55" s="2" t="s">
        <v>397</v>
      </c>
      <c r="AU55" s="2"/>
      <c r="AV55" s="2" t="s">
        <v>397</v>
      </c>
      <c r="AW55" s="2"/>
      <c r="AX55" s="2" t="s">
        <v>397</v>
      </c>
      <c r="AY55" s="2"/>
      <c r="AZ55" s="2" t="s">
        <v>397</v>
      </c>
    </row>
    <row r="56" spans="2:52" ht="13.5">
      <c r="B56" s="4"/>
      <c r="C56" s="26">
        <v>54</v>
      </c>
      <c r="D56" s="27" t="e">
        <f>VLOOKUP(E56,'商会情報'!C2:E212,2,0)</f>
        <v>#N/A</v>
      </c>
      <c r="E56" s="26"/>
      <c r="F56" s="27" t="e">
        <f>VLOOKUP(E56,'商会情報'!C2:E212,3,0)</f>
        <v>#N/A</v>
      </c>
      <c r="G56" s="26"/>
      <c r="H56" s="26"/>
      <c r="I56" s="28"/>
      <c r="K56" s="29">
        <v>54</v>
      </c>
      <c r="L56" s="46" t="s">
        <v>386</v>
      </c>
      <c r="M56" s="27" t="s">
        <v>455</v>
      </c>
      <c r="N56" s="27"/>
      <c r="O56" s="27" t="s">
        <v>107</v>
      </c>
      <c r="P56" s="26"/>
      <c r="Q56"/>
      <c r="R56" s="2" t="s">
        <v>397</v>
      </c>
      <c r="S56" s="2">
        <v>10</v>
      </c>
      <c r="T56" s="2" t="s">
        <v>397</v>
      </c>
      <c r="U56" s="45" t="s">
        <v>385</v>
      </c>
      <c r="V56" s="2" t="s">
        <v>397</v>
      </c>
      <c r="W56" s="31" t="s">
        <v>451</v>
      </c>
      <c r="X56" s="2" t="s">
        <v>397</v>
      </c>
      <c r="Y56" s="26" t="s">
        <v>451</v>
      </c>
      <c r="Z56" s="2" t="s">
        <v>397</v>
      </c>
      <c r="AA56" s="26"/>
      <c r="AB56" s="2" t="s">
        <v>397</v>
      </c>
      <c r="AD56" s="2" t="s">
        <v>397</v>
      </c>
      <c r="AE56" s="2">
        <v>10</v>
      </c>
      <c r="AF56" s="2" t="s">
        <v>397</v>
      </c>
      <c r="AG56" s="45" t="s">
        <v>385</v>
      </c>
      <c r="AH56" s="2" t="s">
        <v>397</v>
      </c>
      <c r="AI56" s="2"/>
      <c r="AJ56" s="2" t="s">
        <v>397</v>
      </c>
      <c r="AK56" s="2"/>
      <c r="AL56" s="2" t="s">
        <v>397</v>
      </c>
      <c r="AM56" s="2"/>
      <c r="AN56" s="2" t="s">
        <v>400</v>
      </c>
      <c r="AO56"/>
      <c r="AP56" s="2" t="s">
        <v>397</v>
      </c>
      <c r="AQ56" s="2">
        <v>10</v>
      </c>
      <c r="AR56" s="2" t="s">
        <v>397</v>
      </c>
      <c r="AS56" s="45" t="s">
        <v>385</v>
      </c>
      <c r="AT56" s="2" t="s">
        <v>397</v>
      </c>
      <c r="AU56" s="2"/>
      <c r="AV56" s="2" t="s">
        <v>397</v>
      </c>
      <c r="AW56" s="2"/>
      <c r="AX56" s="2" t="s">
        <v>397</v>
      </c>
      <c r="AY56" s="2"/>
      <c r="AZ56" s="2" t="s">
        <v>397</v>
      </c>
    </row>
    <row r="57" spans="2:52" ht="13.5">
      <c r="B57" s="4"/>
      <c r="C57" s="26">
        <v>55</v>
      </c>
      <c r="D57" s="27" t="e">
        <f>VLOOKUP(E57,'商会情報'!C2:E212,2,0)</f>
        <v>#REF!</v>
      </c>
      <c r="E57" s="26" t="e">
        <f>#REF!</f>
        <v>#REF!</v>
      </c>
      <c r="F57" s="27" t="e">
        <f>VLOOKUP(E57,'商会情報'!C2:E212,3,0)</f>
        <v>#REF!</v>
      </c>
      <c r="G57" s="26">
        <v>1</v>
      </c>
      <c r="H57" s="26"/>
      <c r="I57" s="28"/>
      <c r="K57" s="29">
        <v>55</v>
      </c>
      <c r="L57" s="46" t="s">
        <v>386</v>
      </c>
      <c r="M57" s="32" t="s">
        <v>323</v>
      </c>
      <c r="N57" s="26"/>
      <c r="O57" s="27" t="s">
        <v>324</v>
      </c>
      <c r="P57" s="26"/>
      <c r="Q57"/>
      <c r="R57" s="2" t="s">
        <v>397</v>
      </c>
      <c r="S57" s="2" t="s">
        <v>378</v>
      </c>
      <c r="T57" s="2" t="s">
        <v>397</v>
      </c>
      <c r="U57" s="2" t="s">
        <v>379</v>
      </c>
      <c r="V57" s="2" t="s">
        <v>397</v>
      </c>
      <c r="W57" s="2" t="s">
        <v>2</v>
      </c>
      <c r="X57" s="2" t="s">
        <v>397</v>
      </c>
      <c r="Y57" s="2" t="s">
        <v>398</v>
      </c>
      <c r="Z57" s="2" t="s">
        <v>397</v>
      </c>
      <c r="AA57" s="26" t="s">
        <v>399</v>
      </c>
      <c r="AB57" s="2" t="s">
        <v>397</v>
      </c>
      <c r="AD57" s="2" t="s">
        <v>397</v>
      </c>
      <c r="AE57" s="2" t="s">
        <v>378</v>
      </c>
      <c r="AF57" s="2" t="s">
        <v>397</v>
      </c>
      <c r="AG57" s="2" t="s">
        <v>379</v>
      </c>
      <c r="AH57" s="2" t="s">
        <v>397</v>
      </c>
      <c r="AI57" s="2" t="s">
        <v>2</v>
      </c>
      <c r="AJ57" s="2" t="s">
        <v>397</v>
      </c>
      <c r="AK57" s="2" t="s">
        <v>398</v>
      </c>
      <c r="AL57" s="2" t="s">
        <v>397</v>
      </c>
      <c r="AM57" s="2" t="s">
        <v>399</v>
      </c>
      <c r="AN57" s="2" t="s">
        <v>400</v>
      </c>
      <c r="AO57"/>
      <c r="AP57" s="2" t="s">
        <v>397</v>
      </c>
      <c r="AQ57" s="2" t="s">
        <v>378</v>
      </c>
      <c r="AR57" s="2" t="s">
        <v>397</v>
      </c>
      <c r="AS57" s="2" t="s">
        <v>379</v>
      </c>
      <c r="AT57" s="2" t="s">
        <v>397</v>
      </c>
      <c r="AU57" s="2" t="s">
        <v>2</v>
      </c>
      <c r="AV57" s="2" t="s">
        <v>397</v>
      </c>
      <c r="AW57" s="2" t="s">
        <v>398</v>
      </c>
      <c r="AX57" s="2" t="s">
        <v>397</v>
      </c>
      <c r="AY57" s="2" t="s">
        <v>399</v>
      </c>
      <c r="AZ57" s="2" t="s">
        <v>397</v>
      </c>
    </row>
    <row r="58" spans="2:52" ht="13.5">
      <c r="B58" s="4"/>
      <c r="C58" s="26">
        <v>56</v>
      </c>
      <c r="D58" s="27" t="e">
        <f>VLOOKUP(E58,'商会情報'!C2:E212,2,0)</f>
        <v>#REF!</v>
      </c>
      <c r="E58" s="26" t="e">
        <f>#REF!</f>
        <v>#REF!</v>
      </c>
      <c r="F58" s="27" t="e">
        <f>VLOOKUP(E58,'商会情報'!C2:E212,3,0)</f>
        <v>#REF!</v>
      </c>
      <c r="G58" s="26">
        <v>1</v>
      </c>
      <c r="H58" s="26"/>
      <c r="I58" s="28"/>
      <c r="K58" s="29">
        <v>56</v>
      </c>
      <c r="L58" s="46" t="s">
        <v>386</v>
      </c>
      <c r="M58" s="32" t="s">
        <v>456</v>
      </c>
      <c r="N58" s="26"/>
      <c r="O58" s="27" t="s">
        <v>457</v>
      </c>
      <c r="P58" s="26"/>
      <c r="Q58"/>
      <c r="R58" s="2" t="s">
        <v>397</v>
      </c>
      <c r="S58" s="2">
        <v>1</v>
      </c>
      <c r="T58" s="2" t="s">
        <v>397</v>
      </c>
      <c r="U58" s="46" t="s">
        <v>386</v>
      </c>
      <c r="V58" s="2" t="s">
        <v>397</v>
      </c>
      <c r="W58" s="27" t="s">
        <v>427</v>
      </c>
      <c r="X58" s="2" t="s">
        <v>397</v>
      </c>
      <c r="Y58" s="26" t="s">
        <v>247</v>
      </c>
      <c r="Z58" s="2" t="s">
        <v>397</v>
      </c>
      <c r="AA58" s="26" t="s">
        <v>416</v>
      </c>
      <c r="AB58" s="2" t="s">
        <v>397</v>
      </c>
      <c r="AD58" s="2" t="s">
        <v>397</v>
      </c>
      <c r="AE58" s="2">
        <v>1</v>
      </c>
      <c r="AF58" s="2" t="s">
        <v>397</v>
      </c>
      <c r="AG58" s="46" t="s">
        <v>386</v>
      </c>
      <c r="AH58" s="2" t="s">
        <v>397</v>
      </c>
      <c r="AI58" s="2"/>
      <c r="AJ58" s="2" t="s">
        <v>397</v>
      </c>
      <c r="AK58" s="2"/>
      <c r="AL58" s="2" t="s">
        <v>397</v>
      </c>
      <c r="AM58" s="2"/>
      <c r="AN58" s="2" t="s">
        <v>400</v>
      </c>
      <c r="AO58"/>
      <c r="AP58" s="2" t="s">
        <v>397</v>
      </c>
      <c r="AQ58" s="2">
        <v>1</v>
      </c>
      <c r="AR58" s="2" t="s">
        <v>397</v>
      </c>
      <c r="AS58" s="46" t="s">
        <v>386</v>
      </c>
      <c r="AT58" s="2" t="s">
        <v>397</v>
      </c>
      <c r="AU58" s="2"/>
      <c r="AV58" s="2" t="s">
        <v>397</v>
      </c>
      <c r="AW58" s="2"/>
      <c r="AX58" s="2" t="s">
        <v>397</v>
      </c>
      <c r="AY58" s="2"/>
      <c r="AZ58" s="2" t="s">
        <v>397</v>
      </c>
    </row>
    <row r="59" spans="2:52" ht="13.5">
      <c r="B59" s="4"/>
      <c r="C59" s="26">
        <v>57</v>
      </c>
      <c r="D59" s="27" t="e">
        <f>VLOOKUP(E59,'商会情報'!C2:E212,2,0)</f>
        <v>#REF!</v>
      </c>
      <c r="E59" s="26" t="e">
        <f>#REF!</f>
        <v>#REF!</v>
      </c>
      <c r="F59" s="27" t="e">
        <f>VLOOKUP(E59,'商会情報'!C2:E212,3,0)</f>
        <v>#REF!</v>
      </c>
      <c r="G59" s="26">
        <v>1</v>
      </c>
      <c r="H59" s="26"/>
      <c r="I59" s="28"/>
      <c r="K59" s="29">
        <v>57</v>
      </c>
      <c r="L59" s="46" t="s">
        <v>386</v>
      </c>
      <c r="M59" s="32" t="s">
        <v>458</v>
      </c>
      <c r="N59" s="26"/>
      <c r="O59" s="27" t="s">
        <v>418</v>
      </c>
      <c r="P59" s="26"/>
      <c r="Q59"/>
      <c r="R59" s="2" t="s">
        <v>397</v>
      </c>
      <c r="S59" s="2">
        <v>2</v>
      </c>
      <c r="T59" s="2" t="s">
        <v>397</v>
      </c>
      <c r="U59" s="46" t="s">
        <v>386</v>
      </c>
      <c r="V59" s="2" t="s">
        <v>397</v>
      </c>
      <c r="W59" s="27" t="s">
        <v>453</v>
      </c>
      <c r="X59" s="2" t="s">
        <v>397</v>
      </c>
      <c r="Y59" s="26" t="s">
        <v>452</v>
      </c>
      <c r="Z59" s="2" t="s">
        <v>397</v>
      </c>
      <c r="AA59" s="26"/>
      <c r="AB59" s="2" t="s">
        <v>397</v>
      </c>
      <c r="AD59" s="2" t="s">
        <v>397</v>
      </c>
      <c r="AE59" s="2">
        <v>2</v>
      </c>
      <c r="AF59" s="2" t="s">
        <v>397</v>
      </c>
      <c r="AG59" s="46" t="s">
        <v>386</v>
      </c>
      <c r="AH59" s="2" t="s">
        <v>397</v>
      </c>
      <c r="AI59" s="2"/>
      <c r="AJ59" s="2" t="s">
        <v>397</v>
      </c>
      <c r="AK59" s="2"/>
      <c r="AL59" s="2" t="s">
        <v>397</v>
      </c>
      <c r="AM59" s="2"/>
      <c r="AN59" s="2" t="s">
        <v>400</v>
      </c>
      <c r="AO59"/>
      <c r="AP59" s="2" t="s">
        <v>397</v>
      </c>
      <c r="AQ59" s="2">
        <v>2</v>
      </c>
      <c r="AR59" s="2" t="s">
        <v>397</v>
      </c>
      <c r="AS59" s="46" t="s">
        <v>386</v>
      </c>
      <c r="AT59" s="2" t="s">
        <v>397</v>
      </c>
      <c r="AU59" s="2"/>
      <c r="AV59" s="2" t="s">
        <v>397</v>
      </c>
      <c r="AW59" s="2"/>
      <c r="AX59" s="2" t="s">
        <v>397</v>
      </c>
      <c r="AY59" s="2"/>
      <c r="AZ59" s="2" t="s">
        <v>397</v>
      </c>
    </row>
    <row r="60" spans="2:52" ht="13.5">
      <c r="B60" s="4"/>
      <c r="C60" s="26">
        <v>58</v>
      </c>
      <c r="D60" s="27" t="e">
        <f>VLOOKUP(E60,'商会情報'!C2:E212,2,0)</f>
        <v>#REF!</v>
      </c>
      <c r="E60" s="26" t="e">
        <f>#REF!</f>
        <v>#REF!</v>
      </c>
      <c r="F60" s="27" t="e">
        <f>VLOOKUP(E60,'商会情報'!C2:E212,3,0)</f>
        <v>#REF!</v>
      </c>
      <c r="G60" s="26">
        <v>1</v>
      </c>
      <c r="H60" s="26"/>
      <c r="I60" s="28"/>
      <c r="K60" s="29">
        <v>58</v>
      </c>
      <c r="L60" s="46" t="s">
        <v>386</v>
      </c>
      <c r="M60" s="26" t="s">
        <v>459</v>
      </c>
      <c r="N60" s="26"/>
      <c r="O60" s="27" t="s">
        <v>71</v>
      </c>
      <c r="P60" s="26"/>
      <c r="Q60"/>
      <c r="R60" s="2" t="s">
        <v>397</v>
      </c>
      <c r="S60" s="2">
        <v>3</v>
      </c>
      <c r="T60" s="2" t="s">
        <v>397</v>
      </c>
      <c r="U60" s="46" t="s">
        <v>386</v>
      </c>
      <c r="V60" s="2" t="s">
        <v>397</v>
      </c>
      <c r="W60" s="27" t="s">
        <v>454</v>
      </c>
      <c r="X60" s="2" t="s">
        <v>397</v>
      </c>
      <c r="Y60" s="26" t="s">
        <v>278</v>
      </c>
      <c r="Z60" s="2" t="s">
        <v>397</v>
      </c>
      <c r="AA60" s="26"/>
      <c r="AB60" s="2" t="s">
        <v>397</v>
      </c>
      <c r="AD60" s="2" t="s">
        <v>397</v>
      </c>
      <c r="AE60" s="2">
        <v>3</v>
      </c>
      <c r="AF60" s="2" t="s">
        <v>397</v>
      </c>
      <c r="AG60" s="46" t="s">
        <v>386</v>
      </c>
      <c r="AH60" s="2" t="s">
        <v>397</v>
      </c>
      <c r="AI60" s="2"/>
      <c r="AJ60" s="2" t="s">
        <v>397</v>
      </c>
      <c r="AK60" s="2"/>
      <c r="AL60" s="2" t="s">
        <v>397</v>
      </c>
      <c r="AM60" s="2"/>
      <c r="AN60" s="2" t="s">
        <v>400</v>
      </c>
      <c r="AO60"/>
      <c r="AP60" s="2" t="s">
        <v>397</v>
      </c>
      <c r="AQ60" s="2">
        <v>3</v>
      </c>
      <c r="AR60" s="2" t="s">
        <v>397</v>
      </c>
      <c r="AS60" s="46" t="s">
        <v>386</v>
      </c>
      <c r="AT60" s="2" t="s">
        <v>397</v>
      </c>
      <c r="AU60" s="2"/>
      <c r="AV60" s="2" t="s">
        <v>397</v>
      </c>
      <c r="AW60" s="2"/>
      <c r="AX60" s="2" t="s">
        <v>397</v>
      </c>
      <c r="AY60" s="2"/>
      <c r="AZ60" s="2" t="s">
        <v>397</v>
      </c>
    </row>
    <row r="61" spans="2:52" ht="13.5">
      <c r="B61" s="4"/>
      <c r="C61" s="26">
        <v>59</v>
      </c>
      <c r="D61" s="27" t="e">
        <f>VLOOKUP(E61,'商会情報'!C2:E212,2,0)</f>
        <v>#REF!</v>
      </c>
      <c r="E61" s="26" t="e">
        <f>#REF!</f>
        <v>#REF!</v>
      </c>
      <c r="F61" s="27" t="e">
        <f>VLOOKUP(E61,'商会情報'!C2:E212,3,0)</f>
        <v>#REF!</v>
      </c>
      <c r="G61" s="26">
        <v>1</v>
      </c>
      <c r="H61" s="26"/>
      <c r="I61" s="28"/>
      <c r="K61" s="29">
        <v>59</v>
      </c>
      <c r="L61" s="46" t="s">
        <v>386</v>
      </c>
      <c r="M61" s="32"/>
      <c r="N61" s="26"/>
      <c r="O61" s="27"/>
      <c r="P61" s="26"/>
      <c r="Q61"/>
      <c r="R61" s="2" t="s">
        <v>397</v>
      </c>
      <c r="S61" s="2">
        <v>4</v>
      </c>
      <c r="T61" s="2" t="s">
        <v>397</v>
      </c>
      <c r="U61" s="46" t="s">
        <v>386</v>
      </c>
      <c r="V61" s="2" t="s">
        <v>397</v>
      </c>
      <c r="W61" s="27" t="s">
        <v>107</v>
      </c>
      <c r="X61" s="2" t="s">
        <v>397</v>
      </c>
      <c r="Y61" s="27" t="s">
        <v>455</v>
      </c>
      <c r="Z61" s="2" t="s">
        <v>397</v>
      </c>
      <c r="AA61" s="26"/>
      <c r="AB61" s="2" t="s">
        <v>397</v>
      </c>
      <c r="AD61" s="2" t="s">
        <v>397</v>
      </c>
      <c r="AE61" s="2">
        <v>4</v>
      </c>
      <c r="AF61" s="2" t="s">
        <v>397</v>
      </c>
      <c r="AG61" s="46" t="s">
        <v>386</v>
      </c>
      <c r="AH61" s="2" t="s">
        <v>397</v>
      </c>
      <c r="AI61" s="2"/>
      <c r="AJ61" s="2" t="s">
        <v>397</v>
      </c>
      <c r="AK61" s="2"/>
      <c r="AL61" s="2" t="s">
        <v>397</v>
      </c>
      <c r="AM61" s="2"/>
      <c r="AN61" s="2" t="s">
        <v>400</v>
      </c>
      <c r="AO61"/>
      <c r="AP61" s="2" t="s">
        <v>397</v>
      </c>
      <c r="AQ61" s="2">
        <v>4</v>
      </c>
      <c r="AR61" s="2" t="s">
        <v>397</v>
      </c>
      <c r="AS61" s="46" t="s">
        <v>386</v>
      </c>
      <c r="AT61" s="2" t="s">
        <v>397</v>
      </c>
      <c r="AU61" s="2"/>
      <c r="AV61" s="2" t="s">
        <v>397</v>
      </c>
      <c r="AW61" s="2"/>
      <c r="AX61" s="2" t="s">
        <v>397</v>
      </c>
      <c r="AY61" s="2"/>
      <c r="AZ61" s="2" t="s">
        <v>397</v>
      </c>
    </row>
    <row r="62" spans="2:52" ht="13.5">
      <c r="B62" s="4"/>
      <c r="C62" s="26">
        <v>60</v>
      </c>
      <c r="D62" s="27" t="e">
        <f>VLOOKUP(E62,'商会情報'!C2:E212,2,0)</f>
        <v>#REF!</v>
      </c>
      <c r="E62" s="26" t="e">
        <f>#REF!</f>
        <v>#REF!</v>
      </c>
      <c r="F62" s="27" t="e">
        <f>VLOOKUP(E62,'商会情報'!C2:E212,3,0)</f>
        <v>#REF!</v>
      </c>
      <c r="G62" s="26">
        <v>1</v>
      </c>
      <c r="H62" s="26"/>
      <c r="I62" s="28"/>
      <c r="K62" s="29">
        <v>60</v>
      </c>
      <c r="L62" s="46" t="s">
        <v>386</v>
      </c>
      <c r="M62" s="26"/>
      <c r="N62" s="26"/>
      <c r="O62" s="27"/>
      <c r="P62" s="26"/>
      <c r="Q62"/>
      <c r="R62" s="2" t="s">
        <v>397</v>
      </c>
      <c r="S62" s="2">
        <v>5</v>
      </c>
      <c r="T62" s="2" t="s">
        <v>397</v>
      </c>
      <c r="U62" s="46" t="s">
        <v>386</v>
      </c>
      <c r="V62" s="2" t="s">
        <v>397</v>
      </c>
      <c r="W62" s="27" t="s">
        <v>324</v>
      </c>
      <c r="X62" s="2" t="s">
        <v>397</v>
      </c>
      <c r="Y62" s="32" t="s">
        <v>323</v>
      </c>
      <c r="Z62" s="2" t="s">
        <v>397</v>
      </c>
      <c r="AA62" s="26"/>
      <c r="AB62" s="2" t="s">
        <v>397</v>
      </c>
      <c r="AD62" s="2" t="s">
        <v>397</v>
      </c>
      <c r="AE62" s="2">
        <v>5</v>
      </c>
      <c r="AF62" s="2" t="s">
        <v>397</v>
      </c>
      <c r="AG62" s="46" t="s">
        <v>386</v>
      </c>
      <c r="AH62" s="2" t="s">
        <v>397</v>
      </c>
      <c r="AI62" s="2"/>
      <c r="AJ62" s="2" t="s">
        <v>397</v>
      </c>
      <c r="AK62" s="2"/>
      <c r="AL62" s="2" t="s">
        <v>397</v>
      </c>
      <c r="AM62" s="2"/>
      <c r="AN62" s="2" t="s">
        <v>400</v>
      </c>
      <c r="AO62"/>
      <c r="AP62" s="2" t="s">
        <v>397</v>
      </c>
      <c r="AQ62" s="2">
        <v>5</v>
      </c>
      <c r="AR62" s="2" t="s">
        <v>397</v>
      </c>
      <c r="AS62" s="46" t="s">
        <v>386</v>
      </c>
      <c r="AT62" s="2" t="s">
        <v>397</v>
      </c>
      <c r="AU62" s="2"/>
      <c r="AV62" s="2" t="s">
        <v>397</v>
      </c>
      <c r="AW62" s="2"/>
      <c r="AX62" s="2" t="s">
        <v>397</v>
      </c>
      <c r="AY62" s="2"/>
      <c r="AZ62" s="2" t="s">
        <v>397</v>
      </c>
    </row>
    <row r="63" spans="2:52" ht="13.5">
      <c r="B63" s="4"/>
      <c r="C63" s="26">
        <v>61</v>
      </c>
      <c r="D63" s="35" t="e">
        <f>VLOOKUP(E63,'商会情報'!C2:E212,2,0)</f>
        <v>#REF!</v>
      </c>
      <c r="E63" s="36" t="e">
        <f>#REF!</f>
        <v>#REF!</v>
      </c>
      <c r="F63" s="35" t="e">
        <f>VLOOKUP(E63,'商会情報'!C2:E212,3,0)</f>
        <v>#REF!</v>
      </c>
      <c r="G63" s="36"/>
      <c r="H63" s="36">
        <v>1</v>
      </c>
      <c r="I63" s="28"/>
      <c r="K63" s="29">
        <v>61</v>
      </c>
      <c r="L63" s="47"/>
      <c r="M63" s="26"/>
      <c r="N63" s="26"/>
      <c r="O63" s="27"/>
      <c r="P63" s="26"/>
      <c r="Q63"/>
      <c r="R63" s="2" t="s">
        <v>397</v>
      </c>
      <c r="S63" s="2">
        <v>6</v>
      </c>
      <c r="T63" s="2" t="s">
        <v>397</v>
      </c>
      <c r="U63" s="46" t="s">
        <v>386</v>
      </c>
      <c r="V63" s="2" t="s">
        <v>397</v>
      </c>
      <c r="W63" s="27" t="s">
        <v>457</v>
      </c>
      <c r="X63" s="2" t="s">
        <v>397</v>
      </c>
      <c r="Y63" s="32" t="s">
        <v>456</v>
      </c>
      <c r="Z63" s="2" t="s">
        <v>397</v>
      </c>
      <c r="AA63" s="26"/>
      <c r="AB63" s="2" t="s">
        <v>397</v>
      </c>
      <c r="AD63" s="2" t="s">
        <v>397</v>
      </c>
      <c r="AE63" s="2">
        <v>6</v>
      </c>
      <c r="AF63" s="2" t="s">
        <v>397</v>
      </c>
      <c r="AG63" s="46" t="s">
        <v>386</v>
      </c>
      <c r="AH63" s="2" t="s">
        <v>397</v>
      </c>
      <c r="AI63" s="2"/>
      <c r="AJ63" s="2" t="s">
        <v>397</v>
      </c>
      <c r="AK63" s="2"/>
      <c r="AL63" s="2" t="s">
        <v>397</v>
      </c>
      <c r="AM63" s="2"/>
      <c r="AN63" s="2" t="s">
        <v>400</v>
      </c>
      <c r="AO63"/>
      <c r="AP63" s="2" t="s">
        <v>397</v>
      </c>
      <c r="AQ63" s="2">
        <v>6</v>
      </c>
      <c r="AR63" s="2" t="s">
        <v>397</v>
      </c>
      <c r="AS63" s="46" t="s">
        <v>386</v>
      </c>
      <c r="AT63" s="2" t="s">
        <v>397</v>
      </c>
      <c r="AU63" s="2"/>
      <c r="AV63" s="2" t="s">
        <v>397</v>
      </c>
      <c r="AW63" s="2"/>
      <c r="AX63" s="2" t="s">
        <v>397</v>
      </c>
      <c r="AY63" s="2"/>
      <c r="AZ63" s="2" t="s">
        <v>397</v>
      </c>
    </row>
    <row r="64" spans="2:52" ht="13.5">
      <c r="B64" s="4"/>
      <c r="C64" s="26">
        <v>62</v>
      </c>
      <c r="D64" s="27" t="e">
        <f>VLOOKUP(E64,'商会情報'!C2:E212,2,0)</f>
        <v>#REF!</v>
      </c>
      <c r="E64" s="26" t="e">
        <f>#REF!</f>
        <v>#REF!</v>
      </c>
      <c r="F64" s="27" t="e">
        <f>VLOOKUP(E64,'商会情報'!C2:E212,3,0)</f>
        <v>#REF!</v>
      </c>
      <c r="G64" s="26">
        <v>1</v>
      </c>
      <c r="H64" s="26"/>
      <c r="I64" s="28"/>
      <c r="K64" s="29">
        <v>62</v>
      </c>
      <c r="L64" s="47"/>
      <c r="M64" s="26"/>
      <c r="N64" s="26"/>
      <c r="O64" s="27"/>
      <c r="P64" s="26"/>
      <c r="Q64"/>
      <c r="R64" s="2" t="s">
        <v>397</v>
      </c>
      <c r="S64" s="2">
        <v>7</v>
      </c>
      <c r="T64" s="2" t="s">
        <v>397</v>
      </c>
      <c r="U64" s="46" t="s">
        <v>386</v>
      </c>
      <c r="V64" s="2" t="s">
        <v>397</v>
      </c>
      <c r="W64" s="27" t="s">
        <v>418</v>
      </c>
      <c r="X64" s="2" t="s">
        <v>397</v>
      </c>
      <c r="Y64" s="32" t="s">
        <v>458</v>
      </c>
      <c r="Z64" s="2" t="s">
        <v>397</v>
      </c>
      <c r="AA64" s="27" t="s">
        <v>416</v>
      </c>
      <c r="AB64" s="2" t="s">
        <v>397</v>
      </c>
      <c r="AD64" s="2" t="s">
        <v>397</v>
      </c>
      <c r="AE64" s="2">
        <v>7</v>
      </c>
      <c r="AF64" s="2" t="s">
        <v>397</v>
      </c>
      <c r="AG64" s="46" t="s">
        <v>386</v>
      </c>
      <c r="AH64" s="2" t="s">
        <v>397</v>
      </c>
      <c r="AI64" s="2"/>
      <c r="AJ64" s="2" t="s">
        <v>397</v>
      </c>
      <c r="AK64" s="2"/>
      <c r="AL64" s="2" t="s">
        <v>397</v>
      </c>
      <c r="AM64" s="2"/>
      <c r="AN64" s="2" t="s">
        <v>400</v>
      </c>
      <c r="AO64"/>
      <c r="AP64" s="2" t="s">
        <v>397</v>
      </c>
      <c r="AQ64" s="2">
        <v>7</v>
      </c>
      <c r="AR64" s="2" t="s">
        <v>397</v>
      </c>
      <c r="AS64" s="46" t="s">
        <v>386</v>
      </c>
      <c r="AT64" s="2" t="s">
        <v>397</v>
      </c>
      <c r="AU64" s="2"/>
      <c r="AV64" s="2" t="s">
        <v>397</v>
      </c>
      <c r="AW64" s="2"/>
      <c r="AX64" s="2" t="s">
        <v>397</v>
      </c>
      <c r="AY64" s="2"/>
      <c r="AZ64" s="2" t="s">
        <v>397</v>
      </c>
    </row>
    <row r="65" spans="2:52" ht="13.5">
      <c r="B65" s="4"/>
      <c r="C65" s="26">
        <v>63</v>
      </c>
      <c r="D65" s="27" t="e">
        <f>VLOOKUP(E65,'商会情報'!C2:E212,2,0)</f>
        <v>#REF!</v>
      </c>
      <c r="E65" s="26" t="e">
        <f>#REF!</f>
        <v>#REF!</v>
      </c>
      <c r="F65" s="27" t="e">
        <f>VLOOKUP(E65,'商会情報'!C2:E212,3,0)</f>
        <v>#REF!</v>
      </c>
      <c r="G65" s="26">
        <v>1</v>
      </c>
      <c r="H65" s="26"/>
      <c r="I65" s="28"/>
      <c r="K65" s="29">
        <v>63</v>
      </c>
      <c r="L65" s="47"/>
      <c r="M65" s="26"/>
      <c r="N65" s="26"/>
      <c r="O65" s="27"/>
      <c r="P65" s="26"/>
      <c r="Q65"/>
      <c r="R65" s="2" t="s">
        <v>397</v>
      </c>
      <c r="S65" s="2">
        <v>8</v>
      </c>
      <c r="T65" s="2" t="s">
        <v>397</v>
      </c>
      <c r="U65" s="46" t="s">
        <v>386</v>
      </c>
      <c r="V65" s="2" t="s">
        <v>397</v>
      </c>
      <c r="W65" s="27" t="s">
        <v>71</v>
      </c>
      <c r="X65" s="2" t="s">
        <v>397</v>
      </c>
      <c r="Y65" s="26" t="s">
        <v>459</v>
      </c>
      <c r="Z65" s="2" t="s">
        <v>397</v>
      </c>
      <c r="AA65" s="27"/>
      <c r="AB65" s="2" t="s">
        <v>397</v>
      </c>
      <c r="AD65" s="2" t="s">
        <v>397</v>
      </c>
      <c r="AE65" s="2">
        <v>8</v>
      </c>
      <c r="AF65" s="2" t="s">
        <v>397</v>
      </c>
      <c r="AG65" s="46" t="s">
        <v>386</v>
      </c>
      <c r="AH65" s="2" t="s">
        <v>397</v>
      </c>
      <c r="AI65" s="2"/>
      <c r="AJ65" s="2" t="s">
        <v>397</v>
      </c>
      <c r="AK65" s="2"/>
      <c r="AL65" s="2" t="s">
        <v>397</v>
      </c>
      <c r="AM65" s="2"/>
      <c r="AN65" s="2" t="s">
        <v>400</v>
      </c>
      <c r="AO65"/>
      <c r="AP65" s="2" t="s">
        <v>397</v>
      </c>
      <c r="AQ65" s="2">
        <v>8</v>
      </c>
      <c r="AR65" s="2" t="s">
        <v>397</v>
      </c>
      <c r="AS65" s="46" t="s">
        <v>386</v>
      </c>
      <c r="AT65" s="2" t="s">
        <v>397</v>
      </c>
      <c r="AU65" s="2"/>
      <c r="AV65" s="2" t="s">
        <v>397</v>
      </c>
      <c r="AW65" s="2"/>
      <c r="AX65" s="2" t="s">
        <v>397</v>
      </c>
      <c r="AY65" s="2"/>
      <c r="AZ65" s="2" t="s">
        <v>397</v>
      </c>
    </row>
    <row r="66" spans="2:52" ht="13.5">
      <c r="B66" s="4"/>
      <c r="C66" s="26">
        <v>64</v>
      </c>
      <c r="D66" s="27" t="e">
        <f>VLOOKUP(E66,'商会情報'!C2:E212,2,0)</f>
        <v>#REF!</v>
      </c>
      <c r="E66" s="26" t="e">
        <f>#REF!</f>
        <v>#REF!</v>
      </c>
      <c r="F66" s="27" t="e">
        <f>VLOOKUP(E66,'商会情報'!C2:E212,3,0)</f>
        <v>#REF!</v>
      </c>
      <c r="G66" s="26"/>
      <c r="H66" s="26"/>
      <c r="I66" s="28"/>
      <c r="K66" s="29">
        <v>64</v>
      </c>
      <c r="L66" s="47"/>
      <c r="M66" s="31"/>
      <c r="N66" s="26"/>
      <c r="O66" s="27"/>
      <c r="P66" s="26"/>
      <c r="Q66"/>
      <c r="R66" s="2" t="s">
        <v>397</v>
      </c>
      <c r="S66" s="2">
        <v>9</v>
      </c>
      <c r="T66" s="2" t="s">
        <v>397</v>
      </c>
      <c r="U66" s="46" t="s">
        <v>386</v>
      </c>
      <c r="V66" s="2" t="s">
        <v>397</v>
      </c>
      <c r="W66" s="27"/>
      <c r="X66" s="2" t="s">
        <v>397</v>
      </c>
      <c r="Y66" s="32"/>
      <c r="Z66" s="2" t="s">
        <v>397</v>
      </c>
      <c r="AA66" s="26"/>
      <c r="AB66" s="2" t="s">
        <v>397</v>
      </c>
      <c r="AD66" s="2" t="s">
        <v>397</v>
      </c>
      <c r="AE66" s="2">
        <v>9</v>
      </c>
      <c r="AF66" s="2" t="s">
        <v>397</v>
      </c>
      <c r="AG66" s="46" t="s">
        <v>386</v>
      </c>
      <c r="AH66" s="2" t="s">
        <v>397</v>
      </c>
      <c r="AI66" s="2"/>
      <c r="AJ66" s="2" t="s">
        <v>397</v>
      </c>
      <c r="AK66" s="2"/>
      <c r="AL66" s="2" t="s">
        <v>397</v>
      </c>
      <c r="AM66" s="2"/>
      <c r="AN66" s="2" t="s">
        <v>400</v>
      </c>
      <c r="AO66"/>
      <c r="AP66" s="2" t="s">
        <v>397</v>
      </c>
      <c r="AQ66" s="2">
        <v>9</v>
      </c>
      <c r="AR66" s="2" t="s">
        <v>397</v>
      </c>
      <c r="AS66" s="46" t="s">
        <v>386</v>
      </c>
      <c r="AT66" s="2" t="s">
        <v>397</v>
      </c>
      <c r="AU66" s="2"/>
      <c r="AV66" s="2" t="s">
        <v>397</v>
      </c>
      <c r="AW66" s="2"/>
      <c r="AX66" s="2" t="s">
        <v>397</v>
      </c>
      <c r="AY66" s="2"/>
      <c r="AZ66" s="2" t="s">
        <v>397</v>
      </c>
    </row>
    <row r="67" spans="2:52" ht="13.5">
      <c r="B67" s="4"/>
      <c r="C67" s="26">
        <v>65</v>
      </c>
      <c r="D67" s="27" t="e">
        <f>VLOOKUP(E67,'商会情報'!C2:E212,2,0)</f>
        <v>#REF!</v>
      </c>
      <c r="E67" s="26" t="e">
        <f>#REF!</f>
        <v>#REF!</v>
      </c>
      <c r="F67" s="27" t="e">
        <f>VLOOKUP(E67,'商会情報'!C2:E212,3,0)</f>
        <v>#REF!</v>
      </c>
      <c r="G67" s="26"/>
      <c r="H67" s="26"/>
      <c r="I67" s="28"/>
      <c r="K67" s="29">
        <v>65</v>
      </c>
      <c r="L67" s="26"/>
      <c r="M67" s="26"/>
      <c r="N67" s="27"/>
      <c r="O67" s="26"/>
      <c r="P67"/>
      <c r="Q67"/>
      <c r="R67" s="2" t="s">
        <v>397</v>
      </c>
      <c r="S67" s="2">
        <v>10</v>
      </c>
      <c r="T67" s="2" t="s">
        <v>397</v>
      </c>
      <c r="U67" s="46" t="s">
        <v>386</v>
      </c>
      <c r="V67" s="2" t="s">
        <v>397</v>
      </c>
      <c r="W67" s="27"/>
      <c r="X67" s="2" t="s">
        <v>397</v>
      </c>
      <c r="Y67" s="26"/>
      <c r="Z67" s="2" t="s">
        <v>397</v>
      </c>
      <c r="AA67" s="27"/>
      <c r="AB67" s="2" t="s">
        <v>397</v>
      </c>
      <c r="AD67" s="2" t="s">
        <v>397</v>
      </c>
      <c r="AE67" s="2">
        <v>10</v>
      </c>
      <c r="AF67" s="2" t="s">
        <v>397</v>
      </c>
      <c r="AG67" s="46" t="s">
        <v>386</v>
      </c>
      <c r="AH67" s="2" t="s">
        <v>397</v>
      </c>
      <c r="AI67" s="2"/>
      <c r="AJ67" s="2" t="s">
        <v>397</v>
      </c>
      <c r="AK67" s="2"/>
      <c r="AL67" s="2" t="s">
        <v>397</v>
      </c>
      <c r="AM67" s="2"/>
      <c r="AN67" s="2" t="s">
        <v>400</v>
      </c>
      <c r="AO67"/>
      <c r="AP67" s="2" t="s">
        <v>397</v>
      </c>
      <c r="AQ67" s="2">
        <v>10</v>
      </c>
      <c r="AR67" s="2" t="s">
        <v>397</v>
      </c>
      <c r="AS67" s="46" t="s">
        <v>386</v>
      </c>
      <c r="AT67" s="2" t="s">
        <v>397</v>
      </c>
      <c r="AU67" s="2"/>
      <c r="AV67" s="2" t="s">
        <v>397</v>
      </c>
      <c r="AW67" s="2"/>
      <c r="AX67" s="2" t="s">
        <v>397</v>
      </c>
      <c r="AY67" s="2"/>
      <c r="AZ67" s="2" t="s">
        <v>397</v>
      </c>
    </row>
    <row r="68" spans="2:52" ht="13.5">
      <c r="B68" s="4"/>
      <c r="C68" s="26">
        <v>66</v>
      </c>
      <c r="D68" s="27" t="e">
        <f>VLOOKUP(E68,'商会情報'!C2:E212,2,0)</f>
        <v>#REF!</v>
      </c>
      <c r="E68" s="26" t="e">
        <f>#REF!</f>
        <v>#REF!</v>
      </c>
      <c r="F68" s="27" t="e">
        <f>VLOOKUP(E68,'商会情報'!C2:E212,3,0)</f>
        <v>#REF!</v>
      </c>
      <c r="G68" s="26">
        <v>1</v>
      </c>
      <c r="H68" s="26"/>
      <c r="I68" s="28"/>
      <c r="K68" s="29">
        <v>66</v>
      </c>
      <c r="L68" s="47"/>
      <c r="M68" s="26"/>
      <c r="N68" s="26"/>
      <c r="O68" s="27"/>
      <c r="P68" s="26"/>
      <c r="Q68"/>
      <c r="R68" s="2" t="s">
        <v>397</v>
      </c>
      <c r="S68" s="2" t="s">
        <v>378</v>
      </c>
      <c r="T68" s="2" t="s">
        <v>397</v>
      </c>
      <c r="U68" s="2" t="s">
        <v>379</v>
      </c>
      <c r="V68" s="2" t="s">
        <v>397</v>
      </c>
      <c r="W68" s="2"/>
      <c r="X68" s="2" t="s">
        <v>397</v>
      </c>
      <c r="Y68" s="2"/>
      <c r="Z68" s="2" t="s">
        <v>397</v>
      </c>
      <c r="AA68" s="26" t="s">
        <v>399</v>
      </c>
      <c r="AB68" s="2" t="s">
        <v>397</v>
      </c>
      <c r="AD68" s="2" t="s">
        <v>397</v>
      </c>
      <c r="AE68" s="2" t="s">
        <v>378</v>
      </c>
      <c r="AF68" s="2" t="s">
        <v>397</v>
      </c>
      <c r="AG68" s="2" t="s">
        <v>379</v>
      </c>
      <c r="AH68" s="2" t="s">
        <v>397</v>
      </c>
      <c r="AI68" s="2" t="s">
        <v>2</v>
      </c>
      <c r="AJ68" s="2" t="s">
        <v>397</v>
      </c>
      <c r="AK68" s="2" t="s">
        <v>398</v>
      </c>
      <c r="AL68" s="2" t="s">
        <v>397</v>
      </c>
      <c r="AM68" s="2" t="s">
        <v>399</v>
      </c>
      <c r="AN68" s="2" t="s">
        <v>400</v>
      </c>
      <c r="AO68"/>
      <c r="AP68" s="2" t="s">
        <v>397</v>
      </c>
      <c r="AQ68" s="2">
        <v>11</v>
      </c>
      <c r="AR68" s="2" t="s">
        <v>397</v>
      </c>
      <c r="AS68" s="46" t="s">
        <v>386</v>
      </c>
      <c r="AT68" s="2" t="s">
        <v>397</v>
      </c>
      <c r="AU68" s="2"/>
      <c r="AV68" s="2" t="s">
        <v>397</v>
      </c>
      <c r="AW68" s="2"/>
      <c r="AX68" s="2" t="s">
        <v>397</v>
      </c>
      <c r="AY68" s="2"/>
      <c r="AZ68" s="2" t="s">
        <v>397</v>
      </c>
    </row>
    <row r="69" spans="2:52" ht="13.5">
      <c r="B69" s="4"/>
      <c r="C69" s="26">
        <v>67</v>
      </c>
      <c r="D69" s="27" t="e">
        <f>VLOOKUP(E69,'商会情報'!C2:E212,2,0)</f>
        <v>#REF!</v>
      </c>
      <c r="E69" s="26" t="e">
        <f>#REF!</f>
        <v>#REF!</v>
      </c>
      <c r="F69" s="27" t="e">
        <f>VLOOKUP(E69,'商会情報'!C2:E212,3,0)</f>
        <v>#REF!</v>
      </c>
      <c r="G69" s="26">
        <v>1</v>
      </c>
      <c r="H69" s="26"/>
      <c r="I69" s="28"/>
      <c r="K69" s="29">
        <v>67</v>
      </c>
      <c r="L69" s="47"/>
      <c r="M69" s="26"/>
      <c r="N69" s="26"/>
      <c r="O69" s="41"/>
      <c r="P69" s="26"/>
      <c r="Q69"/>
      <c r="R69" s="2" t="s">
        <v>397</v>
      </c>
      <c r="S69" s="2">
        <v>1</v>
      </c>
      <c r="T69" s="2" t="s">
        <v>397</v>
      </c>
      <c r="U69" s="48" t="s">
        <v>387</v>
      </c>
      <c r="V69" s="2" t="s">
        <v>397</v>
      </c>
      <c r="W69" s="26"/>
      <c r="X69" s="2" t="s">
        <v>397</v>
      </c>
      <c r="Y69" s="26"/>
      <c r="Z69" s="2" t="s">
        <v>397</v>
      </c>
      <c r="AA69" s="26"/>
      <c r="AB69" s="2" t="s">
        <v>397</v>
      </c>
      <c r="AD69" s="2" t="s">
        <v>397</v>
      </c>
      <c r="AE69" s="2">
        <v>1</v>
      </c>
      <c r="AF69" s="2" t="s">
        <v>397</v>
      </c>
      <c r="AG69" s="48" t="s">
        <v>387</v>
      </c>
      <c r="AH69" s="2" t="s">
        <v>397</v>
      </c>
      <c r="AI69" s="2"/>
      <c r="AJ69" s="2" t="s">
        <v>397</v>
      </c>
      <c r="AK69" s="2"/>
      <c r="AL69" s="2" t="s">
        <v>397</v>
      </c>
      <c r="AM69" s="2"/>
      <c r="AN69" s="2" t="s">
        <v>400</v>
      </c>
      <c r="AO69"/>
      <c r="AP69" s="2" t="s">
        <v>397</v>
      </c>
      <c r="AQ69" s="2">
        <v>12</v>
      </c>
      <c r="AR69" s="2" t="s">
        <v>397</v>
      </c>
      <c r="AS69" s="46" t="s">
        <v>386</v>
      </c>
      <c r="AT69" s="2" t="s">
        <v>397</v>
      </c>
      <c r="AU69" s="2"/>
      <c r="AV69" s="2" t="s">
        <v>397</v>
      </c>
      <c r="AW69" s="2"/>
      <c r="AX69" s="2" t="s">
        <v>397</v>
      </c>
      <c r="AY69" s="2"/>
      <c r="AZ69" s="2" t="s">
        <v>397</v>
      </c>
    </row>
    <row r="70" spans="2:52" ht="13.5">
      <c r="B70" s="4"/>
      <c r="C70" s="26">
        <v>68</v>
      </c>
      <c r="D70" s="27" t="e">
        <f>VLOOKUP(E70,'商会情報'!C2:E212,2,0)</f>
        <v>#REF!</v>
      </c>
      <c r="E70" s="26" t="e">
        <f>#REF!</f>
        <v>#REF!</v>
      </c>
      <c r="F70" s="27" t="e">
        <f>VLOOKUP(E70,'商会情報'!C2:E212,3,0)</f>
        <v>#REF!</v>
      </c>
      <c r="G70" s="26"/>
      <c r="H70" s="26"/>
      <c r="I70" s="28"/>
      <c r="K70" s="29">
        <v>68</v>
      </c>
      <c r="L70" s="47"/>
      <c r="M70" s="26"/>
      <c r="N70" s="26"/>
      <c r="O70" s="27"/>
      <c r="P70" s="26"/>
      <c r="Q70"/>
      <c r="R70" s="2" t="s">
        <v>397</v>
      </c>
      <c r="S70" s="2">
        <v>2</v>
      </c>
      <c r="T70" s="2" t="s">
        <v>397</v>
      </c>
      <c r="U70" s="48" t="s">
        <v>387</v>
      </c>
      <c r="V70" s="2" t="s">
        <v>397</v>
      </c>
      <c r="W70" s="26"/>
      <c r="X70" s="2" t="s">
        <v>397</v>
      </c>
      <c r="Y70" s="26"/>
      <c r="Z70" s="2" t="s">
        <v>397</v>
      </c>
      <c r="AA70" s="26"/>
      <c r="AB70" s="2" t="s">
        <v>397</v>
      </c>
      <c r="AD70" s="2" t="s">
        <v>397</v>
      </c>
      <c r="AE70" s="2">
        <v>2</v>
      </c>
      <c r="AF70" s="2" t="s">
        <v>397</v>
      </c>
      <c r="AG70" s="48" t="s">
        <v>387</v>
      </c>
      <c r="AH70" s="2" t="s">
        <v>397</v>
      </c>
      <c r="AI70" s="2"/>
      <c r="AJ70" s="2" t="s">
        <v>397</v>
      </c>
      <c r="AK70" s="2"/>
      <c r="AL70" s="2" t="s">
        <v>397</v>
      </c>
      <c r="AM70" s="2"/>
      <c r="AN70" s="2" t="s">
        <v>400</v>
      </c>
      <c r="AO70"/>
      <c r="AP70" s="2" t="s">
        <v>397</v>
      </c>
      <c r="AQ70" s="2" t="s">
        <v>378</v>
      </c>
      <c r="AR70" s="2" t="s">
        <v>397</v>
      </c>
      <c r="AS70" s="2" t="s">
        <v>379</v>
      </c>
      <c r="AT70" s="2" t="s">
        <v>397</v>
      </c>
      <c r="AU70" s="2" t="s">
        <v>2</v>
      </c>
      <c r="AV70" s="2" t="s">
        <v>397</v>
      </c>
      <c r="AW70" s="2" t="s">
        <v>398</v>
      </c>
      <c r="AX70" s="2" t="s">
        <v>397</v>
      </c>
      <c r="AY70" s="2" t="s">
        <v>399</v>
      </c>
      <c r="AZ70" s="2" t="s">
        <v>397</v>
      </c>
    </row>
    <row r="71" spans="2:52" ht="13.5">
      <c r="B71" s="4"/>
      <c r="C71" s="26">
        <v>69</v>
      </c>
      <c r="D71" s="27" t="e">
        <f>VLOOKUP(E71,'商会情報'!C2:E212,2,0)</f>
        <v>#REF!</v>
      </c>
      <c r="E71" s="26" t="e">
        <f>#REF!</f>
        <v>#REF!</v>
      </c>
      <c r="F71" s="27" t="e">
        <f>VLOOKUP(E71,'商会情報'!C2:E212,3,0)</f>
        <v>#REF!</v>
      </c>
      <c r="G71" s="26"/>
      <c r="H71" s="26"/>
      <c r="I71" s="28"/>
      <c r="K71" s="29">
        <v>69</v>
      </c>
      <c r="L71" s="47"/>
      <c r="M71" s="27"/>
      <c r="N71" s="27"/>
      <c r="O71" s="27"/>
      <c r="P71" s="26"/>
      <c r="Q71"/>
      <c r="R71" s="2" t="s">
        <v>397</v>
      </c>
      <c r="S71" s="2">
        <v>3</v>
      </c>
      <c r="T71" s="2" t="s">
        <v>397</v>
      </c>
      <c r="U71" s="48" t="s">
        <v>387</v>
      </c>
      <c r="V71" s="2" t="s">
        <v>397</v>
      </c>
      <c r="W71" s="26"/>
      <c r="X71" s="2" t="s">
        <v>397</v>
      </c>
      <c r="Y71" s="26"/>
      <c r="Z71" s="2" t="s">
        <v>397</v>
      </c>
      <c r="AA71" s="31"/>
      <c r="AB71" s="2" t="s">
        <v>397</v>
      </c>
      <c r="AD71" s="2" t="s">
        <v>397</v>
      </c>
      <c r="AE71" s="2">
        <v>3</v>
      </c>
      <c r="AF71" s="2" t="s">
        <v>397</v>
      </c>
      <c r="AG71" s="48" t="s">
        <v>387</v>
      </c>
      <c r="AH71" s="2" t="s">
        <v>397</v>
      </c>
      <c r="AI71" s="2"/>
      <c r="AJ71" s="2" t="s">
        <v>397</v>
      </c>
      <c r="AK71" s="2"/>
      <c r="AL71" s="2" t="s">
        <v>397</v>
      </c>
      <c r="AM71" s="2"/>
      <c r="AN71" s="2" t="s">
        <v>400</v>
      </c>
      <c r="AO71"/>
      <c r="AP71" s="2" t="s">
        <v>397</v>
      </c>
      <c r="AQ71" s="2">
        <v>1</v>
      </c>
      <c r="AR71" s="2" t="s">
        <v>397</v>
      </c>
      <c r="AS71" s="48" t="s">
        <v>387</v>
      </c>
      <c r="AT71" s="2" t="s">
        <v>397</v>
      </c>
      <c r="AU71" s="2"/>
      <c r="AV71" s="2" t="s">
        <v>397</v>
      </c>
      <c r="AW71" s="2"/>
      <c r="AX71" s="2" t="s">
        <v>397</v>
      </c>
      <c r="AY71" s="2"/>
      <c r="AZ71" s="2" t="s">
        <v>397</v>
      </c>
    </row>
    <row r="72" spans="2:52" ht="13.5">
      <c r="B72" s="4"/>
      <c r="C72" s="26">
        <v>70</v>
      </c>
      <c r="D72" s="27" t="e">
        <f>VLOOKUP(E72,'商会情報'!C2:E212,2,0)</f>
        <v>#REF!</v>
      </c>
      <c r="E72" s="26" t="e">
        <f>#REF!</f>
        <v>#REF!</v>
      </c>
      <c r="F72" s="27" t="e">
        <f>VLOOKUP(E72,'商会情報'!C2:E212,3,0)</f>
        <v>#REF!</v>
      </c>
      <c r="G72" s="26"/>
      <c r="H72" s="26"/>
      <c r="I72" s="28"/>
      <c r="K72" s="29">
        <v>70</v>
      </c>
      <c r="L72" s="47"/>
      <c r="M72" s="27"/>
      <c r="N72" s="27"/>
      <c r="O72" s="27"/>
      <c r="P72" s="26"/>
      <c r="Q72"/>
      <c r="R72" s="2" t="s">
        <v>397</v>
      </c>
      <c r="S72" s="2">
        <v>4</v>
      </c>
      <c r="T72" s="2" t="s">
        <v>397</v>
      </c>
      <c r="U72" s="48" t="s">
        <v>387</v>
      </c>
      <c r="V72" s="2" t="s">
        <v>397</v>
      </c>
      <c r="W72" s="26"/>
      <c r="X72" s="2" t="s">
        <v>397</v>
      </c>
      <c r="Y72" s="26"/>
      <c r="Z72" s="2" t="s">
        <v>397</v>
      </c>
      <c r="AA72" s="31"/>
      <c r="AB72" s="2" t="s">
        <v>397</v>
      </c>
      <c r="AD72" s="2" t="s">
        <v>397</v>
      </c>
      <c r="AE72" s="2">
        <v>4</v>
      </c>
      <c r="AF72" s="2" t="s">
        <v>397</v>
      </c>
      <c r="AG72" s="48" t="s">
        <v>387</v>
      </c>
      <c r="AH72" s="2" t="s">
        <v>397</v>
      </c>
      <c r="AI72" s="2"/>
      <c r="AJ72" s="2" t="s">
        <v>397</v>
      </c>
      <c r="AK72" s="2"/>
      <c r="AL72" s="2" t="s">
        <v>397</v>
      </c>
      <c r="AM72" s="2"/>
      <c r="AN72" s="2" t="s">
        <v>400</v>
      </c>
      <c r="AO72"/>
      <c r="AP72" s="2" t="s">
        <v>397</v>
      </c>
      <c r="AQ72" s="2">
        <v>2</v>
      </c>
      <c r="AR72" s="2" t="s">
        <v>397</v>
      </c>
      <c r="AS72" s="48" t="s">
        <v>387</v>
      </c>
      <c r="AT72" s="2" t="s">
        <v>397</v>
      </c>
      <c r="AU72" s="2"/>
      <c r="AV72" s="2" t="s">
        <v>397</v>
      </c>
      <c r="AW72" s="2"/>
      <c r="AX72" s="2" t="s">
        <v>397</v>
      </c>
      <c r="AY72" s="2"/>
      <c r="AZ72" s="2" t="s">
        <v>397</v>
      </c>
    </row>
    <row r="73" spans="2:52" ht="13.5">
      <c r="B73" s="4"/>
      <c r="C73" s="26">
        <v>71</v>
      </c>
      <c r="D73" s="27" t="e">
        <f>VLOOKUP(E73,'商会情報'!C2:E212,2,0)</f>
        <v>#N/A</v>
      </c>
      <c r="E73" s="26"/>
      <c r="F73" s="27" t="e">
        <f>VLOOKUP(E73,'商会情報'!C2:E212,3,0)</f>
        <v>#N/A</v>
      </c>
      <c r="G73" s="26"/>
      <c r="H73" s="26"/>
      <c r="I73" s="28"/>
      <c r="K73" s="29">
        <v>71</v>
      </c>
      <c r="L73" s="26"/>
      <c r="M73" s="26"/>
      <c r="N73" s="26"/>
      <c r="O73" s="27"/>
      <c r="P73" s="26"/>
      <c r="Q73"/>
      <c r="R73" s="2" t="s">
        <v>397</v>
      </c>
      <c r="S73" s="2">
        <v>5</v>
      </c>
      <c r="T73" s="2" t="s">
        <v>397</v>
      </c>
      <c r="U73" s="48" t="s">
        <v>387</v>
      </c>
      <c r="V73" s="2" t="s">
        <v>397</v>
      </c>
      <c r="W73" s="26"/>
      <c r="X73" s="2" t="s">
        <v>397</v>
      </c>
      <c r="Y73" s="26"/>
      <c r="Z73" s="2" t="s">
        <v>397</v>
      </c>
      <c r="AA73" s="26"/>
      <c r="AB73" s="2" t="s">
        <v>397</v>
      </c>
      <c r="AD73" s="2" t="s">
        <v>397</v>
      </c>
      <c r="AE73" s="2">
        <v>5</v>
      </c>
      <c r="AF73" s="2" t="s">
        <v>397</v>
      </c>
      <c r="AG73" s="48" t="s">
        <v>387</v>
      </c>
      <c r="AH73" s="2" t="s">
        <v>397</v>
      </c>
      <c r="AI73" s="2"/>
      <c r="AJ73" s="2" t="s">
        <v>397</v>
      </c>
      <c r="AK73" s="2"/>
      <c r="AL73" s="2" t="s">
        <v>397</v>
      </c>
      <c r="AM73" s="2"/>
      <c r="AN73" s="2" t="s">
        <v>400</v>
      </c>
      <c r="AO73"/>
      <c r="AP73" s="2" t="s">
        <v>397</v>
      </c>
      <c r="AQ73" s="2">
        <v>3</v>
      </c>
      <c r="AR73" s="2" t="s">
        <v>397</v>
      </c>
      <c r="AS73" s="48" t="s">
        <v>387</v>
      </c>
      <c r="AT73" s="2" t="s">
        <v>397</v>
      </c>
      <c r="AU73" s="2"/>
      <c r="AV73" s="2" t="s">
        <v>397</v>
      </c>
      <c r="AW73" s="2"/>
      <c r="AX73" s="2" t="s">
        <v>397</v>
      </c>
      <c r="AY73" s="2"/>
      <c r="AZ73" s="2" t="s">
        <v>397</v>
      </c>
    </row>
    <row r="74" spans="2:52" ht="13.5">
      <c r="B74" s="4"/>
      <c r="C74" s="26">
        <v>72</v>
      </c>
      <c r="D74" s="27" t="e">
        <f>VLOOKUP(E74,'商会情報'!C2:E212,2,0)</f>
        <v>#N/A</v>
      </c>
      <c r="E74" s="26"/>
      <c r="F74" s="27" t="e">
        <f>VLOOKUP(E74,'商会情報'!C2:E212,3,0)</f>
        <v>#N/A</v>
      </c>
      <c r="G74" s="26"/>
      <c r="H74" s="26"/>
      <c r="I74" s="28"/>
      <c r="K74" s="29">
        <v>72</v>
      </c>
      <c r="L74" s="26"/>
      <c r="M74" s="26"/>
      <c r="N74" s="26"/>
      <c r="O74" s="27"/>
      <c r="P74" s="26"/>
      <c r="Q74"/>
      <c r="R74" s="2" t="s">
        <v>397</v>
      </c>
      <c r="S74" s="2">
        <v>6</v>
      </c>
      <c r="T74" s="2" t="s">
        <v>397</v>
      </c>
      <c r="U74" s="48" t="s">
        <v>387</v>
      </c>
      <c r="V74" s="2" t="s">
        <v>397</v>
      </c>
      <c r="W74" s="26"/>
      <c r="X74" s="2" t="s">
        <v>397</v>
      </c>
      <c r="Y74" s="26"/>
      <c r="Z74" s="2" t="s">
        <v>397</v>
      </c>
      <c r="AA74" s="26"/>
      <c r="AB74" s="2" t="s">
        <v>397</v>
      </c>
      <c r="AD74" s="2" t="s">
        <v>397</v>
      </c>
      <c r="AE74" s="2">
        <v>6</v>
      </c>
      <c r="AF74" s="2" t="s">
        <v>397</v>
      </c>
      <c r="AG74" s="48" t="s">
        <v>387</v>
      </c>
      <c r="AH74" s="2" t="s">
        <v>397</v>
      </c>
      <c r="AI74" s="2"/>
      <c r="AJ74" s="2" t="s">
        <v>397</v>
      </c>
      <c r="AK74" s="2"/>
      <c r="AL74" s="2" t="s">
        <v>397</v>
      </c>
      <c r="AM74" s="2"/>
      <c r="AN74" s="2" t="s">
        <v>400</v>
      </c>
      <c r="AO74"/>
      <c r="AP74" s="2" t="s">
        <v>397</v>
      </c>
      <c r="AQ74" s="2">
        <v>4</v>
      </c>
      <c r="AR74" s="2" t="s">
        <v>397</v>
      </c>
      <c r="AS74" s="48" t="s">
        <v>387</v>
      </c>
      <c r="AT74" s="2" t="s">
        <v>397</v>
      </c>
      <c r="AU74" s="2"/>
      <c r="AV74" s="2" t="s">
        <v>397</v>
      </c>
      <c r="AW74" s="2"/>
      <c r="AX74" s="2" t="s">
        <v>397</v>
      </c>
      <c r="AY74" s="2"/>
      <c r="AZ74" s="2" t="s">
        <v>397</v>
      </c>
    </row>
    <row r="75" spans="2:52" ht="13.5">
      <c r="B75" s="4"/>
      <c r="C75" s="26">
        <v>73</v>
      </c>
      <c r="D75" s="27" t="e">
        <f>VLOOKUP(E75,'商会情報'!C2:E212,2,0)</f>
        <v>#N/A</v>
      </c>
      <c r="E75" s="26"/>
      <c r="F75" s="27" t="e">
        <f>VLOOKUP(E75,'商会情報'!C2:E212,3,0)</f>
        <v>#N/A</v>
      </c>
      <c r="G75" s="26"/>
      <c r="H75" s="26"/>
      <c r="I75" s="28"/>
      <c r="K75" s="29">
        <v>73</v>
      </c>
      <c r="L75" s="26"/>
      <c r="M75" s="26"/>
      <c r="N75" s="26"/>
      <c r="O75" s="27"/>
      <c r="P75" s="26"/>
      <c r="Q75"/>
      <c r="R75" s="2" t="s">
        <v>397</v>
      </c>
      <c r="S75" s="2">
        <v>7</v>
      </c>
      <c r="T75" s="2" t="s">
        <v>397</v>
      </c>
      <c r="U75" s="48" t="s">
        <v>387</v>
      </c>
      <c r="V75" s="2" t="s">
        <v>397</v>
      </c>
      <c r="W75" s="26"/>
      <c r="X75" s="2" t="s">
        <v>397</v>
      </c>
      <c r="Y75" s="26"/>
      <c r="Z75" s="2" t="s">
        <v>397</v>
      </c>
      <c r="AA75" s="49"/>
      <c r="AB75" s="2" t="s">
        <v>397</v>
      </c>
      <c r="AD75" s="2" t="s">
        <v>397</v>
      </c>
      <c r="AE75" s="2">
        <v>7</v>
      </c>
      <c r="AF75" s="2" t="s">
        <v>397</v>
      </c>
      <c r="AG75" s="48" t="s">
        <v>387</v>
      </c>
      <c r="AH75" s="2" t="s">
        <v>397</v>
      </c>
      <c r="AI75" s="2"/>
      <c r="AJ75" s="2" t="s">
        <v>397</v>
      </c>
      <c r="AK75" s="2"/>
      <c r="AL75" s="2" t="s">
        <v>397</v>
      </c>
      <c r="AM75" s="2"/>
      <c r="AN75" s="2" t="s">
        <v>400</v>
      </c>
      <c r="AO75"/>
      <c r="AP75" s="2" t="s">
        <v>397</v>
      </c>
      <c r="AQ75" s="2">
        <v>5</v>
      </c>
      <c r="AR75" s="2" t="s">
        <v>397</v>
      </c>
      <c r="AS75" s="48" t="s">
        <v>387</v>
      </c>
      <c r="AT75" s="2" t="s">
        <v>397</v>
      </c>
      <c r="AU75" s="2"/>
      <c r="AV75" s="2" t="s">
        <v>397</v>
      </c>
      <c r="AW75" s="2"/>
      <c r="AX75" s="2" t="s">
        <v>397</v>
      </c>
      <c r="AY75" s="2"/>
      <c r="AZ75" s="2" t="s">
        <v>397</v>
      </c>
    </row>
    <row r="76" spans="2:52" ht="13.5">
      <c r="B76" s="4"/>
      <c r="C76" s="50">
        <v>74</v>
      </c>
      <c r="D76" s="27" t="e">
        <f>VLOOKUP(E76,'商会情報'!C3:E213,2,0)</f>
        <v>#N/A</v>
      </c>
      <c r="E76" s="50"/>
      <c r="F76" s="39" t="e">
        <f>VLOOKUP(E76,'商会情報'!C2:E212,3,0)</f>
        <v>#N/A</v>
      </c>
      <c r="G76" s="50"/>
      <c r="H76" s="50"/>
      <c r="I76" s="28"/>
      <c r="K76" s="29">
        <v>74</v>
      </c>
      <c r="L76" s="26"/>
      <c r="M76" s="51"/>
      <c r="N76" s="51"/>
      <c r="O76" s="52"/>
      <c r="P76" s="26"/>
      <c r="Q76"/>
      <c r="R76" s="2" t="s">
        <v>397</v>
      </c>
      <c r="S76" s="2">
        <v>8</v>
      </c>
      <c r="T76" s="2" t="s">
        <v>397</v>
      </c>
      <c r="U76" s="48" t="s">
        <v>387</v>
      </c>
      <c r="V76" s="2" t="s">
        <v>397</v>
      </c>
      <c r="W76" s="31"/>
      <c r="X76" s="2" t="s">
        <v>397</v>
      </c>
      <c r="Y76" s="26"/>
      <c r="Z76" s="2" t="s">
        <v>397</v>
      </c>
      <c r="AA76" s="31"/>
      <c r="AB76" s="2" t="s">
        <v>397</v>
      </c>
      <c r="AD76" s="2" t="s">
        <v>397</v>
      </c>
      <c r="AE76" s="2">
        <v>8</v>
      </c>
      <c r="AF76" s="2" t="s">
        <v>397</v>
      </c>
      <c r="AG76" s="48" t="s">
        <v>387</v>
      </c>
      <c r="AH76" s="2" t="s">
        <v>397</v>
      </c>
      <c r="AI76" s="2"/>
      <c r="AJ76" s="2" t="s">
        <v>397</v>
      </c>
      <c r="AK76" s="2"/>
      <c r="AL76" s="2" t="s">
        <v>397</v>
      </c>
      <c r="AM76" s="2"/>
      <c r="AN76" s="2" t="s">
        <v>400</v>
      </c>
      <c r="AO76"/>
      <c r="AP76" s="2" t="s">
        <v>397</v>
      </c>
      <c r="AQ76" s="2">
        <v>6</v>
      </c>
      <c r="AR76" s="2" t="s">
        <v>397</v>
      </c>
      <c r="AS76" s="48" t="s">
        <v>387</v>
      </c>
      <c r="AT76" s="2" t="s">
        <v>397</v>
      </c>
      <c r="AU76" s="2"/>
      <c r="AV76" s="2" t="s">
        <v>397</v>
      </c>
      <c r="AW76" s="2"/>
      <c r="AX76" s="2" t="s">
        <v>397</v>
      </c>
      <c r="AY76" s="2"/>
      <c r="AZ76" s="2" t="s">
        <v>397</v>
      </c>
    </row>
    <row r="77" spans="2:52" ht="13.5">
      <c r="B77" s="53"/>
      <c r="C77" s="26">
        <v>75</v>
      </c>
      <c r="D77" s="27" t="e">
        <f>VLOOKUP(E77,'商会情報'!C4:E214,2,0)</f>
        <v>#N/A</v>
      </c>
      <c r="E77" s="26"/>
      <c r="F77" s="39" t="e">
        <f>VLOOKUP(E77,'商会情報'!C3:E213,3,0)</f>
        <v>#N/A</v>
      </c>
      <c r="G77" s="26"/>
      <c r="H77" s="26"/>
      <c r="I77" s="28"/>
      <c r="K77" s="29">
        <v>75</v>
      </c>
      <c r="L77" s="26"/>
      <c r="M77" s="26"/>
      <c r="N77" s="26"/>
      <c r="O77" s="27"/>
      <c r="P77" s="26"/>
      <c r="Q77"/>
      <c r="R77" s="2" t="s">
        <v>397</v>
      </c>
      <c r="S77" s="2">
        <v>9</v>
      </c>
      <c r="T77" s="2" t="s">
        <v>397</v>
      </c>
      <c r="U77" s="48" t="s">
        <v>387</v>
      </c>
      <c r="V77" s="2" t="s">
        <v>397</v>
      </c>
      <c r="W77" s="31"/>
      <c r="X77" s="2" t="s">
        <v>397</v>
      </c>
      <c r="Y77" s="26"/>
      <c r="Z77" s="2" t="s">
        <v>397</v>
      </c>
      <c r="AA77" s="31"/>
      <c r="AB77" s="2" t="s">
        <v>397</v>
      </c>
      <c r="AD77" s="2" t="s">
        <v>397</v>
      </c>
      <c r="AE77" s="2">
        <v>9</v>
      </c>
      <c r="AF77" s="2" t="s">
        <v>397</v>
      </c>
      <c r="AG77" s="48" t="s">
        <v>387</v>
      </c>
      <c r="AH77" s="2" t="s">
        <v>397</v>
      </c>
      <c r="AI77" s="2"/>
      <c r="AJ77" s="2" t="s">
        <v>397</v>
      </c>
      <c r="AK77" s="2"/>
      <c r="AL77" s="2" t="s">
        <v>397</v>
      </c>
      <c r="AM77" s="2"/>
      <c r="AN77" s="2" t="s">
        <v>400</v>
      </c>
      <c r="AO77"/>
      <c r="AP77" s="2" t="s">
        <v>397</v>
      </c>
      <c r="AQ77" s="2">
        <v>7</v>
      </c>
      <c r="AR77" s="2" t="s">
        <v>397</v>
      </c>
      <c r="AS77" s="48" t="s">
        <v>387</v>
      </c>
      <c r="AT77" s="2" t="s">
        <v>397</v>
      </c>
      <c r="AU77" s="2"/>
      <c r="AV77" s="2" t="s">
        <v>397</v>
      </c>
      <c r="AW77" s="2"/>
      <c r="AX77" s="2" t="s">
        <v>397</v>
      </c>
      <c r="AY77" s="2"/>
      <c r="AZ77" s="2" t="s">
        <v>397</v>
      </c>
    </row>
    <row r="78" spans="2:52" ht="13.5">
      <c r="B78" s="53"/>
      <c r="C78" s="50">
        <v>76</v>
      </c>
      <c r="D78" s="27" t="e">
        <f>VLOOKUP(E78,'商会情報'!C5:E215,2,0)</f>
        <v>#REF!</v>
      </c>
      <c r="E78" s="26" t="e">
        <f>#REF!</f>
        <v>#REF!</v>
      </c>
      <c r="F78" s="39" t="e">
        <f>VLOOKUP(E78,'商会情報'!C4:E214,3,0)</f>
        <v>#REF!</v>
      </c>
      <c r="G78" s="26"/>
      <c r="H78" s="26"/>
      <c r="I78" s="28"/>
      <c r="K78" s="29">
        <v>76</v>
      </c>
      <c r="L78" s="26"/>
      <c r="M78" s="26"/>
      <c r="N78" s="26"/>
      <c r="O78" s="27"/>
      <c r="P78" s="26"/>
      <c r="Q78"/>
      <c r="R78" s="2" t="s">
        <v>397</v>
      </c>
      <c r="S78" s="2">
        <v>10</v>
      </c>
      <c r="T78" s="2" t="s">
        <v>397</v>
      </c>
      <c r="U78" s="48" t="s">
        <v>387</v>
      </c>
      <c r="V78" s="2" t="s">
        <v>397</v>
      </c>
      <c r="W78" s="26"/>
      <c r="X78" s="2" t="s">
        <v>397</v>
      </c>
      <c r="Y78" s="26"/>
      <c r="Z78" s="2" t="s">
        <v>397</v>
      </c>
      <c r="AA78" s="26"/>
      <c r="AB78" s="2" t="s">
        <v>397</v>
      </c>
      <c r="AD78" s="2" t="s">
        <v>397</v>
      </c>
      <c r="AE78" s="2">
        <v>10</v>
      </c>
      <c r="AF78" s="2" t="s">
        <v>397</v>
      </c>
      <c r="AG78" s="48" t="s">
        <v>387</v>
      </c>
      <c r="AH78" s="2" t="s">
        <v>397</v>
      </c>
      <c r="AI78" s="2"/>
      <c r="AJ78" s="2" t="s">
        <v>397</v>
      </c>
      <c r="AK78" s="2"/>
      <c r="AL78" s="2" t="s">
        <v>397</v>
      </c>
      <c r="AM78" s="2"/>
      <c r="AN78" s="2" t="s">
        <v>400</v>
      </c>
      <c r="AO78"/>
      <c r="AP78" s="2" t="s">
        <v>397</v>
      </c>
      <c r="AQ78" s="2">
        <v>8</v>
      </c>
      <c r="AR78" s="2" t="s">
        <v>397</v>
      </c>
      <c r="AS78" s="48" t="s">
        <v>387</v>
      </c>
      <c r="AT78" s="2" t="s">
        <v>397</v>
      </c>
      <c r="AU78" s="2"/>
      <c r="AV78" s="2" t="s">
        <v>397</v>
      </c>
      <c r="AW78" s="2"/>
      <c r="AX78" s="2" t="s">
        <v>397</v>
      </c>
      <c r="AY78" s="2"/>
      <c r="AZ78" s="2" t="s">
        <v>397</v>
      </c>
    </row>
    <row r="79" spans="2:52" ht="13.5">
      <c r="B79" s="53"/>
      <c r="C79" s="26">
        <v>77</v>
      </c>
      <c r="D79" s="27" t="e">
        <f>VLOOKUP(E79,'商会情報'!C6:E216,2,0)</f>
        <v>#REF!</v>
      </c>
      <c r="E79" s="26" t="e">
        <f>#REF!</f>
        <v>#REF!</v>
      </c>
      <c r="F79" s="39" t="e">
        <f>VLOOKUP(E79,'商会情報'!C5:E215,3,0)</f>
        <v>#REF!</v>
      </c>
      <c r="G79" s="26"/>
      <c r="H79" s="26"/>
      <c r="I79" s="28"/>
      <c r="K79" s="29">
        <v>77</v>
      </c>
      <c r="L79" s="26"/>
      <c r="M79" s="26"/>
      <c r="N79" s="26"/>
      <c r="O79" s="27"/>
      <c r="P79" s="26"/>
      <c r="Q79"/>
      <c r="R79" s="2" t="s">
        <v>397</v>
      </c>
      <c r="S79" s="2">
        <v>11</v>
      </c>
      <c r="T79" s="2" t="s">
        <v>397</v>
      </c>
      <c r="U79" s="48" t="s">
        <v>387</v>
      </c>
      <c r="V79" s="2" t="s">
        <v>397</v>
      </c>
      <c r="W79" s="26"/>
      <c r="X79" s="2" t="s">
        <v>397</v>
      </c>
      <c r="Y79" s="26"/>
      <c r="Z79" s="2" t="s">
        <v>397</v>
      </c>
      <c r="AA79" s="26"/>
      <c r="AB79" s="2" t="s">
        <v>397</v>
      </c>
      <c r="AD79" s="2" t="s">
        <v>397</v>
      </c>
      <c r="AE79" s="2">
        <v>11</v>
      </c>
      <c r="AF79" s="2" t="s">
        <v>397</v>
      </c>
      <c r="AG79" s="48" t="s">
        <v>387</v>
      </c>
      <c r="AH79" s="2" t="s">
        <v>397</v>
      </c>
      <c r="AI79" s="2"/>
      <c r="AJ79" s="2" t="s">
        <v>397</v>
      </c>
      <c r="AK79" s="2"/>
      <c r="AL79" s="2" t="s">
        <v>397</v>
      </c>
      <c r="AM79" s="2"/>
      <c r="AN79" s="2" t="s">
        <v>400</v>
      </c>
      <c r="AO79"/>
      <c r="AP79" s="2" t="s">
        <v>397</v>
      </c>
      <c r="AQ79" s="2">
        <v>9</v>
      </c>
      <c r="AR79" s="2" t="s">
        <v>397</v>
      </c>
      <c r="AS79" s="48" t="s">
        <v>387</v>
      </c>
      <c r="AT79" s="2" t="s">
        <v>397</v>
      </c>
      <c r="AU79" s="2"/>
      <c r="AV79" s="2" t="s">
        <v>397</v>
      </c>
      <c r="AW79" s="2"/>
      <c r="AX79" s="2" t="s">
        <v>397</v>
      </c>
      <c r="AY79" s="2"/>
      <c r="AZ79" s="2" t="s">
        <v>397</v>
      </c>
    </row>
    <row r="80" spans="2:52" ht="13.5">
      <c r="B80" s="53"/>
      <c r="C80" s="50">
        <v>78</v>
      </c>
      <c r="D80" s="27" t="e">
        <f>VLOOKUP(E80,'商会情報'!C7:E217,2,0)</f>
        <v>#REF!</v>
      </c>
      <c r="E80" s="26" t="e">
        <f>#REF!</f>
        <v>#REF!</v>
      </c>
      <c r="F80" s="39" t="e">
        <f>VLOOKUP(E80,'商会情報'!C6:E216,3,0)</f>
        <v>#REF!</v>
      </c>
      <c r="G80" s="26"/>
      <c r="H80" s="26"/>
      <c r="I80" s="28"/>
      <c r="K80" s="29">
        <v>78</v>
      </c>
      <c r="L80" s="26"/>
      <c r="M80" s="26"/>
      <c r="N80" s="26"/>
      <c r="O80" s="27"/>
      <c r="P80" s="26"/>
      <c r="Q80"/>
      <c r="R80" s="2" t="s">
        <v>397</v>
      </c>
      <c r="S80" s="2" t="s">
        <v>378</v>
      </c>
      <c r="T80" s="2" t="s">
        <v>397</v>
      </c>
      <c r="U80" s="2" t="s">
        <v>379</v>
      </c>
      <c r="V80" s="2" t="s">
        <v>397</v>
      </c>
      <c r="W80" s="26" t="s">
        <v>2</v>
      </c>
      <c r="X80" s="2" t="s">
        <v>397</v>
      </c>
      <c r="Y80" s="26" t="s">
        <v>398</v>
      </c>
      <c r="Z80" s="26" t="s">
        <v>397</v>
      </c>
      <c r="AA80" s="26" t="s">
        <v>399</v>
      </c>
      <c r="AB80" s="2" t="s">
        <v>397</v>
      </c>
      <c r="AD80" s="2" t="s">
        <v>397</v>
      </c>
      <c r="AE80" s="2">
        <v>12</v>
      </c>
      <c r="AF80" s="2" t="s">
        <v>397</v>
      </c>
      <c r="AG80" s="48" t="s">
        <v>387</v>
      </c>
      <c r="AH80" s="2" t="s">
        <v>397</v>
      </c>
      <c r="AI80" s="2"/>
      <c r="AJ80" s="2" t="s">
        <v>397</v>
      </c>
      <c r="AK80" s="2"/>
      <c r="AL80" s="2" t="s">
        <v>397</v>
      </c>
      <c r="AM80" s="2"/>
      <c r="AN80" s="2" t="s">
        <v>400</v>
      </c>
      <c r="AO80"/>
      <c r="AP80" s="2" t="s">
        <v>397</v>
      </c>
      <c r="AQ80" s="2">
        <v>10</v>
      </c>
      <c r="AR80" s="2" t="s">
        <v>397</v>
      </c>
      <c r="AS80" s="48" t="s">
        <v>387</v>
      </c>
      <c r="AT80" s="2" t="s">
        <v>397</v>
      </c>
      <c r="AU80" s="2"/>
      <c r="AV80" s="2" t="s">
        <v>397</v>
      </c>
      <c r="AW80" s="2"/>
      <c r="AX80" s="2" t="s">
        <v>397</v>
      </c>
      <c r="AY80" s="2"/>
      <c r="AZ80" s="2" t="s">
        <v>397</v>
      </c>
    </row>
    <row r="81" spans="2:52" ht="13.5">
      <c r="B81" s="53"/>
      <c r="C81" s="26">
        <v>79</v>
      </c>
      <c r="D81" s="27" t="e">
        <f>VLOOKUP(E81,'商会情報'!C8:E218,2,0)</f>
        <v>#REF!</v>
      </c>
      <c r="E81" s="26" t="e">
        <f>#REF!</f>
        <v>#REF!</v>
      </c>
      <c r="F81" s="39" t="e">
        <f>VLOOKUP(E81,'商会情報'!C7:E217,3,0)</f>
        <v>#REF!</v>
      </c>
      <c r="G81" s="26"/>
      <c r="H81" s="26"/>
      <c r="I81" s="28"/>
      <c r="K81" s="29">
        <v>79</v>
      </c>
      <c r="L81" s="26"/>
      <c r="M81" s="26"/>
      <c r="N81" s="26"/>
      <c r="O81" s="27"/>
      <c r="P81" s="26"/>
      <c r="Q81"/>
      <c r="R81" s="2" t="s">
        <v>397</v>
      </c>
      <c r="S81" s="2">
        <v>1</v>
      </c>
      <c r="T81" s="2" t="s">
        <v>397</v>
      </c>
      <c r="U81" s="54" t="s">
        <v>388</v>
      </c>
      <c r="V81" s="2" t="s">
        <v>397</v>
      </c>
      <c r="W81" s="29"/>
      <c r="X81" s="2" t="s">
        <v>397</v>
      </c>
      <c r="Y81" s="29"/>
      <c r="Z81" s="26" t="s">
        <v>397</v>
      </c>
      <c r="AA81" s="26"/>
      <c r="AB81" s="2" t="s">
        <v>397</v>
      </c>
      <c r="AE81" s="11"/>
      <c r="AO81"/>
      <c r="AP81" s="2" t="s">
        <v>397</v>
      </c>
      <c r="AQ81" s="2">
        <v>11</v>
      </c>
      <c r="AR81" s="2" t="s">
        <v>397</v>
      </c>
      <c r="AS81" s="48" t="s">
        <v>387</v>
      </c>
      <c r="AT81" s="2" t="s">
        <v>397</v>
      </c>
      <c r="AU81" s="2"/>
      <c r="AV81" s="2" t="s">
        <v>397</v>
      </c>
      <c r="AW81" s="2"/>
      <c r="AX81" s="2" t="s">
        <v>397</v>
      </c>
      <c r="AY81" s="2"/>
      <c r="AZ81" s="2" t="s">
        <v>397</v>
      </c>
    </row>
    <row r="82" spans="2:52" ht="13.5">
      <c r="B82" s="53"/>
      <c r="C82" s="50">
        <v>80</v>
      </c>
      <c r="D82" s="27" t="e">
        <f>VLOOKUP(E82,'商会情報'!C9:E219,2,0)</f>
        <v>#REF!</v>
      </c>
      <c r="E82" s="26" t="e">
        <f>#REF!</f>
        <v>#REF!</v>
      </c>
      <c r="F82" s="39" t="e">
        <f>VLOOKUP(E82,'商会情報'!C8:E218,3,0)</f>
        <v>#REF!</v>
      </c>
      <c r="G82" s="26"/>
      <c r="H82" s="26"/>
      <c r="I82" s="28"/>
      <c r="K82" s="29">
        <v>80</v>
      </c>
      <c r="L82" s="47"/>
      <c r="M82" s="26"/>
      <c r="N82" s="26"/>
      <c r="O82" s="27"/>
      <c r="P82" s="26"/>
      <c r="Q82"/>
      <c r="R82" s="2" t="s">
        <v>397</v>
      </c>
      <c r="S82" s="2">
        <v>2</v>
      </c>
      <c r="T82" s="2" t="s">
        <v>397</v>
      </c>
      <c r="U82" s="54" t="s">
        <v>388</v>
      </c>
      <c r="V82" s="2" t="s">
        <v>397</v>
      </c>
      <c r="W82" s="29"/>
      <c r="X82" s="2" t="s">
        <v>397</v>
      </c>
      <c r="Y82" s="29"/>
      <c r="Z82" s="26" t="s">
        <v>397</v>
      </c>
      <c r="AA82" s="26"/>
      <c r="AB82" s="2" t="s">
        <v>397</v>
      </c>
      <c r="AE82" s="11"/>
      <c r="AO82"/>
      <c r="AP82" s="2" t="s">
        <v>397</v>
      </c>
      <c r="AQ82" s="2">
        <v>12</v>
      </c>
      <c r="AR82" s="2" t="s">
        <v>397</v>
      </c>
      <c r="AS82" s="48" t="s">
        <v>387</v>
      </c>
      <c r="AT82" s="2" t="s">
        <v>397</v>
      </c>
      <c r="AU82" s="2"/>
      <c r="AV82" s="2" t="s">
        <v>397</v>
      </c>
      <c r="AW82" s="2"/>
      <c r="AX82" s="2" t="s">
        <v>397</v>
      </c>
      <c r="AY82" s="2"/>
      <c r="AZ82" s="2" t="s">
        <v>397</v>
      </c>
    </row>
    <row r="83" spans="2:52" ht="13.5">
      <c r="B83" s="53"/>
      <c r="C83" s="26">
        <v>81</v>
      </c>
      <c r="D83" s="39" t="e">
        <f>VLOOKUP(E83,'商会情報'!C9:E219,2,0)</f>
        <v>#N/A</v>
      </c>
      <c r="E83" s="26"/>
      <c r="F83" s="27"/>
      <c r="G83" s="26"/>
      <c r="H83" s="26"/>
      <c r="I83" s="28"/>
      <c r="K83" s="29">
        <v>81</v>
      </c>
      <c r="L83" s="47"/>
      <c r="M83" s="51"/>
      <c r="N83" s="51"/>
      <c r="O83" s="52"/>
      <c r="P83" s="26"/>
      <c r="Q83"/>
      <c r="R83" s="2" t="s">
        <v>397</v>
      </c>
      <c r="S83" s="2">
        <v>3</v>
      </c>
      <c r="T83" s="2" t="s">
        <v>397</v>
      </c>
      <c r="U83" s="54" t="s">
        <v>388</v>
      </c>
      <c r="V83" s="2" t="s">
        <v>397</v>
      </c>
      <c r="W83" s="29"/>
      <c r="X83" s="2" t="s">
        <v>397</v>
      </c>
      <c r="Y83" s="29"/>
      <c r="Z83" s="26" t="s">
        <v>397</v>
      </c>
      <c r="AA83" s="27"/>
      <c r="AB83" s="2" t="s">
        <v>397</v>
      </c>
      <c r="AE83" s="11"/>
      <c r="AO83"/>
      <c r="AQ83" s="11"/>
      <c r="AZ83"/>
    </row>
    <row r="84" spans="2:52" ht="13.5">
      <c r="B84" s="53"/>
      <c r="C84" s="50">
        <v>82</v>
      </c>
      <c r="D84" s="39" t="e">
        <f>VLOOKUP(E84,'商会情報'!C10:E220,2,0)</f>
        <v>#N/A</v>
      </c>
      <c r="E84" s="26"/>
      <c r="F84" s="27"/>
      <c r="G84" s="26"/>
      <c r="H84" s="26"/>
      <c r="I84" s="28"/>
      <c r="K84" s="29">
        <v>82</v>
      </c>
      <c r="L84" s="47"/>
      <c r="M84" s="26"/>
      <c r="N84" s="26"/>
      <c r="O84" s="27"/>
      <c r="P84" s="26"/>
      <c r="Q84"/>
      <c r="R84" s="2" t="s">
        <v>397</v>
      </c>
      <c r="S84" s="2">
        <v>4</v>
      </c>
      <c r="T84" s="2" t="s">
        <v>397</v>
      </c>
      <c r="U84" s="54" t="s">
        <v>388</v>
      </c>
      <c r="V84" s="2" t="s">
        <v>397</v>
      </c>
      <c r="W84" s="29"/>
      <c r="X84" s="2" t="s">
        <v>397</v>
      </c>
      <c r="Y84" s="29"/>
      <c r="Z84" s="26" t="s">
        <v>397</v>
      </c>
      <c r="AA84" s="27"/>
      <c r="AB84" s="2" t="s">
        <v>397</v>
      </c>
      <c r="AE84" s="11"/>
      <c r="AO84"/>
      <c r="AQ84" s="11"/>
      <c r="AZ84"/>
    </row>
    <row r="85" spans="2:52" ht="13.5">
      <c r="B85" s="53"/>
      <c r="C85" s="26">
        <v>83</v>
      </c>
      <c r="D85" s="39" t="e">
        <f>VLOOKUP(E85,'商会情報'!C11:E221,2,0)</f>
        <v>#N/A</v>
      </c>
      <c r="E85" s="26"/>
      <c r="F85" s="27"/>
      <c r="G85" s="26"/>
      <c r="H85" s="26"/>
      <c r="I85" s="28"/>
      <c r="K85" s="29">
        <v>83</v>
      </c>
      <c r="L85" s="47"/>
      <c r="M85" s="26"/>
      <c r="N85" s="26"/>
      <c r="O85" s="27"/>
      <c r="P85" s="26"/>
      <c r="Q85"/>
      <c r="R85" s="2" t="s">
        <v>397</v>
      </c>
      <c r="S85" s="2">
        <v>5</v>
      </c>
      <c r="T85" s="2" t="s">
        <v>397</v>
      </c>
      <c r="U85" s="54" t="s">
        <v>388</v>
      </c>
      <c r="V85" s="2" t="s">
        <v>397</v>
      </c>
      <c r="W85" s="29"/>
      <c r="X85" s="2" t="s">
        <v>397</v>
      </c>
      <c r="Y85" s="29"/>
      <c r="Z85" s="26" t="s">
        <v>397</v>
      </c>
      <c r="AA85" s="27"/>
      <c r="AB85" s="2" t="s">
        <v>397</v>
      </c>
      <c r="AE85" s="11"/>
      <c r="AO85"/>
      <c r="AQ85" s="11"/>
      <c r="AZ85"/>
    </row>
    <row r="86" spans="2:52" ht="13.5">
      <c r="B86" s="53"/>
      <c r="C86" s="50">
        <v>84</v>
      </c>
      <c r="D86" s="39" t="e">
        <f>VLOOKUP(E86,'商会情報'!C12:E222,2,0)</f>
        <v>#N/A</v>
      </c>
      <c r="E86" s="26"/>
      <c r="F86" s="27"/>
      <c r="G86" s="26"/>
      <c r="H86" s="26"/>
      <c r="I86" s="28"/>
      <c r="K86" s="29">
        <v>84</v>
      </c>
      <c r="L86" s="47"/>
      <c r="M86" s="26"/>
      <c r="N86" s="26"/>
      <c r="O86" s="27"/>
      <c r="P86" s="26"/>
      <c r="Q86"/>
      <c r="R86" s="2" t="s">
        <v>397</v>
      </c>
      <c r="S86" s="2">
        <v>6</v>
      </c>
      <c r="T86" s="2" t="s">
        <v>397</v>
      </c>
      <c r="U86" s="54" t="s">
        <v>388</v>
      </c>
      <c r="V86" s="2" t="s">
        <v>397</v>
      </c>
      <c r="W86" s="29"/>
      <c r="X86" s="2" t="s">
        <v>397</v>
      </c>
      <c r="Y86" s="29"/>
      <c r="Z86" s="26" t="s">
        <v>397</v>
      </c>
      <c r="AA86" s="27"/>
      <c r="AB86" s="2" t="s">
        <v>397</v>
      </c>
      <c r="AE86" s="11"/>
      <c r="AO86"/>
      <c r="AQ86" s="11"/>
      <c r="AZ86"/>
    </row>
    <row r="87" spans="2:52" ht="13.5">
      <c r="B87" s="53"/>
      <c r="C87" s="26">
        <v>85</v>
      </c>
      <c r="D87" s="39" t="e">
        <f>VLOOKUP(E87,'商会情報'!C13:E223,2,0)</f>
        <v>#N/A</v>
      </c>
      <c r="E87" s="26"/>
      <c r="F87" s="27"/>
      <c r="G87" s="26"/>
      <c r="H87" s="26"/>
      <c r="I87" s="28"/>
      <c r="K87" s="29">
        <v>85</v>
      </c>
      <c r="L87" s="47"/>
      <c r="M87" s="26"/>
      <c r="N87" s="26"/>
      <c r="O87" s="27"/>
      <c r="P87" s="26"/>
      <c r="Q87"/>
      <c r="R87" s="2" t="s">
        <v>397</v>
      </c>
      <c r="S87" s="2">
        <v>7</v>
      </c>
      <c r="T87" s="2" t="s">
        <v>397</v>
      </c>
      <c r="U87" s="54" t="s">
        <v>388</v>
      </c>
      <c r="V87" s="2" t="s">
        <v>397</v>
      </c>
      <c r="W87" s="29"/>
      <c r="X87" s="2" t="s">
        <v>397</v>
      </c>
      <c r="Y87" s="29"/>
      <c r="Z87" s="26" t="s">
        <v>397</v>
      </c>
      <c r="AA87" s="27"/>
      <c r="AB87" s="2" t="s">
        <v>397</v>
      </c>
      <c r="AE87" s="11"/>
      <c r="AO87"/>
      <c r="AQ87" s="11"/>
      <c r="AZ87"/>
    </row>
    <row r="88" spans="2:52" ht="13.5">
      <c r="B88" s="53"/>
      <c r="C88" s="50">
        <v>86</v>
      </c>
      <c r="D88" s="39" t="e">
        <f>VLOOKUP(E88,'商会情報'!C14:E224,2,0)</f>
        <v>#N/A</v>
      </c>
      <c r="E88" s="26"/>
      <c r="F88" s="27"/>
      <c r="G88" s="26"/>
      <c r="H88" s="26"/>
      <c r="I88" s="28"/>
      <c r="K88" s="29">
        <v>86</v>
      </c>
      <c r="L88" s="47"/>
      <c r="M88" s="26"/>
      <c r="N88" s="26"/>
      <c r="O88" s="27"/>
      <c r="P88" s="26"/>
      <c r="Q88"/>
      <c r="R88" s="2" t="s">
        <v>397</v>
      </c>
      <c r="S88" s="2">
        <v>8</v>
      </c>
      <c r="T88" s="2" t="s">
        <v>397</v>
      </c>
      <c r="U88" s="54" t="s">
        <v>388</v>
      </c>
      <c r="V88" s="2" t="s">
        <v>397</v>
      </c>
      <c r="W88" s="29"/>
      <c r="X88" s="2" t="s">
        <v>397</v>
      </c>
      <c r="Y88" s="29"/>
      <c r="Z88" s="26" t="s">
        <v>397</v>
      </c>
      <c r="AA88" s="27"/>
      <c r="AB88" s="2" t="s">
        <v>397</v>
      </c>
      <c r="AE88" s="11"/>
      <c r="AO88"/>
      <c r="AQ88" s="11"/>
      <c r="AZ88"/>
    </row>
    <row r="89" spans="2:52" ht="13.5">
      <c r="B89" s="53"/>
      <c r="C89" s="26">
        <v>87</v>
      </c>
      <c r="D89" s="39" t="e">
        <f>VLOOKUP(E89,'商会情報'!C15:E225,2,0)</f>
        <v>#N/A</v>
      </c>
      <c r="E89" s="26"/>
      <c r="F89" s="27"/>
      <c r="G89" s="26"/>
      <c r="H89" s="26"/>
      <c r="I89" s="28"/>
      <c r="K89" s="29">
        <v>87</v>
      </c>
      <c r="L89" s="47"/>
      <c r="M89" s="26"/>
      <c r="N89" s="26"/>
      <c r="O89" s="27"/>
      <c r="P89" s="26"/>
      <c r="Q89"/>
      <c r="R89" s="2" t="s">
        <v>397</v>
      </c>
      <c r="S89" s="2">
        <v>9</v>
      </c>
      <c r="T89" s="2" t="s">
        <v>397</v>
      </c>
      <c r="U89" s="54" t="s">
        <v>388</v>
      </c>
      <c r="V89" s="2" t="s">
        <v>397</v>
      </c>
      <c r="W89" s="29"/>
      <c r="X89" s="2" t="s">
        <v>397</v>
      </c>
      <c r="Y89" s="29"/>
      <c r="Z89" s="26" t="s">
        <v>397</v>
      </c>
      <c r="AA89" s="27"/>
      <c r="AB89" s="2" t="s">
        <v>397</v>
      </c>
      <c r="AE89" s="11"/>
      <c r="AO89"/>
      <c r="AQ89" s="11"/>
      <c r="AZ89"/>
    </row>
    <row r="90" spans="2:52" ht="13.5">
      <c r="B90" s="53"/>
      <c r="C90" s="50">
        <v>88</v>
      </c>
      <c r="D90" s="39" t="e">
        <f>VLOOKUP(E90,'商会情報'!C16:E226,2,0)</f>
        <v>#N/A</v>
      </c>
      <c r="E90" s="26"/>
      <c r="F90" s="27"/>
      <c r="G90" s="26"/>
      <c r="H90" s="26"/>
      <c r="I90" s="28"/>
      <c r="K90" s="29">
        <v>88</v>
      </c>
      <c r="L90" s="47"/>
      <c r="M90" s="26"/>
      <c r="N90" s="26"/>
      <c r="O90" s="27"/>
      <c r="P90" s="26"/>
      <c r="Q90"/>
      <c r="R90" s="2" t="s">
        <v>397</v>
      </c>
      <c r="S90" s="2">
        <v>10</v>
      </c>
      <c r="T90" s="2" t="s">
        <v>397</v>
      </c>
      <c r="U90" s="54" t="s">
        <v>388</v>
      </c>
      <c r="V90" s="2" t="s">
        <v>397</v>
      </c>
      <c r="W90" s="4"/>
      <c r="X90" s="2" t="s">
        <v>397</v>
      </c>
      <c r="Y90" s="4"/>
      <c r="Z90" s="2" t="s">
        <v>397</v>
      </c>
      <c r="AA90" s="2"/>
      <c r="AB90" s="2" t="s">
        <v>397</v>
      </c>
      <c r="AE90" s="11"/>
      <c r="AO90"/>
      <c r="AQ90" s="11"/>
      <c r="AZ90"/>
    </row>
    <row r="91" spans="2:52" ht="13.5">
      <c r="B91" s="53"/>
      <c r="C91" s="26">
        <v>89</v>
      </c>
      <c r="D91" s="39" t="e">
        <f>VLOOKUP(E91,'商会情報'!C17:E227,2,0)</f>
        <v>#N/A</v>
      </c>
      <c r="E91" s="26"/>
      <c r="F91" s="27"/>
      <c r="G91" s="26"/>
      <c r="H91" s="26"/>
      <c r="I91" s="28"/>
      <c r="K91" s="29">
        <v>89</v>
      </c>
      <c r="L91" s="47"/>
      <c r="M91" s="51"/>
      <c r="N91" s="51"/>
      <c r="O91" s="52"/>
      <c r="P91" s="26"/>
      <c r="Q91"/>
      <c r="S91" s="11"/>
      <c r="AB91"/>
      <c r="AE91" s="11"/>
      <c r="AO91"/>
      <c r="AQ91" s="11"/>
      <c r="AZ91"/>
    </row>
    <row r="92" spans="2:52" ht="13.5">
      <c r="B92" s="53"/>
      <c r="C92" s="50">
        <v>90</v>
      </c>
      <c r="D92" s="39" t="e">
        <f>VLOOKUP(E92,'商会情報'!C18:E228,2,0)</f>
        <v>#N/A</v>
      </c>
      <c r="E92" s="26"/>
      <c r="F92" s="27"/>
      <c r="G92" s="26"/>
      <c r="H92" s="26"/>
      <c r="I92" s="28"/>
      <c r="K92" s="29">
        <v>90</v>
      </c>
      <c r="L92" s="47"/>
      <c r="M92" s="26"/>
      <c r="N92" s="26"/>
      <c r="O92" s="27"/>
      <c r="P92" s="26"/>
      <c r="Q92"/>
      <c r="S92" s="11"/>
      <c r="AB92"/>
      <c r="AE92" s="11"/>
      <c r="AO92"/>
      <c r="AQ92" s="11"/>
      <c r="AZ92"/>
    </row>
    <row r="93" spans="2:52" ht="13.5">
      <c r="B93" s="53"/>
      <c r="C93" s="26">
        <v>91</v>
      </c>
      <c r="D93" s="39" t="e">
        <f>VLOOKUP(E93,'商会情報'!C19:E229,2,0)</f>
        <v>#N/A</v>
      </c>
      <c r="E93" s="26"/>
      <c r="F93" s="27"/>
      <c r="G93" s="26"/>
      <c r="H93" s="26"/>
      <c r="I93" s="28"/>
      <c r="K93" s="29">
        <v>91</v>
      </c>
      <c r="L93" s="47"/>
      <c r="M93" s="26"/>
      <c r="N93" s="26"/>
      <c r="O93" s="27"/>
      <c r="P93" s="37"/>
      <c r="Q93"/>
      <c r="S93" s="11"/>
      <c r="AB93"/>
      <c r="AE93" s="11"/>
      <c r="AO93"/>
      <c r="AQ93" s="11"/>
      <c r="AZ93"/>
    </row>
    <row r="94" spans="2:52" ht="13.5">
      <c r="B94" s="53"/>
      <c r="C94" s="50">
        <v>92</v>
      </c>
      <c r="D94" s="39" t="e">
        <f>VLOOKUP(E94,'商会情報'!C20:E230,2,0)</f>
        <v>#N/A</v>
      </c>
      <c r="E94" s="26"/>
      <c r="F94" s="27"/>
      <c r="G94" s="26"/>
      <c r="H94" s="26"/>
      <c r="I94" s="28"/>
      <c r="K94" s="29">
        <v>92</v>
      </c>
      <c r="L94" s="47"/>
      <c r="M94" s="26"/>
      <c r="N94" s="26"/>
      <c r="O94" s="27"/>
      <c r="P94" s="37"/>
      <c r="Q94"/>
      <c r="S94" s="11"/>
      <c r="AB94"/>
      <c r="AE94" s="11"/>
      <c r="AO94"/>
      <c r="AQ94" s="11"/>
      <c r="AZ94"/>
    </row>
    <row r="95" spans="2:52" ht="13.5">
      <c r="B95" s="53"/>
      <c r="C95" s="26">
        <v>93</v>
      </c>
      <c r="D95" s="39" t="e">
        <f>VLOOKUP(E95,'商会情報'!C21:E231,2,0)</f>
        <v>#N/A</v>
      </c>
      <c r="E95" s="26"/>
      <c r="F95" s="27"/>
      <c r="G95" s="26"/>
      <c r="H95" s="26"/>
      <c r="I95" s="28"/>
      <c r="K95" s="29">
        <v>93</v>
      </c>
      <c r="L95" s="47"/>
      <c r="M95" s="26"/>
      <c r="N95" s="26"/>
      <c r="O95" s="27"/>
      <c r="P95" s="44"/>
      <c r="Q95"/>
      <c r="S95" s="11"/>
      <c r="AB95"/>
      <c r="AE95" s="11"/>
      <c r="AO95"/>
      <c r="AQ95" s="11"/>
      <c r="AZ95"/>
    </row>
    <row r="96" spans="2:52" ht="13.5">
      <c r="B96" s="53"/>
      <c r="C96" s="50">
        <v>94</v>
      </c>
      <c r="D96" s="39" t="e">
        <f>VLOOKUP(E96,'商会情報'!C22:E232,2,0)</f>
        <v>#N/A</v>
      </c>
      <c r="E96" s="26"/>
      <c r="F96" s="27"/>
      <c r="G96" s="26"/>
      <c r="H96" s="26"/>
      <c r="I96" s="28"/>
      <c r="K96" s="29">
        <v>94</v>
      </c>
      <c r="L96" s="47"/>
      <c r="M96" s="26"/>
      <c r="N96" s="26"/>
      <c r="O96" s="27"/>
      <c r="P96" s="26"/>
      <c r="Q96"/>
      <c r="S96" s="11"/>
      <c r="AB96"/>
      <c r="AE96" s="11"/>
      <c r="AO96"/>
      <c r="AQ96" s="11"/>
      <c r="AZ96"/>
    </row>
    <row r="97" spans="2:52" ht="13.5">
      <c r="B97" s="53"/>
      <c r="C97" s="26">
        <v>95</v>
      </c>
      <c r="D97" s="39" t="e">
        <f>VLOOKUP(E97,'商会情報'!C24:E233,2,0)</f>
        <v>#N/A</v>
      </c>
      <c r="E97" s="26"/>
      <c r="F97" s="27"/>
      <c r="G97" s="26"/>
      <c r="H97" s="26"/>
      <c r="I97" s="28"/>
      <c r="K97" s="29">
        <v>95</v>
      </c>
      <c r="L97" s="47"/>
      <c r="M97" s="26"/>
      <c r="N97" s="26"/>
      <c r="O97" s="27"/>
      <c r="P97" s="26"/>
      <c r="Q97"/>
      <c r="S97" s="11"/>
      <c r="AB97"/>
      <c r="AE97" s="11"/>
      <c r="AO97"/>
      <c r="AQ97" s="11"/>
      <c r="AZ97"/>
    </row>
    <row r="98" spans="2:52" ht="13.5">
      <c r="B98" s="53"/>
      <c r="C98" s="55">
        <v>96</v>
      </c>
      <c r="D98" s="39" t="e">
        <f>VLOOKUP(E98,'商会情報'!C25:E234,2,0)</f>
        <v>#N/A</v>
      </c>
      <c r="E98" s="26"/>
      <c r="F98" s="27"/>
      <c r="G98" s="26"/>
      <c r="H98" s="26"/>
      <c r="I98" s="28"/>
      <c r="K98" s="29">
        <v>96</v>
      </c>
      <c r="L98" s="47"/>
      <c r="M98" s="26"/>
      <c r="N98" s="26"/>
      <c r="O98" s="27"/>
      <c r="P98" s="26"/>
      <c r="Q98"/>
      <c r="S98" s="11"/>
      <c r="AB98"/>
      <c r="AE98" s="11"/>
      <c r="AO98"/>
      <c r="AQ98" s="11"/>
      <c r="AZ98"/>
    </row>
    <row r="99" spans="2:52" ht="13.5">
      <c r="B99" s="53"/>
      <c r="C99" s="55">
        <v>97</v>
      </c>
      <c r="D99" s="39" t="e">
        <f>VLOOKUP(E99,'商会情報'!C26:E235,2,0)</f>
        <v>#N/A</v>
      </c>
      <c r="E99" s="26"/>
      <c r="F99" s="27"/>
      <c r="G99" s="26"/>
      <c r="H99" s="26"/>
      <c r="I99" s="28"/>
      <c r="K99" s="29">
        <v>97</v>
      </c>
      <c r="L99" s="47"/>
      <c r="M99" s="26"/>
      <c r="N99" s="26"/>
      <c r="O99" s="27"/>
      <c r="P99" s="26"/>
      <c r="Q99"/>
      <c r="S99" s="11"/>
      <c r="AB99"/>
      <c r="AE99" s="11"/>
      <c r="AO99"/>
      <c r="AQ99" s="11"/>
      <c r="AZ99"/>
    </row>
    <row r="100" spans="2:52" ht="13.5">
      <c r="B100" s="53"/>
      <c r="C100" s="55">
        <v>98</v>
      </c>
      <c r="D100" s="39" t="e">
        <f>VLOOKUP(E100,'商会情報'!C27:E236,2,0)</f>
        <v>#N/A</v>
      </c>
      <c r="E100" s="26"/>
      <c r="F100" s="27"/>
      <c r="G100" s="26"/>
      <c r="H100" s="26"/>
      <c r="I100" s="28"/>
      <c r="K100" s="29">
        <v>98</v>
      </c>
      <c r="L100" s="47"/>
      <c r="M100" s="26"/>
      <c r="N100" s="26"/>
      <c r="O100" s="27"/>
      <c r="P100" s="26"/>
      <c r="Q100"/>
      <c r="S100" s="11"/>
      <c r="AB100"/>
      <c r="AE100" s="11"/>
      <c r="AO100"/>
      <c r="AQ100" s="11"/>
      <c r="AZ100"/>
    </row>
    <row r="101" spans="3:52" ht="13.5">
      <c r="C101" s="55">
        <v>99</v>
      </c>
      <c r="D101" s="39" t="e">
        <f>VLOOKUP(E101,'商会情報'!C28:E237,2,0)</f>
        <v>#N/A</v>
      </c>
      <c r="E101" s="26"/>
      <c r="F101" s="27"/>
      <c r="G101" s="26"/>
      <c r="H101" s="26"/>
      <c r="I101" s="28"/>
      <c r="K101" s="29">
        <v>99</v>
      </c>
      <c r="L101" s="47"/>
      <c r="M101" s="26"/>
      <c r="N101" s="26"/>
      <c r="O101" s="27"/>
      <c r="P101" s="56"/>
      <c r="Q101"/>
      <c r="S101" s="11"/>
      <c r="AB101"/>
      <c r="AE101" s="11"/>
      <c r="AO101"/>
      <c r="AQ101" s="11"/>
      <c r="AZ101"/>
    </row>
    <row r="102" spans="3:52" ht="13.5">
      <c r="C102" s="57">
        <v>100</v>
      </c>
      <c r="D102" s="27" t="e">
        <f>VLOOKUP(E102,'商会情報'!C29:E238,2,0)</f>
        <v>#N/A</v>
      </c>
      <c r="E102" s="58"/>
      <c r="F102" s="27"/>
      <c r="G102" s="26"/>
      <c r="H102" s="26"/>
      <c r="I102" s="28"/>
      <c r="K102" s="29">
        <v>100</v>
      </c>
      <c r="L102" s="47"/>
      <c r="M102" s="33"/>
      <c r="N102" s="33"/>
      <c r="O102" s="59"/>
      <c r="P102" s="60"/>
      <c r="Q102"/>
      <c r="S102" s="11"/>
      <c r="AB102"/>
      <c r="AE102" s="11"/>
      <c r="AO102"/>
      <c r="AQ102" s="11"/>
      <c r="AZ102"/>
    </row>
    <row r="103" spans="6:52" ht="13.5">
      <c r="F103" s="2" t="s">
        <v>460</v>
      </c>
      <c r="G103" s="61">
        <f>SUM(G3:G102)</f>
        <v>54</v>
      </c>
      <c r="H103" s="62">
        <f>SUM(H3:H102)</f>
        <v>10</v>
      </c>
      <c r="I103" s="63"/>
      <c r="M103" s="33"/>
      <c r="N103" s="33"/>
      <c r="O103" s="59"/>
      <c r="Q103"/>
      <c r="S103" s="11"/>
      <c r="AB103"/>
      <c r="AE103" s="11"/>
      <c r="AO103"/>
      <c r="AQ103" s="11"/>
      <c r="AZ103"/>
    </row>
    <row r="104" spans="6:28" ht="17.25" customHeight="1">
      <c r="F104" s="2" t="s">
        <v>461</v>
      </c>
      <c r="G104" s="64">
        <f>G103+H128</f>
        <v>62</v>
      </c>
      <c r="H104" s="65">
        <f>H103+J128</f>
        <v>10</v>
      </c>
      <c r="I104" s="66"/>
      <c r="M104" s="33"/>
      <c r="N104" s="33"/>
      <c r="O104" s="59"/>
      <c r="P104" s="11">
        <f>SUM(P3:P101)+SUM(N108:N115)</f>
        <v>0</v>
      </c>
      <c r="S104" s="11"/>
      <c r="AB104"/>
    </row>
    <row r="105" spans="7:14" ht="17.25" customHeight="1">
      <c r="G105" s="67"/>
      <c r="H105" s="67"/>
      <c r="I105" s="60"/>
      <c r="M105" s="33"/>
      <c r="N105" s="33"/>
    </row>
    <row r="106" spans="3:10" ht="17.25">
      <c r="C106" s="307" t="s">
        <v>462</v>
      </c>
      <c r="D106" s="307"/>
      <c r="E106" s="307"/>
      <c r="F106" s="307"/>
      <c r="G106" s="307"/>
      <c r="H106" s="307"/>
      <c r="I106" s="17"/>
      <c r="J106" s="17"/>
    </row>
    <row r="107" spans="3:16" ht="17.25">
      <c r="C107" s="307"/>
      <c r="D107" s="307"/>
      <c r="E107" s="307"/>
      <c r="F107" s="307"/>
      <c r="G107" s="307"/>
      <c r="H107" s="307"/>
      <c r="I107" s="17"/>
      <c r="J107" s="17"/>
      <c r="K107" s="68"/>
      <c r="L107" s="69"/>
      <c r="M107" s="20" t="s">
        <v>396</v>
      </c>
      <c r="N107" s="20" t="s">
        <v>394</v>
      </c>
      <c r="O107" s="21" t="s">
        <v>395</v>
      </c>
      <c r="P107" s="70" t="s">
        <v>399</v>
      </c>
    </row>
    <row r="108" spans="3:17" ht="13.5">
      <c r="C108" s="22" t="s">
        <v>2</v>
      </c>
      <c r="D108" s="22" t="s">
        <v>1</v>
      </c>
      <c r="E108" s="22" t="s">
        <v>396</v>
      </c>
      <c r="F108" s="22" t="s">
        <v>394</v>
      </c>
      <c r="G108" s="22" t="s">
        <v>395</v>
      </c>
      <c r="H108" s="70" t="s">
        <v>399</v>
      </c>
      <c r="I108" s="71"/>
      <c r="J108" s="71"/>
      <c r="K108" s="20" t="s">
        <v>2</v>
      </c>
      <c r="L108" s="20" t="s">
        <v>1</v>
      </c>
      <c r="M108" s="27" t="s">
        <v>205</v>
      </c>
      <c r="N108" s="26"/>
      <c r="O108" s="72"/>
      <c r="P108" s="31"/>
      <c r="Q108" s="71"/>
    </row>
    <row r="109" spans="3:16" ht="13.5">
      <c r="C109" s="25" t="str">
        <f>VLOOKUP(D109,'商会情報'!C2:E212,2,0)</f>
        <v>ルシタニア</v>
      </c>
      <c r="D109" s="2" t="s">
        <v>204</v>
      </c>
      <c r="E109" s="25" t="str">
        <f>VLOOKUP(D109,'商会情報'!C2:E212,3,0)</f>
        <v>まいこー　ＨＩＤＥ おにに</v>
      </c>
      <c r="F109" s="2">
        <v>1</v>
      </c>
      <c r="G109" s="2"/>
      <c r="H109" s="49"/>
      <c r="I109" s="73"/>
      <c r="J109" s="71"/>
      <c r="K109" s="31" t="s">
        <v>204</v>
      </c>
      <c r="L109" s="26" t="s">
        <v>206</v>
      </c>
      <c r="M109" s="27" t="s">
        <v>224</v>
      </c>
      <c r="N109" s="27"/>
      <c r="O109" s="72"/>
      <c r="P109" s="27"/>
    </row>
    <row r="110" spans="3:16" ht="13.5">
      <c r="C110" s="25" t="str">
        <f>VLOOKUP(D110,'商会情報'!C2:E212,2,0)</f>
        <v>ﾊﾞｯﾁｺｰｲ商会</v>
      </c>
      <c r="D110" s="2" t="s">
        <v>223</v>
      </c>
      <c r="E110" s="25" t="str">
        <f>VLOOKUP(D110,'商会情報'!C2:E212,3,0)</f>
        <v>旭　くれあ</v>
      </c>
      <c r="F110" s="2">
        <v>1</v>
      </c>
      <c r="G110" s="2"/>
      <c r="H110" s="49"/>
      <c r="I110" s="73"/>
      <c r="J110" s="71"/>
      <c r="K110" s="27" t="s">
        <v>223</v>
      </c>
      <c r="L110" s="27" t="s">
        <v>225</v>
      </c>
      <c r="M110" s="31" t="s">
        <v>151</v>
      </c>
      <c r="N110" s="26"/>
      <c r="O110" s="72"/>
      <c r="P110" s="31"/>
    </row>
    <row r="111" spans="3:16" ht="13.5">
      <c r="C111" s="25" t="str">
        <f>VLOOKUP(D111,'商会情報'!C2:E212,2,0)</f>
        <v>お嬢様とお呼び</v>
      </c>
      <c r="D111" s="2" t="s">
        <v>153</v>
      </c>
      <c r="E111" s="25" t="str">
        <f>VLOOKUP(D111,'商会情報'!C2:E212,3,0)</f>
        <v>ニードレス みーも３</v>
      </c>
      <c r="F111" s="2">
        <v>1</v>
      </c>
      <c r="G111" s="2"/>
      <c r="H111" s="49"/>
      <c r="I111" s="73"/>
      <c r="J111" s="71"/>
      <c r="K111" s="26" t="s">
        <v>153</v>
      </c>
      <c r="L111" s="26" t="s">
        <v>154</v>
      </c>
      <c r="M111" s="27" t="s">
        <v>92</v>
      </c>
      <c r="N111" s="26"/>
      <c r="O111" s="72"/>
      <c r="P111" s="31"/>
    </row>
    <row r="112" spans="3:16" ht="13.5">
      <c r="C112" s="25" t="str">
        <f>VLOOKUP(D112,'商会情報'!C2:E212,2,0)</f>
        <v>ζThreeΧLionsζ</v>
      </c>
      <c r="D112" s="2" t="s">
        <v>91</v>
      </c>
      <c r="E112" s="25" t="str">
        <f>VLOOKUP(D112,'商会情報'!C2:E212,3,0)</f>
        <v>はまぐり Alondite</v>
      </c>
      <c r="F112" s="2">
        <v>1</v>
      </c>
      <c r="G112" s="2"/>
      <c r="H112" s="49"/>
      <c r="I112" s="73"/>
      <c r="J112" s="71"/>
      <c r="K112" s="26" t="s">
        <v>91</v>
      </c>
      <c r="L112" s="26" t="s">
        <v>93</v>
      </c>
      <c r="M112" s="74" t="s">
        <v>373</v>
      </c>
      <c r="N112" s="26"/>
      <c r="O112" s="27"/>
      <c r="P112" s="51"/>
    </row>
    <row r="113" spans="3:16" ht="13.5">
      <c r="C113" s="25" t="str">
        <f>VLOOKUP(D113,'商会情報'!C2:E212,2,0)</f>
        <v>＝White☆Horse＝</v>
      </c>
      <c r="D113" s="2" t="s">
        <v>372</v>
      </c>
      <c r="E113" s="25" t="str">
        <f>VLOOKUP(D113,'商会情報'!C2:E212,3,0)</f>
        <v>Rucias_ｶﾚﾗ_Butterfly JOHN20702 黄金騎士</v>
      </c>
      <c r="F113" s="2">
        <v>1</v>
      </c>
      <c r="G113" s="2"/>
      <c r="H113" s="49"/>
      <c r="I113" s="73"/>
      <c r="J113" s="71"/>
      <c r="K113" s="26" t="s">
        <v>372</v>
      </c>
      <c r="L113" s="26" t="s">
        <v>374</v>
      </c>
      <c r="M113" s="27" t="s">
        <v>80</v>
      </c>
      <c r="N113" s="27"/>
      <c r="O113" s="72"/>
      <c r="P113" s="27"/>
    </row>
    <row r="114" spans="3:16" ht="13.5">
      <c r="C114" s="25" t="str">
        <f>VLOOKUP(D114,'商会情報'!C2:E212,2,0)</f>
        <v>Sol-de-Lua</v>
      </c>
      <c r="D114" s="2" t="s">
        <v>79</v>
      </c>
      <c r="E114" s="25" t="str">
        <f>VLOOKUP(D114,'商会情報'!C2:E212,3,0)</f>
        <v>ファラム　村　Ashbury</v>
      </c>
      <c r="F114" s="2">
        <v>1</v>
      </c>
      <c r="G114" s="2"/>
      <c r="H114" s="49"/>
      <c r="I114" s="73"/>
      <c r="J114" s="71"/>
      <c r="K114" s="27" t="s">
        <v>79</v>
      </c>
      <c r="L114" s="27" t="s">
        <v>81</v>
      </c>
      <c r="M114" s="27" t="s">
        <v>313</v>
      </c>
      <c r="N114" s="27"/>
      <c r="O114" s="27"/>
      <c r="P114" s="75"/>
    </row>
    <row r="115" spans="3:16" ht="13.5">
      <c r="C115" s="25" t="str">
        <f>VLOOKUP(D115,'商会情報'!C2:E212,2,0)</f>
        <v>ゴールド・フリーダム</v>
      </c>
      <c r="D115" s="2" t="s">
        <v>312</v>
      </c>
      <c r="E115" s="25" t="str">
        <f>VLOOKUP(D115,'商会情報'!C2:E212,3,0)</f>
        <v>カイゼル　ヤッさん</v>
      </c>
      <c r="F115" s="2">
        <v>1</v>
      </c>
      <c r="G115" s="2"/>
      <c r="H115" s="49"/>
      <c r="I115" s="73"/>
      <c r="J115" s="71"/>
      <c r="K115" s="27" t="s">
        <v>312</v>
      </c>
      <c r="L115" s="27" t="s">
        <v>314</v>
      </c>
      <c r="M115" s="27" t="s">
        <v>376</v>
      </c>
      <c r="N115" s="27"/>
      <c r="O115" s="27"/>
      <c r="P115" s="27"/>
    </row>
    <row r="116" spans="3:16" ht="13.5">
      <c r="C116" s="25" t="str">
        <f>VLOOKUP(D116,'商会情報'!C2:E212,2,0)</f>
        <v>Fantasista</v>
      </c>
      <c r="D116" s="2" t="s">
        <v>375</v>
      </c>
      <c r="E116" s="25" t="str">
        <f>VLOOKUP(D116,'商会情報'!C2:E212,3,0)</f>
        <v>kanzi ・ωpこのはq ケイリン</v>
      </c>
      <c r="F116" s="2">
        <v>1</v>
      </c>
      <c r="G116" s="4"/>
      <c r="H116" s="49"/>
      <c r="I116" s="73"/>
      <c r="J116" s="71"/>
      <c r="K116" s="27" t="s">
        <v>375</v>
      </c>
      <c r="L116" s="27" t="s">
        <v>377</v>
      </c>
      <c r="M116" s="27" t="e">
        <f>NA()</f>
        <v>#N/A</v>
      </c>
      <c r="N116" s="27"/>
      <c r="O116" s="27"/>
      <c r="P116" s="27"/>
    </row>
    <row r="117" spans="3:16" ht="13.5">
      <c r="C117" s="25" t="e">
        <f>VLOOKUP(D117,'商会情報'!C2:E212,2,0)</f>
        <v>#N/A</v>
      </c>
      <c r="D117" s="2"/>
      <c r="E117" s="25" t="e">
        <f>VLOOKUP(D117,'商会情報'!C2:E212,3,0)</f>
        <v>#N/A</v>
      </c>
      <c r="F117" s="2"/>
      <c r="G117" s="4"/>
      <c r="H117" s="49"/>
      <c r="I117" s="73"/>
      <c r="J117" s="71"/>
      <c r="K117" s="27"/>
      <c r="L117" s="27" t="e">
        <f>NA()</f>
        <v>#N/A</v>
      </c>
      <c r="M117" s="27" t="e">
        <f>NA()</f>
        <v>#N/A</v>
      </c>
      <c r="N117" s="27"/>
      <c r="O117" s="27"/>
      <c r="P117" s="27"/>
    </row>
    <row r="118" spans="3:16" ht="13.5">
      <c r="C118" s="25" t="e">
        <f>VLOOKUP(D118,'商会情報'!C2:E212,2,0)</f>
        <v>#N/A</v>
      </c>
      <c r="D118" s="2"/>
      <c r="E118" s="25" t="e">
        <f>VLOOKUP(D118,'商会情報'!C2:E212,3,0)</f>
        <v>#N/A</v>
      </c>
      <c r="F118" s="2"/>
      <c r="G118" s="4"/>
      <c r="H118" s="49"/>
      <c r="I118" s="73"/>
      <c r="J118" s="71"/>
      <c r="K118" s="27"/>
      <c r="L118" s="27" t="e">
        <f>NA()</f>
        <v>#N/A</v>
      </c>
      <c r="M118" s="27" t="e">
        <f>NA()</f>
        <v>#N/A</v>
      </c>
      <c r="N118" s="27"/>
      <c r="O118" s="27"/>
      <c r="P118" s="27"/>
    </row>
    <row r="119" spans="3:16" ht="13.5">
      <c r="C119" s="25" t="e">
        <f>VLOOKUP(D119,'商会情報'!C2:E212,2,0)</f>
        <v>#N/A</v>
      </c>
      <c r="D119" s="2"/>
      <c r="E119" s="25" t="e">
        <f>VLOOKUP(D119,'商会情報'!C2:E212,3,0)</f>
        <v>#N/A</v>
      </c>
      <c r="F119" s="2"/>
      <c r="G119" s="4"/>
      <c r="H119" s="49"/>
      <c r="I119" s="73"/>
      <c r="J119" s="71"/>
      <c r="K119" s="27"/>
      <c r="L119" s="27" t="e">
        <f>NA()</f>
        <v>#N/A</v>
      </c>
      <c r="M119" s="27" t="e">
        <f>NA()</f>
        <v>#N/A</v>
      </c>
      <c r="N119" s="27"/>
      <c r="O119" s="27"/>
      <c r="P119" s="27"/>
    </row>
    <row r="120" spans="3:16" ht="13.5">
      <c r="C120" s="25" t="e">
        <f>VLOOKUP(D120,'商会情報'!C2:E212,2,0)</f>
        <v>#N/A</v>
      </c>
      <c r="D120" s="2"/>
      <c r="E120" s="25" t="e">
        <f>VLOOKUP(D120,'商会情報'!C2:E212,3,0)</f>
        <v>#N/A</v>
      </c>
      <c r="F120" s="2"/>
      <c r="G120" s="4"/>
      <c r="H120" s="49"/>
      <c r="I120" s="73"/>
      <c r="J120" s="71"/>
      <c r="K120" s="27"/>
      <c r="L120" s="27" t="e">
        <f>NA()</f>
        <v>#N/A</v>
      </c>
      <c r="M120" s="27" t="e">
        <f>NA()</f>
        <v>#N/A</v>
      </c>
      <c r="N120" s="27"/>
      <c r="O120" s="27"/>
      <c r="P120" s="27"/>
    </row>
    <row r="121" spans="3:16" ht="13.5">
      <c r="C121" s="25" t="e">
        <f>VLOOKUP(D121,'商会情報'!C2:E212,2,0)</f>
        <v>#N/A</v>
      </c>
      <c r="D121" s="2"/>
      <c r="E121" s="25" t="e">
        <f>VLOOKUP(D121,'商会情報'!C2:E212,3,0)</f>
        <v>#N/A</v>
      </c>
      <c r="F121" s="2"/>
      <c r="G121" s="4"/>
      <c r="H121" s="49"/>
      <c r="I121" s="73"/>
      <c r="J121" s="71"/>
      <c r="K121" s="27"/>
      <c r="L121" s="27" t="e">
        <f>NA()</f>
        <v>#N/A</v>
      </c>
      <c r="M121" s="27" t="e">
        <f>NA()</f>
        <v>#N/A</v>
      </c>
      <c r="N121" s="27"/>
      <c r="O121" s="27"/>
      <c r="P121" s="27"/>
    </row>
    <row r="122" spans="3:16" ht="13.5">
      <c r="C122" s="25" t="e">
        <f>VLOOKUP(D122,'商会情報'!C2:E212,2,0)</f>
        <v>#N/A</v>
      </c>
      <c r="D122" s="2"/>
      <c r="E122" s="25" t="e">
        <f>VLOOKUP(D122,'商会情報'!C2:E212,3,0)</f>
        <v>#N/A</v>
      </c>
      <c r="F122" s="2"/>
      <c r="G122" s="4"/>
      <c r="H122" s="49"/>
      <c r="I122" s="73"/>
      <c r="J122" s="71"/>
      <c r="K122" s="27"/>
      <c r="L122" s="27" t="e">
        <f>NA()</f>
        <v>#N/A</v>
      </c>
      <c r="M122" s="27" t="e">
        <f>NA()</f>
        <v>#N/A</v>
      </c>
      <c r="N122" s="27"/>
      <c r="O122" s="27"/>
      <c r="P122" s="27"/>
    </row>
    <row r="123" spans="3:16" ht="13.5">
      <c r="C123" s="25" t="e">
        <f>VLOOKUP(D123,'商会情報'!C2:E212,2,0)</f>
        <v>#N/A</v>
      </c>
      <c r="D123" s="2"/>
      <c r="E123" s="25" t="e">
        <f>VLOOKUP(D123,'商会情報'!C2:E212,3,0)</f>
        <v>#N/A</v>
      </c>
      <c r="F123" s="2"/>
      <c r="G123" s="4"/>
      <c r="H123" s="49"/>
      <c r="I123" s="73"/>
      <c r="J123" s="71"/>
      <c r="K123" s="27"/>
      <c r="L123" s="27" t="e">
        <f>NA()</f>
        <v>#N/A</v>
      </c>
      <c r="M123" s="27" t="e">
        <f>NA()</f>
        <v>#N/A</v>
      </c>
      <c r="N123" s="27"/>
      <c r="O123" s="27"/>
      <c r="P123" s="27"/>
    </row>
    <row r="124" spans="3:16" ht="13.5">
      <c r="C124" s="25" t="e">
        <f>VLOOKUP(D124,'商会情報'!C2:E212,2,0)</f>
        <v>#N/A</v>
      </c>
      <c r="D124" s="2"/>
      <c r="E124" s="25" t="e">
        <f>VLOOKUP(D124,'商会情報'!C2:E212,3,0)</f>
        <v>#N/A</v>
      </c>
      <c r="F124" s="2"/>
      <c r="G124" s="4"/>
      <c r="H124" s="49"/>
      <c r="I124" s="73"/>
      <c r="J124" s="71"/>
      <c r="K124" s="27"/>
      <c r="L124" s="27" t="e">
        <f>NA()</f>
        <v>#N/A</v>
      </c>
      <c r="M124" s="39" t="e">
        <f>NA()</f>
        <v>#N/A</v>
      </c>
      <c r="N124" s="27"/>
      <c r="O124" s="27"/>
      <c r="P124" s="27"/>
    </row>
    <row r="125" spans="3:16" ht="13.5">
      <c r="C125" s="25" t="e">
        <f>VLOOKUP(D125,'商会情報'!C2:E212,2,0)</f>
        <v>#N/A</v>
      </c>
      <c r="D125" s="2"/>
      <c r="E125" s="25" t="e">
        <f>VLOOKUP(D125,'商会情報'!C2:E212,3,0)</f>
        <v>#N/A</v>
      </c>
      <c r="F125" s="2"/>
      <c r="G125" s="4"/>
      <c r="H125" s="49"/>
      <c r="I125" s="76"/>
      <c r="J125" s="71"/>
      <c r="K125" s="27"/>
      <c r="L125" s="27" t="e">
        <f>NA()</f>
        <v>#N/A</v>
      </c>
      <c r="M125" s="27" t="e">
        <f>NA()</f>
        <v>#N/A</v>
      </c>
      <c r="N125" s="77"/>
      <c r="O125" s="27"/>
      <c r="P125" s="25"/>
    </row>
    <row r="126" spans="3:16" ht="13.5">
      <c r="C126" s="25" t="e">
        <f>VLOOKUP(D126,'商会情報'!C2:E212,2,0)</f>
        <v>#N/A</v>
      </c>
      <c r="D126" s="2"/>
      <c r="E126" s="25" t="e">
        <f>VLOOKUP(D126,'商会情報'!C2:E212,3,0)</f>
        <v>#N/A</v>
      </c>
      <c r="F126" s="2"/>
      <c r="G126" s="4"/>
      <c r="H126" s="49"/>
      <c r="I126" s="76"/>
      <c r="J126" s="71"/>
      <c r="K126" s="27"/>
      <c r="L126" s="72" t="e">
        <f>NA()</f>
        <v>#N/A</v>
      </c>
      <c r="M126" s="31" t="e">
        <f>NA()</f>
        <v>#N/A</v>
      </c>
      <c r="N126" s="77"/>
      <c r="O126" s="27"/>
      <c r="P126" s="25"/>
    </row>
    <row r="127" spans="3:16" ht="13.5">
      <c r="C127" s="25" t="e">
        <f>VLOOKUP(D127,'商会情報'!C2:E212,2,0)</f>
        <v>#N/A</v>
      </c>
      <c r="D127" s="2"/>
      <c r="E127" s="25" t="e">
        <f>VLOOKUP(D127,'商会情報'!C2:E212,3,0)</f>
        <v>#N/A</v>
      </c>
      <c r="F127" s="2"/>
      <c r="G127" s="4"/>
      <c r="H127" s="49"/>
      <c r="I127" s="76"/>
      <c r="J127" s="71"/>
      <c r="K127" s="27"/>
      <c r="L127" s="72" t="e">
        <f>NA()</f>
        <v>#N/A</v>
      </c>
      <c r="M127" s="31"/>
      <c r="N127" s="77"/>
      <c r="O127" s="27"/>
      <c r="P127" s="25"/>
    </row>
    <row r="128" spans="8:12" ht="13.5">
      <c r="H128" s="57">
        <f>SUM(F109:F127)</f>
        <v>8</v>
      </c>
      <c r="I128" s="71"/>
      <c r="J128" s="71">
        <f>SUM(G109:G127)</f>
        <v>0</v>
      </c>
      <c r="K128" s="27"/>
      <c r="L128" s="72"/>
    </row>
    <row r="131" spans="13:15" ht="13.5">
      <c r="M131" s="26" t="s">
        <v>119</v>
      </c>
      <c r="N131" s="27"/>
      <c r="O131" s="27" t="s">
        <v>120</v>
      </c>
    </row>
    <row r="132" spans="13:15" ht="13.5">
      <c r="M132" s="26" t="s">
        <v>137</v>
      </c>
      <c r="N132" s="27"/>
      <c r="O132" s="27" t="s">
        <v>138</v>
      </c>
    </row>
    <row r="133" spans="13:15" ht="13.5">
      <c r="M133" s="26" t="s">
        <v>402</v>
      </c>
      <c r="N133" s="27"/>
      <c r="O133" s="27" t="s">
        <v>364</v>
      </c>
    </row>
    <row r="134" spans="13:15" ht="13.5">
      <c r="M134" s="26" t="s">
        <v>415</v>
      </c>
      <c r="N134" s="27"/>
      <c r="O134" s="27" t="s">
        <v>367</v>
      </c>
    </row>
    <row r="135" spans="13:15" ht="13.5">
      <c r="M135" s="26" t="s">
        <v>122</v>
      </c>
      <c r="N135" s="27"/>
      <c r="O135" s="27" t="s">
        <v>120</v>
      </c>
    </row>
    <row r="136" spans="13:15" ht="13.5">
      <c r="M136" s="26" t="s">
        <v>463</v>
      </c>
      <c r="N136" s="27"/>
      <c r="O136" s="27" t="s">
        <v>274</v>
      </c>
    </row>
    <row r="137" spans="13:15" ht="13.5">
      <c r="M137" s="26" t="s">
        <v>411</v>
      </c>
      <c r="N137" s="27"/>
      <c r="O137" s="27" t="s">
        <v>151</v>
      </c>
    </row>
    <row r="138" spans="13:15" ht="13.5">
      <c r="M138" s="27" t="s">
        <v>109</v>
      </c>
      <c r="N138" s="27"/>
      <c r="O138" s="27" t="s">
        <v>110</v>
      </c>
    </row>
    <row r="139" spans="13:15" ht="13.5">
      <c r="M139" s="26" t="s">
        <v>413</v>
      </c>
      <c r="N139" s="27"/>
      <c r="O139" s="27" t="s">
        <v>49</v>
      </c>
    </row>
    <row r="140" spans="13:15" ht="13.5">
      <c r="M140" s="26" t="s">
        <v>116</v>
      </c>
      <c r="N140" s="27"/>
      <c r="O140" s="27" t="s">
        <v>117</v>
      </c>
    </row>
    <row r="141" spans="13:15" ht="13.5">
      <c r="M141" s="26" t="s">
        <v>112</v>
      </c>
      <c r="N141" s="27"/>
      <c r="O141" s="27" t="s">
        <v>110</v>
      </c>
    </row>
    <row r="142" spans="13:15" ht="13.5">
      <c r="M142" s="27" t="s">
        <v>464</v>
      </c>
      <c r="N142" s="27"/>
      <c r="O142" s="27" t="s">
        <v>288</v>
      </c>
    </row>
    <row r="143" spans="13:15" ht="13.5">
      <c r="M143" s="27" t="s">
        <v>465</v>
      </c>
      <c r="N143" s="27"/>
      <c r="O143" s="27" t="s">
        <v>245</v>
      </c>
    </row>
    <row r="144" spans="13:15" ht="13.5">
      <c r="M144" s="27" t="s">
        <v>420</v>
      </c>
      <c r="N144" s="27"/>
      <c r="O144" s="27" t="s">
        <v>46</v>
      </c>
    </row>
    <row r="145" spans="13:15" ht="13.5">
      <c r="M145" s="27" t="s">
        <v>405</v>
      </c>
      <c r="N145" s="27"/>
      <c r="O145" s="27" t="s">
        <v>68</v>
      </c>
    </row>
    <row r="146" spans="13:15" ht="13.5">
      <c r="M146" s="26" t="s">
        <v>191</v>
      </c>
      <c r="N146" s="27"/>
      <c r="O146" s="27" t="s">
        <v>192</v>
      </c>
    </row>
    <row r="147" spans="13:15" ht="13.5">
      <c r="M147" s="26" t="s">
        <v>424</v>
      </c>
      <c r="N147" s="27"/>
      <c r="O147" s="27" t="s">
        <v>83</v>
      </c>
    </row>
    <row r="148" spans="13:15" ht="13.5">
      <c r="M148" s="27" t="s">
        <v>153</v>
      </c>
      <c r="N148" s="27"/>
      <c r="O148" s="27" t="s">
        <v>151</v>
      </c>
    </row>
    <row r="149" spans="13:15" ht="13.5">
      <c r="M149" s="27" t="s">
        <v>466</v>
      </c>
      <c r="N149" s="27"/>
      <c r="O149" s="27" t="s">
        <v>282</v>
      </c>
    </row>
    <row r="150" spans="13:15" ht="13.5">
      <c r="M150" s="27" t="s">
        <v>140</v>
      </c>
      <c r="N150" s="27"/>
      <c r="O150" s="27" t="s">
        <v>138</v>
      </c>
    </row>
    <row r="151" spans="13:15" ht="13.5">
      <c r="M151" s="27" t="s">
        <v>467</v>
      </c>
      <c r="N151" s="27"/>
      <c r="O151" s="27" t="s">
        <v>418</v>
      </c>
    </row>
    <row r="152" spans="13:15" ht="13.5">
      <c r="M152" s="26" t="s">
        <v>468</v>
      </c>
      <c r="N152" s="27"/>
      <c r="O152" s="27" t="s">
        <v>344</v>
      </c>
    </row>
    <row r="153" spans="13:15" ht="13.5">
      <c r="M153" s="27" t="s">
        <v>244</v>
      </c>
      <c r="N153" s="27"/>
      <c r="O153" s="27" t="s">
        <v>245</v>
      </c>
    </row>
    <row r="154" spans="13:15" ht="13.5">
      <c r="M154" s="27" t="s">
        <v>431</v>
      </c>
      <c r="N154" s="27"/>
      <c r="O154" s="27" t="s">
        <v>46</v>
      </c>
    </row>
    <row r="155" spans="13:15" ht="13.5">
      <c r="M155" s="50" t="s">
        <v>469</v>
      </c>
      <c r="N155" s="39"/>
      <c r="O155" s="39" t="s">
        <v>274</v>
      </c>
    </row>
    <row r="156" spans="13:15" ht="13.5">
      <c r="M156" s="27" t="s">
        <v>196</v>
      </c>
      <c r="N156" s="27"/>
      <c r="O156" s="27" t="s">
        <v>197</v>
      </c>
    </row>
    <row r="157" spans="13:15" ht="13.5">
      <c r="M157" s="26" t="s">
        <v>470</v>
      </c>
      <c r="N157" s="26"/>
      <c r="O157" s="27" t="s">
        <v>438</v>
      </c>
    </row>
    <row r="158" spans="13:15" ht="13.5">
      <c r="M158" s="26" t="s">
        <v>471</v>
      </c>
      <c r="N158" s="27"/>
      <c r="O158" s="27" t="s">
        <v>151</v>
      </c>
    </row>
    <row r="159" spans="13:15" ht="13.5">
      <c r="M159" s="26" t="s">
        <v>407</v>
      </c>
      <c r="N159" s="27"/>
      <c r="O159" s="27" t="s">
        <v>408</v>
      </c>
    </row>
    <row r="160" spans="13:15" ht="13.5">
      <c r="M160" s="78" t="s">
        <v>102</v>
      </c>
      <c r="N160" s="26"/>
      <c r="O160" s="27" t="s">
        <v>100</v>
      </c>
    </row>
    <row r="161" spans="13:15" ht="13.5">
      <c r="M161" s="26" t="s">
        <v>312</v>
      </c>
      <c r="N161" s="27"/>
      <c r="O161" s="27" t="s">
        <v>313</v>
      </c>
    </row>
    <row r="162" spans="13:15" ht="13.5">
      <c r="M162" s="26" t="s">
        <v>369</v>
      </c>
      <c r="N162" s="27"/>
      <c r="O162" s="27" t="s">
        <v>370</v>
      </c>
    </row>
    <row r="163" spans="13:15" ht="13.5">
      <c r="M163" s="26" t="s">
        <v>174</v>
      </c>
      <c r="N163" s="27"/>
      <c r="O163" s="27" t="s">
        <v>439</v>
      </c>
    </row>
    <row r="164" spans="13:15" ht="13.5">
      <c r="M164" s="26" t="s">
        <v>270</v>
      </c>
      <c r="N164" s="27"/>
      <c r="O164" s="27" t="s">
        <v>271</v>
      </c>
    </row>
    <row r="165" spans="13:15" ht="13.5">
      <c r="M165" s="27" t="s">
        <v>223</v>
      </c>
      <c r="N165" s="26"/>
      <c r="O165" s="27" t="s">
        <v>224</v>
      </c>
    </row>
    <row r="166" spans="13:15" ht="13.5">
      <c r="M166" s="26" t="s">
        <v>114</v>
      </c>
      <c r="N166" s="26"/>
      <c r="O166" s="27" t="s">
        <v>110</v>
      </c>
    </row>
    <row r="167" spans="13:15" ht="13.5">
      <c r="M167" s="26" t="s">
        <v>321</v>
      </c>
      <c r="N167" s="26"/>
      <c r="O167" s="27" t="s">
        <v>321</v>
      </c>
    </row>
    <row r="168" spans="13:15" ht="13.5">
      <c r="M168" s="26" t="s">
        <v>131</v>
      </c>
      <c r="N168" s="43"/>
      <c r="O168" s="27" t="s">
        <v>132</v>
      </c>
    </row>
    <row r="169" spans="13:15" ht="13.5">
      <c r="M169" s="31" t="s">
        <v>455</v>
      </c>
      <c r="N169" s="26"/>
      <c r="O169" s="27" t="s">
        <v>107</v>
      </c>
    </row>
    <row r="170" spans="13:15" ht="13.5">
      <c r="M170" s="26" t="s">
        <v>352</v>
      </c>
      <c r="N170" s="27"/>
      <c r="O170" s="27" t="s">
        <v>353</v>
      </c>
    </row>
    <row r="171" spans="13:15" ht="13.5">
      <c r="M171" s="27" t="s">
        <v>355</v>
      </c>
      <c r="N171" s="27"/>
      <c r="O171" s="27" t="s">
        <v>353</v>
      </c>
    </row>
    <row r="172" spans="13:15" ht="13.5">
      <c r="M172" s="27" t="s">
        <v>443</v>
      </c>
      <c r="N172" s="26"/>
      <c r="O172" s="27" t="s">
        <v>16</v>
      </c>
    </row>
    <row r="173" spans="13:15" ht="13.5">
      <c r="M173" s="26" t="s">
        <v>332</v>
      </c>
      <c r="N173" s="26"/>
      <c r="O173" s="27" t="s">
        <v>333</v>
      </c>
    </row>
    <row r="174" spans="13:15" ht="13.5">
      <c r="M174" s="26" t="s">
        <v>278</v>
      </c>
      <c r="N174" s="26"/>
      <c r="O174" s="27" t="s">
        <v>279</v>
      </c>
    </row>
    <row r="175" spans="13:15" ht="13.5">
      <c r="M175" s="26" t="s">
        <v>51</v>
      </c>
      <c r="N175" s="27"/>
      <c r="O175" s="27" t="s">
        <v>49</v>
      </c>
    </row>
    <row r="176" spans="13:15" ht="13.5">
      <c r="M176" s="27" t="s">
        <v>429</v>
      </c>
      <c r="N176" s="26"/>
      <c r="O176" s="27" t="s">
        <v>430</v>
      </c>
    </row>
    <row r="177" spans="13:15" ht="13.5">
      <c r="M177" s="26" t="s">
        <v>472</v>
      </c>
      <c r="N177" s="26"/>
      <c r="O177" s="27" t="s">
        <v>71</v>
      </c>
    </row>
    <row r="178" spans="13:15" ht="13.5">
      <c r="M178" s="26" t="s">
        <v>473</v>
      </c>
      <c r="N178" s="26"/>
      <c r="O178" s="27" t="s">
        <v>474</v>
      </c>
    </row>
    <row r="179" spans="13:15" ht="13.5">
      <c r="M179" s="26" t="s">
        <v>433</v>
      </c>
      <c r="N179" s="26"/>
      <c r="O179" s="27" t="s">
        <v>68</v>
      </c>
    </row>
    <row r="180" spans="13:15" ht="13.5">
      <c r="M180" s="26" t="s">
        <v>247</v>
      </c>
      <c r="N180" s="26"/>
      <c r="O180" s="27" t="s">
        <v>245</v>
      </c>
    </row>
    <row r="181" spans="13:15" ht="13.5">
      <c r="M181" s="31" t="s">
        <v>475</v>
      </c>
      <c r="N181" s="26"/>
      <c r="O181" s="27" t="s">
        <v>435</v>
      </c>
    </row>
    <row r="182" spans="13:15" ht="13.5">
      <c r="M182" s="26" t="s">
        <v>308</v>
      </c>
      <c r="N182" s="26"/>
      <c r="O182" s="27" t="s">
        <v>308</v>
      </c>
    </row>
    <row r="183" spans="13:15" ht="13.5">
      <c r="M183" s="26" t="s">
        <v>326</v>
      </c>
      <c r="N183" s="26"/>
      <c r="O183" s="27" t="s">
        <v>327</v>
      </c>
    </row>
    <row r="184" spans="13:15" ht="13.5">
      <c r="M184" s="26" t="s">
        <v>241</v>
      </c>
      <c r="N184" s="26"/>
      <c r="O184" s="27" t="s">
        <v>242</v>
      </c>
    </row>
    <row r="185" spans="13:15" ht="13.5">
      <c r="M185" s="26" t="s">
        <v>452</v>
      </c>
      <c r="N185" s="26"/>
      <c r="O185" s="27" t="s">
        <v>476</v>
      </c>
    </row>
    <row r="186" spans="13:15" ht="13.5">
      <c r="M186" s="27" t="s">
        <v>323</v>
      </c>
      <c r="N186" s="27"/>
      <c r="O186" s="27" t="s">
        <v>324</v>
      </c>
    </row>
    <row r="187" spans="13:15" ht="13.5">
      <c r="M187" s="26" t="s">
        <v>477</v>
      </c>
      <c r="N187" s="26"/>
      <c r="O187" s="27" t="s">
        <v>205</v>
      </c>
    </row>
    <row r="188" spans="13:15" ht="13.5">
      <c r="M188" s="26" t="s">
        <v>180</v>
      </c>
      <c r="N188" s="26"/>
      <c r="O188" s="27" t="s">
        <v>181</v>
      </c>
    </row>
    <row r="189" spans="13:15" ht="13.5">
      <c r="M189" s="26" t="s">
        <v>478</v>
      </c>
      <c r="N189" s="26"/>
      <c r="O189" s="27" t="s">
        <v>288</v>
      </c>
    </row>
    <row r="192" spans="13:15" ht="13.5">
      <c r="M192" s="26" t="s">
        <v>413</v>
      </c>
      <c r="N192" s="27"/>
      <c r="O192" s="27" t="s">
        <v>49</v>
      </c>
    </row>
    <row r="193" spans="13:15" ht="13.5">
      <c r="M193" s="27"/>
      <c r="N193" s="27"/>
      <c r="O193" s="27"/>
    </row>
    <row r="194" spans="13:15" ht="13.5">
      <c r="M194" s="26"/>
      <c r="N194" s="27"/>
      <c r="O194" s="27"/>
    </row>
    <row r="195" spans="13:15" ht="13.5">
      <c r="M195" s="26"/>
      <c r="N195" s="26"/>
      <c r="O195" s="27"/>
    </row>
    <row r="196" spans="13:15" ht="13.5">
      <c r="M196" s="27"/>
      <c r="N196" s="27"/>
      <c r="O196" s="27"/>
    </row>
    <row r="197" spans="13:15" ht="13.5">
      <c r="M197" s="26"/>
      <c r="N197" s="27"/>
      <c r="O197" s="27"/>
    </row>
  </sheetData>
  <sheetProtection selectLockedCells="1" selectUnlockedCells="1"/>
  <mergeCells count="5">
    <mergeCell ref="K1:P1"/>
    <mergeCell ref="R1:AB1"/>
    <mergeCell ref="AD1:AN1"/>
    <mergeCell ref="AP1:AZ1"/>
    <mergeCell ref="C106:H107"/>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2:J117"/>
  <sheetViews>
    <sheetView zoomScale="80" zoomScaleNormal="80" zoomScalePageLayoutView="0" workbookViewId="0" topLeftCell="A10">
      <selection activeCell="D21" sqref="D21"/>
    </sheetView>
  </sheetViews>
  <sheetFormatPr defaultColWidth="9.00390625" defaultRowHeight="13.5"/>
  <cols>
    <col min="1" max="1" width="3.25390625" style="79" customWidth="1"/>
    <col min="2" max="2" width="6.625" style="79" customWidth="1"/>
    <col min="3" max="3" width="10.375" style="79" customWidth="1"/>
    <col min="4" max="4" width="22.875" style="79" customWidth="1"/>
    <col min="5" max="5" width="23.875" style="79" customWidth="1"/>
    <col min="6" max="6" width="5.50390625" style="79" customWidth="1"/>
    <col min="7" max="8" width="9.00390625" style="79" customWidth="1"/>
    <col min="9" max="9" width="10.625" style="79" customWidth="1"/>
    <col min="10" max="10" width="16.25390625" style="79" customWidth="1"/>
    <col min="11" max="16384" width="9.00390625" style="79" customWidth="1"/>
  </cols>
  <sheetData>
    <row r="2" spans="2:4" ht="12">
      <c r="B2" s="80" t="s">
        <v>479</v>
      </c>
      <c r="C2" s="81" t="s">
        <v>480</v>
      </c>
      <c r="D2" s="82" t="s">
        <v>460</v>
      </c>
    </row>
    <row r="3" spans="2:6" ht="12">
      <c r="B3" s="83" t="s">
        <v>481</v>
      </c>
      <c r="C3" s="84">
        <v>10</v>
      </c>
      <c r="D3" s="85">
        <f>C3</f>
        <v>10</v>
      </c>
      <c r="E3" s="86">
        <v>0</v>
      </c>
      <c r="F3" s="87" t="str">
        <f aca="true" t="shared" si="0" ref="F3:F12">B3</f>
        <v>プレ</v>
      </c>
    </row>
    <row r="4" spans="2:10" ht="12">
      <c r="B4" s="83" t="s">
        <v>382</v>
      </c>
      <c r="C4" s="84">
        <v>10</v>
      </c>
      <c r="D4" s="85">
        <f aca="true" t="shared" si="1" ref="D4:D12">D3+C4</f>
        <v>20</v>
      </c>
      <c r="E4" s="86">
        <f aca="true" t="shared" si="2" ref="E4:E12">D3</f>
        <v>10</v>
      </c>
      <c r="F4" s="87" t="str">
        <f t="shared" si="0"/>
        <v>A</v>
      </c>
      <c r="I4" s="88" t="s">
        <v>482</v>
      </c>
      <c r="J4" s="89"/>
    </row>
    <row r="5" spans="2:6" ht="12">
      <c r="B5" s="83" t="s">
        <v>383</v>
      </c>
      <c r="C5" s="84">
        <v>10</v>
      </c>
      <c r="D5" s="85">
        <f t="shared" si="1"/>
        <v>30</v>
      </c>
      <c r="E5" s="86">
        <f t="shared" si="2"/>
        <v>20</v>
      </c>
      <c r="F5" s="87" t="str">
        <f t="shared" si="0"/>
        <v>B</v>
      </c>
    </row>
    <row r="6" spans="2:10" ht="12">
      <c r="B6" s="83" t="s">
        <v>384</v>
      </c>
      <c r="C6" s="84">
        <v>10</v>
      </c>
      <c r="D6" s="85">
        <f t="shared" si="1"/>
        <v>40</v>
      </c>
      <c r="E6" s="86">
        <f t="shared" si="2"/>
        <v>30</v>
      </c>
      <c r="F6" s="87" t="str">
        <f t="shared" si="0"/>
        <v>C</v>
      </c>
      <c r="I6" s="88" t="s">
        <v>483</v>
      </c>
      <c r="J6" s="89"/>
    </row>
    <row r="7" spans="2:6" ht="12">
      <c r="B7" s="83" t="s">
        <v>385</v>
      </c>
      <c r="C7" s="84">
        <v>10</v>
      </c>
      <c r="D7" s="85">
        <f t="shared" si="1"/>
        <v>50</v>
      </c>
      <c r="E7" s="86">
        <f t="shared" si="2"/>
        <v>40</v>
      </c>
      <c r="F7" s="87" t="str">
        <f t="shared" si="0"/>
        <v>D</v>
      </c>
    </row>
    <row r="8" spans="2:10" ht="12">
      <c r="B8" s="83" t="s">
        <v>386</v>
      </c>
      <c r="C8" s="84">
        <v>8</v>
      </c>
      <c r="D8" s="85">
        <f t="shared" si="1"/>
        <v>58</v>
      </c>
      <c r="E8" s="86">
        <f t="shared" si="2"/>
        <v>50</v>
      </c>
      <c r="F8" s="87" t="str">
        <f t="shared" si="0"/>
        <v>E</v>
      </c>
      <c r="I8" s="88" t="s">
        <v>484</v>
      </c>
      <c r="J8" s="89"/>
    </row>
    <row r="9" spans="2:6" ht="12">
      <c r="B9" s="83" t="s">
        <v>387</v>
      </c>
      <c r="C9" s="84">
        <v>0</v>
      </c>
      <c r="D9" s="85">
        <f t="shared" si="1"/>
        <v>58</v>
      </c>
      <c r="E9" s="86">
        <f t="shared" si="2"/>
        <v>58</v>
      </c>
      <c r="F9" s="87" t="str">
        <f t="shared" si="0"/>
        <v>F</v>
      </c>
    </row>
    <row r="10" spans="2:10" ht="13.5">
      <c r="B10" s="83" t="s">
        <v>388</v>
      </c>
      <c r="C10" s="84">
        <v>0</v>
      </c>
      <c r="D10" s="85">
        <f t="shared" si="1"/>
        <v>58</v>
      </c>
      <c r="E10" s="86">
        <f t="shared" si="2"/>
        <v>58</v>
      </c>
      <c r="F10" s="87" t="str">
        <f t="shared" si="0"/>
        <v>G</v>
      </c>
      <c r="I10" s="88" t="s">
        <v>485</v>
      </c>
      <c r="J10" s="90"/>
    </row>
    <row r="11" spans="2:6" ht="12">
      <c r="B11" s="83" t="s">
        <v>486</v>
      </c>
      <c r="C11" s="84">
        <v>0</v>
      </c>
      <c r="D11" s="85">
        <f t="shared" si="1"/>
        <v>58</v>
      </c>
      <c r="E11" s="86">
        <f t="shared" si="2"/>
        <v>58</v>
      </c>
      <c r="F11" s="87" t="str">
        <f t="shared" si="0"/>
        <v>H</v>
      </c>
    </row>
    <row r="12" spans="2:10" ht="12">
      <c r="B12" s="91" t="s">
        <v>487</v>
      </c>
      <c r="C12" s="92">
        <v>0</v>
      </c>
      <c r="D12" s="93">
        <f t="shared" si="1"/>
        <v>58</v>
      </c>
      <c r="E12" s="86">
        <f t="shared" si="2"/>
        <v>58</v>
      </c>
      <c r="F12" s="87" t="str">
        <f t="shared" si="0"/>
        <v>I</v>
      </c>
      <c r="I12" s="88" t="s">
        <v>488</v>
      </c>
      <c r="J12" s="89"/>
    </row>
    <row r="13" ht="12">
      <c r="E13" s="86">
        <v>99999</v>
      </c>
    </row>
    <row r="14" spans="2:10" ht="12">
      <c r="B14" s="308" t="s">
        <v>489</v>
      </c>
      <c r="C14" s="308"/>
      <c r="D14" s="308"/>
      <c r="E14" s="308"/>
      <c r="F14" s="308"/>
      <c r="I14" s="88" t="s">
        <v>490</v>
      </c>
      <c r="J14" s="89"/>
    </row>
    <row r="15" spans="2:6" ht="12">
      <c r="B15" s="308"/>
      <c r="C15" s="308"/>
      <c r="D15" s="308"/>
      <c r="E15" s="308"/>
      <c r="F15" s="308"/>
    </row>
    <row r="16" spans="9:10" ht="12">
      <c r="I16" s="88" t="s">
        <v>491</v>
      </c>
      <c r="J16" s="89"/>
    </row>
    <row r="17" spans="2:6" ht="12">
      <c r="B17" s="94"/>
      <c r="C17" s="95" t="s">
        <v>492</v>
      </c>
      <c r="D17" s="95" t="s">
        <v>493</v>
      </c>
      <c r="E17" s="95" t="s">
        <v>494</v>
      </c>
      <c r="F17" s="96" t="s">
        <v>379</v>
      </c>
    </row>
    <row r="18" spans="2:8" ht="13.5">
      <c r="B18" s="97">
        <v>0</v>
      </c>
      <c r="C18" s="26" t="s">
        <v>137</v>
      </c>
      <c r="D18" s="98"/>
      <c r="E18" s="99"/>
      <c r="F18" s="100" t="str">
        <f aca="true" t="shared" si="3" ref="F18:F49">VLOOKUP(B18,E$3:F$13,2,TRUE)</f>
        <v>プレ</v>
      </c>
      <c r="H18" s="101"/>
    </row>
    <row r="19" spans="2:6" ht="13.5">
      <c r="B19" s="97">
        <v>1</v>
      </c>
      <c r="C19" s="32" t="s">
        <v>119</v>
      </c>
      <c r="D19" s="98"/>
      <c r="E19" s="102"/>
      <c r="F19" s="100" t="str">
        <f t="shared" si="3"/>
        <v>プレ</v>
      </c>
    </row>
    <row r="20" spans="2:6" ht="13.5">
      <c r="B20" s="97">
        <v>2</v>
      </c>
      <c r="C20" s="26" t="s">
        <v>363</v>
      </c>
      <c r="D20" s="98"/>
      <c r="E20" s="102"/>
      <c r="F20" s="100" t="str">
        <f t="shared" si="3"/>
        <v>プレ</v>
      </c>
    </row>
    <row r="21" spans="2:6" ht="13.5">
      <c r="B21" s="97">
        <v>3</v>
      </c>
      <c r="C21" s="32" t="s">
        <v>140</v>
      </c>
      <c r="D21" s="98"/>
      <c r="E21" s="102"/>
      <c r="F21" s="100" t="str">
        <f t="shared" si="3"/>
        <v>プレ</v>
      </c>
    </row>
    <row r="22" spans="2:6" ht="13.5">
      <c r="B22" s="97">
        <v>4</v>
      </c>
      <c r="C22" s="26" t="s">
        <v>405</v>
      </c>
      <c r="D22" s="98"/>
      <c r="E22" s="102"/>
      <c r="F22" s="100" t="str">
        <f t="shared" si="3"/>
        <v>プレ</v>
      </c>
    </row>
    <row r="23" spans="2:6" ht="13.5">
      <c r="B23" s="97">
        <v>5</v>
      </c>
      <c r="C23" s="26" t="s">
        <v>611</v>
      </c>
      <c r="D23" s="98"/>
      <c r="E23" s="102"/>
      <c r="F23" s="100" t="str">
        <f t="shared" si="3"/>
        <v>プレ</v>
      </c>
    </row>
    <row r="24" spans="2:6" ht="13.5">
      <c r="B24" s="97">
        <v>6</v>
      </c>
      <c r="C24" s="34" t="s">
        <v>109</v>
      </c>
      <c r="D24" s="27"/>
      <c r="E24" s="102"/>
      <c r="F24" s="100" t="str">
        <f t="shared" si="3"/>
        <v>プレ</v>
      </c>
    </row>
    <row r="25" spans="2:6" ht="13.5">
      <c r="B25" s="97">
        <v>7</v>
      </c>
      <c r="C25" s="34" t="s">
        <v>112</v>
      </c>
      <c r="D25" s="98"/>
      <c r="E25" s="102"/>
      <c r="F25" s="100" t="str">
        <f t="shared" si="3"/>
        <v>プレ</v>
      </c>
    </row>
    <row r="26" spans="2:6" ht="13.5">
      <c r="B26" s="97">
        <v>8</v>
      </c>
      <c r="C26" s="26" t="s">
        <v>150</v>
      </c>
      <c r="D26" s="98"/>
      <c r="E26" s="102"/>
      <c r="F26" s="100" t="str">
        <f t="shared" si="3"/>
        <v>プレ</v>
      </c>
    </row>
    <row r="27" spans="2:6" ht="13.5">
      <c r="B27" s="97">
        <v>9</v>
      </c>
      <c r="C27" s="26" t="s">
        <v>177</v>
      </c>
      <c r="D27" s="98"/>
      <c r="E27" s="102"/>
      <c r="F27" s="100" t="str">
        <f t="shared" si="3"/>
        <v>プレ</v>
      </c>
    </row>
    <row r="28" spans="2:6" ht="13.5">
      <c r="B28" s="97">
        <v>10</v>
      </c>
      <c r="C28" s="27" t="s">
        <v>413</v>
      </c>
      <c r="D28" s="98"/>
      <c r="E28" s="102"/>
      <c r="F28" s="100" t="str">
        <f t="shared" si="3"/>
        <v>A</v>
      </c>
    </row>
    <row r="29" spans="2:6" ht="13.5">
      <c r="B29" s="97">
        <v>11</v>
      </c>
      <c r="C29" s="32" t="s">
        <v>414</v>
      </c>
      <c r="D29" s="27"/>
      <c r="E29" s="102"/>
      <c r="F29" s="100" t="str">
        <f t="shared" si="3"/>
        <v>A</v>
      </c>
    </row>
    <row r="30" spans="2:6" ht="13.5">
      <c r="B30" s="97">
        <v>12</v>
      </c>
      <c r="C30" s="26" t="s">
        <v>415</v>
      </c>
      <c r="D30" s="27"/>
      <c r="E30" s="102"/>
      <c r="F30" s="100" t="str">
        <f t="shared" si="3"/>
        <v>A</v>
      </c>
    </row>
    <row r="31" spans="2:6" ht="13.5">
      <c r="B31" s="97">
        <v>13</v>
      </c>
      <c r="C31" s="32" t="s">
        <v>417</v>
      </c>
      <c r="D31" s="27"/>
      <c r="E31" s="102"/>
      <c r="F31" s="100" t="str">
        <f t="shared" si="3"/>
        <v>A</v>
      </c>
    </row>
    <row r="32" spans="2:6" ht="13.5">
      <c r="B32" s="97">
        <v>14</v>
      </c>
      <c r="C32" s="34" t="s">
        <v>419</v>
      </c>
      <c r="D32" s="103"/>
      <c r="E32" s="102"/>
      <c r="F32" s="100" t="str">
        <f t="shared" si="3"/>
        <v>A</v>
      </c>
    </row>
    <row r="33" spans="2:6" ht="13.5">
      <c r="B33" s="97">
        <v>15</v>
      </c>
      <c r="C33" s="27" t="s">
        <v>420</v>
      </c>
      <c r="D33" s="98"/>
      <c r="E33" s="102"/>
      <c r="F33" s="100" t="str">
        <f t="shared" si="3"/>
        <v>A</v>
      </c>
    </row>
    <row r="34" spans="2:6" ht="13.5">
      <c r="B34" s="97">
        <v>16</v>
      </c>
      <c r="C34" s="34" t="s">
        <v>270</v>
      </c>
      <c r="D34" s="98"/>
      <c r="E34" s="102"/>
      <c r="F34" s="100" t="str">
        <f t="shared" si="3"/>
        <v>A</v>
      </c>
    </row>
    <row r="35" spans="2:6" ht="13.5">
      <c r="B35" s="97">
        <v>17</v>
      </c>
      <c r="C35" s="26" t="s">
        <v>421</v>
      </c>
      <c r="D35" s="27"/>
      <c r="E35" s="102"/>
      <c r="F35" s="100" t="str">
        <f t="shared" si="3"/>
        <v>A</v>
      </c>
    </row>
    <row r="36" spans="2:6" ht="13.5">
      <c r="B36" s="97">
        <v>18</v>
      </c>
      <c r="C36" s="27" t="s">
        <v>267</v>
      </c>
      <c r="D36" s="103"/>
      <c r="E36" s="102"/>
      <c r="F36" s="100" t="str">
        <f t="shared" si="3"/>
        <v>A</v>
      </c>
    </row>
    <row r="37" spans="2:6" ht="13.5">
      <c r="B37" s="97">
        <v>19</v>
      </c>
      <c r="C37" s="26" t="s">
        <v>352</v>
      </c>
      <c r="D37" s="27"/>
      <c r="E37" s="102"/>
      <c r="F37" s="100" t="str">
        <f t="shared" si="3"/>
        <v>A</v>
      </c>
    </row>
    <row r="38" spans="2:6" ht="13.5">
      <c r="B38" s="97">
        <v>20</v>
      </c>
      <c r="C38" s="27" t="s">
        <v>424</v>
      </c>
      <c r="D38" s="27"/>
      <c r="E38" s="102"/>
      <c r="F38" s="100" t="str">
        <f t="shared" si="3"/>
        <v>B</v>
      </c>
    </row>
    <row r="39" spans="2:6" ht="13.5">
      <c r="B39" s="97">
        <v>21</v>
      </c>
      <c r="C39" s="27" t="s">
        <v>191</v>
      </c>
      <c r="D39" s="27"/>
      <c r="E39" s="102"/>
      <c r="F39" s="100" t="str">
        <f t="shared" si="3"/>
        <v>B</v>
      </c>
    </row>
    <row r="40" spans="2:6" ht="13.5">
      <c r="B40" s="97">
        <v>22</v>
      </c>
      <c r="C40" s="34" t="s">
        <v>426</v>
      </c>
      <c r="D40" s="98"/>
      <c r="E40" s="102"/>
      <c r="F40" s="100" t="str">
        <f t="shared" si="3"/>
        <v>B</v>
      </c>
    </row>
    <row r="41" spans="2:6" ht="13.5">
      <c r="B41" s="97">
        <v>23</v>
      </c>
      <c r="C41" s="26" t="s">
        <v>369</v>
      </c>
      <c r="D41" s="27"/>
      <c r="E41" s="102"/>
      <c r="F41" s="100" t="str">
        <f t="shared" si="3"/>
        <v>B</v>
      </c>
    </row>
    <row r="42" spans="2:6" ht="13.5">
      <c r="B42" s="97">
        <v>24</v>
      </c>
      <c r="C42" s="40" t="s">
        <v>131</v>
      </c>
      <c r="D42" s="103"/>
      <c r="E42" s="102"/>
      <c r="F42" s="100" t="str">
        <f t="shared" si="3"/>
        <v>B</v>
      </c>
    </row>
    <row r="43" spans="2:6" ht="13.5">
      <c r="B43" s="97">
        <v>25</v>
      </c>
      <c r="C43" s="32" t="s">
        <v>428</v>
      </c>
      <c r="D43" s="104"/>
      <c r="E43" s="102"/>
      <c r="F43" s="100" t="str">
        <f t="shared" si="3"/>
        <v>B</v>
      </c>
    </row>
    <row r="44" spans="2:6" ht="13.5">
      <c r="B44" s="97">
        <v>26</v>
      </c>
      <c r="C44" s="32" t="s">
        <v>429</v>
      </c>
      <c r="D44" s="27"/>
      <c r="E44" s="102"/>
      <c r="F44" s="100" t="str">
        <f t="shared" si="3"/>
        <v>B</v>
      </c>
    </row>
    <row r="45" spans="2:6" ht="13.5">
      <c r="B45" s="97">
        <v>27</v>
      </c>
      <c r="C45" s="26" t="s">
        <v>281</v>
      </c>
      <c r="D45" s="29"/>
      <c r="E45" s="102"/>
      <c r="F45" s="100" t="str">
        <f t="shared" si="3"/>
        <v>B</v>
      </c>
    </row>
    <row r="46" spans="2:6" ht="13.5">
      <c r="B46" s="97">
        <v>28</v>
      </c>
      <c r="C46" s="26" t="s">
        <v>431</v>
      </c>
      <c r="D46" s="98"/>
      <c r="E46" s="102"/>
      <c r="F46" s="100" t="str">
        <f t="shared" si="3"/>
        <v>B</v>
      </c>
    </row>
    <row r="47" spans="2:6" ht="13.5">
      <c r="B47" s="97">
        <v>29</v>
      </c>
      <c r="C47" s="32" t="s">
        <v>223</v>
      </c>
      <c r="D47" s="98"/>
      <c r="E47" s="102"/>
      <c r="F47" s="100" t="str">
        <f t="shared" si="3"/>
        <v>B</v>
      </c>
    </row>
    <row r="48" spans="2:6" ht="13.5">
      <c r="B48" s="97">
        <v>30</v>
      </c>
      <c r="C48" s="26" t="s">
        <v>23</v>
      </c>
      <c r="D48" s="26"/>
      <c r="E48" s="102"/>
      <c r="F48" s="100" t="str">
        <f t="shared" si="3"/>
        <v>C</v>
      </c>
    </row>
    <row r="49" spans="2:6" ht="13.5">
      <c r="B49" s="97">
        <v>31</v>
      </c>
      <c r="C49" s="26" t="s">
        <v>433</v>
      </c>
      <c r="D49" s="98"/>
      <c r="E49" s="102"/>
      <c r="F49" s="100" t="str">
        <f t="shared" si="3"/>
        <v>C</v>
      </c>
    </row>
    <row r="50" spans="2:6" ht="13.5">
      <c r="B50" s="97">
        <v>32</v>
      </c>
      <c r="C50" s="26" t="s">
        <v>434</v>
      </c>
      <c r="D50" s="98"/>
      <c r="E50" s="102"/>
      <c r="F50" s="100" t="str">
        <f aca="true" t="shared" si="4" ref="F50:F81">VLOOKUP(B50,E$3:F$13,2,TRUE)</f>
        <v>C</v>
      </c>
    </row>
    <row r="51" spans="2:6" ht="13.5">
      <c r="B51" s="97">
        <v>33</v>
      </c>
      <c r="C51" s="26" t="s">
        <v>312</v>
      </c>
      <c r="D51" s="98"/>
      <c r="E51" s="102"/>
      <c r="F51" s="100" t="str">
        <f t="shared" si="4"/>
        <v>C</v>
      </c>
    </row>
    <row r="52" spans="2:6" ht="13.5">
      <c r="B52" s="97">
        <v>34</v>
      </c>
      <c r="C52" s="27" t="s">
        <v>114</v>
      </c>
      <c r="D52" s="27"/>
      <c r="E52" s="102"/>
      <c r="F52" s="100" t="str">
        <f t="shared" si="4"/>
        <v>C</v>
      </c>
    </row>
    <row r="53" spans="2:6" ht="13.5">
      <c r="B53" s="97">
        <v>35</v>
      </c>
      <c r="C53" s="27" t="s">
        <v>437</v>
      </c>
      <c r="D53" s="26"/>
      <c r="E53" s="102"/>
      <c r="F53" s="100" t="str">
        <f t="shared" si="4"/>
        <v>C</v>
      </c>
    </row>
    <row r="54" spans="2:6" ht="13.5">
      <c r="B54" s="97">
        <v>36</v>
      </c>
      <c r="C54" s="26" t="s">
        <v>174</v>
      </c>
      <c r="D54" s="29"/>
      <c r="E54" s="102"/>
      <c r="F54" s="100" t="str">
        <f t="shared" si="4"/>
        <v>C</v>
      </c>
    </row>
    <row r="55" spans="2:6" ht="13.5">
      <c r="B55" s="97">
        <v>37</v>
      </c>
      <c r="C55" s="26" t="s">
        <v>102</v>
      </c>
      <c r="D55" s="26"/>
      <c r="E55" s="102"/>
      <c r="F55" s="100" t="str">
        <f t="shared" si="4"/>
        <v>C</v>
      </c>
    </row>
    <row r="56" spans="2:6" ht="13.5">
      <c r="B56" s="97">
        <v>38</v>
      </c>
      <c r="C56" s="26" t="s">
        <v>441</v>
      </c>
      <c r="D56" s="9"/>
      <c r="E56" s="102"/>
      <c r="F56" s="100" t="str">
        <f t="shared" si="4"/>
        <v>C</v>
      </c>
    </row>
    <row r="57" spans="2:6" ht="13.5">
      <c r="B57" s="97">
        <v>39</v>
      </c>
      <c r="C57" s="26" t="s">
        <v>443</v>
      </c>
      <c r="D57" s="26"/>
      <c r="E57" s="102"/>
      <c r="F57" s="100" t="str">
        <f t="shared" si="4"/>
        <v>C</v>
      </c>
    </row>
    <row r="58" spans="2:6" ht="13.5">
      <c r="B58" s="97">
        <v>40</v>
      </c>
      <c r="C58" s="27" t="s">
        <v>180</v>
      </c>
      <c r="D58" s="27"/>
      <c r="E58" s="102"/>
      <c r="F58" s="100" t="str">
        <f t="shared" si="4"/>
        <v>D</v>
      </c>
    </row>
    <row r="59" spans="2:6" ht="13.5">
      <c r="B59" s="97">
        <v>41</v>
      </c>
      <c r="C59" s="27" t="s">
        <v>326</v>
      </c>
      <c r="D59" s="27"/>
      <c r="E59" s="102"/>
      <c r="F59" s="100" t="str">
        <f t="shared" si="4"/>
        <v>D</v>
      </c>
    </row>
    <row r="60" spans="2:6" ht="13.5">
      <c r="B60" s="97">
        <v>42</v>
      </c>
      <c r="C60" s="26" t="s">
        <v>332</v>
      </c>
      <c r="D60" s="26"/>
      <c r="E60" s="102"/>
      <c r="F60" s="100" t="str">
        <f t="shared" si="4"/>
        <v>D</v>
      </c>
    </row>
    <row r="61" spans="2:6" ht="13.5">
      <c r="B61" s="97">
        <v>43</v>
      </c>
      <c r="C61" s="26" t="s">
        <v>444</v>
      </c>
      <c r="D61" s="26"/>
      <c r="E61" s="102"/>
      <c r="F61" s="100" t="str">
        <f t="shared" si="4"/>
        <v>D</v>
      </c>
    </row>
    <row r="62" spans="2:6" ht="13.5">
      <c r="B62" s="97">
        <v>44</v>
      </c>
      <c r="C62" s="32" t="s">
        <v>446</v>
      </c>
      <c r="D62" s="26"/>
      <c r="E62" s="102"/>
      <c r="F62" s="100" t="str">
        <f t="shared" si="4"/>
        <v>D</v>
      </c>
    </row>
    <row r="63" spans="2:6" ht="13.5">
      <c r="B63" s="97">
        <v>45</v>
      </c>
      <c r="C63" s="27" t="s">
        <v>321</v>
      </c>
      <c r="D63" s="27"/>
      <c r="E63" s="102"/>
      <c r="F63" s="100" t="str">
        <f t="shared" si="4"/>
        <v>D</v>
      </c>
    </row>
    <row r="64" spans="2:6" ht="13.5">
      <c r="B64" s="97">
        <v>46</v>
      </c>
      <c r="C64" s="31" t="s">
        <v>53</v>
      </c>
      <c r="D64" s="26"/>
      <c r="E64" s="102"/>
      <c r="F64" s="100" t="str">
        <f t="shared" si="4"/>
        <v>D</v>
      </c>
    </row>
    <row r="65" spans="2:6" ht="13.5">
      <c r="B65" s="97">
        <v>47</v>
      </c>
      <c r="C65" s="31" t="s">
        <v>449</v>
      </c>
      <c r="D65" s="29"/>
      <c r="E65" s="102"/>
      <c r="F65" s="100" t="str">
        <f t="shared" si="4"/>
        <v>D</v>
      </c>
    </row>
    <row r="66" spans="2:6" ht="13.5">
      <c r="B66" s="97">
        <v>48</v>
      </c>
      <c r="C66" s="26" t="s">
        <v>204</v>
      </c>
      <c r="D66" s="26"/>
      <c r="E66" s="102"/>
      <c r="F66" s="100" t="str">
        <f t="shared" si="4"/>
        <v>D</v>
      </c>
    </row>
    <row r="67" spans="2:6" ht="13.5">
      <c r="B67" s="97">
        <v>49</v>
      </c>
      <c r="C67" s="26" t="s">
        <v>451</v>
      </c>
      <c r="D67" s="26"/>
      <c r="E67" s="102"/>
      <c r="F67" s="100" t="str">
        <f t="shared" si="4"/>
        <v>D</v>
      </c>
    </row>
    <row r="68" spans="2:6" ht="13.5">
      <c r="B68" s="97">
        <v>50</v>
      </c>
      <c r="C68" s="26" t="s">
        <v>247</v>
      </c>
      <c r="D68" s="26"/>
      <c r="E68" s="102"/>
      <c r="F68" s="100" t="str">
        <f t="shared" si="4"/>
        <v>E</v>
      </c>
    </row>
    <row r="69" spans="2:6" ht="13.5">
      <c r="B69" s="97">
        <v>51</v>
      </c>
      <c r="C69" s="26" t="s">
        <v>452</v>
      </c>
      <c r="D69" s="26"/>
      <c r="E69" s="102"/>
      <c r="F69" s="100" t="str">
        <f t="shared" si="4"/>
        <v>E</v>
      </c>
    </row>
    <row r="70" spans="2:6" ht="13.5">
      <c r="B70" s="97">
        <v>52</v>
      </c>
      <c r="C70" s="26" t="s">
        <v>278</v>
      </c>
      <c r="D70" s="29"/>
      <c r="E70" s="102"/>
      <c r="F70" s="100" t="str">
        <f t="shared" si="4"/>
        <v>E</v>
      </c>
    </row>
    <row r="71" spans="2:6" ht="13.5">
      <c r="B71" s="97">
        <v>53</v>
      </c>
      <c r="C71" s="27" t="s">
        <v>455</v>
      </c>
      <c r="D71" s="29"/>
      <c r="E71" s="102"/>
      <c r="F71" s="100" t="str">
        <f t="shared" si="4"/>
        <v>E</v>
      </c>
    </row>
    <row r="72" spans="2:6" ht="13.5">
      <c r="B72" s="97">
        <v>54</v>
      </c>
      <c r="C72" s="32" t="s">
        <v>323</v>
      </c>
      <c r="D72" s="29"/>
      <c r="E72" s="102"/>
      <c r="F72" s="100" t="str">
        <f t="shared" si="4"/>
        <v>E</v>
      </c>
    </row>
    <row r="73" spans="2:6" ht="13.5">
      <c r="B73" s="97">
        <v>55</v>
      </c>
      <c r="C73" s="32" t="s">
        <v>456</v>
      </c>
      <c r="D73" s="26"/>
      <c r="E73" s="102"/>
      <c r="F73" s="100" t="str">
        <f t="shared" si="4"/>
        <v>E</v>
      </c>
    </row>
    <row r="74" spans="2:6" ht="13.5">
      <c r="B74" s="97">
        <v>56</v>
      </c>
      <c r="C74" s="32" t="s">
        <v>458</v>
      </c>
      <c r="D74" s="27"/>
      <c r="E74" s="102"/>
      <c r="F74" s="100" t="str">
        <f t="shared" si="4"/>
        <v>E</v>
      </c>
    </row>
    <row r="75" spans="2:6" ht="13.5">
      <c r="B75" s="97">
        <v>57</v>
      </c>
      <c r="C75" s="26" t="s">
        <v>459</v>
      </c>
      <c r="D75" s="29"/>
      <c r="E75" s="102"/>
      <c r="F75" s="100" t="str">
        <f t="shared" si="4"/>
        <v>E</v>
      </c>
    </row>
    <row r="76" spans="2:6" ht="13.5">
      <c r="B76" s="97">
        <v>58</v>
      </c>
      <c r="C76" s="32"/>
      <c r="D76" s="29"/>
      <c r="E76" s="102"/>
      <c r="F76" s="100" t="str">
        <f t="shared" si="4"/>
        <v>I</v>
      </c>
    </row>
    <row r="77" spans="2:6" ht="13.5">
      <c r="B77" s="97">
        <v>59</v>
      </c>
      <c r="C77" s="26"/>
      <c r="D77" s="29"/>
      <c r="E77" s="102"/>
      <c r="F77" s="100" t="str">
        <f t="shared" si="4"/>
        <v>I</v>
      </c>
    </row>
    <row r="78" spans="2:6" ht="13.5">
      <c r="B78" s="97">
        <v>60</v>
      </c>
      <c r="C78" s="26"/>
      <c r="D78" s="26"/>
      <c r="E78" s="102"/>
      <c r="F78" s="100" t="str">
        <f t="shared" si="4"/>
        <v>I</v>
      </c>
    </row>
    <row r="79" spans="2:6" ht="13.5">
      <c r="B79" s="97">
        <v>61</v>
      </c>
      <c r="C79" s="26"/>
      <c r="D79" s="26"/>
      <c r="E79" s="102"/>
      <c r="F79" s="100" t="str">
        <f t="shared" si="4"/>
        <v>I</v>
      </c>
    </row>
    <row r="80" spans="2:6" ht="13.5">
      <c r="B80" s="97">
        <v>62</v>
      </c>
      <c r="C80" s="30"/>
      <c r="D80" s="30"/>
      <c r="E80" s="102"/>
      <c r="F80" s="100" t="str">
        <f t="shared" si="4"/>
        <v>I</v>
      </c>
    </row>
    <row r="81" spans="2:6" ht="13.5">
      <c r="B81" s="97">
        <v>63</v>
      </c>
      <c r="C81" s="105"/>
      <c r="D81" s="30"/>
      <c r="E81" s="102"/>
      <c r="F81" s="100" t="str">
        <f t="shared" si="4"/>
        <v>I</v>
      </c>
    </row>
    <row r="82" spans="2:6" ht="13.5">
      <c r="B82" s="97">
        <v>64</v>
      </c>
      <c r="C82" s="29"/>
      <c r="D82" s="29"/>
      <c r="E82" s="102"/>
      <c r="F82" s="100" t="str">
        <f aca="true" t="shared" si="5" ref="F82:F113">VLOOKUP(B82,E$3:F$13,2,TRUE)</f>
        <v>I</v>
      </c>
    </row>
    <row r="83" spans="2:6" ht="13.5">
      <c r="B83" s="97">
        <v>65</v>
      </c>
      <c r="C83" s="29"/>
      <c r="D83" s="29"/>
      <c r="E83" s="102"/>
      <c r="F83" s="100" t="str">
        <f t="shared" si="5"/>
        <v>I</v>
      </c>
    </row>
    <row r="84" spans="2:6" ht="13.5">
      <c r="B84" s="97">
        <v>66</v>
      </c>
      <c r="C84" s="26"/>
      <c r="D84" s="26"/>
      <c r="E84" s="102"/>
      <c r="F84" s="100" t="str">
        <f t="shared" si="5"/>
        <v>I</v>
      </c>
    </row>
    <row r="85" spans="2:6" ht="13.5">
      <c r="B85" s="97">
        <v>67</v>
      </c>
      <c r="C85" s="26"/>
      <c r="D85" s="26"/>
      <c r="E85" s="102"/>
      <c r="F85" s="100" t="str">
        <f t="shared" si="5"/>
        <v>I</v>
      </c>
    </row>
    <row r="86" spans="2:6" ht="13.5">
      <c r="B86" s="97">
        <v>68</v>
      </c>
      <c r="C86" s="27"/>
      <c r="D86" s="27"/>
      <c r="E86" s="102"/>
      <c r="F86" s="100" t="str">
        <f t="shared" si="5"/>
        <v>I</v>
      </c>
    </row>
    <row r="87" spans="2:6" ht="13.5">
      <c r="B87" s="97">
        <v>69</v>
      </c>
      <c r="C87" s="31"/>
      <c r="D87" s="27"/>
      <c r="E87" s="102"/>
      <c r="F87" s="100" t="str">
        <f t="shared" si="5"/>
        <v>I</v>
      </c>
    </row>
    <row r="88" spans="2:6" ht="13.5">
      <c r="B88" s="97">
        <v>70</v>
      </c>
      <c r="C88" s="27"/>
      <c r="D88" s="27"/>
      <c r="E88" s="106"/>
      <c r="F88" s="100" t="str">
        <f t="shared" si="5"/>
        <v>I</v>
      </c>
    </row>
    <row r="89" spans="2:6" ht="13.5">
      <c r="B89" s="97">
        <v>71</v>
      </c>
      <c r="C89" s="29"/>
      <c r="D89" s="29"/>
      <c r="E89" s="106"/>
      <c r="F89" s="100" t="str">
        <f t="shared" si="5"/>
        <v>I</v>
      </c>
    </row>
    <row r="90" spans="2:6" ht="13.5">
      <c r="B90" s="97">
        <v>72</v>
      </c>
      <c r="C90" s="29"/>
      <c r="D90" s="29"/>
      <c r="E90" s="106"/>
      <c r="F90" s="100" t="str">
        <f t="shared" si="5"/>
        <v>I</v>
      </c>
    </row>
    <row r="91" spans="2:6" ht="13.5">
      <c r="B91" s="97">
        <v>73</v>
      </c>
      <c r="C91" s="29"/>
      <c r="D91" s="29"/>
      <c r="E91" s="106"/>
      <c r="F91" s="100" t="str">
        <f t="shared" si="5"/>
        <v>I</v>
      </c>
    </row>
    <row r="92" spans="2:6" ht="13.5">
      <c r="B92" s="97">
        <v>74</v>
      </c>
      <c r="C92" s="29"/>
      <c r="D92" s="29"/>
      <c r="E92" s="106"/>
      <c r="F92" s="100" t="str">
        <f t="shared" si="5"/>
        <v>I</v>
      </c>
    </row>
    <row r="93" spans="2:6" ht="13.5">
      <c r="B93" s="97">
        <v>75</v>
      </c>
      <c r="C93" s="29"/>
      <c r="D93" s="29"/>
      <c r="E93" s="106"/>
      <c r="F93" s="100" t="str">
        <f t="shared" si="5"/>
        <v>I</v>
      </c>
    </row>
    <row r="94" spans="2:6" ht="13.5">
      <c r="B94" s="97">
        <v>76</v>
      </c>
      <c r="C94" s="29"/>
      <c r="D94" s="29"/>
      <c r="E94" s="106"/>
      <c r="F94" s="100" t="str">
        <f t="shared" si="5"/>
        <v>I</v>
      </c>
    </row>
    <row r="95" spans="2:6" ht="13.5">
      <c r="B95" s="97">
        <v>77</v>
      </c>
      <c r="C95" s="29"/>
      <c r="D95" s="29"/>
      <c r="E95" s="106"/>
      <c r="F95" s="100" t="str">
        <f t="shared" si="5"/>
        <v>I</v>
      </c>
    </row>
    <row r="96" spans="2:6" ht="13.5">
      <c r="B96" s="97">
        <v>78</v>
      </c>
      <c r="C96" s="29"/>
      <c r="D96" s="29"/>
      <c r="E96" s="106"/>
      <c r="F96" s="100" t="str">
        <f t="shared" si="5"/>
        <v>I</v>
      </c>
    </row>
    <row r="97" spans="2:6" ht="13.5">
      <c r="B97" s="97">
        <v>79</v>
      </c>
      <c r="C97" s="29"/>
      <c r="D97" s="29"/>
      <c r="E97" s="106"/>
      <c r="F97" s="100" t="str">
        <f t="shared" si="5"/>
        <v>I</v>
      </c>
    </row>
    <row r="98" spans="2:6" ht="12">
      <c r="B98" s="97">
        <v>80</v>
      </c>
      <c r="C98" s="107"/>
      <c r="D98" s="108"/>
      <c r="E98" s="106"/>
      <c r="F98" s="100" t="str">
        <f t="shared" si="5"/>
        <v>I</v>
      </c>
    </row>
    <row r="99" spans="2:6" ht="12">
      <c r="B99" s="97">
        <v>81</v>
      </c>
      <c r="C99" s="107"/>
      <c r="D99" s="108"/>
      <c r="E99" s="106"/>
      <c r="F99" s="100" t="str">
        <f t="shared" si="5"/>
        <v>I</v>
      </c>
    </row>
    <row r="100" spans="2:6" ht="12">
      <c r="B100" s="97">
        <v>82</v>
      </c>
      <c r="C100" s="107"/>
      <c r="D100" s="108"/>
      <c r="E100" s="106"/>
      <c r="F100" s="100" t="str">
        <f t="shared" si="5"/>
        <v>I</v>
      </c>
    </row>
    <row r="101" spans="2:6" ht="12">
      <c r="B101" s="97">
        <v>83</v>
      </c>
      <c r="C101" s="107"/>
      <c r="D101" s="108"/>
      <c r="E101" s="106"/>
      <c r="F101" s="100" t="str">
        <f t="shared" si="5"/>
        <v>I</v>
      </c>
    </row>
    <row r="102" spans="2:6" ht="12">
      <c r="B102" s="97">
        <v>84</v>
      </c>
      <c r="C102" s="107"/>
      <c r="D102" s="108"/>
      <c r="E102" s="106"/>
      <c r="F102" s="100" t="str">
        <f t="shared" si="5"/>
        <v>I</v>
      </c>
    </row>
    <row r="103" spans="2:6" ht="12">
      <c r="B103" s="97">
        <v>85</v>
      </c>
      <c r="C103" s="107"/>
      <c r="D103" s="108"/>
      <c r="E103" s="106"/>
      <c r="F103" s="100" t="str">
        <f t="shared" si="5"/>
        <v>I</v>
      </c>
    </row>
    <row r="104" spans="2:6" ht="12">
      <c r="B104" s="97">
        <v>86</v>
      </c>
      <c r="C104" s="107"/>
      <c r="D104" s="108"/>
      <c r="E104" s="106"/>
      <c r="F104" s="100" t="str">
        <f t="shared" si="5"/>
        <v>I</v>
      </c>
    </row>
    <row r="105" spans="2:6" ht="12">
      <c r="B105" s="97">
        <v>87</v>
      </c>
      <c r="C105" s="107"/>
      <c r="D105" s="108"/>
      <c r="E105" s="106"/>
      <c r="F105" s="100" t="str">
        <f t="shared" si="5"/>
        <v>I</v>
      </c>
    </row>
    <row r="106" spans="2:6" ht="12">
      <c r="B106" s="97">
        <v>88</v>
      </c>
      <c r="C106" s="107"/>
      <c r="D106" s="108"/>
      <c r="E106" s="106"/>
      <c r="F106" s="100" t="str">
        <f t="shared" si="5"/>
        <v>I</v>
      </c>
    </row>
    <row r="107" spans="2:6" ht="12">
      <c r="B107" s="97">
        <v>89</v>
      </c>
      <c r="C107" s="107"/>
      <c r="D107" s="108"/>
      <c r="E107" s="106"/>
      <c r="F107" s="100" t="str">
        <f t="shared" si="5"/>
        <v>I</v>
      </c>
    </row>
    <row r="108" spans="2:6" ht="12">
      <c r="B108" s="97">
        <v>90</v>
      </c>
      <c r="C108" s="107"/>
      <c r="D108" s="108"/>
      <c r="E108" s="106"/>
      <c r="F108" s="100" t="str">
        <f t="shared" si="5"/>
        <v>I</v>
      </c>
    </row>
    <row r="109" spans="2:6" ht="12">
      <c r="B109" s="97">
        <v>91</v>
      </c>
      <c r="C109" s="107"/>
      <c r="D109" s="108"/>
      <c r="E109" s="106"/>
      <c r="F109" s="100" t="str">
        <f t="shared" si="5"/>
        <v>I</v>
      </c>
    </row>
    <row r="110" spans="2:6" ht="12">
      <c r="B110" s="97">
        <v>92</v>
      </c>
      <c r="C110" s="107"/>
      <c r="D110" s="108"/>
      <c r="E110" s="106"/>
      <c r="F110" s="100" t="str">
        <f t="shared" si="5"/>
        <v>I</v>
      </c>
    </row>
    <row r="111" spans="2:6" ht="12">
      <c r="B111" s="97">
        <v>93</v>
      </c>
      <c r="C111" s="107"/>
      <c r="D111" s="108"/>
      <c r="E111" s="106"/>
      <c r="F111" s="100" t="str">
        <f t="shared" si="5"/>
        <v>I</v>
      </c>
    </row>
    <row r="112" spans="2:6" ht="12">
      <c r="B112" s="97">
        <v>94</v>
      </c>
      <c r="C112" s="107"/>
      <c r="D112" s="108"/>
      <c r="E112" s="106"/>
      <c r="F112" s="100" t="str">
        <f t="shared" si="5"/>
        <v>I</v>
      </c>
    </row>
    <row r="113" spans="2:6" ht="12">
      <c r="B113" s="97">
        <v>95</v>
      </c>
      <c r="C113" s="107"/>
      <c r="D113" s="108"/>
      <c r="E113" s="106"/>
      <c r="F113" s="100" t="str">
        <f t="shared" si="5"/>
        <v>I</v>
      </c>
    </row>
    <row r="114" spans="2:6" ht="12">
      <c r="B114" s="97">
        <v>96</v>
      </c>
      <c r="C114" s="107"/>
      <c r="D114" s="108"/>
      <c r="E114" s="106"/>
      <c r="F114" s="100" t="str">
        <f>VLOOKUP(B114,E$3:F$13,2,TRUE)</f>
        <v>I</v>
      </c>
    </row>
    <row r="115" spans="2:6" ht="12">
      <c r="B115" s="97">
        <v>97</v>
      </c>
      <c r="C115" s="107"/>
      <c r="D115" s="108"/>
      <c r="E115" s="106"/>
      <c r="F115" s="100" t="str">
        <f>VLOOKUP(B115,E$3:F$13,2,TRUE)</f>
        <v>I</v>
      </c>
    </row>
    <row r="116" spans="2:6" ht="12">
      <c r="B116" s="97">
        <v>98</v>
      </c>
      <c r="C116" s="107"/>
      <c r="D116" s="108"/>
      <c r="E116" s="106"/>
      <c r="F116" s="100" t="str">
        <f>VLOOKUP(B116,E$3:F$13,2,TRUE)</f>
        <v>I</v>
      </c>
    </row>
    <row r="117" spans="2:6" ht="12">
      <c r="B117" s="109">
        <v>99</v>
      </c>
      <c r="C117" s="110"/>
      <c r="D117" s="111"/>
      <c r="E117" s="112"/>
      <c r="F117" s="113" t="str">
        <f>VLOOKUP(B117,E$3:F$13,2,TRUE)</f>
        <v>I</v>
      </c>
    </row>
  </sheetData>
  <sheetProtection selectLockedCells="1" selectUnlockedCells="1"/>
  <mergeCells count="1">
    <mergeCell ref="B14:F15"/>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U135"/>
  <sheetViews>
    <sheetView tabSelected="1" zoomScale="80" zoomScaleNormal="80" zoomScalePageLayoutView="0" workbookViewId="0" topLeftCell="A1">
      <selection activeCell="B4" sqref="B4"/>
    </sheetView>
  </sheetViews>
  <sheetFormatPr defaultColWidth="9.00390625" defaultRowHeight="13.5" outlineLevelCol="1"/>
  <cols>
    <col min="1" max="1" width="7.125" style="0" customWidth="1"/>
    <col min="2" max="6" width="7.25390625" style="0" customWidth="1"/>
    <col min="7" max="10" width="7.125" style="0" customWidth="1"/>
    <col min="11" max="11" width="8.125" style="0" customWidth="1"/>
    <col min="12" max="30" width="7.125" style="0" customWidth="1"/>
    <col min="31" max="31" width="5.625" style="0" customWidth="1"/>
    <col min="32" max="32" width="5.625" style="0" customWidth="1" outlineLevel="1"/>
    <col min="33" max="47" width="6.625" style="0" customWidth="1" outlineLevel="1"/>
    <col min="48" max="48" width="9.00390625" style="0" customWidth="1" outlineLevel="1"/>
  </cols>
  <sheetData>
    <row r="1" spans="1:32" ht="13.5" customHeight="1">
      <c r="A1" t="s">
        <v>479</v>
      </c>
      <c r="B1" s="114" t="s">
        <v>481</v>
      </c>
      <c r="E1" s="115"/>
      <c r="F1" s="115"/>
      <c r="G1" s="115"/>
      <c r="H1" s="115"/>
      <c r="I1" s="115"/>
      <c r="K1" s="115"/>
      <c r="AE1" s="53"/>
      <c r="AF1" s="116"/>
    </row>
    <row r="2" spans="1:32" ht="14.25" customHeight="1">
      <c r="A2" t="s">
        <v>495</v>
      </c>
      <c r="B2" s="117">
        <f>VLOOKUP($B1,'リーグ割り当て'!B3:C12,2,FALSE)</f>
        <v>10</v>
      </c>
      <c r="E2" s="115"/>
      <c r="F2" s="118"/>
      <c r="G2" s="119"/>
      <c r="H2" s="115"/>
      <c r="I2" s="115"/>
      <c r="K2" s="115"/>
      <c r="U2" s="120"/>
      <c r="V2" s="120"/>
      <c r="W2" s="120"/>
      <c r="X2" s="120"/>
      <c r="Y2" s="120"/>
      <c r="Z2" s="120"/>
      <c r="AA2" s="120"/>
      <c r="AB2" s="120"/>
      <c r="AC2" s="120"/>
      <c r="AD2" s="120"/>
      <c r="AE2" s="53"/>
      <c r="AF2" s="116" t="s">
        <v>496</v>
      </c>
    </row>
    <row r="3" spans="1:32" ht="14.25" customHeight="1">
      <c r="A3" s="121" t="s">
        <v>497</v>
      </c>
      <c r="B3" s="121">
        <f>MATCH($B$2,'対戦表'!$A$3:A123,0)</f>
        <v>55</v>
      </c>
      <c r="E3" s="115"/>
      <c r="F3" s="115"/>
      <c r="G3" s="119"/>
      <c r="H3" s="115"/>
      <c r="I3" s="115"/>
      <c r="K3" s="309" t="s">
        <v>498</v>
      </c>
      <c r="L3" s="309"/>
      <c r="M3" s="309"/>
      <c r="N3" s="309"/>
      <c r="O3" s="309"/>
      <c r="P3" s="309"/>
      <c r="Q3" s="309"/>
      <c r="R3" s="309"/>
      <c r="S3" s="309"/>
      <c r="T3" s="309"/>
      <c r="U3" s="309"/>
      <c r="V3" s="309"/>
      <c r="W3" s="309"/>
      <c r="X3" s="309"/>
      <c r="Y3" s="309"/>
      <c r="Z3" s="309"/>
      <c r="AA3" s="309"/>
      <c r="AB3" s="309"/>
      <c r="AC3" s="309"/>
      <c r="AD3" s="120"/>
      <c r="AE3" s="53"/>
      <c r="AF3" s="116"/>
    </row>
    <row r="4" spans="1:32" ht="14.25" customHeight="1">
      <c r="A4" s="121"/>
      <c r="B4" s="121"/>
      <c r="E4" s="115"/>
      <c r="F4" s="60"/>
      <c r="G4" s="60"/>
      <c r="H4" s="60"/>
      <c r="I4" s="115"/>
      <c r="K4" s="310" t="str">
        <f>CONCATENATE(B1," ",I6,I7,I8,I9,I10,I11,I12,I13,I14,I15,I16,I17,I18,I19)</f>
        <v>プレ 1位:海龍B/21pt 2位:海龍A/20pt 3位:あやA/20pt 4位:COL/14pt 5位:さんぽ/12pt 6位:アゴB/12pt 7位:SMI/12pt 8位:QEA/9pt 9位:お嬢A/9pt 10位:アゴA/0pt </v>
      </c>
      <c r="L4" s="310"/>
      <c r="M4" s="310"/>
      <c r="N4" s="310"/>
      <c r="O4" s="310"/>
      <c r="P4" s="310"/>
      <c r="Q4" s="310"/>
      <c r="R4" s="310"/>
      <c r="S4" s="310"/>
      <c r="T4" s="310"/>
      <c r="U4" s="310"/>
      <c r="V4" s="310"/>
      <c r="W4" s="310"/>
      <c r="X4" s="310"/>
      <c r="Y4" s="310"/>
      <c r="Z4" s="310"/>
      <c r="AA4" s="310"/>
      <c r="AB4" s="310"/>
      <c r="AC4" s="310"/>
      <c r="AD4" s="120"/>
      <c r="AE4" s="53"/>
      <c r="AF4" s="116"/>
    </row>
    <row r="5" spans="1:32" ht="14.25" customHeight="1">
      <c r="A5" s="122" t="s">
        <v>378</v>
      </c>
      <c r="B5" s="123" t="str">
        <f>'リーグ割り当て'!C17</f>
        <v>名前</v>
      </c>
      <c r="C5" s="123" t="str">
        <f>'リーグ割り当て'!D17</f>
        <v>CR担当</v>
      </c>
      <c r="D5" s="124" t="str">
        <f>'リーグ割り当て'!E17</f>
        <v>ヘルプ、他</v>
      </c>
      <c r="E5" s="115"/>
      <c r="F5" s="122" t="s">
        <v>499</v>
      </c>
      <c r="G5" s="123" t="s">
        <v>492</v>
      </c>
      <c r="H5" s="124" t="s">
        <v>500</v>
      </c>
      <c r="K5" s="311" t="s">
        <v>501</v>
      </c>
      <c r="L5" s="311"/>
      <c r="M5" s="311"/>
      <c r="N5" s="311"/>
      <c r="O5" s="311"/>
      <c r="P5" s="311"/>
      <c r="Q5" s="311"/>
      <c r="R5" s="311"/>
      <c r="S5" s="311"/>
      <c r="T5" s="311"/>
      <c r="U5" s="311"/>
      <c r="V5" s="311"/>
      <c r="W5" s="311"/>
      <c r="X5" s="311"/>
      <c r="Y5" s="311"/>
      <c r="Z5" s="311"/>
      <c r="AA5" s="311"/>
      <c r="AB5" s="311"/>
      <c r="AC5" s="311"/>
      <c r="AE5" s="53"/>
      <c r="AF5" s="116"/>
    </row>
    <row r="6" spans="1:32" ht="14.25" customHeight="1">
      <c r="A6" s="125">
        <v>1</v>
      </c>
      <c r="B6" s="126" t="str">
        <f>IF($A6&lt;=$B$2,INDEX('リーグ割り当て'!$C$18:$E$117,$A6+VLOOKUP($B$1,'リーグ割り当て'!$B$3:$E$12,4,FALSE),1),"")</f>
        <v>海龍A</v>
      </c>
      <c r="C6" s="126">
        <f>IF($A6&lt;=$B$2,INDEX('リーグ割り当て'!$C$18:$E$117,$A6+VLOOKUP($B$1,'リーグ割り当て'!$B$3:$E$12,4,FALSE),2),"")</f>
        <v>0</v>
      </c>
      <c r="D6" s="127">
        <f>IF($A6&lt;=$B$2,INDEX('リーグ割り当て'!$C$18:$E$117,$A6+VLOOKUP($B$1,'リーグ割り当て'!$B$3:$E$12,4,FALSE),3),"")</f>
        <v>0</v>
      </c>
      <c r="F6" s="125">
        <v>1</v>
      </c>
      <c r="G6" s="2" t="str">
        <f aca="true" t="shared" si="0" ref="G6:G19">HLOOKUP(F6,$AH$129:$AU$131,3,FALSE)</f>
        <v>海龍B</v>
      </c>
      <c r="H6" s="128">
        <f aca="true" t="shared" si="1" ref="H6:H19">HLOOKUP(F6,$AH$129:$AU$131,2,FALSE)</f>
        <v>21</v>
      </c>
      <c r="I6" s="129" t="str">
        <f aca="true" t="shared" si="2" ref="I6:I19">IF(G6="","",CONCATENATE(F6,"位:",G6,"/",H6,"pt "))</f>
        <v>1位:海龍B/21pt </v>
      </c>
      <c r="K6" s="130" t="str">
        <f aca="true" t="shared" si="3" ref="K6:K18">IF(2*ROUNDDOWN((B$2+1)/2,0)&gt;A6,CONCATENATE(A6,"回戦 ",Q6,R6,S6,T6,U6,V6,W6,X6,Y6,Z6,AA6,AB6,AC6),"")</f>
        <v>1回戦 海龍A - さんぽ / あやA - 海龍B / COL-QEA / SMI - アゴB / アゴA - お嬢A</v>
      </c>
      <c r="L6" s="131"/>
      <c r="M6" s="131"/>
      <c r="N6" s="131"/>
      <c r="O6" s="131"/>
      <c r="P6" s="131"/>
      <c r="Q6" s="132" t="str">
        <f aca="true" t="shared" si="4" ref="Q6:Q18">IF(B23="-",CONCATENATE(B$22,"お休み"),IF(MATCH(B$22,$B$6:$B$19,0)&lt;MATCH(B23,$B$6:$B$19,0),CONCATENATE(B$22," - ",B23),""))</f>
        <v>海龍A - さんぽ</v>
      </c>
      <c r="R6" s="132" t="str">
        <f aca="true" t="shared" si="5" ref="R6:R18">IF(D23="-",CONCATENATE(" / ",B$22,"お休み"),IF(MATCH(D$22,$B$6:$B$19,0)&lt;MATCH(D23,$B$6:$B$19,0),CONCATENATE(" / ",D$22," - ",D23),""))</f>
        <v> / あやA - 海龍B</v>
      </c>
      <c r="S6" s="132" t="str">
        <f aca="true" t="shared" si="6" ref="S6:S18">IF(F23="-",CONCATENATE(" / ",F$22,"お休み"),IF(MATCH(F$22,$B$6:$B$19,0)&lt;MATCH(F23,$B$6:$B$19,0),CONCATENATE(" / ",F$22,"-",F23),""))</f>
        <v> / COL-QEA</v>
      </c>
      <c r="T6" s="132">
        <f aca="true" t="shared" si="7" ref="T6:T18">IF(H23="-",CONCATENATE(" / ",H$22,"お休み"),IF(MATCH(H$22,$B$6:$B$19,0)&lt;MATCH(H23,$B$6:$B$19,0),CONCATENATE(" / ",H$22," - ",H23),""))</f>
      </c>
      <c r="U6" s="132">
        <f aca="true" t="shared" si="8" ref="U6:U18">IF(J23="-",CONCATENATE(" / ",J$22,"お休み"),IF(MATCH(J$22,$B$6:$B$19,0)&lt;MATCH(J23,$B$6:$B$19,0),CONCATENATE(" / ",J$22," - ",J23),""))</f>
      </c>
      <c r="V6" s="132" t="str">
        <f aca="true" t="shared" si="9" ref="V6:V18">IF(L23="-",CONCATENATE(" / ",L$22,"お休み"),IF(MATCH(L$22,$B$6:$B$19,0)&lt;MATCH(L23,$B$6:$B$19,0),CONCATENATE(" / ",L$22," - ",L23),""))</f>
        <v> / SMI - アゴB</v>
      </c>
      <c r="W6" s="132" t="str">
        <f aca="true" t="shared" si="10" ref="W6:W18">IF(N23="-",CONCATENATE(" / ",N$22,"お休み"),IF(MATCH(N$22,$B$6:$B$19,0)&lt;MATCH(N23,$B$6:$B$19,0),CONCATENATE(" / ",N$22," - ",N23),""))</f>
        <v> / アゴA - お嬢A</v>
      </c>
      <c r="X6" s="132">
        <f aca="true" t="shared" si="11" ref="X6:X18">IF(P23="-",CONCATENATE(" / ",P$22,"お休み"),IF(MATCH(P$22,$B$6:$B$19,0)&lt;MATCH(P23,$B$6:$B$19,0),CONCATENATE(" / ",P$22," - ",P23),""))</f>
      </c>
      <c r="Y6" s="132">
        <f aca="true" t="shared" si="12" ref="Y6:Y18">IF(R23="-",CONCATENATE(" / ",R$22,"お休み"),IF(MATCH(R$22,$B$6:$B$19,0)&lt;MATCH(R23,$B$6:$B$19,0),CONCATENATE(" / ",R$22," - ",R23),""))</f>
      </c>
      <c r="Z6" s="132">
        <f aca="true" t="shared" si="13" ref="Z6:Z18">IF(T23="-",CONCATENATE(" / ",T$22,"お休み"),IF(T23="-",CONCATENATE(" / ",T$22,"お休み"),IF(MATCH(T$22,$B$6:$B$19,0)&lt;MATCH(T23,$B$6:$B$19,0),CONCATENATE(" / ",T$22," - ",T23),"")))</f>
      </c>
      <c r="AA6" s="132">
        <f aca="true" t="shared" si="14" ref="AA6:AA18">IF(V23="-",CONCATENATE(" / ",V$22,"お休み"),IF(MATCH(V$22,$B$6:$B$19,0)&lt;MATCH(V23,$B$6:$B$19,0),CONCATENATE("/ ",V$22,"-",V23),""))</f>
      </c>
      <c r="AB6" s="132">
        <f aca="true" t="shared" si="15" ref="AB6:AB18">IF(X23="-",CONCATENATE(" / ",X$22,"お休み"),IF(MATCH(X$22,$B$6:$B$19,0)&lt;MATCH(X23,$B$6:$B$19,0),CONCATENATE("/ ",X$22,"-",X23),""))</f>
      </c>
      <c r="AC6" s="133">
        <f aca="true" t="shared" si="16" ref="AC6:AC18">IF(Z23="-",CONCATENATE(" / ",Z$22,"お休み"),IF(MATCH(Z$22,$B$6:$B$19,0)&lt;MATCH(Z23,$B$6:$B$19,0),CONCATENATE("/ ",Z$22,"-",Z23),""))</f>
      </c>
      <c r="AE6" s="53"/>
      <c r="AF6" s="116"/>
    </row>
    <row r="7" spans="1:47" ht="13.5">
      <c r="A7" s="125">
        <v>2</v>
      </c>
      <c r="B7" s="126" t="str">
        <f>IF($A7&lt;=$B$2,INDEX('リーグ割り当て'!$C$18:$E$117,$A7+VLOOKUP($B$1,'リーグ割り当て'!$B$3:$E$12,4,FALSE),1),"")</f>
        <v>あやA</v>
      </c>
      <c r="C7" s="126">
        <f>IF($A7&lt;=$B$2,INDEX('リーグ割り当て'!$C$18:$E$117,$A7+VLOOKUP($B$1,'リーグ割り当て'!$B$3:$E$12,4,FALSE),2),"")</f>
        <v>0</v>
      </c>
      <c r="D7" s="127">
        <f>IF($A7&lt;=$B$2,INDEX('リーグ割り当て'!$C$18:$E$117,$A7+VLOOKUP($B$1,'リーグ割り当て'!$B$3:$E$12,4,FALSE),3),"")</f>
        <v>0</v>
      </c>
      <c r="F7" s="125">
        <v>2</v>
      </c>
      <c r="G7" s="2" t="str">
        <f t="shared" si="0"/>
        <v>海龍A</v>
      </c>
      <c r="H7" s="128">
        <f t="shared" si="1"/>
        <v>20</v>
      </c>
      <c r="I7" s="129" t="str">
        <f t="shared" si="2"/>
        <v>2位:海龍A/20pt </v>
      </c>
      <c r="K7" s="130" t="str">
        <f t="shared" si="3"/>
        <v>2回戦 海龍A - SMI / あやA - さんぽ / COL-アゴA / 海龍B - お嬢A / QEA - アゴB</v>
      </c>
      <c r="L7" s="131"/>
      <c r="M7" s="131"/>
      <c r="N7" s="131"/>
      <c r="O7" s="131"/>
      <c r="P7" s="131"/>
      <c r="Q7" s="132" t="str">
        <f t="shared" si="4"/>
        <v>海龍A - SMI</v>
      </c>
      <c r="R7" s="132" t="str">
        <f t="shared" si="5"/>
        <v> / あやA - さんぽ</v>
      </c>
      <c r="S7" s="132" t="str">
        <f t="shared" si="6"/>
        <v> / COL-アゴA</v>
      </c>
      <c r="T7" s="132" t="str">
        <f t="shared" si="7"/>
        <v> / 海龍B - お嬢A</v>
      </c>
      <c r="U7" s="132" t="str">
        <f t="shared" si="8"/>
        <v> / QEA - アゴB</v>
      </c>
      <c r="V7" s="132">
        <f t="shared" si="9"/>
      </c>
      <c r="W7" s="132">
        <f t="shared" si="10"/>
      </c>
      <c r="X7" s="132">
        <f t="shared" si="11"/>
      </c>
      <c r="Y7" s="132">
        <f t="shared" si="12"/>
      </c>
      <c r="Z7" s="132">
        <f t="shared" si="13"/>
      </c>
      <c r="AA7" s="132">
        <f t="shared" si="14"/>
      </c>
      <c r="AB7" s="132">
        <f t="shared" si="15"/>
      </c>
      <c r="AC7" s="133">
        <f t="shared" si="16"/>
      </c>
      <c r="AE7" s="53"/>
      <c r="AF7" s="116"/>
      <c r="AG7" s="134"/>
      <c r="AH7" s="135" t="str">
        <f>B22</f>
        <v>海龍A</v>
      </c>
      <c r="AI7" s="135" t="str">
        <f>D22</f>
        <v>あやA</v>
      </c>
      <c r="AJ7" s="135" t="str">
        <f>F22</f>
        <v>COL</v>
      </c>
      <c r="AK7" s="135" t="str">
        <f>H22</f>
        <v>海龍B</v>
      </c>
      <c r="AL7" s="135" t="str">
        <f>J22</f>
        <v>QEA</v>
      </c>
      <c r="AM7" s="135" t="str">
        <f>L22</f>
        <v>SMI</v>
      </c>
      <c r="AN7" s="135" t="str">
        <f>N22</f>
        <v>アゴA</v>
      </c>
      <c r="AO7" s="135" t="str">
        <f>P22</f>
        <v>アゴB</v>
      </c>
      <c r="AP7" s="135" t="str">
        <f>R22</f>
        <v>お嬢A</v>
      </c>
      <c r="AQ7" s="135" t="str">
        <f>T22</f>
        <v>さんぽ</v>
      </c>
      <c r="AR7" s="135">
        <f>V22</f>
      </c>
      <c r="AS7" s="135">
        <f>X22</f>
      </c>
      <c r="AT7" s="135">
        <f>Z22</f>
      </c>
      <c r="AU7" s="136">
        <f>AB22</f>
      </c>
    </row>
    <row r="8" spans="1:47" ht="13.5">
      <c r="A8" s="125">
        <v>3</v>
      </c>
      <c r="B8" s="126" t="str">
        <f>IF($A8&lt;=$B$2,INDEX('リーグ割り当て'!$C$18:$E$117,$A8+VLOOKUP($B$1,'リーグ割り当て'!$B$3:$E$12,4,FALSE),1),"")</f>
        <v>COL</v>
      </c>
      <c r="C8" s="126">
        <f>IF($A8&lt;=$B$2,INDEX('リーグ割り当て'!$C$18:$E$117,$A8+VLOOKUP($B$1,'リーグ割り当て'!$B$3:$E$12,4,FALSE),2),"")</f>
        <v>0</v>
      </c>
      <c r="D8" s="127">
        <f>IF($A8&lt;=$B$2,INDEX('リーグ割り当て'!$C$18:$E$117,$A8+VLOOKUP($B$1,'リーグ割り当て'!$B$3:$E$12,4,FALSE),3),"")</f>
        <v>0</v>
      </c>
      <c r="F8" s="125">
        <v>3</v>
      </c>
      <c r="G8" s="2" t="str">
        <f t="shared" si="0"/>
        <v>あやA</v>
      </c>
      <c r="H8" s="128">
        <f t="shared" si="1"/>
        <v>20</v>
      </c>
      <c r="I8" s="129" t="str">
        <f t="shared" si="2"/>
        <v>3位:あやA/20pt </v>
      </c>
      <c r="K8" s="130" t="str">
        <f t="shared" si="3"/>
        <v>3回戦 海龍A - アゴB / あやA - アゴA / COL-SMI / 海龍B - さんぽ / QEA - お嬢A</v>
      </c>
      <c r="L8" s="131"/>
      <c r="M8" s="131"/>
      <c r="N8" s="131"/>
      <c r="O8" s="131"/>
      <c r="P8" s="131"/>
      <c r="Q8" s="132" t="str">
        <f t="shared" si="4"/>
        <v>海龍A - アゴB</v>
      </c>
      <c r="R8" s="132" t="str">
        <f t="shared" si="5"/>
        <v> / あやA - アゴA</v>
      </c>
      <c r="S8" s="132" t="str">
        <f t="shared" si="6"/>
        <v> / COL-SMI</v>
      </c>
      <c r="T8" s="132" t="str">
        <f t="shared" si="7"/>
        <v> / 海龍B - さんぽ</v>
      </c>
      <c r="U8" s="132" t="str">
        <f t="shared" si="8"/>
        <v> / QEA - お嬢A</v>
      </c>
      <c r="V8" s="132">
        <f t="shared" si="9"/>
      </c>
      <c r="W8" s="132">
        <f t="shared" si="10"/>
      </c>
      <c r="X8" s="132">
        <f t="shared" si="11"/>
      </c>
      <c r="Y8" s="132">
        <f t="shared" si="12"/>
      </c>
      <c r="Z8" s="132">
        <f t="shared" si="13"/>
      </c>
      <c r="AA8" s="132">
        <f t="shared" si="14"/>
      </c>
      <c r="AB8" s="132">
        <f t="shared" si="15"/>
      </c>
      <c r="AC8" s="133">
        <f t="shared" si="16"/>
      </c>
      <c r="AE8" s="53"/>
      <c r="AF8" s="116"/>
      <c r="AG8" s="137" t="str">
        <f aca="true" t="shared" si="17" ref="AG8:AG21">B6</f>
        <v>海龍A</v>
      </c>
      <c r="AH8" s="138"/>
      <c r="AI8" s="139">
        <f aca="true" ca="1" t="shared" si="18" ref="AI8:AU8">IF(OR($AG8="",AI$7=""),"",IF(ISBLANK(VLOOKUP($AG8,OFFSET($B$23:$AC$35,0,(COLUMN()-COLUMN($AH$8))*2,13,2),2,FALSE)),"",VLOOKUP($AG8,OFFSET($B$23:$AC$35,0,(COLUMN()-COLUMN($AH$8))*2,13,2),2,FALSE)))</f>
        <v>1</v>
      </c>
      <c r="AJ8" s="139">
        <f ca="1" t="shared" si="18"/>
        <v>0</v>
      </c>
      <c r="AK8" s="139">
        <f ca="1" t="shared" si="18"/>
        <v>3</v>
      </c>
      <c r="AL8" s="139">
        <f ca="1" t="shared" si="18"/>
        <v>0</v>
      </c>
      <c r="AM8" s="139">
        <f ca="1" t="shared" si="18"/>
        <v>0</v>
      </c>
      <c r="AN8" s="139">
        <f ca="1" t="shared" si="18"/>
        <v>0</v>
      </c>
      <c r="AO8" s="139">
        <f ca="1" t="shared" si="18"/>
        <v>0</v>
      </c>
      <c r="AP8" s="139">
        <f ca="1" t="shared" si="18"/>
        <v>0</v>
      </c>
      <c r="AQ8" s="139">
        <f ca="1" t="shared" si="18"/>
        <v>0</v>
      </c>
      <c r="AR8" s="139">
        <f ca="1" t="shared" si="18"/>
      </c>
      <c r="AS8" s="139">
        <f ca="1" t="shared" si="18"/>
      </c>
      <c r="AT8" s="139">
        <f ca="1" t="shared" si="18"/>
      </c>
      <c r="AU8" s="140">
        <f ca="1" t="shared" si="18"/>
      </c>
    </row>
    <row r="9" spans="1:47" ht="13.5">
      <c r="A9" s="125">
        <v>4</v>
      </c>
      <c r="B9" s="126" t="str">
        <f>IF($A9&lt;=$B$2,INDEX('リーグ割り当て'!$C$18:$E$117,$A9+VLOOKUP($B$1,'リーグ割り当て'!$B$3:$E$12,4,FALSE),1),"")</f>
        <v>海龍B</v>
      </c>
      <c r="C9" s="126">
        <f>IF($A9&lt;=$B$2,INDEX('リーグ割り当て'!$C$18:$E$117,$A9+VLOOKUP($B$1,'リーグ割り当て'!$B$3:$E$12,4,FALSE),2),"")</f>
        <v>0</v>
      </c>
      <c r="D9" s="127">
        <f>IF($A9&lt;=$B$2,INDEX('リーグ割り当て'!$C$18:$E$117,$A9+VLOOKUP($B$1,'リーグ割り当て'!$B$3:$E$12,4,FALSE),3),"")</f>
        <v>0</v>
      </c>
      <c r="F9" s="125">
        <v>4</v>
      </c>
      <c r="G9" s="2" t="str">
        <f t="shared" si="0"/>
        <v>COL</v>
      </c>
      <c r="H9" s="128">
        <f t="shared" si="1"/>
        <v>14</v>
      </c>
      <c r="I9" s="129" t="str">
        <f t="shared" si="2"/>
        <v>4位:COL/14pt </v>
      </c>
      <c r="K9" s="130" t="str">
        <f t="shared" si="3"/>
        <v>4回戦 海龍A - QEA / あやA - お嬢A / COL-さんぽ / 海龍B - アゴB / SMI - アゴA</v>
      </c>
      <c r="L9" s="131"/>
      <c r="M9" s="131"/>
      <c r="N9" s="131"/>
      <c r="O9" s="131"/>
      <c r="P9" s="131"/>
      <c r="Q9" s="132" t="str">
        <f t="shared" si="4"/>
        <v>海龍A - QEA</v>
      </c>
      <c r="R9" s="132" t="str">
        <f t="shared" si="5"/>
        <v> / あやA - お嬢A</v>
      </c>
      <c r="S9" s="132" t="str">
        <f t="shared" si="6"/>
        <v> / COL-さんぽ</v>
      </c>
      <c r="T9" s="132" t="str">
        <f t="shared" si="7"/>
        <v> / 海龍B - アゴB</v>
      </c>
      <c r="U9" s="132">
        <f t="shared" si="8"/>
      </c>
      <c r="V9" s="132" t="str">
        <f t="shared" si="9"/>
        <v> / SMI - アゴA</v>
      </c>
      <c r="W9" s="132">
        <f t="shared" si="10"/>
      </c>
      <c r="X9" s="132">
        <f t="shared" si="11"/>
      </c>
      <c r="Y9" s="132">
        <f t="shared" si="12"/>
      </c>
      <c r="Z9" s="132">
        <f t="shared" si="13"/>
      </c>
      <c r="AA9" s="132">
        <f t="shared" si="14"/>
      </c>
      <c r="AB9" s="132">
        <f t="shared" si="15"/>
      </c>
      <c r="AC9" s="133">
        <f t="shared" si="16"/>
      </c>
      <c r="AE9" s="53"/>
      <c r="AF9" s="116"/>
      <c r="AG9" s="137" t="str">
        <f t="shared" si="17"/>
        <v>あやA</v>
      </c>
      <c r="AH9" s="141">
        <f aca="true" ca="1" t="shared" si="19" ref="AH9:AH21">IF(OR($AG9="",AH$7=""),"",IF(ISBLANK(VLOOKUP($AG9,OFFSET($B$23:$AC$35,0,(COLUMN()-COLUMN($AH$8))*2,13,2),2,FALSE)),"",VLOOKUP($AG9,OFFSET($B$23:$AC$35,0,(COLUMN()-COLUMN($AH$8))*2,13,2),2,FALSE)))</f>
        <v>1</v>
      </c>
      <c r="AI9" s="142"/>
      <c r="AJ9" s="29">
        <f aca="true" ca="1" t="shared" si="20" ref="AJ9:AU9">IF(OR($AG9="",AJ$7=""),"",IF(ISBLANK(VLOOKUP($AG9,OFFSET($B$23:$AC$35,0,(COLUMN()-COLUMN($AH$8))*2,13,2),2,FALSE)),"",VLOOKUP($AG9,OFFSET($B$23:$AC$35,0,(COLUMN()-COLUMN($AH$8))*2,13,2),2,FALSE)))</f>
        <v>0</v>
      </c>
      <c r="AK9" s="29">
        <f ca="1" t="shared" si="20"/>
        <v>0</v>
      </c>
      <c r="AL9" s="29">
        <f ca="1" t="shared" si="20"/>
        <v>0</v>
      </c>
      <c r="AM9" s="29">
        <f ca="1" t="shared" si="20"/>
        <v>3</v>
      </c>
      <c r="AN9" s="29">
        <f ca="1" t="shared" si="20"/>
        <v>0</v>
      </c>
      <c r="AO9" s="29">
        <f ca="1" t="shared" si="20"/>
        <v>0</v>
      </c>
      <c r="AP9" s="29">
        <f ca="1" t="shared" si="20"/>
        <v>0</v>
      </c>
      <c r="AQ9" s="29">
        <f ca="1" t="shared" si="20"/>
        <v>0</v>
      </c>
      <c r="AR9" s="29">
        <f ca="1" t="shared" si="20"/>
      </c>
      <c r="AS9" s="29">
        <f ca="1" t="shared" si="20"/>
      </c>
      <c r="AT9" s="29">
        <f ca="1" t="shared" si="20"/>
      </c>
      <c r="AU9" s="143">
        <f ca="1" t="shared" si="20"/>
      </c>
    </row>
    <row r="10" spans="1:47" ht="13.5">
      <c r="A10" s="125">
        <v>5</v>
      </c>
      <c r="B10" s="126" t="str">
        <f>IF($A10&lt;=$B$2,INDEX('リーグ割り当て'!$C$18:$E$117,$A10+VLOOKUP($B$1,'リーグ割り当て'!$B$3:$E$12,4,FALSE),1),"")</f>
        <v>QEA</v>
      </c>
      <c r="C10" s="126">
        <f>IF($A10&lt;=$B$2,INDEX('リーグ割り当て'!$C$18:$E$117,$A10+VLOOKUP($B$1,'リーグ割り当て'!$B$3:$E$12,4,FALSE),2),"")</f>
        <v>0</v>
      </c>
      <c r="D10" s="127">
        <f>IF($A10&lt;=$B$2,INDEX('リーグ割り当て'!$C$18:$E$117,$A10+VLOOKUP($B$1,'リーグ割り当て'!$B$3:$E$12,4,FALSE),3),"")</f>
        <v>0</v>
      </c>
      <c r="F10" s="125">
        <v>5</v>
      </c>
      <c r="G10" s="2" t="str">
        <f t="shared" si="0"/>
        <v>さんぽ</v>
      </c>
      <c r="H10" s="128">
        <f t="shared" si="1"/>
        <v>12</v>
      </c>
      <c r="I10" s="129" t="str">
        <f t="shared" si="2"/>
        <v>5位:さんぽ/12pt </v>
      </c>
      <c r="K10" s="130" t="str">
        <f t="shared" si="3"/>
        <v>5回戦 海龍A - お嬢A / あやA - COL / 海龍B - SMI / QEA - アゴA / アゴB - さんぽ</v>
      </c>
      <c r="L10" s="131"/>
      <c r="M10" s="131"/>
      <c r="N10" s="131"/>
      <c r="O10" s="131"/>
      <c r="P10" s="131"/>
      <c r="Q10" s="132" t="str">
        <f t="shared" si="4"/>
        <v>海龍A - お嬢A</v>
      </c>
      <c r="R10" s="132" t="str">
        <f t="shared" si="5"/>
        <v> / あやA - COL</v>
      </c>
      <c r="S10" s="132">
        <f t="shared" si="6"/>
      </c>
      <c r="T10" s="132" t="str">
        <f t="shared" si="7"/>
        <v> / 海龍B - SMI</v>
      </c>
      <c r="U10" s="132" t="str">
        <f t="shared" si="8"/>
        <v> / QEA - アゴA</v>
      </c>
      <c r="V10" s="132">
        <f t="shared" si="9"/>
      </c>
      <c r="W10" s="132">
        <f t="shared" si="10"/>
      </c>
      <c r="X10" s="132" t="str">
        <f t="shared" si="11"/>
        <v> / アゴB - さんぽ</v>
      </c>
      <c r="Y10" s="132">
        <f t="shared" si="12"/>
      </c>
      <c r="Z10" s="132">
        <f t="shared" si="13"/>
      </c>
      <c r="AA10" s="132">
        <f t="shared" si="14"/>
      </c>
      <c r="AB10" s="132">
        <f t="shared" si="15"/>
      </c>
      <c r="AC10" s="133">
        <f t="shared" si="16"/>
      </c>
      <c r="AE10" s="53"/>
      <c r="AF10" s="116"/>
      <c r="AG10" s="137" t="str">
        <f t="shared" si="17"/>
        <v>COL</v>
      </c>
      <c r="AH10" s="141">
        <f ca="1" t="shared" si="19"/>
        <v>3</v>
      </c>
      <c r="AI10" s="29">
        <f aca="true" ca="1" t="shared" si="21" ref="AI10:AI21">IF(OR($AG10="",AI$7=""),"",IF(ISBLANK(VLOOKUP($AG10,OFFSET($B$23:$AC$35,0,(COLUMN()-COLUMN($AH$8))*2,13,2),2,FALSE)),"",VLOOKUP($AG10,OFFSET($B$23:$AC$35,0,(COLUMN()-COLUMN($AH$8))*2,13,2),2,FALSE)))</f>
        <v>3</v>
      </c>
      <c r="AJ10" s="142"/>
      <c r="AK10" s="29">
        <f aca="true" ca="1" t="shared" si="22" ref="AK10:AU10">IF(OR($AG10="",AK$7=""),"",IF(ISBLANK(VLOOKUP($AG10,OFFSET($B$23:$AC$35,0,(COLUMN()-COLUMN($AH$8))*2,13,2),2,FALSE)),"",VLOOKUP($AG10,OFFSET($B$23:$AC$35,0,(COLUMN()-COLUMN($AH$8))*2,13,2),2,FALSE)))</f>
        <v>3</v>
      </c>
      <c r="AL10" s="29">
        <f ca="1" t="shared" si="22"/>
        <v>3</v>
      </c>
      <c r="AM10" s="29">
        <f ca="1" t="shared" si="22"/>
        <v>0</v>
      </c>
      <c r="AN10" s="29">
        <f ca="1" t="shared" si="22"/>
        <v>0</v>
      </c>
      <c r="AO10" s="29">
        <f ca="1" t="shared" si="22"/>
        <v>0</v>
      </c>
      <c r="AP10" s="29">
        <f ca="1" t="shared" si="22"/>
        <v>0</v>
      </c>
      <c r="AQ10" s="29">
        <f ca="1" t="shared" si="22"/>
        <v>0</v>
      </c>
      <c r="AR10" s="29">
        <f ca="1" t="shared" si="22"/>
      </c>
      <c r="AS10" s="29">
        <f ca="1" t="shared" si="22"/>
      </c>
      <c r="AT10" s="29">
        <f ca="1" t="shared" si="22"/>
      </c>
      <c r="AU10" s="143">
        <f ca="1" t="shared" si="22"/>
      </c>
    </row>
    <row r="11" spans="1:47" ht="13.5">
      <c r="A11" s="125">
        <v>6</v>
      </c>
      <c r="B11" s="126" t="str">
        <f>IF($A11&lt;=$B$2,INDEX('リーグ割り当て'!$C$18:$E$117,$A11+VLOOKUP($B$1,'リーグ割り当て'!$B$3:$E$12,4,FALSE),1),"")</f>
        <v>SMI</v>
      </c>
      <c r="C11" s="126">
        <f>IF($A11&lt;=$B$2,INDEX('リーグ割り当て'!$C$18:$E$117,$A11+VLOOKUP($B$1,'リーグ割り当て'!$B$3:$E$12,4,FALSE),2),"")</f>
        <v>0</v>
      </c>
      <c r="D11" s="127">
        <f>IF($A11&lt;=$B$2,INDEX('リーグ割り当て'!$C$18:$E$117,$A11+VLOOKUP($B$1,'リーグ割り当て'!$B$3:$E$12,4,FALSE),3),"")</f>
        <v>0</v>
      </c>
      <c r="F11" s="125">
        <v>6</v>
      </c>
      <c r="G11" s="2" t="str">
        <f t="shared" si="0"/>
        <v>アゴB</v>
      </c>
      <c r="H11" s="128">
        <f t="shared" si="1"/>
        <v>12</v>
      </c>
      <c r="I11" s="129" t="str">
        <f t="shared" si="2"/>
        <v>6位:アゴB/12pt </v>
      </c>
      <c r="K11" s="130" t="str">
        <f t="shared" si="3"/>
        <v>6回戦 海龍A - アゴA / あやA - アゴB / COL-お嬢A / 海龍B - QEA / SMI - さんぽ</v>
      </c>
      <c r="L11" s="131"/>
      <c r="M11" s="131"/>
      <c r="N11" s="131"/>
      <c r="O11" s="131"/>
      <c r="P11" s="131"/>
      <c r="Q11" s="132" t="str">
        <f t="shared" si="4"/>
        <v>海龍A - アゴA</v>
      </c>
      <c r="R11" s="132" t="str">
        <f t="shared" si="5"/>
        <v> / あやA - アゴB</v>
      </c>
      <c r="S11" s="132" t="str">
        <f t="shared" si="6"/>
        <v> / COL-お嬢A</v>
      </c>
      <c r="T11" s="132" t="str">
        <f t="shared" si="7"/>
        <v> / 海龍B - QEA</v>
      </c>
      <c r="U11" s="132">
        <f t="shared" si="8"/>
      </c>
      <c r="V11" s="132" t="str">
        <f t="shared" si="9"/>
        <v> / SMI - さんぽ</v>
      </c>
      <c r="W11" s="132">
        <f t="shared" si="10"/>
      </c>
      <c r="X11" s="132">
        <f t="shared" si="11"/>
      </c>
      <c r="Y11" s="132">
        <f t="shared" si="12"/>
      </c>
      <c r="Z11" s="132">
        <f t="shared" si="13"/>
      </c>
      <c r="AA11" s="132">
        <f t="shared" si="14"/>
      </c>
      <c r="AB11" s="132">
        <f t="shared" si="15"/>
      </c>
      <c r="AC11" s="133">
        <f t="shared" si="16"/>
      </c>
      <c r="AE11" s="53"/>
      <c r="AF11" s="116"/>
      <c r="AG11" s="137" t="str">
        <f t="shared" si="17"/>
        <v>海龍B</v>
      </c>
      <c r="AH11" s="141">
        <f ca="1" t="shared" si="19"/>
        <v>0</v>
      </c>
      <c r="AI11" s="29">
        <f ca="1" t="shared" si="21"/>
        <v>3</v>
      </c>
      <c r="AJ11" s="29">
        <f aca="true" ca="1" t="shared" si="23" ref="AJ11:AJ21">IF(OR($AG11="",AJ$7=""),"",IF(ISBLANK(VLOOKUP($AG11,OFFSET($B$23:$AC$35,0,(COLUMN()-COLUMN($AH$8))*2,13,2),2,FALSE)),"",VLOOKUP($AG11,OFFSET($B$23:$AC$35,0,(COLUMN()-COLUMN($AH$8))*2,13,2),2,FALSE)))</f>
        <v>0</v>
      </c>
      <c r="AK11" s="142"/>
      <c r="AL11" s="29">
        <f aca="true" ca="1" t="shared" si="24" ref="AL11:AU11">IF(OR($AG11="",AL$7=""),"",IF(ISBLANK(VLOOKUP($AG11,OFFSET($B$23:$AC$35,0,(COLUMN()-COLUMN($AH$8))*2,13,2),2,FALSE)),"",VLOOKUP($AG11,OFFSET($B$23:$AC$35,0,(COLUMN()-COLUMN($AH$8))*2,13,2),2,FALSE)))</f>
        <v>0</v>
      </c>
      <c r="AM11" s="29">
        <f ca="1" t="shared" si="24"/>
        <v>0</v>
      </c>
      <c r="AN11" s="29">
        <f ca="1" t="shared" si="24"/>
        <v>0</v>
      </c>
      <c r="AO11" s="29">
        <f ca="1" t="shared" si="24"/>
        <v>3</v>
      </c>
      <c r="AP11" s="29">
        <f ca="1" t="shared" si="24"/>
        <v>0</v>
      </c>
      <c r="AQ11" s="29">
        <f ca="1" t="shared" si="24"/>
        <v>0</v>
      </c>
      <c r="AR11" s="29">
        <f ca="1" t="shared" si="24"/>
      </c>
      <c r="AS11" s="29">
        <f ca="1" t="shared" si="24"/>
      </c>
      <c r="AT11" s="29">
        <f ca="1" t="shared" si="24"/>
      </c>
      <c r="AU11" s="143">
        <f ca="1" t="shared" si="24"/>
      </c>
    </row>
    <row r="12" spans="1:47" ht="13.5">
      <c r="A12" s="125">
        <v>7</v>
      </c>
      <c r="B12" s="126" t="str">
        <f>IF($A12&lt;=$B$2,INDEX('リーグ割り当て'!$C$18:$E$117,$A12+VLOOKUP($B$1,'リーグ割り当て'!$B$3:$E$12,4,FALSE),1),"")</f>
        <v>アゴA</v>
      </c>
      <c r="C12" s="126">
        <f>IF($A12&lt;=$B$2,INDEX('リーグ割り当て'!$C$18:$E$117,$A12+VLOOKUP($B$1,'リーグ割り当て'!$B$3:$E$12,4,FALSE),2),"")</f>
        <v>0</v>
      </c>
      <c r="D12" s="127">
        <f>IF($A12&lt;=$B$2,INDEX('リーグ割り当て'!$C$18:$E$117,$A12+VLOOKUP($B$1,'リーグ割り当て'!$B$3:$E$12,4,FALSE),3),"")</f>
        <v>0</v>
      </c>
      <c r="F12" s="125">
        <v>7</v>
      </c>
      <c r="G12" s="2" t="str">
        <f t="shared" si="0"/>
        <v>SMI</v>
      </c>
      <c r="H12" s="128">
        <f t="shared" si="1"/>
        <v>12</v>
      </c>
      <c r="I12" s="129" t="str">
        <f t="shared" si="2"/>
        <v>7位:SMI/12pt </v>
      </c>
      <c r="K12" s="130" t="str">
        <f t="shared" si="3"/>
        <v>7回戦 海龍A - COL / あやA - SMI / 海龍B - アゴA / QEA - さんぽ / アゴB - お嬢A</v>
      </c>
      <c r="L12" s="131"/>
      <c r="M12" s="131"/>
      <c r="N12" s="131"/>
      <c r="O12" s="131"/>
      <c r="P12" s="131"/>
      <c r="Q12" s="132" t="str">
        <f t="shared" si="4"/>
        <v>海龍A - COL</v>
      </c>
      <c r="R12" s="132" t="str">
        <f t="shared" si="5"/>
        <v> / あやA - SMI</v>
      </c>
      <c r="S12" s="132">
        <f t="shared" si="6"/>
      </c>
      <c r="T12" s="132" t="str">
        <f t="shared" si="7"/>
        <v> / 海龍B - アゴA</v>
      </c>
      <c r="U12" s="132" t="str">
        <f t="shared" si="8"/>
        <v> / QEA - さんぽ</v>
      </c>
      <c r="V12" s="132">
        <f t="shared" si="9"/>
      </c>
      <c r="W12" s="132">
        <f t="shared" si="10"/>
      </c>
      <c r="X12" s="132" t="str">
        <f t="shared" si="11"/>
        <v> / アゴB - お嬢A</v>
      </c>
      <c r="Y12" s="132">
        <f t="shared" si="12"/>
      </c>
      <c r="Z12" s="132">
        <f t="shared" si="13"/>
      </c>
      <c r="AA12" s="132">
        <f t="shared" si="14"/>
      </c>
      <c r="AB12" s="132">
        <f t="shared" si="15"/>
      </c>
      <c r="AC12" s="133">
        <f t="shared" si="16"/>
      </c>
      <c r="AE12" s="53"/>
      <c r="AF12" s="116"/>
      <c r="AG12" s="137" t="str">
        <f t="shared" si="17"/>
        <v>QEA</v>
      </c>
      <c r="AH12" s="141">
        <f ca="1" t="shared" si="19"/>
        <v>3</v>
      </c>
      <c r="AI12" s="29">
        <f ca="1" t="shared" si="21"/>
        <v>3</v>
      </c>
      <c r="AJ12" s="29">
        <f ca="1" t="shared" si="23"/>
        <v>0</v>
      </c>
      <c r="AK12" s="29">
        <f aca="true" ca="1" t="shared" si="25" ref="AK12:AK21">IF(OR($AG12="",AK$7=""),"",IF(ISBLANK(VLOOKUP($AG12,OFFSET($B$23:$AC$35,0,(COLUMN()-COLUMN($AH$8))*2,13,2),2,FALSE)),"",VLOOKUP($AG12,OFFSET($B$23:$AC$35,0,(COLUMN()-COLUMN($AH$8))*2,13,2),2,FALSE)))</f>
        <v>3</v>
      </c>
      <c r="AL12" s="142"/>
      <c r="AM12" s="29">
        <f aca="true" ca="1" t="shared" si="26" ref="AM12:AU12">IF(OR($AG12="",AM$7=""),"",IF(ISBLANK(VLOOKUP($AG12,OFFSET($B$23:$AC$35,0,(COLUMN()-COLUMN($AH$8))*2,13,2),2,FALSE)),"",VLOOKUP($AG12,OFFSET($B$23:$AC$35,0,(COLUMN()-COLUMN($AH$8))*2,13,2),2,FALSE)))</f>
        <v>3</v>
      </c>
      <c r="AN12" s="29">
        <f ca="1" t="shared" si="26"/>
        <v>0</v>
      </c>
      <c r="AO12" s="29">
        <f ca="1" t="shared" si="26"/>
        <v>3</v>
      </c>
      <c r="AP12" s="29">
        <f ca="1" t="shared" si="26"/>
        <v>0</v>
      </c>
      <c r="AQ12" s="29">
        <f ca="1" t="shared" si="26"/>
        <v>3</v>
      </c>
      <c r="AR12" s="29">
        <f ca="1" t="shared" si="26"/>
      </c>
      <c r="AS12" s="29">
        <f ca="1" t="shared" si="26"/>
      </c>
      <c r="AT12" s="29">
        <f ca="1" t="shared" si="26"/>
      </c>
      <c r="AU12" s="143">
        <f ca="1" t="shared" si="26"/>
      </c>
    </row>
    <row r="13" spans="1:47" ht="13.5">
      <c r="A13" s="125">
        <v>8</v>
      </c>
      <c r="B13" s="126" t="str">
        <f>IF($A13&lt;=$B$2,INDEX('リーグ割り当て'!$C$18:$E$117,$A13+VLOOKUP($B$1,'リーグ割り当て'!$B$3:$E$12,4,FALSE),1),"")</f>
        <v>アゴB</v>
      </c>
      <c r="C13" s="126">
        <f>IF($A13&lt;=$B$2,INDEX('リーグ割り当て'!$C$18:$E$117,$A13+VLOOKUP($B$1,'リーグ割り当て'!$B$3:$E$12,4,FALSE),2),"")</f>
        <v>0</v>
      </c>
      <c r="D13" s="127">
        <f>IF($A13&lt;=$B$2,INDEX('リーグ割り当て'!$C$18:$E$117,$A13+VLOOKUP($B$1,'リーグ割り当て'!$B$3:$E$12,4,FALSE),3),"")</f>
        <v>0</v>
      </c>
      <c r="F13" s="125">
        <v>8</v>
      </c>
      <c r="G13" s="2" t="str">
        <f t="shared" si="0"/>
        <v>QEA</v>
      </c>
      <c r="H13" s="128">
        <f t="shared" si="1"/>
        <v>9</v>
      </c>
      <c r="I13" s="129" t="str">
        <f t="shared" si="2"/>
        <v>8位:QEA/9pt </v>
      </c>
      <c r="K13" s="130" t="str">
        <f t="shared" si="3"/>
        <v>8回戦 海龍A - 海龍B / あやA - QEA / COL-アゴB / SMI - お嬢A / アゴA - さんぽ</v>
      </c>
      <c r="L13" s="131"/>
      <c r="M13" s="131"/>
      <c r="N13" s="131"/>
      <c r="O13" s="131"/>
      <c r="P13" s="131"/>
      <c r="Q13" s="132" t="str">
        <f t="shared" si="4"/>
        <v>海龍A - 海龍B</v>
      </c>
      <c r="R13" s="132" t="str">
        <f t="shared" si="5"/>
        <v> / あやA - QEA</v>
      </c>
      <c r="S13" s="132" t="str">
        <f t="shared" si="6"/>
        <v> / COL-アゴB</v>
      </c>
      <c r="T13" s="132">
        <f t="shared" si="7"/>
      </c>
      <c r="U13" s="132">
        <f t="shared" si="8"/>
      </c>
      <c r="V13" s="132" t="str">
        <f t="shared" si="9"/>
        <v> / SMI - お嬢A</v>
      </c>
      <c r="W13" s="132" t="str">
        <f t="shared" si="10"/>
        <v> / アゴA - さんぽ</v>
      </c>
      <c r="X13" s="132">
        <f t="shared" si="11"/>
      </c>
      <c r="Y13" s="132">
        <f t="shared" si="12"/>
      </c>
      <c r="Z13" s="132">
        <f t="shared" si="13"/>
      </c>
      <c r="AA13" s="132">
        <f t="shared" si="14"/>
      </c>
      <c r="AB13" s="132">
        <f t="shared" si="15"/>
      </c>
      <c r="AC13" s="133">
        <f t="shared" si="16"/>
      </c>
      <c r="AE13" s="53"/>
      <c r="AF13" s="116"/>
      <c r="AG13" s="137" t="str">
        <f t="shared" si="17"/>
        <v>SMI</v>
      </c>
      <c r="AH13" s="141">
        <f ca="1" t="shared" si="19"/>
        <v>2</v>
      </c>
      <c r="AI13" s="29">
        <f ca="1" t="shared" si="21"/>
        <v>0</v>
      </c>
      <c r="AJ13" s="29">
        <f ca="1" t="shared" si="23"/>
        <v>3</v>
      </c>
      <c r="AK13" s="29">
        <f ca="1" t="shared" si="25"/>
        <v>3</v>
      </c>
      <c r="AL13" s="29">
        <f aca="true" ca="1" t="shared" si="27" ref="AL13:AL21">IF(OR($AG13="",AL$7=""),"",IF(ISBLANK(VLOOKUP($AG13,OFFSET($B$23:$AC$35,0,(COLUMN()-COLUMN($AH$8))*2,13,2),2,FALSE)),"",VLOOKUP($AG13,OFFSET($B$23:$AC$35,0,(COLUMN()-COLUMN($AH$8))*2,13,2),2,FALSE)))</f>
        <v>0</v>
      </c>
      <c r="AM13" s="142"/>
      <c r="AN13" s="29">
        <f aca="true" ca="1" t="shared" si="28" ref="AN13:AU13">IF(OR($AG13="",AN$7=""),"",IF(ISBLANK(VLOOKUP($AG13,OFFSET($B$23:$AC$35,0,(COLUMN()-COLUMN($AH$8))*2,13,2),2,FALSE)),"",VLOOKUP($AG13,OFFSET($B$23:$AC$35,0,(COLUMN()-COLUMN($AH$8))*2,13,2),2,FALSE)))</f>
        <v>0</v>
      </c>
      <c r="AO13" s="29">
        <f ca="1" t="shared" si="28"/>
        <v>3</v>
      </c>
      <c r="AP13" s="29">
        <f ca="1" t="shared" si="28"/>
        <v>0</v>
      </c>
      <c r="AQ13" s="29">
        <f ca="1" t="shared" si="28"/>
        <v>3</v>
      </c>
      <c r="AR13" s="29">
        <f ca="1" t="shared" si="28"/>
      </c>
      <c r="AS13" s="29">
        <f ca="1" t="shared" si="28"/>
      </c>
      <c r="AT13" s="29">
        <f ca="1" t="shared" si="28"/>
      </c>
      <c r="AU13" s="143">
        <f ca="1" t="shared" si="28"/>
      </c>
    </row>
    <row r="14" spans="1:47" ht="13.5">
      <c r="A14" s="125">
        <v>9</v>
      </c>
      <c r="B14" s="126" t="str">
        <f>IF($A14&lt;=$B$2,INDEX('リーグ割り当て'!$C$18:$E$117,$A14+VLOOKUP($B$1,'リーグ割り当て'!$B$3:$E$12,4,FALSE),1),"")</f>
        <v>お嬢A</v>
      </c>
      <c r="C14" s="126">
        <f>IF($A14&lt;=$B$2,INDEX('リーグ割り当て'!$C$18:$E$117,$A14+VLOOKUP($B$1,'リーグ割り当て'!$B$3:$E$12,4,FALSE),2),"")</f>
        <v>0</v>
      </c>
      <c r="D14" s="127">
        <f>IF($A14&lt;=$B$2,INDEX('リーグ割り当て'!$C$18:$E$117,$A14+VLOOKUP($B$1,'リーグ割り当て'!$B$3:$E$12,4,FALSE),3),"")</f>
        <v>0</v>
      </c>
      <c r="F14" s="125">
        <v>9</v>
      </c>
      <c r="G14" s="2" t="str">
        <f t="shared" si="0"/>
        <v>お嬢A</v>
      </c>
      <c r="H14" s="128">
        <f t="shared" si="1"/>
        <v>9</v>
      </c>
      <c r="I14" s="129" t="str">
        <f t="shared" si="2"/>
        <v>9位:お嬢A/9pt </v>
      </c>
      <c r="K14" s="130" t="str">
        <f t="shared" si="3"/>
        <v>9回戦 海龍A - あやA / COL-海龍B / QEA - SMI / アゴA - アゴB / お嬢A - さんぽ</v>
      </c>
      <c r="L14" s="131"/>
      <c r="M14" s="131"/>
      <c r="N14" s="131"/>
      <c r="O14" s="131"/>
      <c r="P14" s="131"/>
      <c r="Q14" s="132" t="str">
        <f t="shared" si="4"/>
        <v>海龍A - あやA</v>
      </c>
      <c r="R14" s="132">
        <f t="shared" si="5"/>
      </c>
      <c r="S14" s="132" t="str">
        <f t="shared" si="6"/>
        <v> / COL-海龍B</v>
      </c>
      <c r="T14" s="132">
        <f t="shared" si="7"/>
      </c>
      <c r="U14" s="132" t="str">
        <f t="shared" si="8"/>
        <v> / QEA - SMI</v>
      </c>
      <c r="V14" s="132">
        <f t="shared" si="9"/>
      </c>
      <c r="W14" s="132" t="str">
        <f t="shared" si="10"/>
        <v> / アゴA - アゴB</v>
      </c>
      <c r="X14" s="132">
        <f t="shared" si="11"/>
      </c>
      <c r="Y14" s="132" t="str">
        <f t="shared" si="12"/>
        <v> / お嬢A - さんぽ</v>
      </c>
      <c r="Z14" s="132">
        <f t="shared" si="13"/>
      </c>
      <c r="AA14" s="132">
        <f t="shared" si="14"/>
      </c>
      <c r="AB14" s="132">
        <f t="shared" si="15"/>
      </c>
      <c r="AC14" s="133">
        <f t="shared" si="16"/>
      </c>
      <c r="AE14" s="53"/>
      <c r="AF14" s="116"/>
      <c r="AG14" s="144" t="str">
        <f t="shared" si="17"/>
        <v>アゴA</v>
      </c>
      <c r="AH14" s="141">
        <f ca="1" t="shared" si="19"/>
        <v>3</v>
      </c>
      <c r="AI14" s="29">
        <f ca="1" t="shared" si="21"/>
        <v>3</v>
      </c>
      <c r="AJ14" s="29">
        <f ca="1" t="shared" si="23"/>
        <v>3</v>
      </c>
      <c r="AK14" s="29">
        <f ca="1" t="shared" si="25"/>
        <v>3</v>
      </c>
      <c r="AL14" s="29">
        <f ca="1" t="shared" si="27"/>
        <v>3</v>
      </c>
      <c r="AM14" s="29">
        <f aca="true" ca="1" t="shared" si="29" ref="AM14:AM21">IF(OR($AG14="",AM$7=""),"",IF(ISBLANK(VLOOKUP($AG14,OFFSET($B$23:$AC$35,0,(COLUMN()-COLUMN($AH$8))*2,13,2),2,FALSE)),"",VLOOKUP($AG14,OFFSET($B$23:$AC$35,0,(COLUMN()-COLUMN($AH$8))*2,13,2),2,FALSE)))</f>
        <v>3</v>
      </c>
      <c r="AN14" s="142"/>
      <c r="AO14" s="29">
        <f aca="true" ca="1" t="shared" si="30" ref="AO14:AU14">IF(OR($AG14="",AO$7=""),"",IF(ISBLANK(VLOOKUP($AG14,OFFSET($B$23:$AC$35,0,(COLUMN()-COLUMN($AH$8))*2,13,2),2,FALSE)),"",VLOOKUP($AG14,OFFSET($B$23:$AC$35,0,(COLUMN()-COLUMN($AH$8))*2,13,2),2,FALSE)))</f>
        <v>3</v>
      </c>
      <c r="AP14" s="29">
        <f ca="1" t="shared" si="30"/>
        <v>3</v>
      </c>
      <c r="AQ14" s="29">
        <f ca="1" t="shared" si="30"/>
        <v>3</v>
      </c>
      <c r="AR14" s="29">
        <f ca="1" t="shared" si="30"/>
      </c>
      <c r="AS14" s="29">
        <f ca="1" t="shared" si="30"/>
      </c>
      <c r="AT14" s="29">
        <f ca="1" t="shared" si="30"/>
      </c>
      <c r="AU14" s="143">
        <f ca="1" t="shared" si="30"/>
      </c>
    </row>
    <row r="15" spans="1:47" ht="13.5">
      <c r="A15" s="125">
        <v>10</v>
      </c>
      <c r="B15" s="126" t="str">
        <f>IF($A15&lt;=$B$2,INDEX('リーグ割り当て'!$C$18:$E$117,$A15+VLOOKUP($B$1,'リーグ割り当て'!$B$3:$E$12,4,FALSE),1),"")</f>
        <v>さんぽ</v>
      </c>
      <c r="C15" s="126">
        <f>IF($A15&lt;=$B$2,INDEX('リーグ割り当て'!$C$18:$E$117,$A15+VLOOKUP($B$1,'リーグ割り当て'!$B$3:$E$12,4,FALSE),2),"")</f>
        <v>0</v>
      </c>
      <c r="D15" s="127">
        <f>IF($A15&lt;=$B$2,INDEX('リーグ割り当て'!$C$18:$E$117,$A15+VLOOKUP($B$1,'リーグ割り当て'!$B$3:$E$12,4,FALSE),3),"")</f>
        <v>0</v>
      </c>
      <c r="F15" s="125">
        <v>10</v>
      </c>
      <c r="G15" s="2" t="str">
        <f t="shared" si="0"/>
        <v>アゴA</v>
      </c>
      <c r="H15" s="128">
        <f t="shared" si="1"/>
        <v>0</v>
      </c>
      <c r="I15" s="129" t="str">
        <f t="shared" si="2"/>
        <v>10位:アゴA/0pt </v>
      </c>
      <c r="K15" s="130">
        <f t="shared" si="3"/>
      </c>
      <c r="L15" s="131"/>
      <c r="M15" s="131"/>
      <c r="N15" s="131"/>
      <c r="O15" s="131"/>
      <c r="P15" s="131"/>
      <c r="Q15" s="132" t="str">
        <f t="shared" si="4"/>
        <v>海龍A - </v>
      </c>
      <c r="R15" s="132" t="str">
        <f t="shared" si="5"/>
        <v> / あやA - </v>
      </c>
      <c r="S15" s="132" t="str">
        <f t="shared" si="6"/>
        <v> / COL-</v>
      </c>
      <c r="T15" s="132" t="str">
        <f t="shared" si="7"/>
        <v> / 海龍B - </v>
      </c>
      <c r="U15" s="132" t="str">
        <f t="shared" si="8"/>
        <v> / QEA - </v>
      </c>
      <c r="V15" s="132" t="str">
        <f t="shared" si="9"/>
        <v> / SMI - </v>
      </c>
      <c r="W15" s="132" t="str">
        <f t="shared" si="10"/>
        <v> / アゴA - </v>
      </c>
      <c r="X15" s="132" t="str">
        <f t="shared" si="11"/>
        <v> / アゴB - </v>
      </c>
      <c r="Y15" s="132" t="str">
        <f t="shared" si="12"/>
        <v> / お嬢A - </v>
      </c>
      <c r="Z15" s="132" t="str">
        <f t="shared" si="13"/>
        <v> / さんぽ - </v>
      </c>
      <c r="AA15" s="132">
        <f t="shared" si="14"/>
      </c>
      <c r="AB15" s="132">
        <f t="shared" si="15"/>
      </c>
      <c r="AC15" s="133">
        <f t="shared" si="16"/>
      </c>
      <c r="AE15" s="53"/>
      <c r="AF15" s="116"/>
      <c r="AG15" s="144" t="str">
        <f t="shared" si="17"/>
        <v>アゴB</v>
      </c>
      <c r="AH15" s="141">
        <f ca="1" t="shared" si="19"/>
        <v>2</v>
      </c>
      <c r="AI15" s="29">
        <f ca="1" t="shared" si="21"/>
        <v>3</v>
      </c>
      <c r="AJ15" s="29">
        <f ca="1" t="shared" si="23"/>
        <v>3</v>
      </c>
      <c r="AK15" s="29">
        <f ca="1" t="shared" si="25"/>
        <v>0</v>
      </c>
      <c r="AL15" s="29">
        <f ca="1" t="shared" si="27"/>
        <v>0</v>
      </c>
      <c r="AM15" s="29">
        <f ca="1" t="shared" si="29"/>
        <v>0</v>
      </c>
      <c r="AN15" s="29">
        <f aca="true" ca="1" t="shared" si="31" ref="AN15:AN21">IF(OR($AG15="",AN$7=""),"",IF(ISBLANK(VLOOKUP($AG15,OFFSET($B$23:$AC$35,0,(COLUMN()-COLUMN($AH$8))*2,13,2),2,FALSE)),"",VLOOKUP($AG15,OFFSET($B$23:$AC$35,0,(COLUMN()-COLUMN($AH$8))*2,13,2),2,FALSE)))</f>
        <v>0</v>
      </c>
      <c r="AO15" s="142"/>
      <c r="AP15" s="29">
        <f aca="true" ca="1" t="shared" si="32" ref="AP15:AU15">IF(OR($AG15="",AP$7=""),"",IF(ISBLANK(VLOOKUP($AG15,OFFSET($B$23:$AC$35,0,(COLUMN()-COLUMN($AH$8))*2,13,2),2,FALSE)),"",VLOOKUP($AG15,OFFSET($B$23:$AC$35,0,(COLUMN()-COLUMN($AH$8))*2,13,2),2,FALSE)))</f>
        <v>3</v>
      </c>
      <c r="AQ15" s="29">
        <f ca="1" t="shared" si="32"/>
        <v>3</v>
      </c>
      <c r="AR15" s="29">
        <f ca="1" t="shared" si="32"/>
      </c>
      <c r="AS15" s="29">
        <f ca="1" t="shared" si="32"/>
      </c>
      <c r="AT15" s="29">
        <f ca="1" t="shared" si="32"/>
      </c>
      <c r="AU15" s="143">
        <f ca="1" t="shared" si="32"/>
      </c>
    </row>
    <row r="16" spans="1:47" ht="13.5">
      <c r="A16" s="125">
        <v>11</v>
      </c>
      <c r="B16" s="126">
        <f>IF($A16&lt;=$B$2,INDEX('リーグ割り当て'!$C$18:$E$117,$A16+VLOOKUP($B$1,'リーグ割り当て'!$B$3:$E$12,4,FALSE),1),"")</f>
      </c>
      <c r="C16" s="126">
        <f>IF($A16&lt;=$B$2,INDEX('リーグ割り当て'!$C$18:$E$117,$A16+VLOOKUP($B$1,'リーグ割り当て'!$B$3:$E$12,4,FALSE),2),"")</f>
      </c>
      <c r="D16" s="127">
        <f>IF($A16&lt;=$B$2,INDEX('リーグ割り当て'!$C$18:$E$117,$A16+VLOOKUP($B$1,'リーグ割り当て'!$B$3:$E$12,4,FALSE),3),"")</f>
      </c>
      <c r="F16" s="125">
        <v>11</v>
      </c>
      <c r="G16" s="2">
        <f t="shared" si="0"/>
      </c>
      <c r="H16" s="128">
        <f t="shared" si="1"/>
        <v>0</v>
      </c>
      <c r="I16" s="129">
        <f t="shared" si="2"/>
      </c>
      <c r="K16" s="130">
        <f t="shared" si="3"/>
      </c>
      <c r="L16" s="131"/>
      <c r="M16" s="131"/>
      <c r="N16" s="131"/>
      <c r="O16" s="131"/>
      <c r="P16" s="131"/>
      <c r="Q16" s="132" t="str">
        <f t="shared" si="4"/>
        <v>海龍A - </v>
      </c>
      <c r="R16" s="132" t="str">
        <f t="shared" si="5"/>
        <v> / あやA - </v>
      </c>
      <c r="S16" s="132" t="str">
        <f t="shared" si="6"/>
        <v> / COL-</v>
      </c>
      <c r="T16" s="132" t="str">
        <f t="shared" si="7"/>
        <v> / 海龍B - </v>
      </c>
      <c r="U16" s="132" t="str">
        <f t="shared" si="8"/>
        <v> / QEA - </v>
      </c>
      <c r="V16" s="132" t="str">
        <f t="shared" si="9"/>
        <v> / SMI - </v>
      </c>
      <c r="W16" s="132" t="str">
        <f t="shared" si="10"/>
        <v> / アゴA - </v>
      </c>
      <c r="X16" s="132" t="str">
        <f t="shared" si="11"/>
        <v> / アゴB - </v>
      </c>
      <c r="Y16" s="132" t="str">
        <f t="shared" si="12"/>
        <v> / お嬢A - </v>
      </c>
      <c r="Z16" s="132" t="str">
        <f t="shared" si="13"/>
        <v> / さんぽ - </v>
      </c>
      <c r="AA16" s="132">
        <f t="shared" si="14"/>
      </c>
      <c r="AB16" s="132">
        <f t="shared" si="15"/>
      </c>
      <c r="AC16" s="133">
        <f t="shared" si="16"/>
      </c>
      <c r="AE16" s="53"/>
      <c r="AF16" s="116"/>
      <c r="AG16" s="145" t="str">
        <f t="shared" si="17"/>
        <v>お嬢A</v>
      </c>
      <c r="AH16" s="141">
        <f ca="1" t="shared" si="19"/>
        <v>3</v>
      </c>
      <c r="AI16" s="29">
        <f ca="1" t="shared" si="21"/>
        <v>2</v>
      </c>
      <c r="AJ16" s="29">
        <f ca="1" t="shared" si="23"/>
        <v>3</v>
      </c>
      <c r="AK16" s="29">
        <f ca="1" t="shared" si="25"/>
        <v>3</v>
      </c>
      <c r="AL16" s="29">
        <f ca="1" t="shared" si="27"/>
        <v>3</v>
      </c>
      <c r="AM16" s="29">
        <f ca="1" t="shared" si="29"/>
        <v>3</v>
      </c>
      <c r="AN16" s="29">
        <f ca="1" t="shared" si="31"/>
        <v>0</v>
      </c>
      <c r="AO16" s="29">
        <f aca="true" ca="1" t="shared" si="33" ref="AO16:AO21">IF(OR($AG16="",AO$7=""),"",IF(ISBLANK(VLOOKUP($AG16,OFFSET($B$23:$AC$35,0,(COLUMN()-COLUMN($AH$8))*2,13,2),2,FALSE)),"",VLOOKUP($AG16,OFFSET($B$23:$AC$35,0,(COLUMN()-COLUMN($AH$8))*2,13,2),2,FALSE)))</f>
        <v>0</v>
      </c>
      <c r="AP16" s="142"/>
      <c r="AQ16" s="29">
        <f ca="1">IF(OR($AG16="",AQ$7=""),"",IF(ISBLANK(VLOOKUP($AG16,OFFSET($B$23:$AC$35,0,(COLUMN()-COLUMN($AH$8))*2,13,2),2,FALSE)),"",VLOOKUP($AG16,OFFSET($B$23:$AC$35,0,(COLUMN()-COLUMN($AH$8))*2,13,2),2,FALSE)))</f>
        <v>0</v>
      </c>
      <c r="AR16" s="29">
        <f ca="1">IF(OR($AG16="",AR$7=""),"",IF(ISBLANK(VLOOKUP($AG16,OFFSET($B$23:$AC$35,0,(COLUMN()-COLUMN($AH$8))*2,13,2),2,FALSE)),"",VLOOKUP($AG16,OFFSET($B$23:$AC$35,0,(COLUMN()-COLUMN($AH$8))*2,13,2),2,FALSE)))</f>
      </c>
      <c r="AS16" s="29">
        <f ca="1">IF(OR($AG16="",AS$7=""),"",IF(ISBLANK(VLOOKUP($AG16,OFFSET($B$23:$AC$35,0,(COLUMN()-COLUMN($AH$8))*2,13,2),2,FALSE)),"",VLOOKUP($AG16,OFFSET($B$23:$AC$35,0,(COLUMN()-COLUMN($AH$8))*2,13,2),2,FALSE)))</f>
      </c>
      <c r="AT16" s="29">
        <f ca="1">IF(OR($AG16="",AT$7=""),"",IF(ISBLANK(VLOOKUP($AG16,OFFSET($B$23:$AC$35,0,(COLUMN()-COLUMN($AH$8))*2,13,2),2,FALSE)),"",VLOOKUP($AG16,OFFSET($B$23:$AC$35,0,(COLUMN()-COLUMN($AH$8))*2,13,2),2,FALSE)))</f>
      </c>
      <c r="AU16" s="143">
        <f ca="1">IF(OR($AG16="",AU$7=""),"",IF(ISBLANK(VLOOKUP($AG16,OFFSET($B$23:$AC$35,0,(COLUMN()-COLUMN($AH$8))*2,13,2),2,FALSE)),"",VLOOKUP($AG16,OFFSET($B$23:$AC$35,0,(COLUMN()-COLUMN($AH$8))*2,13,2),2,FALSE)))</f>
      </c>
    </row>
    <row r="17" spans="1:47" ht="13.5">
      <c r="A17" s="125">
        <v>12</v>
      </c>
      <c r="B17" s="126">
        <f>IF($A17&lt;=$B$2,INDEX('リーグ割り当て'!$C$18:$E$117,$A17+VLOOKUP($B$1,'リーグ割り当て'!$B$3:$E$12,4,FALSE),1),"")</f>
      </c>
      <c r="C17" s="126">
        <f>IF($A17&lt;=$B$2,INDEX('リーグ割り当て'!$C$18:$E$117,$A17+VLOOKUP($B$1,'リーグ割り当て'!$B$3:$E$12,4,FALSE),2),"")</f>
      </c>
      <c r="D17" s="127">
        <f>IF($A17&lt;=$B$2,INDEX('リーグ割り当て'!$C$18:$E$117,$A17+VLOOKUP($B$1,'リーグ割り当て'!$B$3:$E$12,4,FALSE),3),"")</f>
      </c>
      <c r="F17" s="125">
        <v>12</v>
      </c>
      <c r="G17" s="2">
        <f t="shared" si="0"/>
      </c>
      <c r="H17" s="128">
        <f t="shared" si="1"/>
        <v>0</v>
      </c>
      <c r="I17" s="129">
        <f t="shared" si="2"/>
      </c>
      <c r="K17" s="130">
        <f t="shared" si="3"/>
      </c>
      <c r="L17" s="131"/>
      <c r="M17" s="131"/>
      <c r="N17" s="131"/>
      <c r="O17" s="131"/>
      <c r="P17" s="131"/>
      <c r="Q17" s="132" t="str">
        <f t="shared" si="4"/>
        <v>海龍A - </v>
      </c>
      <c r="R17" s="132" t="str">
        <f t="shared" si="5"/>
        <v> / あやA - </v>
      </c>
      <c r="S17" s="132" t="str">
        <f t="shared" si="6"/>
        <v> / COL-</v>
      </c>
      <c r="T17" s="132" t="str">
        <f t="shared" si="7"/>
        <v> / 海龍B - </v>
      </c>
      <c r="U17" s="132" t="str">
        <f t="shared" si="8"/>
        <v> / QEA - </v>
      </c>
      <c r="V17" s="132" t="str">
        <f t="shared" si="9"/>
        <v> / SMI - </v>
      </c>
      <c r="W17" s="132" t="str">
        <f t="shared" si="10"/>
        <v> / アゴA - </v>
      </c>
      <c r="X17" s="132" t="str">
        <f t="shared" si="11"/>
        <v> / アゴB - </v>
      </c>
      <c r="Y17" s="132" t="str">
        <f t="shared" si="12"/>
        <v> / お嬢A - </v>
      </c>
      <c r="Z17" s="132" t="str">
        <f t="shared" si="13"/>
        <v> / さんぽ - </v>
      </c>
      <c r="AA17" s="132">
        <f t="shared" si="14"/>
      </c>
      <c r="AB17" s="132">
        <f t="shared" si="15"/>
      </c>
      <c r="AC17" s="133">
        <f t="shared" si="16"/>
      </c>
      <c r="AE17" s="53"/>
      <c r="AF17" s="116"/>
      <c r="AG17" s="145" t="str">
        <f t="shared" si="17"/>
        <v>さんぽ</v>
      </c>
      <c r="AH17" s="141">
        <f ca="1" t="shared" si="19"/>
        <v>3</v>
      </c>
      <c r="AI17" s="29">
        <f ca="1" t="shared" si="21"/>
        <v>2</v>
      </c>
      <c r="AJ17" s="29">
        <f ca="1" t="shared" si="23"/>
        <v>2</v>
      </c>
      <c r="AK17" s="29">
        <f ca="1" t="shared" si="25"/>
        <v>3</v>
      </c>
      <c r="AL17" s="29">
        <f ca="1" t="shared" si="27"/>
        <v>0</v>
      </c>
      <c r="AM17" s="29">
        <f ca="1" t="shared" si="29"/>
        <v>0</v>
      </c>
      <c r="AN17" s="29">
        <f ca="1" t="shared" si="31"/>
        <v>0</v>
      </c>
      <c r="AO17" s="29">
        <f ca="1" t="shared" si="33"/>
        <v>0</v>
      </c>
      <c r="AP17" s="29">
        <f ca="1">IF(OR($AG17="",AP$7=""),"",IF(ISBLANK(VLOOKUP($AG17,OFFSET($B$23:$AC$35,0,(COLUMN()-COLUMN($AH$8))*2,13,2),2,FALSE)),"",VLOOKUP($AG17,OFFSET($B$23:$AC$35,0,(COLUMN()-COLUMN($AH$8))*2,13,2),2,FALSE)))</f>
        <v>3</v>
      </c>
      <c r="AQ17" s="142"/>
      <c r="AR17" s="29">
        <f ca="1">IF(OR($AG17="",AR$7=""),"",IF(ISBLANK(VLOOKUP($AG17,OFFSET($B$23:$AC$35,0,(COLUMN()-COLUMN($AH$8))*2,13,2),2,FALSE)),"",VLOOKUP($AG17,OFFSET($B$23:$AC$35,0,(COLUMN()-COLUMN($AH$8))*2,13,2),2,FALSE)))</f>
      </c>
      <c r="AS17" s="29">
        <f ca="1">IF(OR($AG17="",AS$7=""),"",IF(ISBLANK(VLOOKUP($AG17,OFFSET($B$23:$AC$35,0,(COLUMN()-COLUMN($AH$8))*2,13,2),2,FALSE)),"",VLOOKUP($AG17,OFFSET($B$23:$AC$35,0,(COLUMN()-COLUMN($AH$8))*2,13,2),2,FALSE)))</f>
      </c>
      <c r="AT17" s="29">
        <f ca="1">IF(OR($AG17="",AT$7=""),"",IF(ISBLANK(VLOOKUP($AG17,OFFSET($B$23:$AC$35,0,(COLUMN()-COLUMN($AH$8))*2,13,2),2,FALSE)),"",VLOOKUP($AG17,OFFSET($B$23:$AC$35,0,(COLUMN()-COLUMN($AH$8))*2,13,2),2,FALSE)))</f>
      </c>
      <c r="AU17" s="143">
        <f ca="1">IF(OR($AG17="",AU$7=""),"",IF(ISBLANK(VLOOKUP($AG17,OFFSET($B$23:$AC$35,0,(COLUMN()-COLUMN($AH$8))*2,13,2),2,FALSE)),"",VLOOKUP($AG17,OFFSET($B$23:$AC$35,0,(COLUMN()-COLUMN($AH$8))*2,13,2),2,FALSE)))</f>
      </c>
    </row>
    <row r="18" spans="1:47" ht="13.5">
      <c r="A18" s="125">
        <v>13</v>
      </c>
      <c r="B18" s="126">
        <f>IF($A18&lt;=$B$2,INDEX('リーグ割り当て'!$C$18:$E$117,$A18+VLOOKUP($B$1,'リーグ割り当て'!$B$3:$E$12,4,FALSE),1),"")</f>
      </c>
      <c r="C18" s="126">
        <f>IF($A18&lt;=$B$2,INDEX('リーグ割り当て'!$C$18:$E$117,$A18+VLOOKUP($B$1,'リーグ割り当て'!$B$3:$E$12,4,FALSE),2),"")</f>
      </c>
      <c r="D18" s="127">
        <f>IF($A18&lt;=$B$2,INDEX('リーグ割り当て'!$C$18:$E$117,$A18+VLOOKUP($B$1,'リーグ割り当て'!$B$3:$E$12,4,FALSE),3),"")</f>
      </c>
      <c r="F18" s="125">
        <v>13</v>
      </c>
      <c r="G18" s="2">
        <f t="shared" si="0"/>
      </c>
      <c r="H18" s="128">
        <f t="shared" si="1"/>
        <v>0</v>
      </c>
      <c r="I18" s="129">
        <f t="shared" si="2"/>
      </c>
      <c r="K18" s="130">
        <f t="shared" si="3"/>
      </c>
      <c r="L18" s="146"/>
      <c r="M18" s="146"/>
      <c r="N18" s="146"/>
      <c r="O18" s="146"/>
      <c r="P18" s="146"/>
      <c r="Q18" s="132" t="str">
        <f t="shared" si="4"/>
        <v>海龍A - </v>
      </c>
      <c r="R18" s="132" t="str">
        <f t="shared" si="5"/>
        <v> / あやA - </v>
      </c>
      <c r="S18" s="132" t="str">
        <f t="shared" si="6"/>
        <v> / COL-</v>
      </c>
      <c r="T18" s="132" t="str">
        <f t="shared" si="7"/>
        <v> / 海龍B - </v>
      </c>
      <c r="U18" s="132" t="str">
        <f t="shared" si="8"/>
        <v> / QEA - </v>
      </c>
      <c r="V18" s="132" t="str">
        <f t="shared" si="9"/>
        <v> / SMI - </v>
      </c>
      <c r="W18" s="132" t="str">
        <f t="shared" si="10"/>
        <v> / アゴA - </v>
      </c>
      <c r="X18" s="132" t="str">
        <f t="shared" si="11"/>
        <v> / アゴB - </v>
      </c>
      <c r="Y18" s="132" t="str">
        <f t="shared" si="12"/>
        <v> / お嬢A - </v>
      </c>
      <c r="Z18" s="132" t="str">
        <f t="shared" si="13"/>
        <v> / さんぽ - </v>
      </c>
      <c r="AA18" s="132">
        <f t="shared" si="14"/>
      </c>
      <c r="AB18" s="132">
        <f t="shared" si="15"/>
      </c>
      <c r="AC18" s="133">
        <f t="shared" si="16"/>
      </c>
      <c r="AE18" s="53"/>
      <c r="AF18" s="116"/>
      <c r="AG18" s="145">
        <f t="shared" si="17"/>
      </c>
      <c r="AH18" s="141">
        <f ca="1" t="shared" si="19"/>
      </c>
      <c r="AI18" s="29">
        <f ca="1" t="shared" si="21"/>
      </c>
      <c r="AJ18" s="29">
        <f ca="1" t="shared" si="23"/>
      </c>
      <c r="AK18" s="29">
        <f ca="1" t="shared" si="25"/>
      </c>
      <c r="AL18" s="29">
        <f ca="1" t="shared" si="27"/>
      </c>
      <c r="AM18" s="29">
        <f ca="1" t="shared" si="29"/>
      </c>
      <c r="AN18" s="29">
        <f ca="1" t="shared" si="31"/>
      </c>
      <c r="AO18" s="29">
        <f ca="1" t="shared" si="33"/>
      </c>
      <c r="AP18" s="29">
        <f ca="1">IF(OR($AG18="",AP$7=""),"",IF(ISBLANK(VLOOKUP($AG18,OFFSET($B$23:$AC$35,0,(COLUMN()-COLUMN($AH$8))*2,13,2),2,FALSE)),"",VLOOKUP($AG18,OFFSET($B$23:$AC$35,0,(COLUMN()-COLUMN($AH$8))*2,13,2),2,FALSE)))</f>
      </c>
      <c r="AQ18" s="29">
        <f ca="1">IF(OR($AG18="",AQ$7=""),"",IF(ISBLANK(VLOOKUP($AG18,OFFSET($B$23:$AC$35,0,(COLUMN()-COLUMN($AH$8))*2,13,2),2,FALSE)),"",VLOOKUP($AG18,OFFSET($B$23:$AC$35,0,(COLUMN()-COLUMN($AH$8))*2,13,2),2,FALSE)))</f>
      </c>
      <c r="AR18" s="142"/>
      <c r="AS18" s="29">
        <f ca="1">IF(OR($AG18="",AS$7=""),"",IF(ISBLANK(VLOOKUP($AG18,OFFSET($B$23:$AC$35,0,(COLUMN()-COLUMN($AH$8))*2,13,2),2,FALSE)),"",VLOOKUP($AG18,OFFSET($B$23:$AC$35,0,(COLUMN()-COLUMN($AH$8))*2,13,2),2,FALSE)))</f>
      </c>
      <c r="AT18" s="29">
        <f ca="1">IF(OR($AG18="",AT$7=""),"",IF(ISBLANK(VLOOKUP($AG18,OFFSET($B$23:$AC$35,0,(COLUMN()-COLUMN($AH$8))*2,13,2),2,FALSE)),"",VLOOKUP($AG18,OFFSET($B$23:$AC$35,0,(COLUMN()-COLUMN($AH$8))*2,13,2),2,FALSE)))</f>
      </c>
      <c r="AU18" s="143">
        <f ca="1">IF(OR($AG18="",AU$7=""),"",IF(ISBLANK(VLOOKUP($AG18,OFFSET($B$23:$AC$35,0,(COLUMN()-COLUMN($AH$8))*2,13,2),2,FALSE)),"",VLOOKUP($AG18,OFFSET($B$23:$AC$35,0,(COLUMN()-COLUMN($AH$8))*2,13,2),2,FALSE)))</f>
      </c>
    </row>
    <row r="19" spans="1:47" ht="13.5">
      <c r="A19" s="147">
        <v>14</v>
      </c>
      <c r="B19" s="148">
        <f>IF($A19&lt;=$B$2,INDEX('リーグ割り当て'!$C$18:$E$117,$A19+VLOOKUP($B$1,'リーグ割り当て'!$B$3:$E$12,4,FALSE),1),"")</f>
      </c>
      <c r="C19" s="148">
        <f>IF($A19&lt;=$B$2,INDEX('リーグ割り当て'!$C$18:$E$117,$A19+VLOOKUP($B$1,'リーグ割り当て'!$B$3:$E$12,4,FALSE),2),"")</f>
      </c>
      <c r="D19" s="149">
        <f>IF($A19&lt;=$B$2,INDEX('リーグ割り当て'!$C$18:$E$117,$A19+VLOOKUP($B$1,'リーグ割り当て'!$B$3:$E$12,4,FALSE),3),"")</f>
      </c>
      <c r="F19" s="147">
        <v>14</v>
      </c>
      <c r="G19" s="150">
        <f t="shared" si="0"/>
      </c>
      <c r="H19" s="151">
        <f t="shared" si="1"/>
        <v>0</v>
      </c>
      <c r="I19" s="129">
        <f t="shared" si="2"/>
      </c>
      <c r="K19" s="152"/>
      <c r="L19" s="152"/>
      <c r="M19" s="152"/>
      <c r="N19" s="152"/>
      <c r="O19" s="152"/>
      <c r="P19" s="152"/>
      <c r="Q19" s="152"/>
      <c r="R19" s="152"/>
      <c r="S19" s="152"/>
      <c r="T19" s="152"/>
      <c r="U19" s="152"/>
      <c r="V19" s="152"/>
      <c r="W19" s="152"/>
      <c r="X19" s="153"/>
      <c r="Y19" s="153"/>
      <c r="Z19" s="153"/>
      <c r="AA19" s="153"/>
      <c r="AB19" s="153"/>
      <c r="AC19" s="153"/>
      <c r="AE19" s="53"/>
      <c r="AF19" s="116"/>
      <c r="AG19" s="145">
        <f t="shared" si="17"/>
      </c>
      <c r="AH19" s="141">
        <f ca="1" t="shared" si="19"/>
      </c>
      <c r="AI19" s="29">
        <f ca="1" t="shared" si="21"/>
      </c>
      <c r="AJ19" s="29">
        <f ca="1" t="shared" si="23"/>
      </c>
      <c r="AK19" s="29">
        <f ca="1" t="shared" si="25"/>
      </c>
      <c r="AL19" s="29">
        <f ca="1" t="shared" si="27"/>
      </c>
      <c r="AM19" s="29">
        <f ca="1" t="shared" si="29"/>
      </c>
      <c r="AN19" s="29">
        <f ca="1" t="shared" si="31"/>
      </c>
      <c r="AO19" s="29">
        <f ca="1" t="shared" si="33"/>
      </c>
      <c r="AP19" s="29">
        <f ca="1">IF(OR($AG19="",AP$7=""),"",IF(ISBLANK(VLOOKUP($AG19,OFFSET($B$23:$AC$35,0,(COLUMN()-COLUMN($AH$8))*2,13,2),2,FALSE)),"",VLOOKUP($AG19,OFFSET($B$23:$AC$35,0,(COLUMN()-COLUMN($AH$8))*2,13,2),2,FALSE)))</f>
      </c>
      <c r="AQ19" s="29">
        <f ca="1">IF(OR($AG19="",AQ$7=""),"",IF(ISBLANK(VLOOKUP($AG19,OFFSET($B$23:$AC$35,0,(COLUMN()-COLUMN($AH$8))*2,13,2),2,FALSE)),"",VLOOKUP($AG19,OFFSET($B$23:$AC$35,0,(COLUMN()-COLUMN($AH$8))*2,13,2),2,FALSE)))</f>
      </c>
      <c r="AR19" s="29">
        <f ca="1">IF(OR($AG19="",AR$7=""),"",IF(ISBLANK(VLOOKUP($AG19,OFFSET($B$23:$AC$35,0,(COLUMN()-COLUMN($AH$8))*2,13,2),2,FALSE)),"",VLOOKUP($AG19,OFFSET($B$23:$AC$35,0,(COLUMN()-COLUMN($AH$8))*2,13,2),2,FALSE)))</f>
      </c>
      <c r="AS19" s="142"/>
      <c r="AT19" s="29">
        <f ca="1">IF(OR($AG19="",AT$7=""),"",IF(ISBLANK(VLOOKUP($AG19,OFFSET($B$23:$AC$35,0,(COLUMN()-COLUMN($AH$8))*2,13,2),2,FALSE)),"",VLOOKUP($AG19,OFFSET($B$23:$AC$35,0,(COLUMN()-COLUMN($AH$8))*2,13,2),2,FALSE)))</f>
      </c>
      <c r="AU19" s="143">
        <f ca="1">IF(OR($AG19="",AU$7=""),"",IF(ISBLANK(VLOOKUP($AG19,OFFSET($B$23:$AC$35,0,(COLUMN()-COLUMN($AH$8))*2,13,2),2,FALSE)),"",VLOOKUP($AG19,OFFSET($B$23:$AC$35,0,(COLUMN()-COLUMN($AH$8))*2,13,2),2,FALSE)))</f>
      </c>
    </row>
    <row r="20" spans="31:47" ht="13.5">
      <c r="AE20" s="53"/>
      <c r="AF20" s="116"/>
      <c r="AG20" s="145">
        <f t="shared" si="17"/>
      </c>
      <c r="AH20" s="141">
        <f ca="1" t="shared" si="19"/>
      </c>
      <c r="AI20" s="29">
        <f ca="1" t="shared" si="21"/>
      </c>
      <c r="AJ20" s="29">
        <f ca="1" t="shared" si="23"/>
      </c>
      <c r="AK20" s="29">
        <f ca="1" t="shared" si="25"/>
      </c>
      <c r="AL20" s="29">
        <f ca="1" t="shared" si="27"/>
      </c>
      <c r="AM20" s="29">
        <f ca="1" t="shared" si="29"/>
      </c>
      <c r="AN20" s="29">
        <f ca="1" t="shared" si="31"/>
      </c>
      <c r="AO20" s="29">
        <f ca="1" t="shared" si="33"/>
      </c>
      <c r="AP20" s="29">
        <f ca="1">IF(OR($AG20="",AP$7=""),"",IF(ISBLANK(VLOOKUP($AG20,OFFSET($B$23:$AC$35,0,(COLUMN()-COLUMN($AH$8))*2,13,2),2,FALSE)),"",VLOOKUP($AG20,OFFSET($B$23:$AC$35,0,(COLUMN()-COLUMN($AH$8))*2,13,2),2,FALSE)))</f>
      </c>
      <c r="AQ20" s="29">
        <f ca="1">IF(OR($AG20="",AQ$7=""),"",IF(ISBLANK(VLOOKUP($AG20,OFFSET($B$23:$AC$35,0,(COLUMN()-COLUMN($AH$8))*2,13,2),2,FALSE)),"",VLOOKUP($AG20,OFFSET($B$23:$AC$35,0,(COLUMN()-COLUMN($AH$8))*2,13,2),2,FALSE)))</f>
      </c>
      <c r="AR20" s="29">
        <f ca="1">IF(OR($AG20="",AR$7=""),"",IF(ISBLANK(VLOOKUP($AG20,OFFSET($B$23:$AC$35,0,(COLUMN()-COLUMN($AH$8))*2,13,2),2,FALSE)),"",VLOOKUP($AG20,OFFSET($B$23:$AC$35,0,(COLUMN()-COLUMN($AH$8))*2,13,2),2,FALSE)))</f>
      </c>
      <c r="AS20" s="29">
        <f ca="1">IF(OR($AG20="",AS$7=""),"",IF(ISBLANK(VLOOKUP($AG20,OFFSET($B$23:$AC$35,0,(COLUMN()-COLUMN($AH$8))*2,13,2),2,FALSE)),"",VLOOKUP($AG20,OFFSET($B$23:$AC$35,0,(COLUMN()-COLUMN($AH$8))*2,13,2),2,FALSE)))</f>
      </c>
      <c r="AT20" s="142"/>
      <c r="AU20" s="143">
        <f ca="1">IF(OR($AG20="",AU$7=""),"",IF(ISBLANK(VLOOKUP($AG20,OFFSET($B$23:$AC$35,0,(COLUMN()-COLUMN($AH$8))*2,13,2),2,FALSE)),"",VLOOKUP($AG20,OFFSET($B$23:$AC$35,0,(COLUMN()-COLUMN($AH$8))*2,13,2),2,FALSE)))</f>
      </c>
    </row>
    <row r="21" spans="16:47" ht="17.25">
      <c r="P21" s="154"/>
      <c r="Q21" s="154"/>
      <c r="R21" s="154"/>
      <c r="S21" s="154"/>
      <c r="T21" s="154"/>
      <c r="U21" s="154"/>
      <c r="V21" s="155"/>
      <c r="W21" s="155"/>
      <c r="X21" s="155"/>
      <c r="Y21" s="155"/>
      <c r="Z21" s="155"/>
      <c r="AA21" s="155"/>
      <c r="AB21" s="155"/>
      <c r="AC21" s="155"/>
      <c r="AE21" s="53"/>
      <c r="AF21" s="116"/>
      <c r="AG21" s="156">
        <f t="shared" si="17"/>
      </c>
      <c r="AH21" s="157">
        <f ca="1" t="shared" si="19"/>
      </c>
      <c r="AI21" s="158">
        <f ca="1" t="shared" si="21"/>
      </c>
      <c r="AJ21" s="158">
        <f ca="1" t="shared" si="23"/>
      </c>
      <c r="AK21" s="158">
        <f ca="1" t="shared" si="25"/>
      </c>
      <c r="AL21" s="158">
        <f ca="1" t="shared" si="27"/>
      </c>
      <c r="AM21" s="158">
        <f ca="1" t="shared" si="29"/>
      </c>
      <c r="AN21" s="158">
        <f ca="1" t="shared" si="31"/>
      </c>
      <c r="AO21" s="158">
        <f ca="1" t="shared" si="33"/>
      </c>
      <c r="AP21" s="158">
        <f ca="1">IF(OR($AG21="",AP$7=""),"",IF(ISBLANK(VLOOKUP($AG21,OFFSET($B$23:$AC$35,0,(COLUMN()-COLUMN($AH$8))*2,13,2),2,FALSE)),"",VLOOKUP($AG21,OFFSET($B$23:$AC$35,0,(COLUMN()-COLUMN($AH$8))*2,13,2),2,FALSE)))</f>
      </c>
      <c r="AQ21" s="158">
        <f ca="1">IF(OR($AG21="",AQ$7=""),"",IF(ISBLANK(VLOOKUP($AG21,OFFSET($B$23:$AC$35,0,(COLUMN()-COLUMN($AH$8))*2,13,2),2,FALSE)),"",VLOOKUP($AG21,OFFSET($B$23:$AC$35,0,(COLUMN()-COLUMN($AH$8))*2,13,2),2,FALSE)))</f>
      </c>
      <c r="AR21" s="158">
        <f ca="1">IF(OR($AG21="",AR$7=""),"",IF(ISBLANK(VLOOKUP($AG21,OFFSET($B$23:$AC$35,0,(COLUMN()-COLUMN($AH$8))*2,13,2),2,FALSE)),"",VLOOKUP($AG21,OFFSET($B$23:$AC$35,0,(COLUMN()-COLUMN($AH$8))*2,13,2),2,FALSE)))</f>
      </c>
      <c r="AS21" s="158">
        <f ca="1">IF(OR($AG21="",AS$7=""),"",IF(ISBLANK(VLOOKUP($AG21,OFFSET($B$23:$AC$35,0,(COLUMN()-COLUMN($AH$8))*2,13,2),2,FALSE)),"",VLOOKUP($AG21,OFFSET($B$23:$AC$35,0,(COLUMN()-COLUMN($AH$8))*2,13,2),2,FALSE)))</f>
      </c>
      <c r="AT21" s="158">
        <f ca="1">IF(OR($AG21="",AT$7=""),"",IF(ISBLANK(VLOOKUP($AG21,OFFSET($B$23:$AC$35,0,(COLUMN()-COLUMN($AH$8))*2,13,2),2,FALSE)),"",VLOOKUP($AG21,OFFSET($B$23:$AC$35,0,(COLUMN()-COLUMN($AH$8))*2,13,2),2,FALSE)))</f>
      </c>
      <c r="AU21" s="159"/>
    </row>
    <row r="22" spans="1:47" ht="13.5">
      <c r="A22" s="134"/>
      <c r="B22" s="160" t="str">
        <f>B6</f>
        <v>海龍A</v>
      </c>
      <c r="C22" s="161">
        <f>SUM(C23:C35)</f>
        <v>20</v>
      </c>
      <c r="D22" s="161" t="str">
        <f>B7</f>
        <v>あやA</v>
      </c>
      <c r="E22" s="161">
        <f>SUM(E23:E35)</f>
        <v>20</v>
      </c>
      <c r="F22" s="161" t="str">
        <f>B8</f>
        <v>COL</v>
      </c>
      <c r="G22" s="161">
        <f>SUM(G23:G35)</f>
        <v>14</v>
      </c>
      <c r="H22" s="161" t="str">
        <f>B9</f>
        <v>海龍B</v>
      </c>
      <c r="I22" s="161">
        <f>SUM(I23:I35)</f>
        <v>21</v>
      </c>
      <c r="J22" s="161" t="str">
        <f>B10</f>
        <v>QEA</v>
      </c>
      <c r="K22" s="161">
        <f>SUM(K23:K35)</f>
        <v>9</v>
      </c>
      <c r="L22" s="161" t="str">
        <f>B11</f>
        <v>SMI</v>
      </c>
      <c r="M22" s="161">
        <f>SUM(M23:M35)</f>
        <v>12</v>
      </c>
      <c r="N22" s="161" t="str">
        <f>IF(ISBLANK($B12),"",$B12)</f>
        <v>アゴA</v>
      </c>
      <c r="O22" s="161">
        <f>SUM(O23:O35)</f>
        <v>0</v>
      </c>
      <c r="P22" s="161" t="str">
        <f>IF(ISBLANK($B13),"",$B13)</f>
        <v>アゴB</v>
      </c>
      <c r="Q22" s="161">
        <f>SUM(Q23:Q35)</f>
        <v>12</v>
      </c>
      <c r="R22" s="161" t="str">
        <f>IF(ISBLANK($B14),"",$B14)</f>
        <v>お嬢A</v>
      </c>
      <c r="S22" s="161">
        <f>SUM(S23:S35)</f>
        <v>9</v>
      </c>
      <c r="T22" s="161" t="str">
        <f>IF(ISBLANK($B15),"",$B15)</f>
        <v>さんぽ</v>
      </c>
      <c r="U22" s="161">
        <f>SUM(U23:U35)</f>
        <v>12</v>
      </c>
      <c r="V22" s="161">
        <f>IF(ISBLANK($B16),"",$B16)</f>
      </c>
      <c r="W22" s="161">
        <f>SUM(W23:W35)</f>
        <v>0</v>
      </c>
      <c r="X22" s="161">
        <f>IF(ISBLANK($B17),"",$B17)</f>
      </c>
      <c r="Y22" s="161">
        <f>SUM(Y23:Y35)</f>
        <v>0</v>
      </c>
      <c r="Z22" s="161">
        <f>IF(ISBLANK($B18),"",$B18)</f>
      </c>
      <c r="AA22" s="161">
        <f>SUM(AA23:AA35)</f>
        <v>0</v>
      </c>
      <c r="AB22" s="161">
        <f>IF(ISBLANK($B19),"",$B19)</f>
      </c>
      <c r="AC22" s="162">
        <f>SUM(AC23:AC35)</f>
        <v>0</v>
      </c>
      <c r="AE22" s="53"/>
      <c r="AF22" s="116"/>
      <c r="AG22" s="163" t="s">
        <v>502</v>
      </c>
      <c r="AH22" s="164">
        <f aca="true" t="shared" si="34" ref="AH22:AU22">COUNTIF(AH$8:AH$21,3)</f>
        <v>5</v>
      </c>
      <c r="AI22" s="165">
        <f t="shared" si="34"/>
        <v>5</v>
      </c>
      <c r="AJ22" s="165">
        <f t="shared" si="34"/>
        <v>4</v>
      </c>
      <c r="AK22" s="165">
        <f t="shared" si="34"/>
        <v>7</v>
      </c>
      <c r="AL22" s="165">
        <f t="shared" si="34"/>
        <v>3</v>
      </c>
      <c r="AM22" s="165">
        <f t="shared" si="34"/>
        <v>4</v>
      </c>
      <c r="AN22" s="165">
        <f t="shared" si="34"/>
        <v>0</v>
      </c>
      <c r="AO22" s="165">
        <f t="shared" si="34"/>
        <v>4</v>
      </c>
      <c r="AP22" s="165">
        <f t="shared" si="34"/>
        <v>3</v>
      </c>
      <c r="AQ22" s="165">
        <f t="shared" si="34"/>
        <v>4</v>
      </c>
      <c r="AR22" s="165">
        <f t="shared" si="34"/>
        <v>0</v>
      </c>
      <c r="AS22" s="165">
        <f t="shared" si="34"/>
        <v>0</v>
      </c>
      <c r="AT22" s="165">
        <f t="shared" si="34"/>
        <v>0</v>
      </c>
      <c r="AU22" s="166">
        <f t="shared" si="34"/>
        <v>0</v>
      </c>
    </row>
    <row r="23" spans="1:47" ht="13.5">
      <c r="A23" s="144" t="s">
        <v>503</v>
      </c>
      <c r="B23" s="167" t="str">
        <f ca="1">IF(ISBLANK(OFFSET('対戦表'!A2,$B$3,1)),"",IF(OFFSET('対戦表'!A2,$B$3,1)=0,"-",INDEX($B$6:$B$20,OFFSET('対戦表'!A2,$B$3,1))))</f>
        <v>さんぽ</v>
      </c>
      <c r="C23" s="168">
        <v>3</v>
      </c>
      <c r="D23" s="169" t="str">
        <f ca="1">IF(ISBLANK(OFFSET('対戦表'!B2,$B$3,1)),"",IF(OFFSET('対戦表'!B2,$B$3,1)=0,"-",INDEX($B$6:$B$20,OFFSET('対戦表'!B2,$B$3,1))))</f>
        <v>海龍B</v>
      </c>
      <c r="E23" s="168">
        <v>3</v>
      </c>
      <c r="F23" s="169" t="str">
        <f ca="1">IF(ISBLANK(OFFSET('対戦表'!C2,$B$3,1)),"",IF(OFFSET('対戦表'!C2,$B$3,1)=0,"-",INDEX($B$6:$B$20,OFFSET('対戦表'!C2,$B$3,1))))</f>
        <v>QEA</v>
      </c>
      <c r="G23" s="168">
        <v>0</v>
      </c>
      <c r="H23" s="169" t="str">
        <f ca="1">IF(ISBLANK(OFFSET('対戦表'!D2,$B$3,1)),"",IF(OFFSET('対戦表'!D2,$B$3,1)=0,"-",INDEX($B$6:$B$20,OFFSET('対戦表'!D2,$B$3,1))))</f>
        <v>あやA</v>
      </c>
      <c r="I23" s="168">
        <v>0</v>
      </c>
      <c r="J23" s="169" t="str">
        <f ca="1">IF(ISBLANK(OFFSET('対戦表'!E2,$B$3,1)),"",IF(OFFSET('対戦表'!E2,$B$3,1)=0,"-",INDEX($B$6:$B$20,OFFSET('対戦表'!E2,$B$3,1))))</f>
        <v>COL</v>
      </c>
      <c r="K23" s="168">
        <v>3</v>
      </c>
      <c r="L23" s="169" t="str">
        <f ca="1">IF(ISBLANK(OFFSET('対戦表'!F2,$B$3,1)),"",IF(OFFSET('対戦表'!F2,$B$3,1)=0,"-",INDEX($B$6:$B$20,OFFSET('対戦表'!F2,$B$3,1))))</f>
        <v>アゴB</v>
      </c>
      <c r="M23" s="168">
        <v>0</v>
      </c>
      <c r="N23" s="169" t="str">
        <f ca="1">IF(ISBLANK(OFFSET('対戦表'!G2,$B$3,1)),"",IF(OFFSET('対戦表'!G2,$B$3,1)=0,"-",INDEX($B$6:$B$20,OFFSET('対戦表'!G2,$B$3,1))))</f>
        <v>お嬢A</v>
      </c>
      <c r="O23" s="168">
        <v>0</v>
      </c>
      <c r="P23" s="169" t="str">
        <f ca="1">IF(ISBLANK(OFFSET('対戦表'!H2,$B$3,1)),"",IF(OFFSET('対戦表'!H2,$B$3,1)=0,"-",INDEX($B$6:$B$20,OFFSET('対戦表'!H2,$B$3,1))))</f>
        <v>SMI</v>
      </c>
      <c r="Q23" s="168">
        <v>3</v>
      </c>
      <c r="R23" s="169" t="str">
        <f ca="1">IF(ISBLANK(OFFSET('対戦表'!I2,$B$3,1)),"",IF(OFFSET('対戦表'!I2,$B$3,1)=0,"-",INDEX($B$6:$B$20,OFFSET('対戦表'!I2,$B$3,1))))</f>
        <v>アゴA</v>
      </c>
      <c r="S23" s="168">
        <v>3</v>
      </c>
      <c r="T23" s="169" t="str">
        <f ca="1">IF(ISBLANK(OFFSET('対戦表'!J2,$B$3,1)),"",IF(OFFSET('対戦表'!J2,$B$3,1)=0,"-",INDEX($B$6:$B$20,OFFSET('対戦表'!J2,$B$3,1))))</f>
        <v>海龍A</v>
      </c>
      <c r="U23" s="168">
        <v>0</v>
      </c>
      <c r="V23" s="169">
        <f ca="1">IF(ISBLANK(OFFSET('対戦表'!K2,$B$3,1)),"",IF(OFFSET('対戦表'!K2,$B$3,1)=0,"-",INDEX($B$6:$B$20,OFFSET('対戦表'!K2,$B$3,1))))</f>
      </c>
      <c r="W23" s="168"/>
      <c r="X23" s="169">
        <f ca="1">IF(ISBLANK(OFFSET('対戦表'!L2,$B$3,1)),"",IF(OFFSET('対戦表'!L2,$B$3,1)=0,"-",INDEX($B$6:$B$20,OFFSET('対戦表'!L2,$B$3,1))))</f>
      </c>
      <c r="Y23" s="168"/>
      <c r="Z23" s="169">
        <f ca="1">IF(ISBLANK(OFFSET('対戦表'!M2,$B$3,1)),"",IF(OFFSET('対戦表'!M2,$B$3,1)=0,"-",INDEX($B$6:$B$20,OFFSET('対戦表'!M2,$B$3,1))))</f>
      </c>
      <c r="AA23" s="168"/>
      <c r="AB23" s="169">
        <f ca="1">IF(ISBLANK(OFFSET('対戦表'!N2,$B$3,1)),"",IF(OFFSET('対戦表'!N2,$B$3,1)=0,"-",INDEX($B$6:$B$20,OFFSET('対戦表'!N2,$B$3,1))))</f>
      </c>
      <c r="AC23" s="168"/>
      <c r="AE23" s="53"/>
      <c r="AF23" s="116"/>
      <c r="AG23" s="170" t="s">
        <v>504</v>
      </c>
      <c r="AH23" s="171">
        <f aca="true" t="shared" si="35" ref="AH23:AU23">COUNTIF(AH$8:AH$21,2)</f>
        <v>2</v>
      </c>
      <c r="AI23" s="4">
        <f t="shared" si="35"/>
        <v>2</v>
      </c>
      <c r="AJ23" s="4">
        <f t="shared" si="35"/>
        <v>1</v>
      </c>
      <c r="AK23" s="4">
        <f t="shared" si="35"/>
        <v>0</v>
      </c>
      <c r="AL23" s="4">
        <f t="shared" si="35"/>
        <v>0</v>
      </c>
      <c r="AM23" s="4">
        <f t="shared" si="35"/>
        <v>0</v>
      </c>
      <c r="AN23" s="4">
        <f t="shared" si="35"/>
        <v>0</v>
      </c>
      <c r="AO23" s="4">
        <f t="shared" si="35"/>
        <v>0</v>
      </c>
      <c r="AP23" s="4">
        <f t="shared" si="35"/>
        <v>0</v>
      </c>
      <c r="AQ23" s="4">
        <f t="shared" si="35"/>
        <v>0</v>
      </c>
      <c r="AR23" s="4">
        <f t="shared" si="35"/>
        <v>0</v>
      </c>
      <c r="AS23" s="4">
        <f t="shared" si="35"/>
        <v>0</v>
      </c>
      <c r="AT23" s="4">
        <f t="shared" si="35"/>
        <v>0</v>
      </c>
      <c r="AU23" s="172">
        <f t="shared" si="35"/>
        <v>0</v>
      </c>
    </row>
    <row r="24" spans="1:47" ht="13.5">
      <c r="A24" s="144" t="s">
        <v>505</v>
      </c>
      <c r="B24" s="173" t="str">
        <f ca="1">IF(ISBLANK(OFFSET('対戦表'!A3,$B$3,1)),"",IF(OFFSET('対戦表'!A3,$B$3,1)=0,"-",INDEX($B$6:$B$20,OFFSET('対戦表'!A3,$B$3,1))))</f>
        <v>SMI</v>
      </c>
      <c r="C24" s="174">
        <v>2</v>
      </c>
      <c r="D24" s="175" t="str">
        <f ca="1">IF(ISBLANK(OFFSET('対戦表'!B3,$B$3,1)),"",IF(OFFSET('対戦表'!B3,$B$3,1)=0,"-",INDEX($B$6:$B$20,OFFSET('対戦表'!B3,$B$3,1))))</f>
        <v>さんぽ</v>
      </c>
      <c r="E24" s="174">
        <v>2</v>
      </c>
      <c r="F24" s="175" t="str">
        <f ca="1">IF(ISBLANK(OFFSET('対戦表'!C3,$B$3,1)),"",IF(OFFSET('対戦表'!C3,$B$3,1)=0,"-",INDEX($B$6:$B$20,OFFSET('対戦表'!C3,$B$3,1))))</f>
        <v>アゴA</v>
      </c>
      <c r="G24" s="174">
        <v>3</v>
      </c>
      <c r="H24" s="175" t="str">
        <f ca="1">IF(ISBLANK(OFFSET('対戦表'!D3,$B$3,1)),"",IF(OFFSET('対戦表'!D3,$B$3,1)=0,"-",INDEX($B$6:$B$20,OFFSET('対戦表'!D3,$B$3,1))))</f>
        <v>お嬢A</v>
      </c>
      <c r="I24" s="174">
        <v>3</v>
      </c>
      <c r="J24" s="175" t="str">
        <f ca="1">IF(ISBLANK(OFFSET('対戦表'!E3,$B$3,1)),"",IF(OFFSET('対戦表'!E3,$B$3,1)=0,"-",INDEX($B$6:$B$20,OFFSET('対戦表'!E3,$B$3,1))))</f>
        <v>アゴB</v>
      </c>
      <c r="K24" s="174">
        <v>0</v>
      </c>
      <c r="L24" s="175" t="str">
        <f ca="1">IF(ISBLANK(OFFSET('対戦表'!F3,$B$3,1)),"",IF(OFFSET('対戦表'!F3,$B$3,1)=0,"-",INDEX($B$6:$B$20,OFFSET('対戦表'!F3,$B$3,1))))</f>
        <v>海龍A</v>
      </c>
      <c r="M24" s="174">
        <v>0</v>
      </c>
      <c r="N24" s="175" t="str">
        <f ca="1">IF(ISBLANK(OFFSET('対戦表'!G3,$B$3,1)),"",IF(OFFSET('対戦表'!G3,$B$3,1)=0,"-",INDEX($B$6:$B$20,OFFSET('対戦表'!G3,$B$3,1))))</f>
        <v>COL</v>
      </c>
      <c r="O24" s="174">
        <v>0</v>
      </c>
      <c r="P24" s="175" t="str">
        <f ca="1">IF(ISBLANK(OFFSET('対戦表'!H3,$B$3,1)),"",IF(OFFSET('対戦表'!H3,$B$3,1)=0,"-",INDEX($B$6:$B$20,OFFSET('対戦表'!H3,$B$3,1))))</f>
        <v>QEA</v>
      </c>
      <c r="Q24" s="174">
        <v>3</v>
      </c>
      <c r="R24" s="175" t="str">
        <f ca="1">IF(ISBLANK(OFFSET('対戦表'!I3,$B$3,1)),"",IF(OFFSET('対戦表'!I3,$B$3,1)=0,"-",INDEX($B$6:$B$20,OFFSET('対戦表'!I3,$B$3,1))))</f>
        <v>海龍B</v>
      </c>
      <c r="S24" s="174">
        <v>0</v>
      </c>
      <c r="T24" s="175" t="str">
        <f ca="1">IF(ISBLANK(OFFSET('対戦表'!J3,$B$3,1)),"",IF(OFFSET('対戦表'!J3,$B$3,1)=0,"-",INDEX($B$6:$B$20,OFFSET('対戦表'!J3,$B$3,1))))</f>
        <v>あやA</v>
      </c>
      <c r="U24" s="174">
        <v>0</v>
      </c>
      <c r="V24" s="175">
        <f ca="1">IF(ISBLANK(OFFSET('対戦表'!K3,$B$3,1)),"",IF(OFFSET('対戦表'!K3,$B$3,1)=0,"-",INDEX($B$6:$B$20,OFFSET('対戦表'!K3,$B$3,1))))</f>
      </c>
      <c r="W24" s="174"/>
      <c r="X24" s="175">
        <f ca="1">IF(ISBLANK(OFFSET('対戦表'!L3,$B$3,1)),"",IF(OFFSET('対戦表'!L3,$B$3,1)=0,"-",INDEX($B$6:$B$20,OFFSET('対戦表'!L3,$B$3,1))))</f>
      </c>
      <c r="Y24" s="174"/>
      <c r="Z24" s="175">
        <f ca="1">IF(ISBLANK(OFFSET('対戦表'!M3,$B$3,1)),"",IF(OFFSET('対戦表'!M3,$B$3,1)=0,"-",INDEX($B$6:$B$20,OFFSET('対戦表'!M3,$B$3,1))))</f>
      </c>
      <c r="AA24" s="174"/>
      <c r="AB24" s="175">
        <f ca="1">IF(ISBLANK(OFFSET('対戦表'!N3,$B$3,1)),"",IF(OFFSET('対戦表'!N3,$B$3,1)=0,"-",INDEX($B$6:$B$20,OFFSET('対戦表'!N3,$B$3,1))))</f>
      </c>
      <c r="AC24" s="174"/>
      <c r="AE24" s="53"/>
      <c r="AF24" s="116"/>
      <c r="AG24" s="176" t="s">
        <v>506</v>
      </c>
      <c r="AH24" s="171">
        <f aca="true" t="shared" si="36" ref="AH24:AU24">COUNTIF(AH$8:AH$21,1)</f>
        <v>1</v>
      </c>
      <c r="AI24" s="4">
        <f t="shared" si="36"/>
        <v>1</v>
      </c>
      <c r="AJ24" s="4">
        <f t="shared" si="36"/>
        <v>0</v>
      </c>
      <c r="AK24" s="4">
        <f t="shared" si="36"/>
        <v>0</v>
      </c>
      <c r="AL24" s="4">
        <f t="shared" si="36"/>
        <v>0</v>
      </c>
      <c r="AM24" s="4">
        <f t="shared" si="36"/>
        <v>0</v>
      </c>
      <c r="AN24" s="4">
        <f t="shared" si="36"/>
        <v>0</v>
      </c>
      <c r="AO24" s="4">
        <f t="shared" si="36"/>
        <v>0</v>
      </c>
      <c r="AP24" s="4">
        <f t="shared" si="36"/>
        <v>0</v>
      </c>
      <c r="AQ24" s="4">
        <f t="shared" si="36"/>
        <v>0</v>
      </c>
      <c r="AR24" s="4">
        <f t="shared" si="36"/>
        <v>0</v>
      </c>
      <c r="AS24" s="4">
        <f t="shared" si="36"/>
        <v>0</v>
      </c>
      <c r="AT24" s="4">
        <f t="shared" si="36"/>
        <v>0</v>
      </c>
      <c r="AU24" s="172">
        <f t="shared" si="36"/>
        <v>0</v>
      </c>
    </row>
    <row r="25" spans="1:47" ht="13.5">
      <c r="A25" s="144" t="s">
        <v>507</v>
      </c>
      <c r="B25" s="173" t="str">
        <f ca="1">IF(ISBLANK(OFFSET('対戦表'!A4,$B$3,1)),"",IF(OFFSET('対戦表'!A4,$B$3,1)=0,"-",INDEX($B$6:$B$20,OFFSET('対戦表'!A4,$B$3,1))))</f>
        <v>アゴB</v>
      </c>
      <c r="C25" s="174">
        <v>2</v>
      </c>
      <c r="D25" s="175" t="str">
        <f ca="1">IF(ISBLANK(OFFSET('対戦表'!B4,$B$3,1)),"",IF(OFFSET('対戦表'!B4,$B$3,1)=0,"-",INDEX($B$6:$B$20,OFFSET('対戦表'!B4,$B$3,1))))</f>
        <v>アゴA</v>
      </c>
      <c r="E25" s="174">
        <v>3</v>
      </c>
      <c r="F25" s="175" t="str">
        <f ca="1">IF(ISBLANK(OFFSET('対戦表'!C4,$B$3,1)),"",IF(OFFSET('対戦表'!C4,$B$3,1)=0,"-",INDEX($B$6:$B$20,OFFSET('対戦表'!C4,$B$3,1))))</f>
        <v>SMI</v>
      </c>
      <c r="G25" s="174">
        <v>3</v>
      </c>
      <c r="H25" s="175" t="str">
        <f ca="1">IF(ISBLANK(OFFSET('対戦表'!D4,$B$3,1)),"",IF(OFFSET('対戦表'!D4,$B$3,1)=0,"-",INDEX($B$6:$B$20,OFFSET('対戦表'!D4,$B$3,1))))</f>
        <v>さんぽ</v>
      </c>
      <c r="I25" s="174">
        <v>3</v>
      </c>
      <c r="J25" s="175" t="str">
        <f ca="1">IF(ISBLANK(OFFSET('対戦表'!E4,$B$3,1)),"",IF(OFFSET('対戦表'!E4,$B$3,1)=0,"-",INDEX($B$6:$B$20,OFFSET('対戦表'!E4,$B$3,1))))</f>
        <v>お嬢A</v>
      </c>
      <c r="K25" s="174">
        <v>3</v>
      </c>
      <c r="L25" s="175" t="str">
        <f ca="1">IF(ISBLANK(OFFSET('対戦表'!F4,$B$3,1)),"",IF(OFFSET('対戦表'!F4,$B$3,1)=0,"-",INDEX($B$6:$B$20,OFFSET('対戦表'!F4,$B$3,1))))</f>
        <v>COL</v>
      </c>
      <c r="M25" s="174">
        <v>0</v>
      </c>
      <c r="N25" s="175" t="str">
        <f ca="1">IF(ISBLANK(OFFSET('対戦表'!G4,$B$3,1)),"",IF(OFFSET('対戦表'!G4,$B$3,1)=0,"-",INDEX($B$6:$B$20,OFFSET('対戦表'!G4,$B$3,1))))</f>
        <v>あやA</v>
      </c>
      <c r="O25" s="174">
        <v>0</v>
      </c>
      <c r="P25" s="175" t="str">
        <f ca="1">IF(ISBLANK(OFFSET('対戦表'!H4,$B$3,1)),"",IF(OFFSET('対戦表'!H4,$B$3,1)=0,"-",INDEX($B$6:$B$20,OFFSET('対戦表'!H4,$B$3,1))))</f>
        <v>海龍A</v>
      </c>
      <c r="Q25" s="174">
        <v>0</v>
      </c>
      <c r="R25" s="175" t="str">
        <f ca="1">IF(ISBLANK(OFFSET('対戦表'!I4,$B$3,1)),"",IF(OFFSET('対戦表'!I4,$B$3,1)=0,"-",INDEX($B$6:$B$20,OFFSET('対戦表'!I4,$B$3,1))))</f>
        <v>QEA</v>
      </c>
      <c r="S25" s="174">
        <v>0</v>
      </c>
      <c r="T25" s="175" t="str">
        <f ca="1">IF(ISBLANK(OFFSET('対戦表'!J4,$B$3,1)),"",IF(OFFSET('対戦表'!J4,$B$3,1)=0,"-",INDEX($B$6:$B$20,OFFSET('対戦表'!J4,$B$3,1))))</f>
        <v>海龍B</v>
      </c>
      <c r="U25" s="174">
        <v>0</v>
      </c>
      <c r="V25" s="175">
        <f ca="1">IF(ISBLANK(OFFSET('対戦表'!K4,$B$3,1)),"",IF(OFFSET('対戦表'!K4,$B$3,1)=0,"-",INDEX($B$6:$B$20,OFFSET('対戦表'!K4,$B$3,1))))</f>
      </c>
      <c r="W25" s="174"/>
      <c r="X25" s="175">
        <f ca="1">IF(ISBLANK(OFFSET('対戦表'!L4,$B$3,1)),"",IF(OFFSET('対戦表'!L4,$B$3,1)=0,"-",INDEX($B$6:$B$20,OFFSET('対戦表'!L4,$B$3,1))))</f>
      </c>
      <c r="Y25" s="174"/>
      <c r="Z25" s="175">
        <f ca="1">IF(ISBLANK(OFFSET('対戦表'!M4,$B$3,1)),"",IF(OFFSET('対戦表'!M4,$B$3,1)=0,"-",INDEX($B$6:$B$20,OFFSET('対戦表'!M4,$B$3,1))))</f>
      </c>
      <c r="AA25" s="174"/>
      <c r="AB25" s="175">
        <f ca="1">IF(ISBLANK(OFFSET('対戦表'!N4,$B$3,1)),"",IF(OFFSET('対戦表'!N4,$B$3,1)=0,"-",INDEX($B$6:$B$20,OFFSET('対戦表'!N4,$B$3,1))))</f>
      </c>
      <c r="AC25" s="174"/>
      <c r="AE25" s="53"/>
      <c r="AF25" s="116"/>
      <c r="AG25" s="176" t="s">
        <v>508</v>
      </c>
      <c r="AH25" s="171">
        <f aca="true" t="shared" si="37" ref="AH25:AU25">COUNTIF(AH$8:AH$21,0)</f>
        <v>1</v>
      </c>
      <c r="AI25" s="4">
        <f t="shared" si="37"/>
        <v>1</v>
      </c>
      <c r="AJ25" s="4">
        <f t="shared" si="37"/>
        <v>4</v>
      </c>
      <c r="AK25" s="4">
        <f t="shared" si="37"/>
        <v>2</v>
      </c>
      <c r="AL25" s="4">
        <f t="shared" si="37"/>
        <v>6</v>
      </c>
      <c r="AM25" s="4">
        <f t="shared" si="37"/>
        <v>5</v>
      </c>
      <c r="AN25" s="4">
        <f t="shared" si="37"/>
        <v>9</v>
      </c>
      <c r="AO25" s="4">
        <f t="shared" si="37"/>
        <v>5</v>
      </c>
      <c r="AP25" s="4">
        <f t="shared" si="37"/>
        <v>6</v>
      </c>
      <c r="AQ25" s="4">
        <f t="shared" si="37"/>
        <v>5</v>
      </c>
      <c r="AR25" s="4">
        <f t="shared" si="37"/>
        <v>0</v>
      </c>
      <c r="AS25" s="4">
        <f t="shared" si="37"/>
        <v>0</v>
      </c>
      <c r="AT25" s="4">
        <f t="shared" si="37"/>
        <v>0</v>
      </c>
      <c r="AU25" s="172">
        <f t="shared" si="37"/>
        <v>0</v>
      </c>
    </row>
    <row r="26" spans="1:47" ht="14.25" customHeight="1">
      <c r="A26" s="144" t="s">
        <v>509</v>
      </c>
      <c r="B26" s="173" t="str">
        <f ca="1">IF(ISBLANK(OFFSET('対戦表'!A5,$B$3,1)),"",IF(OFFSET('対戦表'!A5,$B$3,1)=0,"-",INDEX($B$6:$B$20,OFFSET('対戦表'!A5,$B$3,1))))</f>
        <v>QEA</v>
      </c>
      <c r="C26" s="174">
        <v>3</v>
      </c>
      <c r="D26" s="175" t="str">
        <f ca="1">IF(ISBLANK(OFFSET('対戦表'!B5,$B$3,1)),"",IF(OFFSET('対戦表'!B5,$B$3,1)=0,"-",INDEX($B$6:$B$20,OFFSET('対戦表'!B5,$B$3,1))))</f>
        <v>お嬢A</v>
      </c>
      <c r="E26" s="174">
        <v>2</v>
      </c>
      <c r="F26" s="175" t="str">
        <f ca="1">IF(ISBLANK(OFFSET('対戦表'!C5,$B$3,1)),"",IF(OFFSET('対戦表'!C5,$B$3,1)=0,"-",INDEX($B$6:$B$20,OFFSET('対戦表'!C5,$B$3,1))))</f>
        <v>さんぽ</v>
      </c>
      <c r="G26" s="174">
        <v>2</v>
      </c>
      <c r="H26" s="175" t="str">
        <f ca="1">IF(ISBLANK(OFFSET('対戦表'!D5,$B$3,1)),"",IF(OFFSET('対戦表'!D5,$B$3,1)=0,"-",INDEX($B$6:$B$20,OFFSET('対戦表'!D5,$B$3,1))))</f>
        <v>アゴB</v>
      </c>
      <c r="I26" s="174">
        <v>0</v>
      </c>
      <c r="J26" s="175" t="str">
        <f ca="1">IF(ISBLANK(OFFSET('対戦表'!E5,$B$3,1)),"",IF(OFFSET('対戦表'!E5,$B$3,1)=0,"-",INDEX($B$6:$B$20,OFFSET('対戦表'!E5,$B$3,1))))</f>
        <v>海龍A</v>
      </c>
      <c r="K26" s="174">
        <v>0</v>
      </c>
      <c r="L26" s="175" t="str">
        <f ca="1">IF(ISBLANK(OFFSET('対戦表'!F5,$B$3,1)),"",IF(OFFSET('対戦表'!F5,$B$3,1)=0,"-",INDEX($B$6:$B$20,OFFSET('対戦表'!F5,$B$3,1))))</f>
        <v>アゴA</v>
      </c>
      <c r="M26" s="174">
        <v>3</v>
      </c>
      <c r="N26" s="175" t="str">
        <f ca="1">IF(ISBLANK(OFFSET('対戦表'!G5,$B$3,1)),"",IF(OFFSET('対戦表'!G5,$B$3,1)=0,"-",INDEX($B$6:$B$20,OFFSET('対戦表'!G5,$B$3,1))))</f>
        <v>SMI</v>
      </c>
      <c r="O26" s="174">
        <v>0</v>
      </c>
      <c r="P26" s="175" t="str">
        <f ca="1">IF(ISBLANK(OFFSET('対戦表'!H5,$B$3,1)),"",IF(OFFSET('対戦表'!H5,$B$3,1)=0,"-",INDEX($B$6:$B$20,OFFSET('対戦表'!H5,$B$3,1))))</f>
        <v>海龍B</v>
      </c>
      <c r="Q26" s="174">
        <v>3</v>
      </c>
      <c r="R26" s="175" t="str">
        <f ca="1">IF(ISBLANK(OFFSET('対戦表'!I5,$B$3,1)),"",IF(OFFSET('対戦表'!I5,$B$3,1)=0,"-",INDEX($B$6:$B$20,OFFSET('対戦表'!I5,$B$3,1))))</f>
        <v>あやA</v>
      </c>
      <c r="S26" s="174">
        <v>0</v>
      </c>
      <c r="T26" s="175" t="str">
        <f ca="1">IF(ISBLANK(OFFSET('対戦表'!J5,$B$3,1)),"",IF(OFFSET('対戦表'!J5,$B$3,1)=0,"-",INDEX($B$6:$B$20,OFFSET('対戦表'!J5,$B$3,1))))</f>
        <v>COL</v>
      </c>
      <c r="U26" s="174">
        <v>0</v>
      </c>
      <c r="V26" s="175">
        <f ca="1">IF(ISBLANK(OFFSET('対戦表'!K5,$B$3,1)),"",IF(OFFSET('対戦表'!K5,$B$3,1)=0,"-",INDEX($B$6:$B$20,OFFSET('対戦表'!K5,$B$3,1))))</f>
      </c>
      <c r="W26" s="174"/>
      <c r="X26" s="175">
        <f ca="1">IF(ISBLANK(OFFSET('対戦表'!L5,$B$3,1)),"",IF(OFFSET('対戦表'!L5,$B$3,1)=0,"-",INDEX($B$6:$B$20,OFFSET('対戦表'!L5,$B$3,1))))</f>
      </c>
      <c r="Y26" s="174"/>
      <c r="Z26" s="175">
        <f ca="1">IF(ISBLANK(OFFSET('対戦表'!M5,$B$3,1)),"",IF(OFFSET('対戦表'!M5,$B$3,1)=0,"-",INDEX($B$6:$B$20,OFFSET('対戦表'!M5,$B$3,1))))</f>
      </c>
      <c r="AA26" s="174"/>
      <c r="AB26" s="175">
        <f ca="1">IF(ISBLANK(OFFSET('対戦表'!N5,$B$3,1)),"",IF(OFFSET('対戦表'!N5,$B$3,1)=0,"-",INDEX($B$6:$B$20,OFFSET('対戦表'!N5,$B$3,1))))</f>
      </c>
      <c r="AC26" s="174"/>
      <c r="AE26" s="53"/>
      <c r="AF26" s="116"/>
      <c r="AG26" s="177" t="s">
        <v>460</v>
      </c>
      <c r="AH26" s="178">
        <f aca="true" t="shared" si="38" ref="AH26:AU26">SUM(AH22:AH25)</f>
        <v>9</v>
      </c>
      <c r="AI26" s="179">
        <f t="shared" si="38"/>
        <v>9</v>
      </c>
      <c r="AJ26" s="179">
        <f t="shared" si="38"/>
        <v>9</v>
      </c>
      <c r="AK26" s="179">
        <f t="shared" si="38"/>
        <v>9</v>
      </c>
      <c r="AL26" s="179">
        <f t="shared" si="38"/>
        <v>9</v>
      </c>
      <c r="AM26" s="179">
        <f t="shared" si="38"/>
        <v>9</v>
      </c>
      <c r="AN26" s="179">
        <f t="shared" si="38"/>
        <v>9</v>
      </c>
      <c r="AO26" s="179">
        <f t="shared" si="38"/>
        <v>9</v>
      </c>
      <c r="AP26" s="179">
        <f t="shared" si="38"/>
        <v>9</v>
      </c>
      <c r="AQ26" s="179">
        <f t="shared" si="38"/>
        <v>9</v>
      </c>
      <c r="AR26" s="179">
        <f t="shared" si="38"/>
        <v>0</v>
      </c>
      <c r="AS26" s="179">
        <f t="shared" si="38"/>
        <v>0</v>
      </c>
      <c r="AT26" s="179">
        <f t="shared" si="38"/>
        <v>0</v>
      </c>
      <c r="AU26" s="180">
        <f t="shared" si="38"/>
        <v>0</v>
      </c>
    </row>
    <row r="27" spans="1:47" ht="15" customHeight="1">
      <c r="A27" s="144" t="s">
        <v>510</v>
      </c>
      <c r="B27" s="173" t="str">
        <f ca="1">IF(ISBLANK(OFFSET('対戦表'!A6,$B$3,1)),"",IF(OFFSET('対戦表'!A6,$B$3,1)=0,"-",INDEX($B$6:$B$20,OFFSET('対戦表'!A6,$B$3,1))))</f>
        <v>お嬢A</v>
      </c>
      <c r="C27" s="174">
        <v>3</v>
      </c>
      <c r="D27" s="175" t="str">
        <f ca="1">IF(ISBLANK(OFFSET('対戦表'!B6,$B$3,1)),"",IF(OFFSET('対戦表'!B6,$B$3,1)=0,"-",INDEX($B$6:$B$20,OFFSET('対戦表'!B6,$B$3,1))))</f>
        <v>COL</v>
      </c>
      <c r="E27" s="174">
        <v>3</v>
      </c>
      <c r="F27" s="175" t="str">
        <f ca="1">IF(ISBLANK(OFFSET('対戦表'!C6,$B$3,1)),"",IF(OFFSET('対戦表'!C6,$B$3,1)=0,"-",INDEX($B$6:$B$20,OFFSET('対戦表'!C6,$B$3,1))))</f>
        <v>あやA</v>
      </c>
      <c r="G27" s="174">
        <v>0</v>
      </c>
      <c r="H27" s="175" t="str">
        <f ca="1">IF(ISBLANK(OFFSET('対戦表'!D6,$B$3,1)),"",IF(OFFSET('対戦表'!D6,$B$3,1)=0,"-",INDEX($B$6:$B$20,OFFSET('対戦表'!D6,$B$3,1))))</f>
        <v>SMI</v>
      </c>
      <c r="I27" s="174">
        <v>3</v>
      </c>
      <c r="J27" s="175" t="str">
        <f ca="1">IF(ISBLANK(OFFSET('対戦表'!E6,$B$3,1)),"",IF(OFFSET('対戦表'!E6,$B$3,1)=0,"-",INDEX($B$6:$B$20,OFFSET('対戦表'!E6,$B$3,1))))</f>
        <v>アゴA</v>
      </c>
      <c r="K27" s="174">
        <v>3</v>
      </c>
      <c r="L27" s="175" t="str">
        <f ca="1">IF(ISBLANK(OFFSET('対戦表'!F6,$B$3,1)),"",IF(OFFSET('対戦表'!F6,$B$3,1)=0,"-",INDEX($B$6:$B$20,OFFSET('対戦表'!F6,$B$3,1))))</f>
        <v>海龍B</v>
      </c>
      <c r="M27" s="174">
        <v>0</v>
      </c>
      <c r="N27" s="175" t="str">
        <f ca="1">IF(ISBLANK(OFFSET('対戦表'!G6,$B$3,1)),"",IF(OFFSET('対戦表'!G6,$B$3,1)=0,"-",INDEX($B$6:$B$20,OFFSET('対戦表'!G6,$B$3,1))))</f>
        <v>QEA</v>
      </c>
      <c r="O27" s="174">
        <v>0</v>
      </c>
      <c r="P27" s="175" t="str">
        <f ca="1">IF(ISBLANK(OFFSET('対戦表'!H6,$B$3,1)),"",IF(OFFSET('対戦表'!H6,$B$3,1)=0,"-",INDEX($B$6:$B$20,OFFSET('対戦表'!H6,$B$3,1))))</f>
        <v>さんぽ</v>
      </c>
      <c r="Q27" s="174">
        <v>0</v>
      </c>
      <c r="R27" s="175" t="str">
        <f ca="1">IF(ISBLANK(OFFSET('対戦表'!I6,$B$3,1)),"",IF(OFFSET('対戦表'!I6,$B$3,1)=0,"-",INDEX($B$6:$B$20,OFFSET('対戦表'!I6,$B$3,1))))</f>
        <v>海龍A</v>
      </c>
      <c r="S27" s="174">
        <v>0</v>
      </c>
      <c r="T27" s="175" t="str">
        <f ca="1">IF(ISBLANK(OFFSET('対戦表'!J6,$B$3,1)),"",IF(OFFSET('対戦表'!J6,$B$3,1)=0,"-",INDEX($B$6:$B$20,OFFSET('対戦表'!J6,$B$3,1))))</f>
        <v>アゴB</v>
      </c>
      <c r="U27" s="174">
        <v>3</v>
      </c>
      <c r="V27" s="175">
        <f ca="1">IF(ISBLANK(OFFSET('対戦表'!K6,$B$3,1)),"",IF(OFFSET('対戦表'!K6,$B$3,1)=0,"-",INDEX($B$6:$B$20,OFFSET('対戦表'!K6,$B$3,1))))</f>
      </c>
      <c r="W27" s="174"/>
      <c r="X27" s="175">
        <f ca="1">IF(ISBLANK(OFFSET('対戦表'!L6,$B$3,1)),"",IF(OFFSET('対戦表'!L6,$B$3,1)=0,"-",INDEX($B$6:$B$20,OFFSET('対戦表'!L6,$B$3,1))))</f>
      </c>
      <c r="Y27" s="174"/>
      <c r="Z27" s="175">
        <f ca="1">IF(ISBLANK(OFFSET('対戦表'!M6,$B$3,1)),"",IF(OFFSET('対戦表'!M6,$B$3,1)=0,"-",INDEX($B$6:$B$20,OFFSET('対戦表'!M6,$B$3,1))))</f>
      </c>
      <c r="AA27" s="174"/>
      <c r="AB27" s="175">
        <f ca="1">IF(ISBLANK(OFFSET('対戦表'!N6,$B$3,1)),"",IF(OFFSET('対戦表'!N6,$B$3,1)=0,"-",INDEX($B$6:$B$20,OFFSET('対戦表'!N6,$B$3,1))))</f>
      </c>
      <c r="AC27" s="174"/>
      <c r="AE27" s="53"/>
      <c r="AF27" s="116"/>
      <c r="AG27" s="181" t="s">
        <v>500</v>
      </c>
      <c r="AH27" s="182">
        <f aca="true" t="shared" si="39" ref="AH27:AU27">AH22*3+AH23*2+AH24</f>
        <v>20</v>
      </c>
      <c r="AI27" s="183">
        <f t="shared" si="39"/>
        <v>20</v>
      </c>
      <c r="AJ27" s="183">
        <f t="shared" si="39"/>
        <v>14</v>
      </c>
      <c r="AK27" s="183">
        <f t="shared" si="39"/>
        <v>21</v>
      </c>
      <c r="AL27" s="183">
        <f t="shared" si="39"/>
        <v>9</v>
      </c>
      <c r="AM27" s="183">
        <f t="shared" si="39"/>
        <v>12</v>
      </c>
      <c r="AN27" s="183">
        <f t="shared" si="39"/>
        <v>0</v>
      </c>
      <c r="AO27" s="183">
        <f t="shared" si="39"/>
        <v>12</v>
      </c>
      <c r="AP27" s="183">
        <f t="shared" si="39"/>
        <v>9</v>
      </c>
      <c r="AQ27" s="183">
        <f t="shared" si="39"/>
        <v>12</v>
      </c>
      <c r="AR27" s="183">
        <f t="shared" si="39"/>
        <v>0</v>
      </c>
      <c r="AS27" s="183">
        <f t="shared" si="39"/>
        <v>0</v>
      </c>
      <c r="AT27" s="183">
        <f t="shared" si="39"/>
        <v>0</v>
      </c>
      <c r="AU27" s="184">
        <f t="shared" si="39"/>
        <v>0</v>
      </c>
    </row>
    <row r="28" spans="1:32" ht="14.25" customHeight="1">
      <c r="A28" s="144" t="s">
        <v>511</v>
      </c>
      <c r="B28" s="173" t="str">
        <f ca="1">IF(ISBLANK(OFFSET('対戦表'!A7,$B$3,1)),"",IF(OFFSET('対戦表'!A7,$B$3,1)=0,"-",INDEX($B$6:$B$20,OFFSET('対戦表'!A7,$B$3,1))))</f>
        <v>アゴA</v>
      </c>
      <c r="C28" s="174">
        <v>3</v>
      </c>
      <c r="D28" s="175" t="str">
        <f ca="1">IF(ISBLANK(OFFSET('対戦表'!B7,$B$3,1)),"",IF(OFFSET('対戦表'!B7,$B$3,1)=0,"-",INDEX($B$6:$B$20,OFFSET('対戦表'!B7,$B$3,1))))</f>
        <v>アゴB</v>
      </c>
      <c r="E28" s="174">
        <v>3</v>
      </c>
      <c r="F28" s="175" t="str">
        <f ca="1">IF(ISBLANK(OFFSET('対戦表'!C7,$B$3,1)),"",IF(OFFSET('対戦表'!C7,$B$3,1)=0,"-",INDEX($B$6:$B$20,OFFSET('対戦表'!C7,$B$3,1))))</f>
        <v>お嬢A</v>
      </c>
      <c r="G28" s="174">
        <v>3</v>
      </c>
      <c r="H28" s="175" t="str">
        <f ca="1">IF(ISBLANK(OFFSET('対戦表'!D7,$B$3,1)),"",IF(OFFSET('対戦表'!D7,$B$3,1)=0,"-",INDEX($B$6:$B$20,OFFSET('対戦表'!D7,$B$3,1))))</f>
        <v>QEA</v>
      </c>
      <c r="I28" s="174">
        <v>3</v>
      </c>
      <c r="J28" s="175" t="str">
        <f ca="1">IF(ISBLANK(OFFSET('対戦表'!E7,$B$3,1)),"",IF(OFFSET('対戦表'!E7,$B$3,1)=0,"-",INDEX($B$6:$B$20,OFFSET('対戦表'!E7,$B$3,1))))</f>
        <v>海龍B</v>
      </c>
      <c r="K28" s="174">
        <v>0</v>
      </c>
      <c r="L28" s="175" t="str">
        <f ca="1">IF(ISBLANK(OFFSET('対戦表'!F7,$B$3,1)),"",IF(OFFSET('対戦表'!F7,$B$3,1)=0,"-",INDEX($B$6:$B$20,OFFSET('対戦表'!F7,$B$3,1))))</f>
        <v>さんぽ</v>
      </c>
      <c r="M28" s="174">
        <v>0</v>
      </c>
      <c r="N28" s="175" t="str">
        <f ca="1">IF(ISBLANK(OFFSET('対戦表'!G7,$B$3,1)),"",IF(OFFSET('対戦表'!G7,$B$3,1)=0,"-",INDEX($B$6:$B$20,OFFSET('対戦表'!G7,$B$3,1))))</f>
        <v>海龍A</v>
      </c>
      <c r="O28" s="174">
        <v>0</v>
      </c>
      <c r="P28" s="175" t="str">
        <f ca="1">IF(ISBLANK(OFFSET('対戦表'!H7,$B$3,1)),"",IF(OFFSET('対戦表'!H7,$B$3,1)=0,"-",INDEX($B$6:$B$20,OFFSET('対戦表'!H7,$B$3,1))))</f>
        <v>あやA</v>
      </c>
      <c r="Q28" s="174">
        <v>0</v>
      </c>
      <c r="R28" s="175" t="str">
        <f ca="1">IF(ISBLANK(OFFSET('対戦表'!I7,$B$3,1)),"",IF(OFFSET('対戦表'!I7,$B$3,1)=0,"-",INDEX($B$6:$B$20,OFFSET('対戦表'!I7,$B$3,1))))</f>
        <v>COL</v>
      </c>
      <c r="S28" s="174">
        <v>0</v>
      </c>
      <c r="T28" s="175" t="str">
        <f ca="1">IF(ISBLANK(OFFSET('対戦表'!J7,$B$3,1)),"",IF(OFFSET('対戦表'!J7,$B$3,1)=0,"-",INDEX($B$6:$B$20,OFFSET('対戦表'!J7,$B$3,1))))</f>
        <v>SMI</v>
      </c>
      <c r="U28" s="174">
        <v>3</v>
      </c>
      <c r="V28" s="175">
        <f ca="1">IF(ISBLANK(OFFSET('対戦表'!K7,$B$3,1)),"",IF(OFFSET('対戦表'!K7,$B$3,1)=0,"-",INDEX($B$6:$B$20,OFFSET('対戦表'!K7,$B$3,1))))</f>
      </c>
      <c r="W28" s="174"/>
      <c r="X28" s="175">
        <f ca="1">IF(ISBLANK(OFFSET('対戦表'!L7,$B$3,1)),"",IF(OFFSET('対戦表'!L7,$B$3,1)=0,"-",INDEX($B$6:$B$20,OFFSET('対戦表'!L7,$B$3,1))))</f>
      </c>
      <c r="Y28" s="174"/>
      <c r="Z28" s="175">
        <f ca="1">IF(ISBLANK(OFFSET('対戦表'!M7,$B$3,1)),"",IF(OFFSET('対戦表'!M7,$B$3,1)=0,"-",INDEX($B$6:$B$20,OFFSET('対戦表'!M7,$B$3,1))))</f>
      </c>
      <c r="AA28" s="174"/>
      <c r="AB28" s="175">
        <f ca="1">IF(ISBLANK(OFFSET('対戦表'!N7,$B$3,1)),"",IF(OFFSET('対戦表'!N7,$B$3,1)=0,"-",INDEX($B$6:$B$20,OFFSET('対戦表'!N7,$B$3,1))))</f>
      </c>
      <c r="AC28" s="174"/>
      <c r="AE28" s="53"/>
      <c r="AF28" s="116"/>
    </row>
    <row r="29" spans="1:32" ht="14.25" customHeight="1">
      <c r="A29" s="144" t="s">
        <v>512</v>
      </c>
      <c r="B29" s="173" t="str">
        <f ca="1">IF(ISBLANK(OFFSET('対戦表'!A8,$B$3,1)),"",IF(OFFSET('対戦表'!A8,$B$3,1)=0,"-",INDEX($B$6:$B$20,OFFSET('対戦表'!A8,$B$3,1))))</f>
        <v>COL</v>
      </c>
      <c r="C29" s="174">
        <v>3</v>
      </c>
      <c r="D29" s="175" t="str">
        <f ca="1">IF(ISBLANK(OFFSET('対戦表'!B8,$B$3,1)),"",IF(OFFSET('対戦表'!B8,$B$3,1)=0,"-",INDEX($B$6:$B$20,OFFSET('対戦表'!B8,$B$3,1))))</f>
        <v>SMI</v>
      </c>
      <c r="E29" s="174">
        <v>0</v>
      </c>
      <c r="F29" s="175" t="str">
        <f ca="1">IF(ISBLANK(OFFSET('対戦表'!C8,$B$3,1)),"",IF(OFFSET('対戦表'!C8,$B$3,1)=0,"-",INDEX($B$6:$B$20,OFFSET('対戦表'!C8,$B$3,1))))</f>
        <v>海龍A</v>
      </c>
      <c r="G29" s="174">
        <v>0</v>
      </c>
      <c r="H29" s="175" t="str">
        <f ca="1">IF(ISBLANK(OFFSET('対戦表'!D8,$B$3,1)),"",IF(OFFSET('対戦表'!D8,$B$3,1)=0,"-",INDEX($B$6:$B$20,OFFSET('対戦表'!D8,$B$3,1))))</f>
        <v>アゴA</v>
      </c>
      <c r="I29" s="174">
        <v>3</v>
      </c>
      <c r="J29" s="175" t="str">
        <f ca="1">IF(ISBLANK(OFFSET('対戦表'!E8,$B$3,1)),"",IF(OFFSET('対戦表'!E8,$B$3,1)=0,"-",INDEX($B$6:$B$20,OFFSET('対戦表'!E8,$B$3,1))))</f>
        <v>さんぽ</v>
      </c>
      <c r="K29" s="174">
        <v>0</v>
      </c>
      <c r="L29" s="175" t="str">
        <f ca="1">IF(ISBLANK(OFFSET('対戦表'!F8,$B$3,1)),"",IF(OFFSET('対戦表'!F8,$B$3,1)=0,"-",INDEX($B$6:$B$20,OFFSET('対戦表'!F8,$B$3,1))))</f>
        <v>あやA</v>
      </c>
      <c r="M29" s="174">
        <v>3</v>
      </c>
      <c r="N29" s="175" t="str">
        <f ca="1">IF(ISBLANK(OFFSET('対戦表'!G8,$B$3,1)),"",IF(OFFSET('対戦表'!G8,$B$3,1)=0,"-",INDEX($B$6:$B$20,OFFSET('対戦表'!G8,$B$3,1))))</f>
        <v>海龍B</v>
      </c>
      <c r="O29" s="174">
        <v>0</v>
      </c>
      <c r="P29" s="175" t="str">
        <f ca="1">IF(ISBLANK(OFFSET('対戦表'!H8,$B$3,1)),"",IF(OFFSET('対戦表'!H8,$B$3,1)=0,"-",INDEX($B$6:$B$20,OFFSET('対戦表'!H8,$B$3,1))))</f>
        <v>お嬢A</v>
      </c>
      <c r="Q29" s="174">
        <v>0</v>
      </c>
      <c r="R29" s="175" t="str">
        <f ca="1">IF(ISBLANK(OFFSET('対戦表'!I8,$B$3,1)),"",IF(OFFSET('対戦表'!I8,$B$3,1)=0,"-",INDEX($B$6:$B$20,OFFSET('対戦表'!I8,$B$3,1))))</f>
        <v>アゴB</v>
      </c>
      <c r="S29" s="174">
        <v>3</v>
      </c>
      <c r="T29" s="175" t="str">
        <f ca="1">IF(ISBLANK(OFFSET('対戦表'!J8,$B$3,1)),"",IF(OFFSET('対戦表'!J8,$B$3,1)=0,"-",INDEX($B$6:$B$20,OFFSET('対戦表'!J8,$B$3,1))))</f>
        <v>QEA</v>
      </c>
      <c r="U29" s="174">
        <v>3</v>
      </c>
      <c r="V29" s="175">
        <f ca="1">IF(ISBLANK(OFFSET('対戦表'!K8,$B$3,1)),"",IF(OFFSET('対戦表'!K8,$B$3,1)=0,"-",INDEX($B$6:$B$20,OFFSET('対戦表'!K8,$B$3,1))))</f>
      </c>
      <c r="W29" s="174"/>
      <c r="X29" s="175">
        <f ca="1">IF(ISBLANK(OFFSET('対戦表'!L8,$B$3,1)),"",IF(OFFSET('対戦表'!L8,$B$3,1)=0,"-",INDEX($B$6:$B$20,OFFSET('対戦表'!L8,$B$3,1))))</f>
      </c>
      <c r="Y29" s="174"/>
      <c r="Z29" s="175">
        <f ca="1">IF(ISBLANK(OFFSET('対戦表'!M8,$B$3,1)),"",IF(OFFSET('対戦表'!M8,$B$3,1)=0,"-",INDEX($B$6:$B$20,OFFSET('対戦表'!M8,$B$3,1))))</f>
      </c>
      <c r="AA29" s="174"/>
      <c r="AB29" s="175">
        <f ca="1">IF(ISBLANK(OFFSET('対戦表'!N8,$B$3,1)),"",IF(OFFSET('対戦表'!N8,$B$3,1)=0,"-",INDEX($B$6:$B$20,OFFSET('対戦表'!N8,$B$3,1))))</f>
      </c>
      <c r="AC29" s="174"/>
      <c r="AE29" s="53"/>
      <c r="AF29" s="116"/>
    </row>
    <row r="30" spans="1:47" ht="15" customHeight="1">
      <c r="A30" s="144" t="s">
        <v>513</v>
      </c>
      <c r="B30" s="173" t="str">
        <f ca="1">IF(ISBLANK(OFFSET('対戦表'!A9,$B$3,1)),"",IF(OFFSET('対戦表'!A9,$B$3,1)=0,"-",INDEX($B$6:$B$20,OFFSET('対戦表'!A9,$B$3,1))))</f>
        <v>海龍B</v>
      </c>
      <c r="C30" s="174">
        <v>0</v>
      </c>
      <c r="D30" s="175" t="str">
        <f ca="1">IF(ISBLANK(OFFSET('対戦表'!B9,$B$3,1)),"",IF(OFFSET('対戦表'!B9,$B$3,1)=0,"-",INDEX($B$6:$B$20,OFFSET('対戦表'!B9,$B$3,1))))</f>
        <v>QEA</v>
      </c>
      <c r="E30" s="174">
        <v>3</v>
      </c>
      <c r="F30" s="175" t="str">
        <f ca="1">IF(ISBLANK(OFFSET('対戦表'!C9,$B$3,1)),"",IF(OFFSET('対戦表'!C9,$B$3,1)=0,"-",INDEX($B$6:$B$20,OFFSET('対戦表'!C9,$B$3,1))))</f>
        <v>アゴB</v>
      </c>
      <c r="G30" s="174">
        <v>3</v>
      </c>
      <c r="H30" s="175" t="str">
        <f ca="1">IF(ISBLANK(OFFSET('対戦表'!D9,$B$3,1)),"",IF(OFFSET('対戦表'!D9,$B$3,1)=0,"-",INDEX($B$6:$B$20,OFFSET('対戦表'!D9,$B$3,1))))</f>
        <v>海龍A</v>
      </c>
      <c r="I30" s="174">
        <v>3</v>
      </c>
      <c r="J30" s="175" t="str">
        <f ca="1">IF(ISBLANK(OFFSET('対戦表'!E9,$B$3,1)),"",IF(OFFSET('対戦表'!E9,$B$3,1)=0,"-",INDEX($B$6:$B$20,OFFSET('対戦表'!E9,$B$3,1))))</f>
        <v>あやA</v>
      </c>
      <c r="K30" s="174">
        <v>0</v>
      </c>
      <c r="L30" s="175" t="str">
        <f ca="1">IF(ISBLANK(OFFSET('対戦表'!F9,$B$3,1)),"",IF(OFFSET('対戦表'!F9,$B$3,1)=0,"-",INDEX($B$6:$B$20,OFFSET('対戦表'!F9,$B$3,1))))</f>
        <v>お嬢A</v>
      </c>
      <c r="M30" s="174">
        <v>3</v>
      </c>
      <c r="N30" s="175" t="str">
        <f ca="1">IF(ISBLANK(OFFSET('対戦表'!G9,$B$3,1)),"",IF(OFFSET('対戦表'!G9,$B$3,1)=0,"-",INDEX($B$6:$B$20,OFFSET('対戦表'!G9,$B$3,1))))</f>
        <v>さんぽ</v>
      </c>
      <c r="O30" s="174">
        <v>0</v>
      </c>
      <c r="P30" s="175" t="str">
        <f ca="1">IF(ISBLANK(OFFSET('対戦表'!H9,$B$3,1)),"",IF(OFFSET('対戦表'!H9,$B$3,1)=0,"-",INDEX($B$6:$B$20,OFFSET('対戦表'!H9,$B$3,1))))</f>
        <v>COL</v>
      </c>
      <c r="Q30" s="174">
        <v>0</v>
      </c>
      <c r="R30" s="175" t="str">
        <f ca="1">IF(ISBLANK(OFFSET('対戦表'!I9,$B$3,1)),"",IF(OFFSET('対戦表'!I9,$B$3,1)=0,"-",INDEX($B$6:$B$20,OFFSET('対戦表'!I9,$B$3,1))))</f>
        <v>SMI</v>
      </c>
      <c r="S30" s="174">
        <v>0</v>
      </c>
      <c r="T30" s="175" t="str">
        <f ca="1">IF(ISBLANK(OFFSET('対戦表'!J9,$B$3,1)),"",IF(OFFSET('対戦表'!J9,$B$3,1)=0,"-",INDEX($B$6:$B$20,OFFSET('対戦表'!J9,$B$3,1))))</f>
        <v>アゴA</v>
      </c>
      <c r="U30" s="174">
        <v>3</v>
      </c>
      <c r="V30" s="175">
        <f ca="1">IF(ISBLANK(OFFSET('対戦表'!K9,$B$3,1)),"",IF(OFFSET('対戦表'!K9,$B$3,1)=0,"-",INDEX($B$6:$B$20,OFFSET('対戦表'!K9,$B$3,1))))</f>
      </c>
      <c r="W30" s="174"/>
      <c r="X30" s="175">
        <f ca="1">IF(ISBLANK(OFFSET('対戦表'!L9,$B$3,1)),"",IF(OFFSET('対戦表'!L9,$B$3,1)=0,"-",INDEX($B$6:$B$20,OFFSET('対戦表'!L9,$B$3,1))))</f>
      </c>
      <c r="Y30" s="174"/>
      <c r="Z30" s="175">
        <f ca="1">IF(ISBLANK(OFFSET('対戦表'!M9,$B$3,1)),"",IF(OFFSET('対戦表'!M9,$B$3,1)=0,"-",INDEX($B$6:$B$20,OFFSET('対戦表'!M9,$B$3,1))))</f>
      </c>
      <c r="AA30" s="174"/>
      <c r="AB30" s="175">
        <f ca="1">IF(ISBLANK(OFFSET('対戦表'!N9,$B$3,1)),"",IF(OFFSET('対戦表'!N9,$B$3,1)=0,"-",INDEX($B$6:$B$20,OFFSET('対戦表'!N9,$B$3,1))))</f>
      </c>
      <c r="AC30" s="174"/>
      <c r="AE30" s="53"/>
      <c r="AF30" s="116"/>
      <c r="AG30" s="185" t="s">
        <v>514</v>
      </c>
      <c r="AH30" s="186">
        <f aca="true" t="shared" si="40" ref="AH30:AU30">RANK(AH27,$AH$27:$AU$27)</f>
        <v>2</v>
      </c>
      <c r="AI30" s="187">
        <f t="shared" si="40"/>
        <v>2</v>
      </c>
      <c r="AJ30" s="187">
        <f t="shared" si="40"/>
        <v>4</v>
      </c>
      <c r="AK30" s="187">
        <f t="shared" si="40"/>
        <v>1</v>
      </c>
      <c r="AL30" s="187">
        <f t="shared" si="40"/>
        <v>8</v>
      </c>
      <c r="AM30" s="187">
        <f t="shared" si="40"/>
        <v>5</v>
      </c>
      <c r="AN30" s="187">
        <f t="shared" si="40"/>
        <v>10</v>
      </c>
      <c r="AO30" s="187">
        <f t="shared" si="40"/>
        <v>5</v>
      </c>
      <c r="AP30" s="187">
        <f t="shared" si="40"/>
        <v>8</v>
      </c>
      <c r="AQ30" s="187">
        <f t="shared" si="40"/>
        <v>5</v>
      </c>
      <c r="AR30" s="187">
        <f t="shared" si="40"/>
        <v>10</v>
      </c>
      <c r="AS30" s="187">
        <f t="shared" si="40"/>
        <v>10</v>
      </c>
      <c r="AT30" s="187">
        <f t="shared" si="40"/>
        <v>10</v>
      </c>
      <c r="AU30" s="188">
        <f t="shared" si="40"/>
        <v>10</v>
      </c>
    </row>
    <row r="31" spans="1:47" ht="14.25" customHeight="1">
      <c r="A31" s="144" t="s">
        <v>515</v>
      </c>
      <c r="B31" s="173" t="str">
        <f ca="1">IF(ISBLANK(OFFSET('対戦表'!A10,$B$3,1)),"",IF(OFFSET('対戦表'!A10,$B$3,1)=0,"-",INDEX($B$6:$B$20,OFFSET('対戦表'!A10,$B$3,1))))</f>
        <v>あやA</v>
      </c>
      <c r="C31" s="174">
        <v>1</v>
      </c>
      <c r="D31" s="175" t="str">
        <f ca="1">IF(ISBLANK(OFFSET('対戦表'!B10,$B$3,1)),"",IF(OFFSET('対戦表'!B10,$B$3,1)=0,"-",INDEX($B$6:$B$20,OFFSET('対戦表'!B10,$B$3,1))))</f>
        <v>海龍A</v>
      </c>
      <c r="E31" s="174">
        <v>1</v>
      </c>
      <c r="F31" s="175" t="str">
        <f ca="1">IF(ISBLANK(OFFSET('対戦表'!C10,$B$3,1)),"",IF(OFFSET('対戦表'!C10,$B$3,1)=0,"-",INDEX($B$6:$B$20,OFFSET('対戦表'!C10,$B$3,1))))</f>
        <v>海龍B</v>
      </c>
      <c r="G31" s="174">
        <v>0</v>
      </c>
      <c r="H31" s="175" t="str">
        <f ca="1">IF(ISBLANK(OFFSET('対戦表'!D10,$B$3,1)),"",IF(OFFSET('対戦表'!D10,$B$3,1)=0,"-",INDEX($B$6:$B$20,OFFSET('対戦表'!D10,$B$3,1))))</f>
        <v>COL</v>
      </c>
      <c r="I31" s="174">
        <v>3</v>
      </c>
      <c r="J31" s="175" t="str">
        <f ca="1">IF(ISBLANK(OFFSET('対戦表'!E10,$B$3,1)),"",IF(OFFSET('対戦表'!E10,$B$3,1)=0,"-",INDEX($B$6:$B$20,OFFSET('対戦表'!E10,$B$3,1))))</f>
        <v>SMI</v>
      </c>
      <c r="K31" s="174">
        <v>0</v>
      </c>
      <c r="L31" s="175" t="str">
        <f ca="1">IF(ISBLANK(OFFSET('対戦表'!F10,$B$3,1)),"",IF(OFFSET('対戦表'!F10,$B$3,1)=0,"-",INDEX($B$6:$B$20,OFFSET('対戦表'!F10,$B$3,1))))</f>
        <v>QEA</v>
      </c>
      <c r="M31" s="174">
        <v>3</v>
      </c>
      <c r="N31" s="175" t="str">
        <f ca="1">IF(ISBLANK(OFFSET('対戦表'!G10,$B$3,1)),"",IF(OFFSET('対戦表'!G10,$B$3,1)=0,"-",INDEX($B$6:$B$20,OFFSET('対戦表'!G10,$B$3,1))))</f>
        <v>アゴB</v>
      </c>
      <c r="O31" s="174">
        <v>0</v>
      </c>
      <c r="P31" s="175" t="str">
        <f ca="1">IF(ISBLANK(OFFSET('対戦表'!H10,$B$3,1)),"",IF(OFFSET('対戦表'!H10,$B$3,1)=0,"-",INDEX($B$6:$B$20,OFFSET('対戦表'!H10,$B$3,1))))</f>
        <v>アゴA</v>
      </c>
      <c r="Q31" s="174">
        <v>3</v>
      </c>
      <c r="R31" s="175" t="str">
        <f ca="1">IF(ISBLANK(OFFSET('対戦表'!I10,$B$3,1)),"",IF(OFFSET('対戦表'!I10,$B$3,1)=0,"-",INDEX($B$6:$B$20,OFFSET('対戦表'!I10,$B$3,1))))</f>
        <v>さんぽ</v>
      </c>
      <c r="S31" s="174">
        <v>3</v>
      </c>
      <c r="T31" s="175" t="str">
        <f ca="1">IF(ISBLANK(OFFSET('対戦表'!J10,$B$3,1)),"",IF(OFFSET('対戦表'!J10,$B$3,1)=0,"-",INDEX($B$6:$B$20,OFFSET('対戦表'!J10,$B$3,1))))</f>
        <v>お嬢A</v>
      </c>
      <c r="U31" s="174">
        <v>0</v>
      </c>
      <c r="V31" s="175">
        <f ca="1">IF(ISBLANK(OFFSET('対戦表'!K10,$B$3,1)),"",IF(OFFSET('対戦表'!K10,$B$3,1)=0,"-",INDEX($B$6:$B$20,OFFSET('対戦表'!K10,$B$3,1))))</f>
      </c>
      <c r="W31" s="174"/>
      <c r="X31" s="175">
        <f ca="1">IF(ISBLANK(OFFSET('対戦表'!L10,$B$3,1)),"",IF(OFFSET('対戦表'!L10,$B$3,1)=0,"-",INDEX($B$6:$B$20,OFFSET('対戦表'!L10,$B$3,1))))</f>
      </c>
      <c r="Y31" s="174"/>
      <c r="Z31" s="175">
        <f ca="1">IF(ISBLANK(OFFSET('対戦表'!M10,$B$3,1)),"",IF(OFFSET('対戦表'!M10,$B$3,1)=0,"-",INDEX($B$6:$B$20,OFFSET('対戦表'!M10,$B$3,1))))</f>
      </c>
      <c r="AA31" s="174"/>
      <c r="AB31" s="175">
        <f ca="1">IF(ISBLANK(OFFSET('対戦表'!N10,$B$3,1)),"",IF(OFFSET('対戦表'!N10,$B$3,1)=0,"-",INDEX($B$6:$B$20,OFFSET('対戦表'!N10,$B$3,1))))</f>
      </c>
      <c r="AC31" s="174"/>
      <c r="AE31" s="53"/>
      <c r="AF31" s="116"/>
      <c r="AG31" s="117">
        <f>AH30</f>
        <v>2</v>
      </c>
      <c r="AH31" s="189">
        <f aca="true" t="shared" si="41" ref="AH31:AU31">IF(ISNA(AH8),0,IF(AH8="",0,IF(AH$30=$AG31,1,0)*AH8))</f>
        <v>0</v>
      </c>
      <c r="AI31" s="189">
        <f t="shared" si="41"/>
        <v>1</v>
      </c>
      <c r="AJ31" s="189">
        <f t="shared" si="41"/>
        <v>0</v>
      </c>
      <c r="AK31" s="189">
        <f t="shared" si="41"/>
        <v>0</v>
      </c>
      <c r="AL31" s="189">
        <f t="shared" si="41"/>
        <v>0</v>
      </c>
      <c r="AM31" s="189">
        <f t="shared" si="41"/>
        <v>0</v>
      </c>
      <c r="AN31" s="189">
        <f t="shared" si="41"/>
        <v>0</v>
      </c>
      <c r="AO31" s="189">
        <f t="shared" si="41"/>
        <v>0</v>
      </c>
      <c r="AP31" s="189">
        <f t="shared" si="41"/>
        <v>0</v>
      </c>
      <c r="AQ31" s="189">
        <f t="shared" si="41"/>
        <v>0</v>
      </c>
      <c r="AR31" s="189">
        <f t="shared" si="41"/>
        <v>0</v>
      </c>
      <c r="AS31" s="189">
        <f t="shared" si="41"/>
        <v>0</v>
      </c>
      <c r="AT31" s="189">
        <f t="shared" si="41"/>
        <v>0</v>
      </c>
      <c r="AU31" s="189">
        <f t="shared" si="41"/>
        <v>0</v>
      </c>
    </row>
    <row r="32" spans="1:47" ht="13.5" customHeight="1">
      <c r="A32" s="144" t="s">
        <v>516</v>
      </c>
      <c r="B32" s="173">
        <f ca="1">IF(ISBLANK(OFFSET('対戦表'!A11,$B$3,1)),"",IF(OFFSET('対戦表'!A11,$B$3,1)=0,"-",INDEX($B$6:$B$20,OFFSET('対戦表'!A11,$B$3,1))))</f>
      </c>
      <c r="C32" s="174"/>
      <c r="D32" s="175">
        <f ca="1">IF(ISBLANK(OFFSET('対戦表'!B11,$B$3,1)),"",IF(OFFSET('対戦表'!B11,$B$3,1)=0,"-",INDEX($B$6:$B$20,OFFSET('対戦表'!B11,$B$3,1))))</f>
      </c>
      <c r="E32" s="174"/>
      <c r="F32" s="175">
        <f ca="1">IF(ISBLANK(OFFSET('対戦表'!C11,$B$3,1)),"",IF(OFFSET('対戦表'!C11,$B$3,1)=0,"-",INDEX($B$6:$B$20,OFFSET('対戦表'!C11,$B$3,1))))</f>
      </c>
      <c r="G32" s="174"/>
      <c r="H32" s="175">
        <f ca="1">IF(ISBLANK(OFFSET('対戦表'!D11,$B$3,1)),"",IF(OFFSET('対戦表'!D11,$B$3,1)=0,"-",INDEX($B$6:$B$20,OFFSET('対戦表'!D11,$B$3,1))))</f>
      </c>
      <c r="I32" s="174"/>
      <c r="J32" s="175">
        <f ca="1">IF(ISBLANK(OFFSET('対戦表'!E11,$B$3,1)),"",IF(OFFSET('対戦表'!E11,$B$3,1)=0,"-",INDEX($B$6:$B$20,OFFSET('対戦表'!E11,$B$3,1))))</f>
      </c>
      <c r="K32" s="174"/>
      <c r="L32" s="175">
        <f ca="1">IF(ISBLANK(OFFSET('対戦表'!F11,$B$3,1)),"",IF(OFFSET('対戦表'!F11,$B$3,1)=0,"-",INDEX($B$6:$B$20,OFFSET('対戦表'!F11,$B$3,1))))</f>
      </c>
      <c r="M32" s="174"/>
      <c r="N32" s="175">
        <f ca="1">IF(ISBLANK(OFFSET('対戦表'!G11,$B$3,1)),"",IF(OFFSET('対戦表'!G11,$B$3,1)=0,"-",INDEX($B$6:$B$20,OFFSET('対戦表'!G11,$B$3,1))))</f>
      </c>
      <c r="O32" s="174"/>
      <c r="P32" s="175">
        <f ca="1">IF(ISBLANK(OFFSET('対戦表'!H11,$B$3,1)),"",IF(OFFSET('対戦表'!H11,$B$3,1)=0,"-",INDEX($B$6:$B$20,OFFSET('対戦表'!H11,$B$3,1))))</f>
      </c>
      <c r="Q32" s="174"/>
      <c r="R32" s="175">
        <f ca="1">IF(ISBLANK(OFFSET('対戦表'!I11,$B$3,1)),"",IF(OFFSET('対戦表'!I11,$B$3,1)=0,"-",INDEX($B$6:$B$20,OFFSET('対戦表'!I11,$B$3,1))))</f>
      </c>
      <c r="S32" s="174"/>
      <c r="T32" s="175">
        <f ca="1">IF(ISBLANK(OFFSET('対戦表'!J11,$B$3,1)),"",IF(OFFSET('対戦表'!J11,$B$3,1)=0,"-",INDEX($B$6:$B$20,OFFSET('対戦表'!J11,$B$3,1))))</f>
      </c>
      <c r="U32" s="174"/>
      <c r="V32" s="175">
        <f ca="1">IF(ISBLANK(OFFSET('対戦表'!K11,$B$3,1)),"",IF(OFFSET('対戦表'!K11,$B$3,1)=0,"-",INDEX($B$6:$B$20,OFFSET('対戦表'!K11,$B$3,1))))</f>
      </c>
      <c r="W32" s="174"/>
      <c r="X32" s="175">
        <f ca="1">IF(ISBLANK(OFFSET('対戦表'!L11,$B$3,1)),"",IF(OFFSET('対戦表'!L11,$B$3,1)=0,"-",INDEX($B$6:$B$20,OFFSET('対戦表'!L11,$B$3,1))))</f>
      </c>
      <c r="Y32" s="174"/>
      <c r="Z32" s="175">
        <f ca="1">IF(ISBLANK(OFFSET('対戦表'!M11,$B$3,1)),"",IF(OFFSET('対戦表'!M11,$B$3,1)=0,"-",INDEX($B$6:$B$20,OFFSET('対戦表'!M11,$B$3,1))))</f>
      </c>
      <c r="AA32" s="174"/>
      <c r="AB32" s="175">
        <f ca="1">IF(ISBLANK(OFFSET('対戦表'!N11,$B$3,1)),"",IF(OFFSET('対戦表'!N11,$B$3,1)=0,"-",INDEX($B$6:$B$20,OFFSET('対戦表'!N11,$B$3,1))))</f>
      </c>
      <c r="AC32" s="174"/>
      <c r="AE32" s="53"/>
      <c r="AF32" s="116"/>
      <c r="AG32" s="117">
        <f>AI30</f>
        <v>2</v>
      </c>
      <c r="AH32" s="189">
        <f aca="true" t="shared" si="42" ref="AH32:AU32">IF(ISNA(AH9),0,IF(AH9="",0,IF(AH$30=$AG32,1,0)*AH9))</f>
        <v>1</v>
      </c>
      <c r="AI32" s="189">
        <f t="shared" si="42"/>
        <v>0</v>
      </c>
      <c r="AJ32" s="189">
        <f t="shared" si="42"/>
        <v>0</v>
      </c>
      <c r="AK32" s="189">
        <f t="shared" si="42"/>
        <v>0</v>
      </c>
      <c r="AL32" s="189">
        <f t="shared" si="42"/>
        <v>0</v>
      </c>
      <c r="AM32" s="189">
        <f t="shared" si="42"/>
        <v>0</v>
      </c>
      <c r="AN32" s="189">
        <f t="shared" si="42"/>
        <v>0</v>
      </c>
      <c r="AO32" s="189">
        <f t="shared" si="42"/>
        <v>0</v>
      </c>
      <c r="AP32" s="189">
        <f t="shared" si="42"/>
        <v>0</v>
      </c>
      <c r="AQ32" s="189">
        <f t="shared" si="42"/>
        <v>0</v>
      </c>
      <c r="AR32" s="189">
        <f t="shared" si="42"/>
        <v>0</v>
      </c>
      <c r="AS32" s="189">
        <f t="shared" si="42"/>
        <v>0</v>
      </c>
      <c r="AT32" s="189">
        <f t="shared" si="42"/>
        <v>0</v>
      </c>
      <c r="AU32" s="189">
        <f t="shared" si="42"/>
        <v>0</v>
      </c>
    </row>
    <row r="33" spans="1:47" ht="13.5" customHeight="1">
      <c r="A33" s="144" t="s">
        <v>517</v>
      </c>
      <c r="B33" s="173">
        <f ca="1">IF(ISBLANK(OFFSET('対戦表'!A12,$B$3,1)),"",IF(OFFSET('対戦表'!A12,$B$3,1)=0,"-",INDEX($B$6:$B$20,OFFSET('対戦表'!A12,$B$3,1))))</f>
      </c>
      <c r="C33" s="174"/>
      <c r="D33" s="175">
        <f ca="1">IF(ISBLANK(OFFSET('対戦表'!B12,$B$3,1)),"",IF(OFFSET('対戦表'!B12,$B$3,1)=0,"-",INDEX($B$6:$B$20,OFFSET('対戦表'!B12,$B$3,1))))</f>
      </c>
      <c r="E33" s="174"/>
      <c r="F33" s="175">
        <f ca="1">IF(ISBLANK(OFFSET('対戦表'!C12,$B$3,1)),"",IF(OFFSET('対戦表'!C12,$B$3,1)=0,"-",INDEX($B$6:$B$20,OFFSET('対戦表'!C12,$B$3,1))))</f>
      </c>
      <c r="G33" s="174"/>
      <c r="H33" s="175">
        <f ca="1">IF(ISBLANK(OFFSET('対戦表'!D12,$B$3,1)),"",IF(OFFSET('対戦表'!D12,$B$3,1)=0,"-",INDEX($B$6:$B$20,OFFSET('対戦表'!D12,$B$3,1))))</f>
      </c>
      <c r="I33" s="174"/>
      <c r="J33" s="175">
        <f ca="1">IF(ISBLANK(OFFSET('対戦表'!E12,$B$3,1)),"",IF(OFFSET('対戦表'!E12,$B$3,1)=0,"-",INDEX($B$6:$B$20,OFFSET('対戦表'!E12,$B$3,1))))</f>
      </c>
      <c r="K33" s="174"/>
      <c r="L33" s="175">
        <f ca="1">IF(ISBLANK(OFFSET('対戦表'!F12,$B$3,1)),"",IF(OFFSET('対戦表'!F12,$B$3,1)=0,"-",INDEX($B$6:$B$20,OFFSET('対戦表'!F12,$B$3,1))))</f>
      </c>
      <c r="M33" s="174"/>
      <c r="N33" s="175">
        <f ca="1">IF(ISBLANK(OFFSET('対戦表'!G12,$B$3,1)),"",IF(OFFSET('対戦表'!G12,$B$3,1)=0,"-",INDEX($B$6:$B$20,OFFSET('対戦表'!G12,$B$3,1))))</f>
      </c>
      <c r="O33" s="174"/>
      <c r="P33" s="175">
        <f ca="1">IF(ISBLANK(OFFSET('対戦表'!H12,$B$3,1)),"",IF(OFFSET('対戦表'!H12,$B$3,1)=0,"-",INDEX($B$6:$B$20,OFFSET('対戦表'!H12,$B$3,1))))</f>
      </c>
      <c r="Q33" s="174"/>
      <c r="R33" s="175">
        <f ca="1">IF(ISBLANK(OFFSET('対戦表'!I12,$B$3,1)),"",IF(OFFSET('対戦表'!I12,$B$3,1)=0,"-",INDEX($B$6:$B$20,OFFSET('対戦表'!I12,$B$3,1))))</f>
      </c>
      <c r="S33" s="174"/>
      <c r="T33" s="175">
        <f ca="1">IF(ISBLANK(OFFSET('対戦表'!J12,$B$3,1)),"",IF(OFFSET('対戦表'!J12,$B$3,1)=0,"-",INDEX($B$6:$B$20,OFFSET('対戦表'!J12,$B$3,1))))</f>
      </c>
      <c r="U33" s="174"/>
      <c r="V33" s="175">
        <f ca="1">IF(ISBLANK(OFFSET('対戦表'!K12,$B$3,1)),"",IF(OFFSET('対戦表'!K12,$B$3,1)=0,"-",INDEX($B$6:$B$20,OFFSET('対戦表'!K12,$B$3,1))))</f>
      </c>
      <c r="W33" s="174"/>
      <c r="X33" s="175">
        <f ca="1">IF(ISBLANK(OFFSET('対戦表'!L12,$B$3,1)),"",IF(OFFSET('対戦表'!L12,$B$3,1)=0,"-",INDEX($B$6:$B$20,OFFSET('対戦表'!L12,$B$3,1))))</f>
      </c>
      <c r="Y33" s="174"/>
      <c r="Z33" s="175">
        <f ca="1">IF(ISBLANK(OFFSET('対戦表'!M12,$B$3,1)),"",IF(OFFSET('対戦表'!M12,$B$3,1)=0,"-",INDEX($B$6:$B$20,OFFSET('対戦表'!M12,$B$3,1))))</f>
      </c>
      <c r="AA33" s="174"/>
      <c r="AB33" s="175">
        <f ca="1">IF(ISBLANK(OFFSET('対戦表'!N12,$B$3,1)),"",IF(OFFSET('対戦表'!N12,$B$3,1)=0,"-",INDEX($B$6:$B$20,OFFSET('対戦表'!N12,$B$3,1))))</f>
      </c>
      <c r="AC33" s="174"/>
      <c r="AE33" s="53"/>
      <c r="AF33" s="116"/>
      <c r="AG33" s="117">
        <f>AJ30</f>
        <v>4</v>
      </c>
      <c r="AH33" s="189">
        <f aca="true" t="shared" si="43" ref="AH33:AU33">IF(ISNA(AH10),0,IF(AH10="",0,IF(AH$30=$AG33,1,0)*AH10))</f>
        <v>0</v>
      </c>
      <c r="AI33" s="189">
        <f t="shared" si="43"/>
        <v>0</v>
      </c>
      <c r="AJ33" s="189">
        <f t="shared" si="43"/>
        <v>0</v>
      </c>
      <c r="AK33" s="189">
        <f t="shared" si="43"/>
        <v>0</v>
      </c>
      <c r="AL33" s="189">
        <f t="shared" si="43"/>
        <v>0</v>
      </c>
      <c r="AM33" s="189">
        <f t="shared" si="43"/>
        <v>0</v>
      </c>
      <c r="AN33" s="189">
        <f t="shared" si="43"/>
        <v>0</v>
      </c>
      <c r="AO33" s="189">
        <f t="shared" si="43"/>
        <v>0</v>
      </c>
      <c r="AP33" s="189">
        <f t="shared" si="43"/>
        <v>0</v>
      </c>
      <c r="AQ33" s="189">
        <f t="shared" si="43"/>
        <v>0</v>
      </c>
      <c r="AR33" s="189">
        <f t="shared" si="43"/>
        <v>0</v>
      </c>
      <c r="AS33" s="189">
        <f t="shared" si="43"/>
        <v>0</v>
      </c>
      <c r="AT33" s="189">
        <f t="shared" si="43"/>
        <v>0</v>
      </c>
      <c r="AU33" s="189">
        <f t="shared" si="43"/>
        <v>0</v>
      </c>
    </row>
    <row r="34" spans="1:47" ht="13.5">
      <c r="A34" s="144" t="s">
        <v>518</v>
      </c>
      <c r="B34" s="173">
        <f ca="1">IF(ISBLANK(OFFSET('対戦表'!A13,$B$3,1)),"",IF(OFFSET('対戦表'!A13,$B$3,1)=0,"-",INDEX($B$6:$B$20,OFFSET('対戦表'!A13,$B$3,1))))</f>
      </c>
      <c r="C34" s="174"/>
      <c r="D34" s="175">
        <f ca="1">IF(ISBLANK(OFFSET('対戦表'!B13,$B$3,1)),"",IF(OFFSET('対戦表'!B13,$B$3,1)=0,"-",INDEX($B$6:$B$20,OFFSET('対戦表'!B13,$B$3,1))))</f>
      </c>
      <c r="E34" s="174"/>
      <c r="F34" s="175">
        <f ca="1">IF(ISBLANK(OFFSET('対戦表'!C13,$B$3,1)),"",IF(OFFSET('対戦表'!C13,$B$3,1)=0,"-",INDEX($B$6:$B$20,OFFSET('対戦表'!C13,$B$3,1))))</f>
      </c>
      <c r="G34" s="174"/>
      <c r="H34" s="175">
        <f ca="1">IF(ISBLANK(OFFSET('対戦表'!D13,$B$3,1)),"",IF(OFFSET('対戦表'!D13,$B$3,1)=0,"-",INDEX($B$6:$B$20,OFFSET('対戦表'!D13,$B$3,1))))</f>
      </c>
      <c r="I34" s="174"/>
      <c r="J34" s="175">
        <f ca="1">IF(ISBLANK(OFFSET('対戦表'!E13,$B$3,1)),"",IF(OFFSET('対戦表'!E13,$B$3,1)=0,"-",INDEX($B$6:$B$20,OFFSET('対戦表'!E13,$B$3,1))))</f>
      </c>
      <c r="K34" s="174"/>
      <c r="L34" s="175">
        <f ca="1">IF(ISBLANK(OFFSET('対戦表'!F13,$B$3,1)),"",IF(OFFSET('対戦表'!F13,$B$3,1)=0,"-",INDEX($B$6:$B$20,OFFSET('対戦表'!F13,$B$3,1))))</f>
      </c>
      <c r="M34" s="174"/>
      <c r="N34" s="175">
        <f ca="1">IF(ISBLANK(OFFSET('対戦表'!G13,$B$3,1)),"",IF(OFFSET('対戦表'!G13,$B$3,1)=0,"-",INDEX($B$6:$B$20,OFFSET('対戦表'!G13,$B$3,1))))</f>
      </c>
      <c r="O34" s="174"/>
      <c r="P34" s="175">
        <f ca="1">IF(ISBLANK(OFFSET('対戦表'!H13,$B$3,1)),"",IF(OFFSET('対戦表'!H13,$B$3,1)=0,"-",INDEX($B$6:$B$20,OFFSET('対戦表'!H13,$B$3,1))))</f>
      </c>
      <c r="Q34" s="174"/>
      <c r="R34" s="175">
        <f ca="1">IF(ISBLANK(OFFSET('対戦表'!I13,$B$3,1)),"",IF(OFFSET('対戦表'!I13,$B$3,1)=0,"-",INDEX($B$6:$B$20,OFFSET('対戦表'!I13,$B$3,1))))</f>
      </c>
      <c r="S34" s="174"/>
      <c r="T34" s="175">
        <f ca="1">IF(ISBLANK(OFFSET('対戦表'!J13,$B$3,1)),"",IF(OFFSET('対戦表'!J13,$B$3,1)=0,"-",INDEX($B$6:$B$20,OFFSET('対戦表'!J13,$B$3,1))))</f>
      </c>
      <c r="U34" s="174"/>
      <c r="V34" s="175">
        <f ca="1">IF(ISBLANK(OFFSET('対戦表'!K13,$B$3,1)),"",IF(OFFSET('対戦表'!K13,$B$3,1)=0,"-",INDEX($B$6:$B$20,OFFSET('対戦表'!K13,$B$3,1))))</f>
      </c>
      <c r="W34" s="174"/>
      <c r="X34" s="175">
        <f ca="1">IF(ISBLANK(OFFSET('対戦表'!L13,$B$3,1)),"",IF(OFFSET('対戦表'!L13,$B$3,1)=0,"-",INDEX($B$6:$B$20,OFFSET('対戦表'!L13,$B$3,1))))</f>
      </c>
      <c r="Y34" s="174"/>
      <c r="Z34" s="175">
        <f ca="1">IF(ISBLANK(OFFSET('対戦表'!M13,$B$3,1)),"",IF(OFFSET('対戦表'!M13,$B$3,1)=0,"-",INDEX($B$6:$B$20,OFFSET('対戦表'!M13,$B$3,1))))</f>
      </c>
      <c r="AA34" s="174"/>
      <c r="AB34" s="175">
        <f ca="1">IF(ISBLANK(OFFSET('対戦表'!N13,$B$3,1)),"",IF(OFFSET('対戦表'!N13,$B$3,1)=0,"-",INDEX($B$6:$B$20,OFFSET('対戦表'!N13,$B$3,1))))</f>
      </c>
      <c r="AC34" s="174"/>
      <c r="AE34" s="53"/>
      <c r="AF34" s="116"/>
      <c r="AG34" s="117">
        <f>AK30</f>
        <v>1</v>
      </c>
      <c r="AH34" s="189">
        <f aca="true" t="shared" si="44" ref="AH34:AU34">IF(ISNA(AH11),0,IF(AH11="",0,IF(AH$30=$AG34,1,0)*AH11))</f>
        <v>0</v>
      </c>
      <c r="AI34" s="189">
        <f t="shared" si="44"/>
        <v>0</v>
      </c>
      <c r="AJ34" s="189">
        <f t="shared" si="44"/>
        <v>0</v>
      </c>
      <c r="AK34" s="189">
        <f t="shared" si="44"/>
        <v>0</v>
      </c>
      <c r="AL34" s="189">
        <f t="shared" si="44"/>
        <v>0</v>
      </c>
      <c r="AM34" s="189">
        <f t="shared" si="44"/>
        <v>0</v>
      </c>
      <c r="AN34" s="189">
        <f t="shared" si="44"/>
        <v>0</v>
      </c>
      <c r="AO34" s="189">
        <f t="shared" si="44"/>
        <v>0</v>
      </c>
      <c r="AP34" s="189">
        <f t="shared" si="44"/>
        <v>0</v>
      </c>
      <c r="AQ34" s="189">
        <f t="shared" si="44"/>
        <v>0</v>
      </c>
      <c r="AR34" s="189">
        <f t="shared" si="44"/>
        <v>0</v>
      </c>
      <c r="AS34" s="189">
        <f t="shared" si="44"/>
        <v>0</v>
      </c>
      <c r="AT34" s="189">
        <f t="shared" si="44"/>
        <v>0</v>
      </c>
      <c r="AU34" s="189">
        <f t="shared" si="44"/>
        <v>0</v>
      </c>
    </row>
    <row r="35" spans="1:47" ht="13.5">
      <c r="A35" s="190" t="s">
        <v>519</v>
      </c>
      <c r="B35" s="191">
        <f ca="1">IF(ISBLANK(OFFSET('対戦表'!A14,$B$3,1)),"",IF(OFFSET('対戦表'!A14,$B$3,1)=0,"-",INDEX($B$6:$B$20,OFFSET('対戦表'!A14,$B$3,1))))</f>
      </c>
      <c r="C35" s="192"/>
      <c r="D35" s="193">
        <f ca="1">IF(ISBLANK(OFFSET('対戦表'!B14,$B$3,1)),"",IF(OFFSET('対戦表'!B14,$B$3,1)=0,"-",INDEX($B$6:$B$20,OFFSET('対戦表'!B14,$B$3,1))))</f>
      </c>
      <c r="E35" s="192"/>
      <c r="F35" s="193">
        <f ca="1">IF(ISBLANK(OFFSET('対戦表'!C14,$B$3,1)),"",IF(OFFSET('対戦表'!C14,$B$3,1)=0,"-",INDEX($B$6:$B$20,OFFSET('対戦表'!C14,$B$3,1))))</f>
      </c>
      <c r="G35" s="192"/>
      <c r="H35" s="193">
        <f ca="1">IF(ISBLANK(OFFSET('対戦表'!D14,$B$3,1)),"",IF(OFFSET('対戦表'!D14,$B$3,1)=0,"-",INDEX($B$6:$B$20,OFFSET('対戦表'!D14,$B$3,1))))</f>
      </c>
      <c r="I35" s="192"/>
      <c r="J35" s="193">
        <f ca="1">IF(ISBLANK(OFFSET('対戦表'!E14,$B$3,1)),"",IF(OFFSET('対戦表'!E14,$B$3,1)=0,"-",INDEX($B$6:$B$20,OFFSET('対戦表'!E14,$B$3,1))))</f>
      </c>
      <c r="K35" s="192"/>
      <c r="L35" s="193">
        <f ca="1">IF(ISBLANK(OFFSET('対戦表'!F14,$B$3,1)),"",IF(OFFSET('対戦表'!F14,$B$3,1)=0,"-",INDEX($B$6:$B$20,OFFSET('対戦表'!F14,$B$3,1))))</f>
      </c>
      <c r="M35" s="192"/>
      <c r="N35" s="193">
        <f ca="1">IF(ISBLANK(OFFSET('対戦表'!G14,$B$3,1)),"",IF(OFFSET('対戦表'!G14,$B$3,1)=0,"-",INDEX($B$6:$B$20,OFFSET('対戦表'!G14,$B$3,1))))</f>
      </c>
      <c r="O35" s="192"/>
      <c r="P35" s="193">
        <f ca="1">IF(ISBLANK(OFFSET('対戦表'!H14,$B$3,1)),"",IF(OFFSET('対戦表'!H14,$B$3,1)=0,"-",INDEX($B$6:$B$20,OFFSET('対戦表'!H14,$B$3,1))))</f>
      </c>
      <c r="Q35" s="192"/>
      <c r="R35" s="193">
        <f ca="1">IF(ISBLANK(OFFSET('対戦表'!I14,$B$3,1)),"",IF(OFFSET('対戦表'!I14,$B$3,1)=0,"-",INDEX($B$6:$B$20,OFFSET('対戦表'!I14,$B$3,1))))</f>
      </c>
      <c r="S35" s="192"/>
      <c r="T35" s="193">
        <f ca="1">IF(ISBLANK(OFFSET('対戦表'!J14,$B$3,1)),"",IF(OFFSET('対戦表'!J14,$B$3,1)=0,"-",INDEX($B$6:$B$20,OFFSET('対戦表'!J14,$B$3,1))))</f>
      </c>
      <c r="U35" s="192"/>
      <c r="V35" s="193">
        <f ca="1">IF(ISBLANK(OFFSET('対戦表'!K14,$B$3,1)),"",IF(OFFSET('対戦表'!K14,$B$3,1)=0,"-",INDEX($B$6:$B$20,OFFSET('対戦表'!K14,$B$3,1))))</f>
      </c>
      <c r="W35" s="192"/>
      <c r="X35" s="193">
        <f ca="1">IF(ISBLANK(OFFSET('対戦表'!L14,$B$3,1)),"",IF(OFFSET('対戦表'!L14,$B$3,1)=0,"-",INDEX($B$6:$B$20,OFFSET('対戦表'!L14,$B$3,1))))</f>
      </c>
      <c r="Y35" s="192"/>
      <c r="Z35" s="193">
        <f ca="1">IF(ISBLANK(OFFSET('対戦表'!M14,$B$3,1)),"",IF(OFFSET('対戦表'!M14,$B$3,1)=0,"-",INDEX($B$6:$B$20,OFFSET('対戦表'!M14,$B$3,1))))</f>
      </c>
      <c r="AA35" s="192"/>
      <c r="AB35" s="193">
        <f ca="1">IF(ISBLANK(OFFSET('対戦表'!N14,$B$3,1)),"",IF(OFFSET('対戦表'!N14,$B$3,1)=0,"-",INDEX($B$6:$B$20,OFFSET('対戦表'!N14,$B$3,1))))</f>
      </c>
      <c r="AC35" s="192"/>
      <c r="AE35" s="53"/>
      <c r="AF35" s="116"/>
      <c r="AG35" s="117">
        <f>AL30</f>
        <v>8</v>
      </c>
      <c r="AH35" s="189">
        <f aca="true" t="shared" si="45" ref="AH35:AU35">IF(ISNA(AH12),0,IF(AH12="",0,IF(AH$30=$AG35,1,0)*AH12))</f>
        <v>0</v>
      </c>
      <c r="AI35" s="189">
        <f t="shared" si="45"/>
        <v>0</v>
      </c>
      <c r="AJ35" s="189">
        <f t="shared" si="45"/>
        <v>0</v>
      </c>
      <c r="AK35" s="189">
        <f t="shared" si="45"/>
        <v>0</v>
      </c>
      <c r="AL35" s="189">
        <f t="shared" si="45"/>
        <v>0</v>
      </c>
      <c r="AM35" s="189">
        <f t="shared" si="45"/>
        <v>0</v>
      </c>
      <c r="AN35" s="189">
        <f t="shared" si="45"/>
        <v>0</v>
      </c>
      <c r="AO35" s="189">
        <f t="shared" si="45"/>
        <v>0</v>
      </c>
      <c r="AP35" s="189">
        <f t="shared" si="45"/>
        <v>0</v>
      </c>
      <c r="AQ35" s="189">
        <f t="shared" si="45"/>
        <v>0</v>
      </c>
      <c r="AR35" s="189">
        <f t="shared" si="45"/>
        <v>0</v>
      </c>
      <c r="AS35" s="189">
        <f t="shared" si="45"/>
        <v>0</v>
      </c>
      <c r="AT35" s="189">
        <f t="shared" si="45"/>
        <v>0</v>
      </c>
      <c r="AU35" s="189">
        <f t="shared" si="45"/>
        <v>0</v>
      </c>
    </row>
    <row r="36" spans="2:47" ht="13.5">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E36" s="53"/>
      <c r="AF36" s="116"/>
      <c r="AG36" s="117">
        <f>AM30</f>
        <v>5</v>
      </c>
      <c r="AH36" s="189">
        <f aca="true" t="shared" si="46" ref="AH36:AU36">IF(ISNA(AH13),0,IF(AH13="",0,IF(AH$30=$AG36,1,0)*AH13))</f>
        <v>0</v>
      </c>
      <c r="AI36" s="189">
        <f t="shared" si="46"/>
        <v>0</v>
      </c>
      <c r="AJ36" s="189">
        <f t="shared" si="46"/>
        <v>0</v>
      </c>
      <c r="AK36" s="189">
        <f t="shared" si="46"/>
        <v>0</v>
      </c>
      <c r="AL36" s="189">
        <f t="shared" si="46"/>
        <v>0</v>
      </c>
      <c r="AM36" s="189">
        <f t="shared" si="46"/>
        <v>0</v>
      </c>
      <c r="AN36" s="189">
        <f t="shared" si="46"/>
        <v>0</v>
      </c>
      <c r="AO36" s="189">
        <f t="shared" si="46"/>
        <v>3</v>
      </c>
      <c r="AP36" s="189">
        <f t="shared" si="46"/>
        <v>0</v>
      </c>
      <c r="AQ36" s="189">
        <f t="shared" si="46"/>
        <v>3</v>
      </c>
      <c r="AR36" s="189">
        <f t="shared" si="46"/>
        <v>0</v>
      </c>
      <c r="AS36" s="189">
        <f t="shared" si="46"/>
        <v>0</v>
      </c>
      <c r="AT36" s="189">
        <f t="shared" si="46"/>
        <v>0</v>
      </c>
      <c r="AU36" s="189">
        <f t="shared" si="46"/>
        <v>0</v>
      </c>
    </row>
    <row r="37" spans="31:47" ht="14.25" customHeight="1">
      <c r="AE37" s="53"/>
      <c r="AF37" s="116"/>
      <c r="AG37" s="117">
        <f>AN30</f>
        <v>10</v>
      </c>
      <c r="AH37" s="189">
        <f aca="true" t="shared" si="47" ref="AH37:AU37">IF(ISNA(AH14),0,IF(AH14="",0,IF(AH$30=$AG37,1,0)*AH14))</f>
        <v>0</v>
      </c>
      <c r="AI37" s="189">
        <f t="shared" si="47"/>
        <v>0</v>
      </c>
      <c r="AJ37" s="189">
        <f t="shared" si="47"/>
        <v>0</v>
      </c>
      <c r="AK37" s="189">
        <f t="shared" si="47"/>
        <v>0</v>
      </c>
      <c r="AL37" s="189">
        <f t="shared" si="47"/>
        <v>0</v>
      </c>
      <c r="AM37" s="189">
        <f t="shared" si="47"/>
        <v>0</v>
      </c>
      <c r="AN37" s="189">
        <f t="shared" si="47"/>
        <v>0</v>
      </c>
      <c r="AO37" s="189">
        <f t="shared" si="47"/>
        <v>0</v>
      </c>
      <c r="AP37" s="189">
        <f t="shared" si="47"/>
        <v>0</v>
      </c>
      <c r="AQ37" s="189">
        <f t="shared" si="47"/>
        <v>0</v>
      </c>
      <c r="AR37" s="189">
        <f t="shared" si="47"/>
        <v>0</v>
      </c>
      <c r="AS37" s="189">
        <f t="shared" si="47"/>
        <v>0</v>
      </c>
      <c r="AT37" s="189">
        <f t="shared" si="47"/>
        <v>0</v>
      </c>
      <c r="AU37" s="189">
        <f t="shared" si="47"/>
        <v>0</v>
      </c>
    </row>
    <row r="38" spans="18:47" ht="14.25" customHeight="1">
      <c r="R38" s="312" t="s">
        <v>520</v>
      </c>
      <c r="S38" s="312"/>
      <c r="T38" s="312"/>
      <c r="U38" s="312"/>
      <c r="V38" s="312"/>
      <c r="W38" s="312"/>
      <c r="X38" s="312"/>
      <c r="Y38" s="312"/>
      <c r="Z38" s="312"/>
      <c r="AE38" s="53"/>
      <c r="AF38" s="116"/>
      <c r="AG38" s="117">
        <f>AO30</f>
        <v>5</v>
      </c>
      <c r="AH38" s="189">
        <f aca="true" t="shared" si="48" ref="AH38:AU38">IF(ISNA(AH15),0,IF(AH15="",0,IF(AH$30=$AG38,1,0)*AH15))</f>
        <v>0</v>
      </c>
      <c r="AI38" s="189">
        <f t="shared" si="48"/>
        <v>0</v>
      </c>
      <c r="AJ38" s="189">
        <f t="shared" si="48"/>
        <v>0</v>
      </c>
      <c r="AK38" s="189">
        <f t="shared" si="48"/>
        <v>0</v>
      </c>
      <c r="AL38" s="189">
        <f t="shared" si="48"/>
        <v>0</v>
      </c>
      <c r="AM38" s="189">
        <f t="shared" si="48"/>
        <v>0</v>
      </c>
      <c r="AN38" s="189">
        <f t="shared" si="48"/>
        <v>0</v>
      </c>
      <c r="AO38" s="189">
        <f t="shared" si="48"/>
        <v>0</v>
      </c>
      <c r="AP38" s="189">
        <f t="shared" si="48"/>
        <v>0</v>
      </c>
      <c r="AQ38" s="189">
        <f t="shared" si="48"/>
        <v>3</v>
      </c>
      <c r="AR38" s="189">
        <f t="shared" si="48"/>
        <v>0</v>
      </c>
      <c r="AS38" s="189">
        <f t="shared" si="48"/>
        <v>0</v>
      </c>
      <c r="AT38" s="189">
        <f t="shared" si="48"/>
        <v>0</v>
      </c>
      <c r="AU38" s="189">
        <f t="shared" si="48"/>
        <v>0</v>
      </c>
    </row>
    <row r="39" spans="1:47" ht="14.25" customHeight="1">
      <c r="A39" s="194" t="s">
        <v>521</v>
      </c>
      <c r="R39" s="312"/>
      <c r="S39" s="312"/>
      <c r="T39" s="312"/>
      <c r="U39" s="312"/>
      <c r="V39" s="312"/>
      <c r="W39" s="312"/>
      <c r="X39" s="312"/>
      <c r="Y39" s="312"/>
      <c r="Z39" s="312"/>
      <c r="AE39" s="53"/>
      <c r="AF39" s="116"/>
      <c r="AG39" s="117">
        <f>AP30</f>
        <v>8</v>
      </c>
      <c r="AH39" s="189">
        <f aca="true" t="shared" si="49" ref="AH39:AU39">IF(ISNA(AH16),0,IF(AH16="",0,IF(AH$30=$AG39,1,0)*AH16))</f>
        <v>0</v>
      </c>
      <c r="AI39" s="189">
        <f t="shared" si="49"/>
        <v>0</v>
      </c>
      <c r="AJ39" s="189">
        <f t="shared" si="49"/>
        <v>0</v>
      </c>
      <c r="AK39" s="189">
        <f t="shared" si="49"/>
        <v>0</v>
      </c>
      <c r="AL39" s="189">
        <f t="shared" si="49"/>
        <v>3</v>
      </c>
      <c r="AM39" s="189">
        <f t="shared" si="49"/>
        <v>0</v>
      </c>
      <c r="AN39" s="189">
        <f t="shared" si="49"/>
        <v>0</v>
      </c>
      <c r="AO39" s="189">
        <f t="shared" si="49"/>
        <v>0</v>
      </c>
      <c r="AP39" s="189">
        <f t="shared" si="49"/>
        <v>0</v>
      </c>
      <c r="AQ39" s="189">
        <f t="shared" si="49"/>
        <v>0</v>
      </c>
      <c r="AR39" s="189">
        <f t="shared" si="49"/>
        <v>0</v>
      </c>
      <c r="AS39" s="189">
        <f t="shared" si="49"/>
        <v>0</v>
      </c>
      <c r="AT39" s="189">
        <f t="shared" si="49"/>
        <v>0</v>
      </c>
      <c r="AU39" s="189">
        <f t="shared" si="49"/>
        <v>0</v>
      </c>
    </row>
    <row r="40" spans="1:47" ht="14.25" customHeight="1">
      <c r="A40" s="122"/>
      <c r="B40" s="195" t="str">
        <f>A41</f>
        <v>海龍A</v>
      </c>
      <c r="C40" s="195" t="str">
        <f>A42</f>
        <v>あやA</v>
      </c>
      <c r="D40" s="195" t="str">
        <f>A43</f>
        <v>COL</v>
      </c>
      <c r="E40" s="195" t="str">
        <f>A44</f>
        <v>海龍B</v>
      </c>
      <c r="F40" s="195" t="str">
        <f>A45</f>
        <v>QEA</v>
      </c>
      <c r="G40" s="195" t="str">
        <f>A46</f>
        <v>SMI</v>
      </c>
      <c r="H40" s="195" t="str">
        <f>A47</f>
        <v>アゴA</v>
      </c>
      <c r="I40" s="195" t="str">
        <f>A48</f>
        <v>アゴB</v>
      </c>
      <c r="J40" s="195" t="str">
        <f>A49</f>
        <v>お嬢A</v>
      </c>
      <c r="K40" s="195" t="str">
        <f>A50</f>
        <v>さんぽ</v>
      </c>
      <c r="L40" s="195">
        <f>A51</f>
      </c>
      <c r="M40" s="195">
        <f>A52</f>
      </c>
      <c r="N40" s="195">
        <f>A53</f>
      </c>
      <c r="O40" s="196">
        <f>A54</f>
      </c>
      <c r="P40" s="11"/>
      <c r="R40" s="312"/>
      <c r="S40" s="312"/>
      <c r="T40" s="312"/>
      <c r="U40" s="312"/>
      <c r="V40" s="312"/>
      <c r="W40" s="312"/>
      <c r="X40" s="312"/>
      <c r="Y40" s="312"/>
      <c r="Z40" s="312"/>
      <c r="AE40" s="53"/>
      <c r="AF40" s="116"/>
      <c r="AG40" s="117">
        <f>AQ$30</f>
        <v>5</v>
      </c>
      <c r="AH40" s="189">
        <f aca="true" t="shared" si="50" ref="AH40:AU40">IF(ISNA(AH17),0,IF(AH17="",0,IF(AH$30=$AG40,1,0)*AH17))</f>
        <v>0</v>
      </c>
      <c r="AI40" s="189">
        <f t="shared" si="50"/>
        <v>0</v>
      </c>
      <c r="AJ40" s="189">
        <f t="shared" si="50"/>
        <v>0</v>
      </c>
      <c r="AK40" s="189">
        <f t="shared" si="50"/>
        <v>0</v>
      </c>
      <c r="AL40" s="189">
        <f t="shared" si="50"/>
        <v>0</v>
      </c>
      <c r="AM40" s="189">
        <f t="shared" si="50"/>
        <v>0</v>
      </c>
      <c r="AN40" s="189">
        <f t="shared" si="50"/>
        <v>0</v>
      </c>
      <c r="AO40" s="189">
        <f t="shared" si="50"/>
        <v>0</v>
      </c>
      <c r="AP40" s="189">
        <f t="shared" si="50"/>
        <v>0</v>
      </c>
      <c r="AQ40" s="189">
        <f t="shared" si="50"/>
        <v>0</v>
      </c>
      <c r="AR40" s="189">
        <f t="shared" si="50"/>
        <v>0</v>
      </c>
      <c r="AS40" s="189">
        <f t="shared" si="50"/>
        <v>0</v>
      </c>
      <c r="AT40" s="189">
        <f t="shared" si="50"/>
        <v>0</v>
      </c>
      <c r="AU40" s="189">
        <f t="shared" si="50"/>
        <v>0</v>
      </c>
    </row>
    <row r="41" spans="1:47" ht="14.25" customHeight="1">
      <c r="A41" s="197" t="str">
        <f aca="true" t="shared" si="51" ref="A41:A54">B6</f>
        <v>海龍A</v>
      </c>
      <c r="B41" s="198">
        <f>AH8</f>
        <v>0</v>
      </c>
      <c r="C41" s="199">
        <f aca="true" t="shared" si="52" ref="C41:O41">IF(ISNA(AI8),"",AI8)</f>
        <v>1</v>
      </c>
      <c r="D41" s="199">
        <f t="shared" si="52"/>
        <v>0</v>
      </c>
      <c r="E41" s="199">
        <f t="shared" si="52"/>
        <v>3</v>
      </c>
      <c r="F41" s="199">
        <f t="shared" si="52"/>
        <v>0</v>
      </c>
      <c r="G41" s="199">
        <f t="shared" si="52"/>
        <v>0</v>
      </c>
      <c r="H41" s="199">
        <f t="shared" si="52"/>
        <v>0</v>
      </c>
      <c r="I41" s="199">
        <f t="shared" si="52"/>
        <v>0</v>
      </c>
      <c r="J41" s="199">
        <f t="shared" si="52"/>
        <v>0</v>
      </c>
      <c r="K41" s="199">
        <f t="shared" si="52"/>
        <v>0</v>
      </c>
      <c r="L41" s="199">
        <f t="shared" si="52"/>
      </c>
      <c r="M41" s="199">
        <f t="shared" si="52"/>
      </c>
      <c r="N41" s="199">
        <f t="shared" si="52"/>
      </c>
      <c r="O41" s="200">
        <f t="shared" si="52"/>
      </c>
      <c r="P41" s="11"/>
      <c r="Q41" s="201"/>
      <c r="S41" s="201"/>
      <c r="T41" s="201"/>
      <c r="U41" s="201"/>
      <c r="AE41" s="53"/>
      <c r="AF41" s="116"/>
      <c r="AG41" s="117">
        <f>AR$30</f>
        <v>10</v>
      </c>
      <c r="AH41" s="189">
        <f aca="true" t="shared" si="53" ref="AH41:AU41">IF(ISNA(AH18),0,IF(AH18="",0,IF(AH$30=$AG41,1,0)*AH18))</f>
        <v>0</v>
      </c>
      <c r="AI41" s="189">
        <f t="shared" si="53"/>
        <v>0</v>
      </c>
      <c r="AJ41" s="189">
        <f t="shared" si="53"/>
        <v>0</v>
      </c>
      <c r="AK41" s="189">
        <f t="shared" si="53"/>
        <v>0</v>
      </c>
      <c r="AL41" s="189">
        <f t="shared" si="53"/>
        <v>0</v>
      </c>
      <c r="AM41" s="189">
        <f t="shared" si="53"/>
        <v>0</v>
      </c>
      <c r="AN41" s="189">
        <f t="shared" si="53"/>
        <v>0</v>
      </c>
      <c r="AO41" s="189">
        <f t="shared" si="53"/>
        <v>0</v>
      </c>
      <c r="AP41" s="189">
        <f t="shared" si="53"/>
        <v>0</v>
      </c>
      <c r="AQ41" s="189">
        <f t="shared" si="53"/>
        <v>0</v>
      </c>
      <c r="AR41" s="189">
        <f t="shared" si="53"/>
        <v>0</v>
      </c>
      <c r="AS41" s="189">
        <f t="shared" si="53"/>
        <v>0</v>
      </c>
      <c r="AT41" s="189">
        <f t="shared" si="53"/>
        <v>0</v>
      </c>
      <c r="AU41" s="189">
        <f t="shared" si="53"/>
        <v>0</v>
      </c>
    </row>
    <row r="42" spans="1:47" ht="14.25" customHeight="1">
      <c r="A42" s="197" t="str">
        <f t="shared" si="51"/>
        <v>あやA</v>
      </c>
      <c r="B42" s="202">
        <f aca="true" t="shared" si="54" ref="B42:B54">IF(ISNA(AH9),"",IF(AH9=1,IF(AH9=INDEX($B$41:$O$54,COLUMN()-COLUMN($A$40),ROW()-ROW($A$40)),AH9,"NG"),IF(OR(AH9=2,AH9=3),IF(INDEX($B$41:$O$54,COLUMN()-COLUMN($A$40),ROW()-ROW($A$40))=0,AH9,"NG"),IF(AH9=0,IF(OR(INDEX($B$41:$O$54,COLUMN()-COLUMN($A$40),ROW()-ROW($A$40))=2,INDEX($B$41:$O$54,COLUMN()-COLUMN($A$40),ROW()-ROW($A$40))=3),AH9,"NG"),""))))</f>
        <v>1</v>
      </c>
      <c r="C42" s="203">
        <f>AI9</f>
        <v>0</v>
      </c>
      <c r="D42" s="2">
        <f aca="true" t="shared" si="55" ref="D42:O42">IF(ISNA(AJ9),"",AJ9)</f>
        <v>0</v>
      </c>
      <c r="E42" s="2">
        <f t="shared" si="55"/>
        <v>0</v>
      </c>
      <c r="F42" s="2">
        <f t="shared" si="55"/>
        <v>0</v>
      </c>
      <c r="G42" s="2">
        <f t="shared" si="55"/>
        <v>3</v>
      </c>
      <c r="H42" s="2">
        <f t="shared" si="55"/>
        <v>0</v>
      </c>
      <c r="I42" s="2">
        <f t="shared" si="55"/>
        <v>0</v>
      </c>
      <c r="J42" s="2">
        <f t="shared" si="55"/>
        <v>0</v>
      </c>
      <c r="K42" s="2">
        <f t="shared" si="55"/>
        <v>0</v>
      </c>
      <c r="L42" s="2">
        <f t="shared" si="55"/>
      </c>
      <c r="M42" s="2">
        <f t="shared" si="55"/>
      </c>
      <c r="N42" s="2">
        <f t="shared" si="55"/>
      </c>
      <c r="O42" s="128">
        <f t="shared" si="55"/>
      </c>
      <c r="P42" s="11"/>
      <c r="Q42" s="201"/>
      <c r="R42" s="201"/>
      <c r="S42" s="201"/>
      <c r="T42" s="201"/>
      <c r="U42" s="201"/>
      <c r="AE42" s="53"/>
      <c r="AF42" s="116"/>
      <c r="AG42" s="117">
        <f>AS$30</f>
        <v>10</v>
      </c>
      <c r="AH42" s="189">
        <f aca="true" t="shared" si="56" ref="AH42:AU42">IF(ISNA(AH19),0,IF(AH19="",0,IF(AH$30=$AG42,1,0)*AH19))</f>
        <v>0</v>
      </c>
      <c r="AI42" s="189">
        <f t="shared" si="56"/>
        <v>0</v>
      </c>
      <c r="AJ42" s="189">
        <f t="shared" si="56"/>
        <v>0</v>
      </c>
      <c r="AK42" s="189">
        <f t="shared" si="56"/>
        <v>0</v>
      </c>
      <c r="AL42" s="189">
        <f t="shared" si="56"/>
        <v>0</v>
      </c>
      <c r="AM42" s="189">
        <f t="shared" si="56"/>
        <v>0</v>
      </c>
      <c r="AN42" s="189">
        <f t="shared" si="56"/>
        <v>0</v>
      </c>
      <c r="AO42" s="189">
        <f t="shared" si="56"/>
        <v>0</v>
      </c>
      <c r="AP42" s="189">
        <f t="shared" si="56"/>
        <v>0</v>
      </c>
      <c r="AQ42" s="189">
        <f t="shared" si="56"/>
        <v>0</v>
      </c>
      <c r="AR42" s="189">
        <f t="shared" si="56"/>
        <v>0</v>
      </c>
      <c r="AS42" s="189">
        <f t="shared" si="56"/>
        <v>0</v>
      </c>
      <c r="AT42" s="189">
        <f t="shared" si="56"/>
        <v>0</v>
      </c>
      <c r="AU42" s="189">
        <f t="shared" si="56"/>
        <v>0</v>
      </c>
    </row>
    <row r="43" spans="1:47" ht="14.25" customHeight="1">
      <c r="A43" s="197" t="str">
        <f t="shared" si="51"/>
        <v>COL</v>
      </c>
      <c r="B43" s="202">
        <f t="shared" si="54"/>
        <v>3</v>
      </c>
      <c r="C43" s="204">
        <f aca="true" t="shared" si="57" ref="C43:C54">IF(ISNA(AI10),"",IF(AI10=1,IF(AI10=INDEX($B$41:$O$54,COLUMN()-COLUMN($A$40),ROW()-ROW($A$40)),AI10,"NG"),IF(OR(AI10=2,AI10=3),IF(INDEX($B$41:$O$54,COLUMN()-COLUMN($A$40),ROW()-ROW($A$40))=0,AI10,"NG"),IF(AI10=0,IF(OR(INDEX($B$41:$O$54,COLUMN()-COLUMN($A$40),ROW()-ROW($A$40))=2,INDEX($B$41:$O$54,COLUMN()-COLUMN($A$40),ROW()-ROW($A$40))=3),AI10,"NG"),""))))</f>
        <v>3</v>
      </c>
      <c r="D43" s="203">
        <f>AJ10</f>
        <v>0</v>
      </c>
      <c r="E43" s="2">
        <f aca="true" t="shared" si="58" ref="E43:O43">IF(ISNA(AK10),"",AK10)</f>
        <v>3</v>
      </c>
      <c r="F43" s="2">
        <f t="shared" si="58"/>
        <v>3</v>
      </c>
      <c r="G43" s="2">
        <f t="shared" si="58"/>
        <v>0</v>
      </c>
      <c r="H43" s="2">
        <f t="shared" si="58"/>
        <v>0</v>
      </c>
      <c r="I43" s="2">
        <f t="shared" si="58"/>
        <v>0</v>
      </c>
      <c r="J43" s="2">
        <f t="shared" si="58"/>
        <v>0</v>
      </c>
      <c r="K43" s="2">
        <f t="shared" si="58"/>
        <v>0</v>
      </c>
      <c r="L43" s="2">
        <f t="shared" si="58"/>
      </c>
      <c r="M43" s="2">
        <f t="shared" si="58"/>
      </c>
      <c r="N43" s="2">
        <f t="shared" si="58"/>
      </c>
      <c r="O43" s="128">
        <f t="shared" si="58"/>
      </c>
      <c r="P43" s="11"/>
      <c r="Q43" s="313">
        <f>IF(COUNTIF(B41:O54,"NG")&gt;0,"どっか入力がおかしいところがあるようです",IF(ISNA($B$2),IF(ISBLANK(B1),"リーグ名を入力してください",CONCATENATE("リーグ名「",$B$1,"」は、リーグ割り当てシートに存在しないようです")),""))</f>
      </c>
      <c r="R43" s="313"/>
      <c r="S43" s="313"/>
      <c r="T43" s="313"/>
      <c r="U43" s="313"/>
      <c r="V43" s="313"/>
      <c r="W43" s="313"/>
      <c r="X43" s="313"/>
      <c r="Y43" s="313"/>
      <c r="AE43" s="53"/>
      <c r="AF43" s="116"/>
      <c r="AG43" s="117">
        <f>AT$30</f>
        <v>10</v>
      </c>
      <c r="AH43" s="189">
        <f aca="true" t="shared" si="59" ref="AH43:AU43">IF(ISNA(AH20),0,IF(AH20="",0,IF(AH$30=$AG43,1,0)*AH20))</f>
        <v>0</v>
      </c>
      <c r="AI43" s="189">
        <f t="shared" si="59"/>
        <v>0</v>
      </c>
      <c r="AJ43" s="189">
        <f t="shared" si="59"/>
        <v>0</v>
      </c>
      <c r="AK43" s="189">
        <f t="shared" si="59"/>
        <v>0</v>
      </c>
      <c r="AL43" s="189">
        <f t="shared" si="59"/>
        <v>0</v>
      </c>
      <c r="AM43" s="189">
        <f t="shared" si="59"/>
        <v>0</v>
      </c>
      <c r="AN43" s="189">
        <f t="shared" si="59"/>
        <v>0</v>
      </c>
      <c r="AO43" s="189">
        <f t="shared" si="59"/>
        <v>0</v>
      </c>
      <c r="AP43" s="189">
        <f t="shared" si="59"/>
        <v>0</v>
      </c>
      <c r="AQ43" s="189">
        <f t="shared" si="59"/>
        <v>0</v>
      </c>
      <c r="AR43" s="189">
        <f t="shared" si="59"/>
        <v>0</v>
      </c>
      <c r="AS43" s="189">
        <f t="shared" si="59"/>
        <v>0</v>
      </c>
      <c r="AT43" s="189">
        <f t="shared" si="59"/>
        <v>0</v>
      </c>
      <c r="AU43" s="189">
        <f t="shared" si="59"/>
        <v>0</v>
      </c>
    </row>
    <row r="44" spans="1:47" ht="14.25" customHeight="1">
      <c r="A44" s="197" t="str">
        <f t="shared" si="51"/>
        <v>海龍B</v>
      </c>
      <c r="B44" s="202">
        <f t="shared" si="54"/>
        <v>0</v>
      </c>
      <c r="C44" s="204">
        <f t="shared" si="57"/>
        <v>3</v>
      </c>
      <c r="D44" s="204">
        <f aca="true" t="shared" si="60" ref="D44:D54">IF(ISNA(AJ11),"",IF(AJ11=1,IF(AJ11=INDEX($B$41:$O$54,COLUMN()-COLUMN($A$40),ROW()-ROW($A$40)),AJ11,"NG"),IF(OR(AJ11=2,AJ11=3),IF(INDEX($B$41:$O$54,COLUMN()-COLUMN($A$40),ROW()-ROW($A$40))=0,AJ11,"NG"),IF(AJ11=0,IF(OR(INDEX($B$41:$O$54,COLUMN()-COLUMN($A$40),ROW()-ROW($A$40))=2,INDEX($B$41:$O$54,COLUMN()-COLUMN($A$40),ROW()-ROW($A$40))=3),AJ11,"NG"),""))))</f>
        <v>0</v>
      </c>
      <c r="E44" s="203">
        <f>AK11</f>
        <v>0</v>
      </c>
      <c r="F44" s="2">
        <f aca="true" t="shared" si="61" ref="F44:O44">IF(ISNA(AL11),"",AL11)</f>
        <v>0</v>
      </c>
      <c r="G44" s="2">
        <f t="shared" si="61"/>
        <v>0</v>
      </c>
      <c r="H44" s="2">
        <f t="shared" si="61"/>
        <v>0</v>
      </c>
      <c r="I44" s="2">
        <f t="shared" si="61"/>
        <v>3</v>
      </c>
      <c r="J44" s="2">
        <f t="shared" si="61"/>
        <v>0</v>
      </c>
      <c r="K44" s="2">
        <f t="shared" si="61"/>
        <v>0</v>
      </c>
      <c r="L44" s="2">
        <f t="shared" si="61"/>
      </c>
      <c r="M44" s="2">
        <f t="shared" si="61"/>
      </c>
      <c r="N44" s="2">
        <f t="shared" si="61"/>
      </c>
      <c r="O44" s="128">
        <f t="shared" si="61"/>
      </c>
      <c r="P44" s="11"/>
      <c r="Q44" s="313"/>
      <c r="R44" s="313"/>
      <c r="S44" s="313"/>
      <c r="T44" s="313"/>
      <c r="U44" s="313"/>
      <c r="V44" s="313"/>
      <c r="W44" s="313"/>
      <c r="X44" s="313"/>
      <c r="Y44" s="313"/>
      <c r="AE44" s="53"/>
      <c r="AF44" s="116"/>
      <c r="AG44" s="117">
        <f>AU$30</f>
        <v>10</v>
      </c>
      <c r="AH44" s="189">
        <f aca="true" t="shared" si="62" ref="AH44:AU44">IF(ISNA(AH21),0,IF(AH21="",0,IF(AH$30=$AG44,1,0)*AH21))</f>
        <v>0</v>
      </c>
      <c r="AI44" s="189">
        <f t="shared" si="62"/>
        <v>0</v>
      </c>
      <c r="AJ44" s="189">
        <f t="shared" si="62"/>
        <v>0</v>
      </c>
      <c r="AK44" s="189">
        <f t="shared" si="62"/>
        <v>0</v>
      </c>
      <c r="AL44" s="189">
        <f t="shared" si="62"/>
        <v>0</v>
      </c>
      <c r="AM44" s="189">
        <f t="shared" si="62"/>
        <v>0</v>
      </c>
      <c r="AN44" s="189">
        <f t="shared" si="62"/>
        <v>0</v>
      </c>
      <c r="AO44" s="189">
        <f t="shared" si="62"/>
        <v>0</v>
      </c>
      <c r="AP44" s="189">
        <f t="shared" si="62"/>
        <v>0</v>
      </c>
      <c r="AQ44" s="189">
        <f t="shared" si="62"/>
        <v>0</v>
      </c>
      <c r="AR44" s="189">
        <f t="shared" si="62"/>
        <v>0</v>
      </c>
      <c r="AS44" s="189">
        <f t="shared" si="62"/>
        <v>0</v>
      </c>
      <c r="AT44" s="189">
        <f t="shared" si="62"/>
        <v>0</v>
      </c>
      <c r="AU44" s="189">
        <f t="shared" si="62"/>
        <v>0</v>
      </c>
    </row>
    <row r="45" spans="1:47" ht="14.25" customHeight="1">
      <c r="A45" s="197" t="str">
        <f t="shared" si="51"/>
        <v>QEA</v>
      </c>
      <c r="B45" s="202">
        <f t="shared" si="54"/>
        <v>3</v>
      </c>
      <c r="C45" s="204">
        <f t="shared" si="57"/>
        <v>3</v>
      </c>
      <c r="D45" s="204">
        <f t="shared" si="60"/>
        <v>0</v>
      </c>
      <c r="E45" s="204">
        <f aca="true" t="shared" si="63" ref="E45:E54">IF(ISNA(AK12),"",IF(AK12=1,IF(AK12=INDEX($B$41:$O$54,COLUMN()-COLUMN($A$40),ROW()-ROW($A$40)),AK12,"NG"),IF(OR(AK12=2,AK12=3),IF(INDEX($B$41:$O$54,COLUMN()-COLUMN($A$40),ROW()-ROW($A$40))=0,AK12,"NG"),IF(AK12=0,IF(OR(INDEX($B$41:$O$54,COLUMN()-COLUMN($A$40),ROW()-ROW($A$40))=2,INDEX($B$41:$O$54,COLUMN()-COLUMN($A$40),ROW()-ROW($A$40))=3),AK12,"NG"),""))))</f>
        <v>3</v>
      </c>
      <c r="F45" s="203">
        <f>AL12</f>
        <v>0</v>
      </c>
      <c r="G45" s="2">
        <f aca="true" t="shared" si="64" ref="G45:O45">IF(ISNA(AM12),"",AM12)</f>
        <v>3</v>
      </c>
      <c r="H45" s="2">
        <f t="shared" si="64"/>
        <v>0</v>
      </c>
      <c r="I45" s="2">
        <f t="shared" si="64"/>
        <v>3</v>
      </c>
      <c r="J45" s="2">
        <f t="shared" si="64"/>
        <v>0</v>
      </c>
      <c r="K45" s="2">
        <f t="shared" si="64"/>
        <v>3</v>
      </c>
      <c r="L45" s="2">
        <f t="shared" si="64"/>
      </c>
      <c r="M45" s="2">
        <f t="shared" si="64"/>
      </c>
      <c r="N45" s="2">
        <f t="shared" si="64"/>
      </c>
      <c r="O45" s="128">
        <f t="shared" si="64"/>
      </c>
      <c r="P45" s="11"/>
      <c r="Q45" s="313"/>
      <c r="R45" s="313"/>
      <c r="S45" s="313"/>
      <c r="T45" s="313"/>
      <c r="U45" s="313"/>
      <c r="V45" s="313"/>
      <c r="W45" s="313"/>
      <c r="X45" s="313"/>
      <c r="Y45" s="313"/>
      <c r="AE45" s="53"/>
      <c r="AF45" s="116"/>
      <c r="AG45" s="185"/>
      <c r="AH45" s="205">
        <f aca="true" t="shared" si="65" ref="AH45:AU45">AH30-SUM(AH31:AH44)/100</f>
        <v>1.99</v>
      </c>
      <c r="AI45" s="205">
        <f t="shared" si="65"/>
        <v>1.99</v>
      </c>
      <c r="AJ45" s="205">
        <f t="shared" si="65"/>
        <v>4</v>
      </c>
      <c r="AK45" s="205">
        <f t="shared" si="65"/>
        <v>1</v>
      </c>
      <c r="AL45" s="205">
        <f t="shared" si="65"/>
        <v>7.97</v>
      </c>
      <c r="AM45" s="205">
        <f t="shared" si="65"/>
        <v>5</v>
      </c>
      <c r="AN45" s="205">
        <f t="shared" si="65"/>
        <v>10</v>
      </c>
      <c r="AO45" s="205">
        <f t="shared" si="65"/>
        <v>4.97</v>
      </c>
      <c r="AP45" s="205">
        <f t="shared" si="65"/>
        <v>8</v>
      </c>
      <c r="AQ45" s="205">
        <f t="shared" si="65"/>
        <v>4.94</v>
      </c>
      <c r="AR45" s="205">
        <f t="shared" si="65"/>
        <v>10</v>
      </c>
      <c r="AS45" s="205">
        <f t="shared" si="65"/>
        <v>10</v>
      </c>
      <c r="AT45" s="205">
        <f t="shared" si="65"/>
        <v>10</v>
      </c>
      <c r="AU45" s="205">
        <f t="shared" si="65"/>
        <v>10</v>
      </c>
    </row>
    <row r="46" spans="1:47" ht="14.25" customHeight="1">
      <c r="A46" s="197" t="str">
        <f t="shared" si="51"/>
        <v>SMI</v>
      </c>
      <c r="B46" s="202">
        <f t="shared" si="54"/>
        <v>2</v>
      </c>
      <c r="C46" s="204">
        <f t="shared" si="57"/>
        <v>0</v>
      </c>
      <c r="D46" s="204">
        <f t="shared" si="60"/>
        <v>3</v>
      </c>
      <c r="E46" s="204">
        <f t="shared" si="63"/>
        <v>3</v>
      </c>
      <c r="F46" s="204">
        <f aca="true" t="shared" si="66" ref="F46:F54">IF(ISNA(AL13),"",IF(AL13=1,IF(AL13=INDEX($B$41:$O$54,COLUMN()-COLUMN($A$40),ROW()-ROW($A$40)),AL13,"NG"),IF(OR(AL13=2,AL13=3),IF(INDEX($B$41:$O$54,COLUMN()-COLUMN($A$40),ROW()-ROW($A$40))=0,AL13,"NG"),IF(AL13=0,IF(OR(INDEX($B$41:$O$54,COLUMN()-COLUMN($A$40),ROW()-ROW($A$40))=2,INDEX($B$41:$O$54,COLUMN()-COLUMN($A$40),ROW()-ROW($A$40))=3),AL13,"NG"),""))))</f>
        <v>0</v>
      </c>
      <c r="G46" s="203">
        <f>AM13</f>
        <v>0</v>
      </c>
      <c r="H46" s="2">
        <f aca="true" t="shared" si="67" ref="H46:O46">IF(ISNA(AN13),"",AN13)</f>
        <v>0</v>
      </c>
      <c r="I46" s="2">
        <f t="shared" si="67"/>
        <v>3</v>
      </c>
      <c r="J46" s="2">
        <f t="shared" si="67"/>
        <v>0</v>
      </c>
      <c r="K46" s="2">
        <f t="shared" si="67"/>
        <v>3</v>
      </c>
      <c r="L46" s="2">
        <f t="shared" si="67"/>
      </c>
      <c r="M46" s="2">
        <f t="shared" si="67"/>
      </c>
      <c r="N46" s="2">
        <f t="shared" si="67"/>
      </c>
      <c r="O46" s="128">
        <f t="shared" si="67"/>
      </c>
      <c r="P46" s="11"/>
      <c r="Q46" s="313"/>
      <c r="R46" s="313"/>
      <c r="S46" s="313"/>
      <c r="T46" s="313"/>
      <c r="U46" s="313"/>
      <c r="V46" s="313"/>
      <c r="W46" s="313"/>
      <c r="X46" s="313"/>
      <c r="Y46" s="313"/>
      <c r="AE46" s="53"/>
      <c r="AF46" s="116"/>
      <c r="AG46" s="185" t="s">
        <v>522</v>
      </c>
      <c r="AH46" s="186">
        <f aca="true" t="shared" si="68" ref="AH46:AU46">RANK(AH45,$AH$45:$AU$45,1)</f>
        <v>2</v>
      </c>
      <c r="AI46" s="187">
        <f t="shared" si="68"/>
        <v>2</v>
      </c>
      <c r="AJ46" s="187">
        <f t="shared" si="68"/>
        <v>4</v>
      </c>
      <c r="AK46" s="187">
        <f t="shared" si="68"/>
        <v>1</v>
      </c>
      <c r="AL46" s="187">
        <f t="shared" si="68"/>
        <v>8</v>
      </c>
      <c r="AM46" s="187">
        <f t="shared" si="68"/>
        <v>7</v>
      </c>
      <c r="AN46" s="187">
        <f t="shared" si="68"/>
        <v>10</v>
      </c>
      <c r="AO46" s="187">
        <f t="shared" si="68"/>
        <v>6</v>
      </c>
      <c r="AP46" s="187">
        <f t="shared" si="68"/>
        <v>9</v>
      </c>
      <c r="AQ46" s="187">
        <f t="shared" si="68"/>
        <v>5</v>
      </c>
      <c r="AR46" s="187">
        <f t="shared" si="68"/>
        <v>10</v>
      </c>
      <c r="AS46" s="187">
        <f t="shared" si="68"/>
        <v>10</v>
      </c>
      <c r="AT46" s="187">
        <f t="shared" si="68"/>
        <v>10</v>
      </c>
      <c r="AU46" s="188">
        <f t="shared" si="68"/>
        <v>10</v>
      </c>
    </row>
    <row r="47" spans="1:47" ht="14.25" customHeight="1">
      <c r="A47" s="197" t="str">
        <f t="shared" si="51"/>
        <v>アゴA</v>
      </c>
      <c r="B47" s="202">
        <f t="shared" si="54"/>
        <v>3</v>
      </c>
      <c r="C47" s="204">
        <f t="shared" si="57"/>
        <v>3</v>
      </c>
      <c r="D47" s="204">
        <f t="shared" si="60"/>
        <v>3</v>
      </c>
      <c r="E47" s="204">
        <f t="shared" si="63"/>
        <v>3</v>
      </c>
      <c r="F47" s="204">
        <f t="shared" si="66"/>
        <v>3</v>
      </c>
      <c r="G47" s="204">
        <f aca="true" t="shared" si="69" ref="G47:G54">IF(ISNA(AM14),"",IF(AM14=1,IF(AM14=INDEX($B$41:$O$54,COLUMN()-COLUMN($A$40),ROW()-ROW($A$40)),AM14,"NG"),IF(OR(AM14=2,AM14=3),IF(INDEX($B$41:$O$54,COLUMN()-COLUMN($A$40),ROW()-ROW($A$40))=0,AM14,"NG"),IF(AM14=0,IF(OR(INDEX($B$41:$O$54,COLUMN()-COLUMN($A$40),ROW()-ROW($A$40))=2,INDEX($B$41:$O$54,COLUMN()-COLUMN($A$40),ROW()-ROW($A$40))=3),AM14,"NG"),""))))</f>
        <v>3</v>
      </c>
      <c r="H47" s="203">
        <f>AN14</f>
        <v>0</v>
      </c>
      <c r="I47" s="2">
        <f aca="true" t="shared" si="70" ref="I47:O47">IF(ISNA(AO14),"",AO14)</f>
        <v>3</v>
      </c>
      <c r="J47" s="2">
        <f t="shared" si="70"/>
        <v>3</v>
      </c>
      <c r="K47" s="2">
        <f t="shared" si="70"/>
        <v>3</v>
      </c>
      <c r="L47" s="2">
        <f t="shared" si="70"/>
      </c>
      <c r="M47" s="2">
        <f t="shared" si="70"/>
      </c>
      <c r="N47" s="2">
        <f t="shared" si="70"/>
      </c>
      <c r="O47" s="128">
        <f t="shared" si="70"/>
      </c>
      <c r="P47" s="11"/>
      <c r="Q47" s="313"/>
      <c r="R47" s="313"/>
      <c r="S47" s="313"/>
      <c r="T47" s="313"/>
      <c r="U47" s="313"/>
      <c r="V47" s="313"/>
      <c r="W47" s="313"/>
      <c r="X47" s="313"/>
      <c r="Y47" s="313"/>
      <c r="AE47" s="53"/>
      <c r="AF47" s="116"/>
      <c r="AG47" s="117">
        <f>AH46</f>
        <v>2</v>
      </c>
      <c r="AH47" s="189">
        <f aca="true" t="shared" si="71" ref="AH47:AU47">IF(ISNA(AH8),0,IF(AH8="",0,IF(AH$46=$AG47,1,0)*AH8))</f>
        <v>0</v>
      </c>
      <c r="AI47" s="189">
        <f t="shared" si="71"/>
        <v>1</v>
      </c>
      <c r="AJ47" s="189">
        <f t="shared" si="71"/>
        <v>0</v>
      </c>
      <c r="AK47" s="189">
        <f t="shared" si="71"/>
        <v>0</v>
      </c>
      <c r="AL47" s="189">
        <f t="shared" si="71"/>
        <v>0</v>
      </c>
      <c r="AM47" s="189">
        <f t="shared" si="71"/>
        <v>0</v>
      </c>
      <c r="AN47" s="189">
        <f t="shared" si="71"/>
        <v>0</v>
      </c>
      <c r="AO47" s="189">
        <f t="shared" si="71"/>
        <v>0</v>
      </c>
      <c r="AP47" s="189">
        <f t="shared" si="71"/>
        <v>0</v>
      </c>
      <c r="AQ47" s="189">
        <f t="shared" si="71"/>
        <v>0</v>
      </c>
      <c r="AR47" s="189">
        <f t="shared" si="71"/>
        <v>0</v>
      </c>
      <c r="AS47" s="189">
        <f t="shared" si="71"/>
        <v>0</v>
      </c>
      <c r="AT47" s="189">
        <f t="shared" si="71"/>
        <v>0</v>
      </c>
      <c r="AU47" s="189">
        <f t="shared" si="71"/>
        <v>0</v>
      </c>
    </row>
    <row r="48" spans="1:47" ht="14.25" customHeight="1">
      <c r="A48" s="197" t="str">
        <f t="shared" si="51"/>
        <v>アゴB</v>
      </c>
      <c r="B48" s="202">
        <f t="shared" si="54"/>
        <v>2</v>
      </c>
      <c r="C48" s="204">
        <f t="shared" si="57"/>
        <v>3</v>
      </c>
      <c r="D48" s="204">
        <f t="shared" si="60"/>
        <v>3</v>
      </c>
      <c r="E48" s="204">
        <f t="shared" si="63"/>
        <v>0</v>
      </c>
      <c r="F48" s="204">
        <f t="shared" si="66"/>
        <v>0</v>
      </c>
      <c r="G48" s="204">
        <f t="shared" si="69"/>
        <v>0</v>
      </c>
      <c r="H48" s="204">
        <f aca="true" t="shared" si="72" ref="H48:H54">IF(ISNA(AN15),"",IF(AN15=1,IF(AN15=INDEX($B$41:$O$54,COLUMN()-COLUMN($A$40),ROW()-ROW($A$40)),AN15,"NG"),IF(OR(AN15=2,AN15=3),IF(INDEX($B$41:$O$54,COLUMN()-COLUMN($A$40),ROW()-ROW($A$40))=0,AN15,"NG"),IF(AN15=0,IF(OR(INDEX($B$41:$O$54,COLUMN()-COLUMN($A$40),ROW()-ROW($A$40))=2,INDEX($B$41:$O$54,COLUMN()-COLUMN($A$40),ROW()-ROW($A$40))=3),AN15,"NG"),""))))</f>
        <v>0</v>
      </c>
      <c r="I48" s="206">
        <f>AO15</f>
        <v>0</v>
      </c>
      <c r="J48" s="2">
        <f aca="true" t="shared" si="73" ref="J48:O48">IF(ISNA(AP15),"",AP15)</f>
        <v>3</v>
      </c>
      <c r="K48" s="2">
        <f t="shared" si="73"/>
        <v>3</v>
      </c>
      <c r="L48" s="2">
        <f t="shared" si="73"/>
      </c>
      <c r="M48" s="2">
        <f t="shared" si="73"/>
      </c>
      <c r="N48" s="2">
        <f t="shared" si="73"/>
      </c>
      <c r="O48" s="128">
        <f t="shared" si="73"/>
      </c>
      <c r="P48" s="11"/>
      <c r="Q48" s="313"/>
      <c r="R48" s="313"/>
      <c r="S48" s="313"/>
      <c r="T48" s="313"/>
      <c r="U48" s="313"/>
      <c r="V48" s="313"/>
      <c r="W48" s="313"/>
      <c r="X48" s="313"/>
      <c r="Y48" s="313"/>
      <c r="AE48" s="53"/>
      <c r="AF48" s="116"/>
      <c r="AG48" s="117">
        <f>AI46</f>
        <v>2</v>
      </c>
      <c r="AH48" s="189">
        <f aca="true" t="shared" si="74" ref="AH48:AU48">IF(ISNA(AH9),0,IF(AH9="",0,IF(AH$46=$AG48,1,0)*AH9))</f>
        <v>1</v>
      </c>
      <c r="AI48" s="189">
        <f t="shared" si="74"/>
        <v>0</v>
      </c>
      <c r="AJ48" s="189">
        <f t="shared" si="74"/>
        <v>0</v>
      </c>
      <c r="AK48" s="189">
        <f t="shared" si="74"/>
        <v>0</v>
      </c>
      <c r="AL48" s="189">
        <f t="shared" si="74"/>
        <v>0</v>
      </c>
      <c r="AM48" s="189">
        <f t="shared" si="74"/>
        <v>0</v>
      </c>
      <c r="AN48" s="189">
        <f t="shared" si="74"/>
        <v>0</v>
      </c>
      <c r="AO48" s="189">
        <f t="shared" si="74"/>
        <v>0</v>
      </c>
      <c r="AP48" s="189">
        <f t="shared" si="74"/>
        <v>0</v>
      </c>
      <c r="AQ48" s="189">
        <f t="shared" si="74"/>
        <v>0</v>
      </c>
      <c r="AR48" s="189">
        <f t="shared" si="74"/>
        <v>0</v>
      </c>
      <c r="AS48" s="189">
        <f t="shared" si="74"/>
        <v>0</v>
      </c>
      <c r="AT48" s="189">
        <f t="shared" si="74"/>
        <v>0</v>
      </c>
      <c r="AU48" s="189">
        <f t="shared" si="74"/>
        <v>0</v>
      </c>
    </row>
    <row r="49" spans="1:47" ht="14.25" customHeight="1">
      <c r="A49" s="197" t="str">
        <f t="shared" si="51"/>
        <v>お嬢A</v>
      </c>
      <c r="B49" s="202">
        <f t="shared" si="54"/>
        <v>3</v>
      </c>
      <c r="C49" s="204">
        <f t="shared" si="57"/>
        <v>2</v>
      </c>
      <c r="D49" s="204">
        <f t="shared" si="60"/>
        <v>3</v>
      </c>
      <c r="E49" s="204">
        <f t="shared" si="63"/>
        <v>3</v>
      </c>
      <c r="F49" s="204">
        <f t="shared" si="66"/>
        <v>3</v>
      </c>
      <c r="G49" s="204">
        <f t="shared" si="69"/>
        <v>3</v>
      </c>
      <c r="H49" s="204">
        <f t="shared" si="72"/>
        <v>0</v>
      </c>
      <c r="I49" s="207">
        <f aca="true" t="shared" si="75" ref="I49:I54">IF(ISNA(AO16),"",IF(AO16=1,IF(AO16=INDEX($B$41:$O$54,COLUMN()-COLUMN($A$40),ROW()-ROW($A$40)),AO16,"NG"),IF(OR(AO16=2,AO16=3),IF(INDEX($B$41:$O$54,COLUMN()-COLUMN($A$40),ROW()-ROW($A$40))=0,AO16,"NG"),IF(AO16=0,IF(OR(INDEX($B$41:$O$54,COLUMN()-COLUMN($A$40),ROW()-ROW($A$40))=2,INDEX($B$41:$O$54,COLUMN()-COLUMN($A$40),ROW()-ROW($A$40))=3),AO16,"NG"),""))))</f>
        <v>0</v>
      </c>
      <c r="J49" s="203">
        <f>AP16</f>
        <v>0</v>
      </c>
      <c r="K49" s="2">
        <f>IF(ISNA(AQ16),"",AQ16)</f>
        <v>0</v>
      </c>
      <c r="L49" s="2">
        <f>IF(ISNA(AR16),"",AR16)</f>
      </c>
      <c r="M49" s="2">
        <f>IF(ISNA(AS16),"",AS16)</f>
      </c>
      <c r="N49" s="2">
        <f>IF(ISNA(AT16),"",AT16)</f>
      </c>
      <c r="O49" s="128">
        <f>IF(ISNA(AU16),"",AU16)</f>
      </c>
      <c r="P49" s="11"/>
      <c r="Q49" s="313"/>
      <c r="R49" s="313"/>
      <c r="S49" s="313"/>
      <c r="T49" s="313"/>
      <c r="U49" s="313"/>
      <c r="V49" s="313"/>
      <c r="W49" s="313"/>
      <c r="X49" s="313"/>
      <c r="Y49" s="313"/>
      <c r="AE49" s="53"/>
      <c r="AF49" s="116"/>
      <c r="AG49" s="117">
        <f>AJ46</f>
        <v>4</v>
      </c>
      <c r="AH49" s="189">
        <f aca="true" t="shared" si="76" ref="AH49:AU49">IF(ISNA(AH10),0,IF(AH10="",0,IF(AH$46=$AG49,1,0)*AH10))</f>
        <v>0</v>
      </c>
      <c r="AI49" s="189">
        <f t="shared" si="76"/>
        <v>0</v>
      </c>
      <c r="AJ49" s="189">
        <f t="shared" si="76"/>
        <v>0</v>
      </c>
      <c r="AK49" s="189">
        <f t="shared" si="76"/>
        <v>0</v>
      </c>
      <c r="AL49" s="189">
        <f t="shared" si="76"/>
        <v>0</v>
      </c>
      <c r="AM49" s="189">
        <f t="shared" si="76"/>
        <v>0</v>
      </c>
      <c r="AN49" s="189">
        <f t="shared" si="76"/>
        <v>0</v>
      </c>
      <c r="AO49" s="189">
        <f t="shared" si="76"/>
        <v>0</v>
      </c>
      <c r="AP49" s="189">
        <f t="shared" si="76"/>
        <v>0</v>
      </c>
      <c r="AQ49" s="189">
        <f t="shared" si="76"/>
        <v>0</v>
      </c>
      <c r="AR49" s="189">
        <f t="shared" si="76"/>
        <v>0</v>
      </c>
      <c r="AS49" s="189">
        <f t="shared" si="76"/>
        <v>0</v>
      </c>
      <c r="AT49" s="189">
        <f t="shared" si="76"/>
        <v>0</v>
      </c>
      <c r="AU49" s="189">
        <f t="shared" si="76"/>
        <v>0</v>
      </c>
    </row>
    <row r="50" spans="1:47" ht="14.25" customHeight="1">
      <c r="A50" s="197" t="str">
        <f t="shared" si="51"/>
        <v>さんぽ</v>
      </c>
      <c r="B50" s="202">
        <f t="shared" si="54"/>
        <v>3</v>
      </c>
      <c r="C50" s="204">
        <f t="shared" si="57"/>
        <v>2</v>
      </c>
      <c r="D50" s="204">
        <f t="shared" si="60"/>
        <v>2</v>
      </c>
      <c r="E50" s="204">
        <f t="shared" si="63"/>
        <v>3</v>
      </c>
      <c r="F50" s="204">
        <f t="shared" si="66"/>
        <v>0</v>
      </c>
      <c r="G50" s="204">
        <f t="shared" si="69"/>
        <v>0</v>
      </c>
      <c r="H50" s="204">
        <f t="shared" si="72"/>
        <v>0</v>
      </c>
      <c r="I50" s="204">
        <f t="shared" si="75"/>
        <v>0</v>
      </c>
      <c r="J50" s="204">
        <f>IF(ISNA(AP17),"",IF(AP17=1,IF(AP17=INDEX($B$41:$O$54,COLUMN()-COLUMN($A$40),ROW()-ROW($A$40)),AP17,"NG"),IF(OR(AP17=2,AP17=3),IF(INDEX($B$41:$O$54,COLUMN()-COLUMN($A$40),ROW()-ROW($A$40))=0,AP17,"NG"),IF(AP17=0,IF(OR(INDEX($B$41:$O$54,COLUMN()-COLUMN($A$40),ROW()-ROW($A$40))=2,INDEX($B$41:$O$54,COLUMN()-COLUMN($A$40),ROW()-ROW($A$40))=3),AP17,"NG"),""))))</f>
        <v>3</v>
      </c>
      <c r="K50" s="206">
        <f>AQ17</f>
        <v>0</v>
      </c>
      <c r="L50" s="2">
        <f>IF(ISNA(AR17),"",AR17)</f>
      </c>
      <c r="M50" s="2">
        <f>IF(ISNA(AS17),"",AS17)</f>
      </c>
      <c r="N50" s="2">
        <f>IF(ISNA(AT17),"",AT17)</f>
      </c>
      <c r="O50" s="128">
        <f>IF(ISNA(AU17),"",AU17)</f>
      </c>
      <c r="P50" s="53"/>
      <c r="Q50" s="313"/>
      <c r="R50" s="313"/>
      <c r="S50" s="313"/>
      <c r="T50" s="313"/>
      <c r="U50" s="313"/>
      <c r="V50" s="313"/>
      <c r="W50" s="313"/>
      <c r="X50" s="313"/>
      <c r="Y50" s="313"/>
      <c r="AE50" s="53"/>
      <c r="AF50" s="116"/>
      <c r="AG50" s="117">
        <f>AK46</f>
        <v>1</v>
      </c>
      <c r="AH50" s="189">
        <f aca="true" t="shared" si="77" ref="AH50:AU50">IF(ISNA(AH11),0,IF(AH11="",0,IF(AH$46=$AG50,1,0)*AH11))</f>
        <v>0</v>
      </c>
      <c r="AI50" s="189">
        <f t="shared" si="77"/>
        <v>0</v>
      </c>
      <c r="AJ50" s="189">
        <f t="shared" si="77"/>
        <v>0</v>
      </c>
      <c r="AK50" s="189">
        <f t="shared" si="77"/>
        <v>0</v>
      </c>
      <c r="AL50" s="189">
        <f t="shared" si="77"/>
        <v>0</v>
      </c>
      <c r="AM50" s="189">
        <f t="shared" si="77"/>
        <v>0</v>
      </c>
      <c r="AN50" s="189">
        <f t="shared" si="77"/>
        <v>0</v>
      </c>
      <c r="AO50" s="189">
        <f t="shared" si="77"/>
        <v>0</v>
      </c>
      <c r="AP50" s="189">
        <f t="shared" si="77"/>
        <v>0</v>
      </c>
      <c r="AQ50" s="189">
        <f t="shared" si="77"/>
        <v>0</v>
      </c>
      <c r="AR50" s="189">
        <f t="shared" si="77"/>
        <v>0</v>
      </c>
      <c r="AS50" s="189">
        <f t="shared" si="77"/>
        <v>0</v>
      </c>
      <c r="AT50" s="189">
        <f t="shared" si="77"/>
        <v>0</v>
      </c>
      <c r="AU50" s="189">
        <f t="shared" si="77"/>
        <v>0</v>
      </c>
    </row>
    <row r="51" spans="1:47" ht="14.25" customHeight="1">
      <c r="A51" s="197">
        <f t="shared" si="51"/>
      </c>
      <c r="B51" s="202">
        <f t="shared" si="54"/>
      </c>
      <c r="C51" s="204">
        <f t="shared" si="57"/>
      </c>
      <c r="D51" s="204">
        <f t="shared" si="60"/>
      </c>
      <c r="E51" s="204">
        <f t="shared" si="63"/>
      </c>
      <c r="F51" s="204">
        <f t="shared" si="66"/>
      </c>
      <c r="G51" s="204">
        <f t="shared" si="69"/>
      </c>
      <c r="H51" s="204">
        <f t="shared" si="72"/>
      </c>
      <c r="I51" s="204">
        <f t="shared" si="75"/>
      </c>
      <c r="J51" s="204">
        <f>IF(ISNA(AP18),"",IF(AP18=1,IF(AP18=INDEX($B$41:$O$54,COLUMN()-COLUMN($A$40),ROW()-ROW($A$40)),AP18,"NG"),IF(OR(AP18=2,AP18=3),IF(INDEX($B$41:$O$54,COLUMN()-COLUMN($A$40),ROW()-ROW($A$40))=0,AP18,"NG"),IF(AP18=0,IF(OR(INDEX($B$41:$O$54,COLUMN()-COLUMN($A$40),ROW()-ROW($A$40))=2,INDEX($B$41:$O$54,COLUMN()-COLUMN($A$40),ROW()-ROW($A$40))=3),AP18,"NG"),""))))</f>
      </c>
      <c r="K51" s="207">
        <f>IF(ISNA(AQ18),"",IF(AQ18=1,IF(AQ18=INDEX($B$41:$O$54,COLUMN()-COLUMN($A$40),ROW()-ROW($A$40)),AQ18,"NG"),IF(OR(AQ18=2,AQ18=3),IF(INDEX($B$41:$O$54,COLUMN()-COLUMN($A$40),ROW()-ROW($A$40))=0,AQ18,"NG"),IF(AQ18=0,IF(OR(INDEX($B$41:$O$54,COLUMN()-COLUMN($A$40),ROW()-ROW($A$40))=2,INDEX($B$41:$O$54,COLUMN()-COLUMN($A$40),ROW()-ROW($A$40))=3),AQ18,"NG"),""))))</f>
      </c>
      <c r="L51" s="208"/>
      <c r="M51" s="2">
        <f>IF(ISNA(AS18),"",AS18)</f>
      </c>
      <c r="N51" s="2">
        <f>IF(ISNA(AT18),"",AT18)</f>
      </c>
      <c r="O51" s="128">
        <f>IF(ISNA(AU18),"",AU18)</f>
      </c>
      <c r="P51" s="60"/>
      <c r="AE51" s="53"/>
      <c r="AF51" s="116"/>
      <c r="AG51" s="117">
        <f>AL46</f>
        <v>8</v>
      </c>
      <c r="AH51" s="189">
        <f aca="true" t="shared" si="78" ref="AH51:AU51">IF(ISNA(AH12),0,IF(AH12="",0,IF(AH$46=$AG51,1,0)*AH12))</f>
        <v>0</v>
      </c>
      <c r="AI51" s="189">
        <f t="shared" si="78"/>
        <v>0</v>
      </c>
      <c r="AJ51" s="189">
        <f t="shared" si="78"/>
        <v>0</v>
      </c>
      <c r="AK51" s="189">
        <f t="shared" si="78"/>
        <v>0</v>
      </c>
      <c r="AL51" s="189">
        <f t="shared" si="78"/>
        <v>0</v>
      </c>
      <c r="AM51" s="189">
        <f t="shared" si="78"/>
        <v>0</v>
      </c>
      <c r="AN51" s="189">
        <f t="shared" si="78"/>
        <v>0</v>
      </c>
      <c r="AO51" s="189">
        <f t="shared" si="78"/>
        <v>0</v>
      </c>
      <c r="AP51" s="189">
        <f t="shared" si="78"/>
        <v>0</v>
      </c>
      <c r="AQ51" s="189">
        <f t="shared" si="78"/>
        <v>0</v>
      </c>
      <c r="AR51" s="189">
        <f t="shared" si="78"/>
        <v>0</v>
      </c>
      <c r="AS51" s="189">
        <f t="shared" si="78"/>
        <v>0</v>
      </c>
      <c r="AT51" s="189">
        <f t="shared" si="78"/>
        <v>0</v>
      </c>
      <c r="AU51" s="189">
        <f t="shared" si="78"/>
        <v>0</v>
      </c>
    </row>
    <row r="52" spans="1:47" ht="14.25" customHeight="1">
      <c r="A52" s="197">
        <f t="shared" si="51"/>
      </c>
      <c r="B52" s="202">
        <f t="shared" si="54"/>
      </c>
      <c r="C52" s="204">
        <f t="shared" si="57"/>
      </c>
      <c r="D52" s="204">
        <f t="shared" si="60"/>
      </c>
      <c r="E52" s="204">
        <f t="shared" si="63"/>
      </c>
      <c r="F52" s="204">
        <f t="shared" si="66"/>
      </c>
      <c r="G52" s="204">
        <f t="shared" si="69"/>
      </c>
      <c r="H52" s="204">
        <f t="shared" si="72"/>
      </c>
      <c r="I52" s="204">
        <f t="shared" si="75"/>
      </c>
      <c r="J52" s="204">
        <f>IF(ISNA(AP19),"",IF(AP19=1,IF(AP19=INDEX($B$41:$O$54,COLUMN()-COLUMN($A$40),ROW()-ROW($A$40)),AP19,"NG"),IF(OR(AP19=2,AP19=3),IF(INDEX($B$41:$O$54,COLUMN()-COLUMN($A$40),ROW()-ROW($A$40))=0,AP19,"NG"),IF(AP19=0,IF(OR(INDEX($B$41:$O$54,COLUMN()-COLUMN($A$40),ROW()-ROW($A$40))=2,INDEX($B$41:$O$54,COLUMN()-COLUMN($A$40),ROW()-ROW($A$40))=3),AP19,"NG"),""))))</f>
      </c>
      <c r="K52" s="204">
        <f>IF(ISNA(AQ19),"",IF(AQ19=1,IF(AQ19=INDEX($B$41:$O$54,COLUMN()-COLUMN($A$40),ROW()-ROW($A$40)),AQ19,"NG"),IF(OR(AQ19=2,AQ19=3),IF(INDEX($B$41:$O$54,COLUMN()-COLUMN($A$40),ROW()-ROW($A$40))=0,AQ19,"NG"),IF(AQ19=0,IF(OR(INDEX($B$41:$O$54,COLUMN()-COLUMN($A$40),ROW()-ROW($A$40))=2,INDEX($B$41:$O$54,COLUMN()-COLUMN($A$40),ROW()-ROW($A$40))=3),AQ19,"NG"),""))))</f>
      </c>
      <c r="L52" s="204">
        <f>IF(ISNA(AR19),"",IF(AR19=1,IF(AR19=INDEX($B$41:$O$54,COLUMN()-COLUMN($A$40),ROW()-ROW($A$40)),AR19,"NG"),IF(OR(AR19=2,AR19=3),IF(INDEX($B$41:$O$54,COLUMN()-COLUMN($A$40),ROW()-ROW($A$40))=0,AR19,"NG"),IF(AR19=0,IF(OR(INDEX($B$41:$O$54,COLUMN()-COLUMN($A$40),ROW()-ROW($A$40))=2,INDEX($B$41:$O$54,COLUMN()-COLUMN($A$40),ROW()-ROW($A$40))=3),AR19,"NG"),""))))</f>
      </c>
      <c r="M52" s="206"/>
      <c r="N52" s="2">
        <f>IF(ISNA(AT19),"",AT19)</f>
      </c>
      <c r="O52" s="128">
        <f>IF(ISNA(AU19),"",AU19)</f>
      </c>
      <c r="P52" s="60"/>
      <c r="R52" s="312" t="s">
        <v>523</v>
      </c>
      <c r="S52" s="312"/>
      <c r="T52" s="312"/>
      <c r="U52" s="312"/>
      <c r="V52" s="312"/>
      <c r="W52" s="312"/>
      <c r="X52" s="312"/>
      <c r="Y52" s="312"/>
      <c r="Z52" s="312"/>
      <c r="AE52" s="53"/>
      <c r="AF52" s="116"/>
      <c r="AG52" s="117">
        <f>AM46</f>
        <v>7</v>
      </c>
      <c r="AH52" s="189">
        <f aca="true" t="shared" si="79" ref="AH52:AU52">IF(ISNA(AH13),0,IF(AH13="",0,IF(AH$46=$AG52,1,0)*AH13))</f>
        <v>0</v>
      </c>
      <c r="AI52" s="189">
        <f t="shared" si="79"/>
        <v>0</v>
      </c>
      <c r="AJ52" s="189">
        <f t="shared" si="79"/>
        <v>0</v>
      </c>
      <c r="AK52" s="189">
        <f t="shared" si="79"/>
        <v>0</v>
      </c>
      <c r="AL52" s="189">
        <f t="shared" si="79"/>
        <v>0</v>
      </c>
      <c r="AM52" s="189">
        <f t="shared" si="79"/>
        <v>0</v>
      </c>
      <c r="AN52" s="189">
        <f t="shared" si="79"/>
        <v>0</v>
      </c>
      <c r="AO52" s="189">
        <f t="shared" si="79"/>
        <v>0</v>
      </c>
      <c r="AP52" s="189">
        <f t="shared" si="79"/>
        <v>0</v>
      </c>
      <c r="AQ52" s="189">
        <f t="shared" si="79"/>
        <v>0</v>
      </c>
      <c r="AR52" s="189">
        <f t="shared" si="79"/>
        <v>0</v>
      </c>
      <c r="AS52" s="189">
        <f t="shared" si="79"/>
        <v>0</v>
      </c>
      <c r="AT52" s="189">
        <f t="shared" si="79"/>
        <v>0</v>
      </c>
      <c r="AU52" s="189">
        <f t="shared" si="79"/>
        <v>0</v>
      </c>
    </row>
    <row r="53" spans="1:47" ht="14.25" customHeight="1">
      <c r="A53" s="197">
        <f t="shared" si="51"/>
      </c>
      <c r="B53" s="202">
        <f t="shared" si="54"/>
      </c>
      <c r="C53" s="204">
        <f t="shared" si="57"/>
      </c>
      <c r="D53" s="204">
        <f t="shared" si="60"/>
      </c>
      <c r="E53" s="204">
        <f t="shared" si="63"/>
      </c>
      <c r="F53" s="204">
        <f t="shared" si="66"/>
      </c>
      <c r="G53" s="204">
        <f t="shared" si="69"/>
      </c>
      <c r="H53" s="204">
        <f t="shared" si="72"/>
      </c>
      <c r="I53" s="204">
        <f t="shared" si="75"/>
      </c>
      <c r="J53" s="204">
        <f>IF(ISNA(AP20),"",IF(AP20=1,IF(AP20=INDEX($B$41:$O$54,COLUMN()-COLUMN($A$40),ROW()-ROW($A$40)),AP20,"NG"),IF(OR(AP20=2,AP20=3),IF(INDEX($B$41:$O$54,COLUMN()-COLUMN($A$40),ROW()-ROW($A$40))=0,AP20,"NG"),IF(AP20=0,IF(OR(INDEX($B$41:$O$54,COLUMN()-COLUMN($A$40),ROW()-ROW($A$40))=2,INDEX($B$41:$O$54,COLUMN()-COLUMN($A$40),ROW()-ROW($A$40))=3),AP20,"NG"),""))))</f>
      </c>
      <c r="K53" s="204">
        <f>IF(ISNA(AQ20),"",IF(AQ20=1,IF(AQ20=INDEX($B$41:$O$54,COLUMN()-COLUMN($A$40),ROW()-ROW($A$40)),AQ20,"NG"),IF(OR(AQ20=2,AQ20=3),IF(INDEX($B$41:$O$54,COLUMN()-COLUMN($A$40),ROW()-ROW($A$40))=0,AQ20,"NG"),IF(AQ20=0,IF(OR(INDEX($B$41:$O$54,COLUMN()-COLUMN($A$40),ROW()-ROW($A$40))=2,INDEX($B$41:$O$54,COLUMN()-COLUMN($A$40),ROW()-ROW($A$40))=3),AQ20,"NG"),""))))</f>
      </c>
      <c r="L53" s="204">
        <f>IF(ISNA(AR20),"",IF(AR20=1,IF(AR20=INDEX($B$41:$O$54,COLUMN()-COLUMN($A$40),ROW()-ROW($A$40)),AR20,"NG"),IF(OR(AR20=2,AR20=3),IF(INDEX($B$41:$O$54,COLUMN()-COLUMN($A$40),ROW()-ROW($A$40))=0,AR20,"NG"),IF(AR20=0,IF(OR(INDEX($B$41:$O$54,COLUMN()-COLUMN($A$40),ROW()-ROW($A$40))=2,INDEX($B$41:$O$54,COLUMN()-COLUMN($A$40),ROW()-ROW($A$40))=3),AR20,"NG"),""))))</f>
      </c>
      <c r="M53" s="207">
        <f>IF(ISNA(AS20),"",IF(AS20=1,IF(AS20=INDEX($B$41:$O$54,COLUMN()-COLUMN($A$40),ROW()-ROW($A$40)),AS20,"NG"),IF(OR(AS20=2,AS20=3),IF(INDEX($B$41:$O$54,COLUMN()-COLUMN($A$40),ROW()-ROW($A$40))=0,AS20,"NG"),IF(AS20=0,IF(OR(INDEX($B$41:$O$54,COLUMN()-COLUMN($A$40),ROW()-ROW($A$40))=2,INDEX($B$41:$O$54,COLUMN()-COLUMN($A$40),ROW()-ROW($A$40))=3),AS20,"NG"),""))))</f>
      </c>
      <c r="N53" s="209"/>
      <c r="O53" s="128">
        <f>IF(ISNA(AU20),"",AU20)</f>
      </c>
      <c r="P53" s="60"/>
      <c r="R53" s="312"/>
      <c r="S53" s="312"/>
      <c r="T53" s="312"/>
      <c r="U53" s="312"/>
      <c r="V53" s="312"/>
      <c r="W53" s="312"/>
      <c r="X53" s="312"/>
      <c r="Y53" s="312"/>
      <c r="Z53" s="312"/>
      <c r="AE53" s="53"/>
      <c r="AF53" s="116"/>
      <c r="AG53" s="117">
        <f>AN46</f>
        <v>10</v>
      </c>
      <c r="AH53" s="189">
        <f aca="true" t="shared" si="80" ref="AH53:AU53">IF(ISNA(AH14),0,IF(AH14="",0,IF(AH$46=$AG53,1,0)*AH14))</f>
        <v>0</v>
      </c>
      <c r="AI53" s="189">
        <f t="shared" si="80"/>
        <v>0</v>
      </c>
      <c r="AJ53" s="189">
        <f t="shared" si="80"/>
        <v>0</v>
      </c>
      <c r="AK53" s="189">
        <f t="shared" si="80"/>
        <v>0</v>
      </c>
      <c r="AL53" s="189">
        <f t="shared" si="80"/>
        <v>0</v>
      </c>
      <c r="AM53" s="189">
        <f t="shared" si="80"/>
        <v>0</v>
      </c>
      <c r="AN53" s="189">
        <f t="shared" si="80"/>
        <v>0</v>
      </c>
      <c r="AO53" s="189">
        <f t="shared" si="80"/>
        <v>0</v>
      </c>
      <c r="AP53" s="189">
        <f t="shared" si="80"/>
        <v>0</v>
      </c>
      <c r="AQ53" s="189">
        <f t="shared" si="80"/>
        <v>0</v>
      </c>
      <c r="AR53" s="189">
        <f t="shared" si="80"/>
        <v>0</v>
      </c>
      <c r="AS53" s="189">
        <f t="shared" si="80"/>
        <v>0</v>
      </c>
      <c r="AT53" s="189">
        <f t="shared" si="80"/>
        <v>0</v>
      </c>
      <c r="AU53" s="189">
        <f t="shared" si="80"/>
        <v>0</v>
      </c>
    </row>
    <row r="54" spans="1:47" ht="14.25" customHeight="1">
      <c r="A54" s="210">
        <f t="shared" si="51"/>
      </c>
      <c r="B54" s="211">
        <f t="shared" si="54"/>
      </c>
      <c r="C54" s="212">
        <f t="shared" si="57"/>
      </c>
      <c r="D54" s="212">
        <f t="shared" si="60"/>
      </c>
      <c r="E54" s="212">
        <f t="shared" si="63"/>
      </c>
      <c r="F54" s="212">
        <f t="shared" si="66"/>
      </c>
      <c r="G54" s="212">
        <f t="shared" si="69"/>
      </c>
      <c r="H54" s="212">
        <f t="shared" si="72"/>
      </c>
      <c r="I54" s="212">
        <f t="shared" si="75"/>
      </c>
      <c r="J54" s="212">
        <f>IF(ISNA(AP21),"",IF(AP21=1,IF(AP21=INDEX($B$41:$O$54,COLUMN()-COLUMN($A$40),ROW()-ROW($A$40)),AP21,"NG"),IF(OR(AP21=2,AP21=3),IF(INDEX($B$41:$O$54,COLUMN()-COLUMN($A$40),ROW()-ROW($A$40))=0,AP21,"NG"),IF(AP21=0,IF(OR(INDEX($B$41:$O$54,COLUMN()-COLUMN($A$40),ROW()-ROW($A$40))=2,INDEX($B$41:$O$54,COLUMN()-COLUMN($A$40),ROW()-ROW($A$40))=3),AP21,"NG"),""))))</f>
      </c>
      <c r="K54" s="212">
        <f>IF(ISNA(AQ21),"",IF(AQ21=1,IF(AQ21=INDEX($B$41:$O$54,COLUMN()-COLUMN($A$40),ROW()-ROW($A$40)),AQ21,"NG"),IF(OR(AQ21=2,AQ21=3),IF(INDEX($B$41:$O$54,COLUMN()-COLUMN($A$40),ROW()-ROW($A$40))=0,AQ21,"NG"),IF(AQ21=0,IF(OR(INDEX($B$41:$O$54,COLUMN()-COLUMN($A$40),ROW()-ROW($A$40))=2,INDEX($B$41:$O$54,COLUMN()-COLUMN($A$40),ROW()-ROW($A$40))=3),AQ21,"NG"),""))))</f>
      </c>
      <c r="L54" s="212">
        <f>IF(ISNA(AR21),"",IF(AR21=1,IF(AR21=INDEX($B$41:$O$54,COLUMN()-COLUMN($A$40),ROW()-ROW($A$40)),AR21,"NG"),IF(OR(AR21=2,AR21=3),IF(INDEX($B$41:$O$54,COLUMN()-COLUMN($A$40),ROW()-ROW($A$40))=0,AR21,"NG"),IF(AR21=0,IF(OR(INDEX($B$41:$O$54,COLUMN()-COLUMN($A$40),ROW()-ROW($A$40))=2,INDEX($B$41:$O$54,COLUMN()-COLUMN($A$40),ROW()-ROW($A$40))=3),AR21,"NG"),""))))</f>
      </c>
      <c r="M54" s="212">
        <f>IF(ISNA(AS21),"",IF(AS21=1,IF(AS21=INDEX($B$41:$O$54,COLUMN()-COLUMN($A$40),ROW()-ROW($A$40)),AS21,"NG"),IF(OR(AS21=2,AS21=3),IF(INDEX($B$41:$O$54,COLUMN()-COLUMN($A$40),ROW()-ROW($A$40))=0,AS21,"NG"),IF(AS21=0,IF(OR(INDEX($B$41:$O$54,COLUMN()-COLUMN($A$40),ROW()-ROW($A$40))=2,INDEX($B$41:$O$54,COLUMN()-COLUMN($A$40),ROW()-ROW($A$40))=3),AS21,"NG"),""))))</f>
      </c>
      <c r="N54" s="212">
        <f>IF(ISNA(AT21),"",IF(AT21=1,IF(AT21=INDEX($B$41:$O$54,COLUMN()-COLUMN($A$40),ROW()-ROW($A$40)),AT21,"NG"),IF(OR(AT21=2,AT21=3),IF(INDEX($B$41:$O$54,COLUMN()-COLUMN($A$40),ROW()-ROW($A$40))=0,AT21,"NG"),IF(AT21=0,IF(OR(INDEX($B$41:$O$54,COLUMN()-COLUMN($A$40),ROW()-ROW($A$40))=2,INDEX($B$41:$O$54,COLUMN()-COLUMN($A$40),ROW()-ROW($A$40))=3),AT21,"NG"),""))))</f>
      </c>
      <c r="O54" s="213"/>
      <c r="P54" s="214" t="s">
        <v>460</v>
      </c>
      <c r="R54" s="312"/>
      <c r="S54" s="312"/>
      <c r="T54" s="312"/>
      <c r="U54" s="312"/>
      <c r="V54" s="312"/>
      <c r="W54" s="312"/>
      <c r="X54" s="312"/>
      <c r="Y54" s="312"/>
      <c r="Z54" s="312"/>
      <c r="AE54" s="53"/>
      <c r="AF54" s="116"/>
      <c r="AG54" s="117">
        <f>AO46</f>
        <v>6</v>
      </c>
      <c r="AH54" s="189">
        <f aca="true" t="shared" si="81" ref="AH54:AU54">IF(ISNA(AH15),0,IF(AH15="",0,IF(AH$46=$AG54,1,0)*AH15))</f>
        <v>0</v>
      </c>
      <c r="AI54" s="189">
        <f t="shared" si="81"/>
        <v>0</v>
      </c>
      <c r="AJ54" s="189">
        <f t="shared" si="81"/>
        <v>0</v>
      </c>
      <c r="AK54" s="189">
        <f t="shared" si="81"/>
        <v>0</v>
      </c>
      <c r="AL54" s="189">
        <f t="shared" si="81"/>
        <v>0</v>
      </c>
      <c r="AM54" s="189">
        <f t="shared" si="81"/>
        <v>0</v>
      </c>
      <c r="AN54" s="189">
        <f t="shared" si="81"/>
        <v>0</v>
      </c>
      <c r="AO54" s="189">
        <f t="shared" si="81"/>
        <v>0</v>
      </c>
      <c r="AP54" s="189">
        <f t="shared" si="81"/>
        <v>0</v>
      </c>
      <c r="AQ54" s="189">
        <f t="shared" si="81"/>
        <v>0</v>
      </c>
      <c r="AR54" s="189">
        <f t="shared" si="81"/>
        <v>0</v>
      </c>
      <c r="AS54" s="189">
        <f t="shared" si="81"/>
        <v>0</v>
      </c>
      <c r="AT54" s="189">
        <f t="shared" si="81"/>
        <v>0</v>
      </c>
      <c r="AU54" s="189">
        <f t="shared" si="81"/>
        <v>0</v>
      </c>
    </row>
    <row r="55" spans="1:47" ht="14.25" customHeight="1">
      <c r="A55" s="215" t="str">
        <f aca="true" t="shared" si="82" ref="A55:O59">AG22</f>
        <v>勝利</v>
      </c>
      <c r="B55" s="216">
        <f t="shared" si="82"/>
        <v>5</v>
      </c>
      <c r="C55" s="216">
        <f t="shared" si="82"/>
        <v>5</v>
      </c>
      <c r="D55" s="216">
        <f t="shared" si="82"/>
        <v>4</v>
      </c>
      <c r="E55" s="216">
        <f t="shared" si="82"/>
        <v>7</v>
      </c>
      <c r="F55" s="216">
        <f t="shared" si="82"/>
        <v>3</v>
      </c>
      <c r="G55" s="216">
        <f t="shared" si="82"/>
        <v>4</v>
      </c>
      <c r="H55" s="216">
        <f t="shared" si="82"/>
        <v>0</v>
      </c>
      <c r="I55" s="216">
        <f t="shared" si="82"/>
        <v>4</v>
      </c>
      <c r="J55" s="216">
        <f t="shared" si="82"/>
        <v>3</v>
      </c>
      <c r="K55" s="216">
        <f t="shared" si="82"/>
        <v>4</v>
      </c>
      <c r="L55" s="216">
        <f t="shared" si="82"/>
        <v>0</v>
      </c>
      <c r="M55" s="216">
        <f t="shared" si="82"/>
        <v>0</v>
      </c>
      <c r="N55" s="216">
        <f t="shared" si="82"/>
        <v>0</v>
      </c>
      <c r="O55" s="216">
        <f t="shared" si="82"/>
        <v>0</v>
      </c>
      <c r="P55" s="217">
        <f>SUM(B55:O55)</f>
        <v>39</v>
      </c>
      <c r="R55" s="314">
        <f>IF(P55+P56=P58,"","勝利数と敗戦数が一致していない")</f>
      </c>
      <c r="S55" s="314"/>
      <c r="T55" s="314"/>
      <c r="U55" s="314"/>
      <c r="V55" s="314"/>
      <c r="W55" s="314"/>
      <c r="X55" s="314"/>
      <c r="Y55" s="314"/>
      <c r="Z55" s="314"/>
      <c r="AA55" s="314"/>
      <c r="AB55" s="314"/>
      <c r="AC55" s="314"/>
      <c r="AE55" s="53"/>
      <c r="AF55" s="116"/>
      <c r="AG55" s="117">
        <f>AP46</f>
        <v>9</v>
      </c>
      <c r="AH55" s="189">
        <f aca="true" t="shared" si="83" ref="AH55:AU55">IF(ISNA(AH16),0,IF(AH16="",0,IF(AH$46=$AG55,1,0)*AH16))</f>
        <v>0</v>
      </c>
      <c r="AI55" s="189">
        <f t="shared" si="83"/>
        <v>0</v>
      </c>
      <c r="AJ55" s="189">
        <f t="shared" si="83"/>
        <v>0</v>
      </c>
      <c r="AK55" s="189">
        <f t="shared" si="83"/>
        <v>0</v>
      </c>
      <c r="AL55" s="189">
        <f t="shared" si="83"/>
        <v>0</v>
      </c>
      <c r="AM55" s="189">
        <f t="shared" si="83"/>
        <v>0</v>
      </c>
      <c r="AN55" s="189">
        <f t="shared" si="83"/>
        <v>0</v>
      </c>
      <c r="AO55" s="189">
        <f t="shared" si="83"/>
        <v>0</v>
      </c>
      <c r="AP55" s="189">
        <f t="shared" si="83"/>
        <v>0</v>
      </c>
      <c r="AQ55" s="189">
        <f t="shared" si="83"/>
        <v>0</v>
      </c>
      <c r="AR55" s="189">
        <f t="shared" si="83"/>
        <v>0</v>
      </c>
      <c r="AS55" s="189">
        <f t="shared" si="83"/>
        <v>0</v>
      </c>
      <c r="AT55" s="189">
        <f t="shared" si="83"/>
        <v>0</v>
      </c>
      <c r="AU55" s="189">
        <f t="shared" si="83"/>
        <v>0</v>
      </c>
    </row>
    <row r="56" spans="1:47" ht="14.25" customHeight="1">
      <c r="A56" s="125" t="str">
        <f t="shared" si="82"/>
        <v>優勢勝</v>
      </c>
      <c r="B56" s="2">
        <f t="shared" si="82"/>
        <v>2</v>
      </c>
      <c r="C56" s="2">
        <f t="shared" si="82"/>
        <v>2</v>
      </c>
      <c r="D56" s="2">
        <f t="shared" si="82"/>
        <v>1</v>
      </c>
      <c r="E56" s="2">
        <f t="shared" si="82"/>
        <v>0</v>
      </c>
      <c r="F56" s="2">
        <f t="shared" si="82"/>
        <v>0</v>
      </c>
      <c r="G56" s="2">
        <f t="shared" si="82"/>
        <v>0</v>
      </c>
      <c r="H56" s="2">
        <f t="shared" si="82"/>
        <v>0</v>
      </c>
      <c r="I56" s="2">
        <f t="shared" si="82"/>
        <v>0</v>
      </c>
      <c r="J56" s="2">
        <f t="shared" si="82"/>
        <v>0</v>
      </c>
      <c r="K56" s="2">
        <f t="shared" si="82"/>
        <v>0</v>
      </c>
      <c r="L56" s="2">
        <f t="shared" si="82"/>
        <v>0</v>
      </c>
      <c r="M56" s="2">
        <f t="shared" si="82"/>
        <v>0</v>
      </c>
      <c r="N56" s="2">
        <f t="shared" si="82"/>
        <v>0</v>
      </c>
      <c r="O56" s="2">
        <f t="shared" si="82"/>
        <v>0</v>
      </c>
      <c r="P56" s="217">
        <f>SUM(B56:O56)</f>
        <v>5</v>
      </c>
      <c r="R56" s="314"/>
      <c r="S56" s="314"/>
      <c r="T56" s="314"/>
      <c r="U56" s="314"/>
      <c r="V56" s="314"/>
      <c r="W56" s="314"/>
      <c r="X56" s="314"/>
      <c r="Y56" s="314"/>
      <c r="Z56" s="314"/>
      <c r="AA56" s="314"/>
      <c r="AB56" s="314"/>
      <c r="AC56" s="314"/>
      <c r="AE56" s="53"/>
      <c r="AF56" s="116"/>
      <c r="AG56" s="117">
        <f>AQ$46</f>
        <v>5</v>
      </c>
      <c r="AH56" s="189">
        <f aca="true" t="shared" si="84" ref="AH56:AU56">IF(ISNA(AH17),0,IF(AH17="",0,IF(AH$46=$AG56,1,0)*AH17))</f>
        <v>0</v>
      </c>
      <c r="AI56" s="189">
        <f t="shared" si="84"/>
        <v>0</v>
      </c>
      <c r="AJ56" s="189">
        <f t="shared" si="84"/>
        <v>0</v>
      </c>
      <c r="AK56" s="189">
        <f t="shared" si="84"/>
        <v>0</v>
      </c>
      <c r="AL56" s="189">
        <f t="shared" si="84"/>
        <v>0</v>
      </c>
      <c r="AM56" s="189">
        <f t="shared" si="84"/>
        <v>0</v>
      </c>
      <c r="AN56" s="189">
        <f t="shared" si="84"/>
        <v>0</v>
      </c>
      <c r="AO56" s="189">
        <f t="shared" si="84"/>
        <v>0</v>
      </c>
      <c r="AP56" s="189">
        <f t="shared" si="84"/>
        <v>0</v>
      </c>
      <c r="AQ56" s="189">
        <f t="shared" si="84"/>
        <v>0</v>
      </c>
      <c r="AR56" s="189">
        <f t="shared" si="84"/>
        <v>0</v>
      </c>
      <c r="AS56" s="189">
        <f t="shared" si="84"/>
        <v>0</v>
      </c>
      <c r="AT56" s="189">
        <f t="shared" si="84"/>
        <v>0</v>
      </c>
      <c r="AU56" s="189">
        <f t="shared" si="84"/>
        <v>0</v>
      </c>
    </row>
    <row r="57" spans="1:47" ht="14.25" customHeight="1">
      <c r="A57" s="125" t="str">
        <f t="shared" si="82"/>
        <v>引き分</v>
      </c>
      <c r="B57" s="2">
        <f t="shared" si="82"/>
        <v>1</v>
      </c>
      <c r="C57" s="2">
        <f t="shared" si="82"/>
        <v>1</v>
      </c>
      <c r="D57" s="2">
        <f t="shared" si="82"/>
        <v>0</v>
      </c>
      <c r="E57" s="2">
        <f t="shared" si="82"/>
        <v>0</v>
      </c>
      <c r="F57" s="2">
        <f t="shared" si="82"/>
        <v>0</v>
      </c>
      <c r="G57" s="2">
        <f t="shared" si="82"/>
        <v>0</v>
      </c>
      <c r="H57" s="2">
        <f t="shared" si="82"/>
        <v>0</v>
      </c>
      <c r="I57" s="2">
        <f t="shared" si="82"/>
        <v>0</v>
      </c>
      <c r="J57" s="2">
        <f t="shared" si="82"/>
        <v>0</v>
      </c>
      <c r="K57" s="2">
        <f t="shared" si="82"/>
        <v>0</v>
      </c>
      <c r="L57" s="2">
        <f t="shared" si="82"/>
        <v>0</v>
      </c>
      <c r="M57" s="2">
        <f t="shared" si="82"/>
        <v>0</v>
      </c>
      <c r="N57" s="2">
        <f t="shared" si="82"/>
        <v>0</v>
      </c>
      <c r="O57" s="2">
        <f t="shared" si="82"/>
        <v>0</v>
      </c>
      <c r="P57" s="217">
        <f>SUM(B57:O57)</f>
        <v>2</v>
      </c>
      <c r="R57" s="218">
        <f>IF(ISODD(P57),"引き分け数は偶数","")</f>
      </c>
      <c r="AE57" s="53"/>
      <c r="AF57" s="116"/>
      <c r="AG57" s="117">
        <f>AR$46</f>
        <v>10</v>
      </c>
      <c r="AH57" s="189">
        <f aca="true" t="shared" si="85" ref="AH57:AU57">IF(ISNA(AH18),0,IF(AH18="",0,IF(AH$46=$AG57,1,0)*AH18))</f>
        <v>0</v>
      </c>
      <c r="AI57" s="189">
        <f t="shared" si="85"/>
        <v>0</v>
      </c>
      <c r="AJ57" s="189">
        <f t="shared" si="85"/>
        <v>0</v>
      </c>
      <c r="AK57" s="189">
        <f t="shared" si="85"/>
        <v>0</v>
      </c>
      <c r="AL57" s="189">
        <f t="shared" si="85"/>
        <v>0</v>
      </c>
      <c r="AM57" s="189">
        <f t="shared" si="85"/>
        <v>0</v>
      </c>
      <c r="AN57" s="189">
        <f t="shared" si="85"/>
        <v>0</v>
      </c>
      <c r="AO57" s="189">
        <f t="shared" si="85"/>
        <v>0</v>
      </c>
      <c r="AP57" s="189">
        <f t="shared" si="85"/>
        <v>0</v>
      </c>
      <c r="AQ57" s="189">
        <f t="shared" si="85"/>
        <v>0</v>
      </c>
      <c r="AR57" s="189">
        <f t="shared" si="85"/>
        <v>0</v>
      </c>
      <c r="AS57" s="189">
        <f t="shared" si="85"/>
        <v>0</v>
      </c>
      <c r="AT57" s="189">
        <f t="shared" si="85"/>
        <v>0</v>
      </c>
      <c r="AU57" s="189">
        <f t="shared" si="85"/>
        <v>0</v>
      </c>
    </row>
    <row r="58" spans="1:47" ht="13.5">
      <c r="A58" s="125" t="str">
        <f t="shared" si="82"/>
        <v>敗戦</v>
      </c>
      <c r="B58" s="2">
        <f t="shared" si="82"/>
        <v>1</v>
      </c>
      <c r="C58" s="2">
        <f t="shared" si="82"/>
        <v>1</v>
      </c>
      <c r="D58" s="2">
        <f t="shared" si="82"/>
        <v>4</v>
      </c>
      <c r="E58" s="2">
        <f t="shared" si="82"/>
        <v>2</v>
      </c>
      <c r="F58" s="2">
        <f t="shared" si="82"/>
        <v>6</v>
      </c>
      <c r="G58" s="2">
        <f t="shared" si="82"/>
        <v>5</v>
      </c>
      <c r="H58" s="2">
        <f t="shared" si="82"/>
        <v>9</v>
      </c>
      <c r="I58" s="2">
        <f t="shared" si="82"/>
        <v>5</v>
      </c>
      <c r="J58" s="2">
        <f t="shared" si="82"/>
        <v>6</v>
      </c>
      <c r="K58" s="2">
        <f t="shared" si="82"/>
        <v>5</v>
      </c>
      <c r="L58" s="2">
        <f t="shared" si="82"/>
        <v>0</v>
      </c>
      <c r="M58" s="2">
        <f t="shared" si="82"/>
        <v>0</v>
      </c>
      <c r="N58" s="2">
        <f t="shared" si="82"/>
        <v>0</v>
      </c>
      <c r="O58" s="2">
        <f t="shared" si="82"/>
        <v>0</v>
      </c>
      <c r="P58" s="217">
        <f>SUM(B58:O58)</f>
        <v>44</v>
      </c>
      <c r="AE58" s="53"/>
      <c r="AF58" s="116"/>
      <c r="AG58" s="117">
        <f>AS$46</f>
        <v>10</v>
      </c>
      <c r="AH58" s="189">
        <f aca="true" t="shared" si="86" ref="AH58:AU58">IF(ISNA(AH19),0,IF(AH19="",0,IF(AH$46=$AG58,1,0)*AH19))</f>
        <v>0</v>
      </c>
      <c r="AI58" s="189">
        <f t="shared" si="86"/>
        <v>0</v>
      </c>
      <c r="AJ58" s="189">
        <f t="shared" si="86"/>
        <v>0</v>
      </c>
      <c r="AK58" s="189">
        <f t="shared" si="86"/>
        <v>0</v>
      </c>
      <c r="AL58" s="189">
        <f t="shared" si="86"/>
        <v>0</v>
      </c>
      <c r="AM58" s="189">
        <f t="shared" si="86"/>
        <v>0</v>
      </c>
      <c r="AN58" s="189">
        <f t="shared" si="86"/>
        <v>0</v>
      </c>
      <c r="AO58" s="189">
        <f t="shared" si="86"/>
        <v>0</v>
      </c>
      <c r="AP58" s="189">
        <f t="shared" si="86"/>
        <v>0</v>
      </c>
      <c r="AQ58" s="189">
        <f t="shared" si="86"/>
        <v>0</v>
      </c>
      <c r="AR58" s="189">
        <f t="shared" si="86"/>
        <v>0</v>
      </c>
      <c r="AS58" s="189">
        <f t="shared" si="86"/>
        <v>0</v>
      </c>
      <c r="AT58" s="189">
        <f t="shared" si="86"/>
        <v>0</v>
      </c>
      <c r="AU58" s="189">
        <f t="shared" si="86"/>
        <v>0</v>
      </c>
    </row>
    <row r="59" spans="1:47" ht="13.5">
      <c r="A59" s="147" t="str">
        <f t="shared" si="82"/>
        <v>合計</v>
      </c>
      <c r="B59" s="150">
        <f t="shared" si="82"/>
        <v>9</v>
      </c>
      <c r="C59" s="150">
        <f t="shared" si="82"/>
        <v>9</v>
      </c>
      <c r="D59" s="150">
        <f t="shared" si="82"/>
        <v>9</v>
      </c>
      <c r="E59" s="150">
        <f t="shared" si="82"/>
        <v>9</v>
      </c>
      <c r="F59" s="150">
        <f t="shared" si="82"/>
        <v>9</v>
      </c>
      <c r="G59" s="150">
        <f t="shared" si="82"/>
        <v>9</v>
      </c>
      <c r="H59" s="150">
        <f t="shared" si="82"/>
        <v>9</v>
      </c>
      <c r="I59" s="150">
        <f t="shared" si="82"/>
        <v>9</v>
      </c>
      <c r="J59" s="150">
        <f t="shared" si="82"/>
        <v>9</v>
      </c>
      <c r="K59" s="150">
        <f t="shared" si="82"/>
        <v>9</v>
      </c>
      <c r="L59" s="150">
        <f t="shared" si="82"/>
        <v>0</v>
      </c>
      <c r="M59" s="150">
        <f t="shared" si="82"/>
        <v>0</v>
      </c>
      <c r="N59" s="150">
        <f t="shared" si="82"/>
        <v>0</v>
      </c>
      <c r="O59" s="150">
        <f t="shared" si="82"/>
        <v>0</v>
      </c>
      <c r="P59" s="219">
        <f>SUM(B59:O59)</f>
        <v>90</v>
      </c>
      <c r="AE59" s="53"/>
      <c r="AF59" s="116"/>
      <c r="AG59" s="117">
        <f>AT$46</f>
        <v>10</v>
      </c>
      <c r="AH59" s="189">
        <f aca="true" t="shared" si="87" ref="AH59:AU59">IF(ISNA(AH20),0,IF(AH20="",0,IF(AH$46=$AG59,1,0)*AH20))</f>
        <v>0</v>
      </c>
      <c r="AI59" s="189">
        <f t="shared" si="87"/>
        <v>0</v>
      </c>
      <c r="AJ59" s="189">
        <f t="shared" si="87"/>
        <v>0</v>
      </c>
      <c r="AK59" s="189">
        <f t="shared" si="87"/>
        <v>0</v>
      </c>
      <c r="AL59" s="189">
        <f t="shared" si="87"/>
        <v>0</v>
      </c>
      <c r="AM59" s="189">
        <f t="shared" si="87"/>
        <v>0</v>
      </c>
      <c r="AN59" s="189">
        <f t="shared" si="87"/>
        <v>0</v>
      </c>
      <c r="AO59" s="189">
        <f t="shared" si="87"/>
        <v>0</v>
      </c>
      <c r="AP59" s="189">
        <f t="shared" si="87"/>
        <v>0</v>
      </c>
      <c r="AQ59" s="189">
        <f t="shared" si="87"/>
        <v>0</v>
      </c>
      <c r="AR59" s="189">
        <f t="shared" si="87"/>
        <v>0</v>
      </c>
      <c r="AS59" s="189">
        <f t="shared" si="87"/>
        <v>0</v>
      </c>
      <c r="AT59" s="189">
        <f t="shared" si="87"/>
        <v>0</v>
      </c>
      <c r="AU59" s="189">
        <f t="shared" si="87"/>
        <v>0</v>
      </c>
    </row>
    <row r="60" spans="31:47" ht="13.5">
      <c r="AE60" s="53"/>
      <c r="AF60" s="116"/>
      <c r="AG60" s="117">
        <f>AU$46</f>
        <v>10</v>
      </c>
      <c r="AH60" s="189">
        <f aca="true" t="shared" si="88" ref="AH60:AU60">IF(ISNA(AH21),0,IF(AH21="",0,IF(AH$46=$AG60,1,0)*AH21))</f>
        <v>0</v>
      </c>
      <c r="AI60" s="189">
        <f t="shared" si="88"/>
        <v>0</v>
      </c>
      <c r="AJ60" s="189">
        <f t="shared" si="88"/>
        <v>0</v>
      </c>
      <c r="AK60" s="189">
        <f t="shared" si="88"/>
        <v>0</v>
      </c>
      <c r="AL60" s="189">
        <f t="shared" si="88"/>
        <v>0</v>
      </c>
      <c r="AM60" s="189">
        <f t="shared" si="88"/>
        <v>0</v>
      </c>
      <c r="AN60" s="189">
        <f t="shared" si="88"/>
        <v>0</v>
      </c>
      <c r="AO60" s="189">
        <f t="shared" si="88"/>
        <v>0</v>
      </c>
      <c r="AP60" s="189">
        <f t="shared" si="88"/>
        <v>0</v>
      </c>
      <c r="AQ60" s="189">
        <f t="shared" si="88"/>
        <v>0</v>
      </c>
      <c r="AR60" s="189">
        <f t="shared" si="88"/>
        <v>0</v>
      </c>
      <c r="AS60" s="189">
        <f t="shared" si="88"/>
        <v>0</v>
      </c>
      <c r="AT60" s="189">
        <f t="shared" si="88"/>
        <v>0</v>
      </c>
      <c r="AU60" s="189">
        <f t="shared" si="88"/>
        <v>0</v>
      </c>
    </row>
    <row r="61" spans="31:47" ht="13.5">
      <c r="AE61" s="53"/>
      <c r="AF61" s="116"/>
      <c r="AH61" s="205">
        <f aca="true" t="shared" si="89" ref="AH61:AU61">AH46-SUM(AH47:AH60)/100</f>
        <v>1.99</v>
      </c>
      <c r="AI61" s="205">
        <f t="shared" si="89"/>
        <v>1.99</v>
      </c>
      <c r="AJ61" s="205">
        <f t="shared" si="89"/>
        <v>4</v>
      </c>
      <c r="AK61" s="205">
        <f t="shared" si="89"/>
        <v>1</v>
      </c>
      <c r="AL61" s="205">
        <f t="shared" si="89"/>
        <v>8</v>
      </c>
      <c r="AM61" s="205">
        <f t="shared" si="89"/>
        <v>7</v>
      </c>
      <c r="AN61" s="205">
        <f t="shared" si="89"/>
        <v>10</v>
      </c>
      <c r="AO61" s="205">
        <f t="shared" si="89"/>
        <v>6</v>
      </c>
      <c r="AP61" s="205">
        <f t="shared" si="89"/>
        <v>9</v>
      </c>
      <c r="AQ61" s="205">
        <f t="shared" si="89"/>
        <v>5</v>
      </c>
      <c r="AR61" s="205">
        <f t="shared" si="89"/>
        <v>10</v>
      </c>
      <c r="AS61" s="205">
        <f t="shared" si="89"/>
        <v>10</v>
      </c>
      <c r="AT61" s="205">
        <f t="shared" si="89"/>
        <v>10</v>
      </c>
      <c r="AU61" s="205">
        <f t="shared" si="89"/>
        <v>10</v>
      </c>
    </row>
    <row r="62" spans="1:47" ht="13.5">
      <c r="A62" s="220"/>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2"/>
      <c r="AF62" s="116"/>
      <c r="AG62" t="s">
        <v>524</v>
      </c>
      <c r="AH62" s="186">
        <f aca="true" t="shared" si="90" ref="AH62:AU62">RANK(AH61,$AH$61:$AU$61,1)</f>
        <v>2</v>
      </c>
      <c r="AI62" s="187">
        <f t="shared" si="90"/>
        <v>2</v>
      </c>
      <c r="AJ62" s="187">
        <f t="shared" si="90"/>
        <v>4</v>
      </c>
      <c r="AK62" s="187">
        <f t="shared" si="90"/>
        <v>1</v>
      </c>
      <c r="AL62" s="187">
        <f t="shared" si="90"/>
        <v>8</v>
      </c>
      <c r="AM62" s="187">
        <f t="shared" si="90"/>
        <v>7</v>
      </c>
      <c r="AN62" s="187">
        <f t="shared" si="90"/>
        <v>10</v>
      </c>
      <c r="AO62" s="187">
        <f t="shared" si="90"/>
        <v>6</v>
      </c>
      <c r="AP62" s="187">
        <f t="shared" si="90"/>
        <v>9</v>
      </c>
      <c r="AQ62" s="187">
        <f t="shared" si="90"/>
        <v>5</v>
      </c>
      <c r="AR62" s="187">
        <f t="shared" si="90"/>
        <v>10</v>
      </c>
      <c r="AS62" s="187">
        <f t="shared" si="90"/>
        <v>10</v>
      </c>
      <c r="AT62" s="187">
        <f t="shared" si="90"/>
        <v>10</v>
      </c>
      <c r="AU62" s="188">
        <f t="shared" si="90"/>
        <v>10</v>
      </c>
    </row>
    <row r="63" spans="2:47" ht="13.5">
      <c r="B63" t="s">
        <v>525</v>
      </c>
      <c r="AE63" s="53"/>
      <c r="AF63" s="116"/>
      <c r="AG63" s="117">
        <f>AH62</f>
        <v>2</v>
      </c>
      <c r="AH63" s="189">
        <f aca="true" t="shared" si="91" ref="AH63:AU63">IF(ISNA(AH8),0,IF(AH8="",0,IF(AH$62=$AG63,1,0)*AH8))</f>
        <v>0</v>
      </c>
      <c r="AI63" s="189">
        <f t="shared" si="91"/>
        <v>1</v>
      </c>
      <c r="AJ63" s="189">
        <f t="shared" si="91"/>
        <v>0</v>
      </c>
      <c r="AK63" s="189">
        <f t="shared" si="91"/>
        <v>0</v>
      </c>
      <c r="AL63" s="189">
        <f t="shared" si="91"/>
        <v>0</v>
      </c>
      <c r="AM63" s="189">
        <f t="shared" si="91"/>
        <v>0</v>
      </c>
      <c r="AN63" s="189">
        <f t="shared" si="91"/>
        <v>0</v>
      </c>
      <c r="AO63" s="189">
        <f t="shared" si="91"/>
        <v>0</v>
      </c>
      <c r="AP63" s="189">
        <f t="shared" si="91"/>
        <v>0</v>
      </c>
      <c r="AQ63" s="189">
        <f t="shared" si="91"/>
        <v>0</v>
      </c>
      <c r="AR63" s="189">
        <f t="shared" si="91"/>
        <v>0</v>
      </c>
      <c r="AS63" s="189">
        <f t="shared" si="91"/>
        <v>0</v>
      </c>
      <c r="AT63" s="189">
        <f t="shared" si="91"/>
        <v>0</v>
      </c>
      <c r="AU63" s="189">
        <f t="shared" si="91"/>
        <v>0</v>
      </c>
    </row>
    <row r="64" spans="2:47" ht="13.5">
      <c r="B64" s="117">
        <f>HLOOKUP($B$2,Wiki!C2:K5,2,FALSE)</f>
        <v>5</v>
      </c>
      <c r="AE64" s="53"/>
      <c r="AF64" s="116"/>
      <c r="AG64" s="117">
        <f>AI62</f>
        <v>2</v>
      </c>
      <c r="AH64" s="189">
        <f aca="true" t="shared" si="92" ref="AH64:AU64">IF(ISNA(AH9),0,IF(AH9="",0,IF(AH$62=$AG64,1,0)*AH9))</f>
        <v>1</v>
      </c>
      <c r="AI64" s="189">
        <f t="shared" si="92"/>
        <v>0</v>
      </c>
      <c r="AJ64" s="189">
        <f t="shared" si="92"/>
        <v>0</v>
      </c>
      <c r="AK64" s="189">
        <f t="shared" si="92"/>
        <v>0</v>
      </c>
      <c r="AL64" s="189">
        <f t="shared" si="92"/>
        <v>0</v>
      </c>
      <c r="AM64" s="189">
        <f t="shared" si="92"/>
        <v>0</v>
      </c>
      <c r="AN64" s="189">
        <f t="shared" si="92"/>
        <v>0</v>
      </c>
      <c r="AO64" s="189">
        <f t="shared" si="92"/>
        <v>0</v>
      </c>
      <c r="AP64" s="189">
        <f t="shared" si="92"/>
        <v>0</v>
      </c>
      <c r="AQ64" s="189">
        <f t="shared" si="92"/>
        <v>0</v>
      </c>
      <c r="AR64" s="189">
        <f t="shared" si="92"/>
        <v>0</v>
      </c>
      <c r="AS64" s="189">
        <f t="shared" si="92"/>
        <v>0</v>
      </c>
      <c r="AT64" s="189">
        <f t="shared" si="92"/>
        <v>0</v>
      </c>
      <c r="AU64" s="189">
        <f t="shared" si="92"/>
        <v>0</v>
      </c>
    </row>
    <row r="65" spans="2:47" ht="13.5" customHeight="1">
      <c r="B65" s="117">
        <f>HLOOKUP($B$2,Wiki!C2:K5,3,FALSE)</f>
        <v>5</v>
      </c>
      <c r="AE65" s="53"/>
      <c r="AF65" s="116"/>
      <c r="AG65" s="117">
        <f>AJ62</f>
        <v>4</v>
      </c>
      <c r="AH65" s="189">
        <f aca="true" t="shared" si="93" ref="AH65:AU65">IF(ISNA(AH10),0,IF(AH10="",0,IF(AH$62=$AG65,1,0)*AH10))</f>
        <v>0</v>
      </c>
      <c r="AI65" s="189">
        <f t="shared" si="93"/>
        <v>0</v>
      </c>
      <c r="AJ65" s="189">
        <f t="shared" si="93"/>
        <v>0</v>
      </c>
      <c r="AK65" s="189">
        <f t="shared" si="93"/>
        <v>0</v>
      </c>
      <c r="AL65" s="189">
        <f t="shared" si="93"/>
        <v>0</v>
      </c>
      <c r="AM65" s="189">
        <f t="shared" si="93"/>
        <v>0</v>
      </c>
      <c r="AN65" s="189">
        <f t="shared" si="93"/>
        <v>0</v>
      </c>
      <c r="AO65" s="189">
        <f t="shared" si="93"/>
        <v>0</v>
      </c>
      <c r="AP65" s="189">
        <f t="shared" si="93"/>
        <v>0</v>
      </c>
      <c r="AQ65" s="189">
        <f t="shared" si="93"/>
        <v>0</v>
      </c>
      <c r="AR65" s="189">
        <f t="shared" si="93"/>
        <v>0</v>
      </c>
      <c r="AS65" s="189">
        <f t="shared" si="93"/>
        <v>0</v>
      </c>
      <c r="AT65" s="189">
        <f t="shared" si="93"/>
        <v>0</v>
      </c>
      <c r="AU65" s="189">
        <f t="shared" si="93"/>
        <v>0</v>
      </c>
    </row>
    <row r="66" spans="2:47" ht="13.5" customHeight="1">
      <c r="B66" s="117">
        <f>HLOOKUP($B$2,Wiki!C2:K5,4,FALSE)</f>
        <v>0</v>
      </c>
      <c r="C66">
        <v>1</v>
      </c>
      <c r="D66">
        <v>1</v>
      </c>
      <c r="E66">
        <v>1</v>
      </c>
      <c r="F66">
        <v>1</v>
      </c>
      <c r="G66">
        <v>2</v>
      </c>
      <c r="H66">
        <v>2</v>
      </c>
      <c r="I66">
        <v>3</v>
      </c>
      <c r="J66">
        <v>3</v>
      </c>
      <c r="K66">
        <v>4</v>
      </c>
      <c r="L66">
        <v>4</v>
      </c>
      <c r="M66">
        <v>5</v>
      </c>
      <c r="N66">
        <v>5</v>
      </c>
      <c r="O66">
        <v>6</v>
      </c>
      <c r="AE66" s="53"/>
      <c r="AF66" s="116"/>
      <c r="AG66" s="117">
        <f>AK62</f>
        <v>1</v>
      </c>
      <c r="AH66" s="189">
        <f aca="true" t="shared" si="94" ref="AH66:AU66">IF(ISNA(AH11),0,IF(AH11="",0,IF(AH$62=$AG66,1,0)*AH11))</f>
        <v>0</v>
      </c>
      <c r="AI66" s="189">
        <f t="shared" si="94"/>
        <v>0</v>
      </c>
      <c r="AJ66" s="189">
        <f t="shared" si="94"/>
        <v>0</v>
      </c>
      <c r="AK66" s="189">
        <f t="shared" si="94"/>
        <v>0</v>
      </c>
      <c r="AL66" s="189">
        <f t="shared" si="94"/>
        <v>0</v>
      </c>
      <c r="AM66" s="189">
        <f t="shared" si="94"/>
        <v>0</v>
      </c>
      <c r="AN66" s="189">
        <f t="shared" si="94"/>
        <v>0</v>
      </c>
      <c r="AO66" s="189">
        <f t="shared" si="94"/>
        <v>0</v>
      </c>
      <c r="AP66" s="189">
        <f t="shared" si="94"/>
        <v>0</v>
      </c>
      <c r="AQ66" s="189">
        <f t="shared" si="94"/>
        <v>0</v>
      </c>
      <c r="AR66" s="189">
        <f t="shared" si="94"/>
        <v>0</v>
      </c>
      <c r="AS66" s="189">
        <f t="shared" si="94"/>
        <v>0</v>
      </c>
      <c r="AT66" s="189">
        <f t="shared" si="94"/>
        <v>0</v>
      </c>
      <c r="AU66" s="189">
        <f t="shared" si="94"/>
        <v>0</v>
      </c>
    </row>
    <row r="67" spans="31:47" ht="13.5" customHeight="1">
      <c r="AE67" s="53"/>
      <c r="AF67" s="116"/>
      <c r="AG67" s="117">
        <f>AL62</f>
        <v>8</v>
      </c>
      <c r="AH67" s="189">
        <f aca="true" t="shared" si="95" ref="AH67:AU67">IF(ISNA(AH12),0,IF(AH12="",0,IF(AH$62=$AG67,1,0)*AH12))</f>
        <v>0</v>
      </c>
      <c r="AI67" s="189">
        <f t="shared" si="95"/>
        <v>0</v>
      </c>
      <c r="AJ67" s="189">
        <f t="shared" si="95"/>
        <v>0</v>
      </c>
      <c r="AK67" s="189">
        <f t="shared" si="95"/>
        <v>0</v>
      </c>
      <c r="AL67" s="189">
        <f t="shared" si="95"/>
        <v>0</v>
      </c>
      <c r="AM67" s="189">
        <f t="shared" si="95"/>
        <v>0</v>
      </c>
      <c r="AN67" s="189">
        <f t="shared" si="95"/>
        <v>0</v>
      </c>
      <c r="AO67" s="189">
        <f t="shared" si="95"/>
        <v>0</v>
      </c>
      <c r="AP67" s="189">
        <f t="shared" si="95"/>
        <v>0</v>
      </c>
      <c r="AQ67" s="189">
        <f t="shared" si="95"/>
        <v>0</v>
      </c>
      <c r="AR67" s="189">
        <f t="shared" si="95"/>
        <v>0</v>
      </c>
      <c r="AS67" s="189">
        <f t="shared" si="95"/>
        <v>0</v>
      </c>
      <c r="AT67" s="189">
        <f t="shared" si="95"/>
        <v>0</v>
      </c>
      <c r="AU67" s="189">
        <f t="shared" si="95"/>
        <v>0</v>
      </c>
    </row>
    <row r="68" spans="3:47" ht="13.5" customHeight="1">
      <c r="C68" s="223"/>
      <c r="D68" s="224"/>
      <c r="E68" s="224"/>
      <c r="F68" s="224"/>
      <c r="G68" s="224"/>
      <c r="H68" s="224"/>
      <c r="I68" s="224"/>
      <c r="J68" s="224"/>
      <c r="K68" s="224"/>
      <c r="L68" s="224"/>
      <c r="M68" s="224"/>
      <c r="N68" s="224"/>
      <c r="O68" s="224"/>
      <c r="P68" s="225"/>
      <c r="T68" s="11"/>
      <c r="AE68" s="53"/>
      <c r="AF68" s="116"/>
      <c r="AG68" s="117">
        <f>AM62</f>
        <v>7</v>
      </c>
      <c r="AH68" s="189">
        <f aca="true" t="shared" si="96" ref="AH68:AU68">IF(ISNA(AH13),0,IF(AH13="",0,IF(AH$62=$AG68,1,0)*AH13))</f>
        <v>0</v>
      </c>
      <c r="AI68" s="189">
        <f t="shared" si="96"/>
        <v>0</v>
      </c>
      <c r="AJ68" s="189">
        <f t="shared" si="96"/>
        <v>0</v>
      </c>
      <c r="AK68" s="189">
        <f t="shared" si="96"/>
        <v>0</v>
      </c>
      <c r="AL68" s="189">
        <f t="shared" si="96"/>
        <v>0</v>
      </c>
      <c r="AM68" s="189">
        <f t="shared" si="96"/>
        <v>0</v>
      </c>
      <c r="AN68" s="189">
        <f t="shared" si="96"/>
        <v>0</v>
      </c>
      <c r="AO68" s="189">
        <f t="shared" si="96"/>
        <v>0</v>
      </c>
      <c r="AP68" s="189">
        <f t="shared" si="96"/>
        <v>0</v>
      </c>
      <c r="AQ68" s="189">
        <f t="shared" si="96"/>
        <v>0</v>
      </c>
      <c r="AR68" s="189">
        <f t="shared" si="96"/>
        <v>0</v>
      </c>
      <c r="AS68" s="189">
        <f t="shared" si="96"/>
        <v>0</v>
      </c>
      <c r="AT68" s="189">
        <f t="shared" si="96"/>
        <v>0</v>
      </c>
      <c r="AU68" s="189">
        <f t="shared" si="96"/>
        <v>0</v>
      </c>
    </row>
    <row r="69" spans="3:47" ht="13.5" customHeight="1">
      <c r="C69" s="226"/>
      <c r="D69" s="60" t="str">
        <f>IF($A69&gt;=$B$2,"",CONCATENATE("| "," |"))</f>
        <v>|  |</v>
      </c>
      <c r="E69" s="227" t="str">
        <f>IF($A69&gt;=$B$2,"",CONCATENATE(B22,"|",C22,"|"))</f>
        <v>海龍A|20|</v>
      </c>
      <c r="F69" s="60"/>
      <c r="G69" s="227" t="str">
        <f>IF($A69&gt;=$B$2,"",CONCATENATE(D22,"|",E22,"|"))</f>
        <v>あやA|20|</v>
      </c>
      <c r="H69" s="60"/>
      <c r="I69" s="227" t="str">
        <f>IF($A69&gt;=$B$2,"",CONCATENATE(F22,"|",G22,"|"))</f>
        <v>COL|14|</v>
      </c>
      <c r="J69" s="60"/>
      <c r="K69" s="227" t="str">
        <f>IF($A69&gt;=$B$2,"",CONCATENATE(H22,"|",I22,"|"))</f>
        <v>海龍B|21|</v>
      </c>
      <c r="L69" s="60"/>
      <c r="M69" s="227" t="str">
        <f>IF($B$64&gt;4,IF($A69&gt;=$B$2,"",CONCATENATE(J22,"|",K22,"|")),"")</f>
        <v>QEA|9|</v>
      </c>
      <c r="N69" s="60"/>
      <c r="O69" s="60">
        <f>IF($B$64&gt;=O$66,IF($A69&gt;=$B$2,"",CONCATENATE(L22,"|",M22,"|")),"")</f>
      </c>
      <c r="P69" s="228"/>
      <c r="R69" s="11"/>
      <c r="S69" s="11"/>
      <c r="T69" s="11"/>
      <c r="AE69" s="53"/>
      <c r="AF69" s="116"/>
      <c r="AG69" s="117">
        <f>AN62</f>
        <v>10</v>
      </c>
      <c r="AH69" s="189">
        <f aca="true" t="shared" si="97" ref="AH69:AU69">IF(ISNA(AH14),0,IF(AH14="",0,IF(AH$62=$AG69,1,0)*AH14))</f>
        <v>0</v>
      </c>
      <c r="AI69" s="189">
        <f t="shared" si="97"/>
        <v>0</v>
      </c>
      <c r="AJ69" s="189">
        <f t="shared" si="97"/>
        <v>0</v>
      </c>
      <c r="AK69" s="189">
        <f t="shared" si="97"/>
        <v>0</v>
      </c>
      <c r="AL69" s="189">
        <f t="shared" si="97"/>
        <v>0</v>
      </c>
      <c r="AM69" s="189">
        <f t="shared" si="97"/>
        <v>0</v>
      </c>
      <c r="AN69" s="189">
        <f t="shared" si="97"/>
        <v>0</v>
      </c>
      <c r="AO69" s="189">
        <f t="shared" si="97"/>
        <v>0</v>
      </c>
      <c r="AP69" s="189">
        <f t="shared" si="97"/>
        <v>0</v>
      </c>
      <c r="AQ69" s="189">
        <f t="shared" si="97"/>
        <v>0</v>
      </c>
      <c r="AR69" s="189">
        <f t="shared" si="97"/>
        <v>0</v>
      </c>
      <c r="AS69" s="189">
        <f t="shared" si="97"/>
        <v>0</v>
      </c>
      <c r="AT69" s="189">
        <f t="shared" si="97"/>
        <v>0</v>
      </c>
      <c r="AU69" s="189">
        <f t="shared" si="97"/>
        <v>0</v>
      </c>
    </row>
    <row r="70" spans="1:47" ht="13.5" customHeight="1">
      <c r="A70">
        <v>1</v>
      </c>
      <c r="C70" s="226"/>
      <c r="D70" s="60" t="str">
        <f aca="true" t="shared" si="98" ref="D70:D82">IF($A70&gt;=$B$2,"",CONCATENATE("| ",A70," |"))</f>
        <v>| 1 |</v>
      </c>
      <c r="E70" s="227" t="str">
        <f aca="true" t="shared" si="99" ref="E70:E82">IF($A70&gt;=$B$2,"",CONCATENATE(B23,"|",IF(ISBLANK(C23),"-",C23),"|"))</f>
        <v>さんぽ|3|</v>
      </c>
      <c r="F70" s="60"/>
      <c r="G70" s="227" t="str">
        <f aca="true" t="shared" si="100" ref="G70:G82">IF($A70&gt;=$B$2,"",CONCATENATE(D23,"|",IF(ISBLANK(E23),"-",E23),"|"))</f>
        <v>海龍B|3|</v>
      </c>
      <c r="H70" s="60"/>
      <c r="I70" s="227" t="str">
        <f aca="true" t="shared" si="101" ref="I70:I82">IF($A70&gt;=$B$2,"",CONCATENATE(F23,"|",IF(ISBLANK(G23),"-",G23),"|"))</f>
        <v>QEA|0|</v>
      </c>
      <c r="J70" s="60"/>
      <c r="K70" s="227" t="str">
        <f aca="true" t="shared" si="102" ref="K70:K82">IF($A70&gt;=$B$2,"",CONCATENATE(H23,"|",IF(ISBLANK(I23),"-",I23),"|"))</f>
        <v>あやA|0|</v>
      </c>
      <c r="L70" s="60"/>
      <c r="M70" s="227" t="str">
        <f aca="true" t="shared" si="103" ref="M70:M82">IF($B$64&gt;=M$66,IF($A70&gt;=$B$2,"",CONCATENATE(J23,"|",IF(ISBLANK(K23),"-",K23),"|")),"")</f>
        <v>COL|3|</v>
      </c>
      <c r="N70" s="227"/>
      <c r="O70" s="227">
        <f aca="true" t="shared" si="104" ref="O70:O82">IF($B$64&gt;=O$66,IF($A70&gt;=$B$2,"",CONCATENATE(L23,"|",IF(ISBLANK(M23),"-",M23),"|")),"")</f>
      </c>
      <c r="P70" s="228"/>
      <c r="R70" s="11"/>
      <c r="S70" s="11"/>
      <c r="T70" s="11"/>
      <c r="AE70" s="53"/>
      <c r="AF70" s="116"/>
      <c r="AG70" s="117">
        <f>AO62</f>
        <v>6</v>
      </c>
      <c r="AH70" s="189">
        <f aca="true" t="shared" si="105" ref="AH70:AU70">IF(ISNA(AH15),0,IF(AH15="",0,IF(AH$62=$AG70,1,0)*AH15))</f>
        <v>0</v>
      </c>
      <c r="AI70" s="189">
        <f t="shared" si="105"/>
        <v>0</v>
      </c>
      <c r="AJ70" s="189">
        <f t="shared" si="105"/>
        <v>0</v>
      </c>
      <c r="AK70" s="189">
        <f t="shared" si="105"/>
        <v>0</v>
      </c>
      <c r="AL70" s="189">
        <f t="shared" si="105"/>
        <v>0</v>
      </c>
      <c r="AM70" s="189">
        <f t="shared" si="105"/>
        <v>0</v>
      </c>
      <c r="AN70" s="189">
        <f t="shared" si="105"/>
        <v>0</v>
      </c>
      <c r="AO70" s="189">
        <f t="shared" si="105"/>
        <v>0</v>
      </c>
      <c r="AP70" s="189">
        <f t="shared" si="105"/>
        <v>0</v>
      </c>
      <c r="AQ70" s="189">
        <f t="shared" si="105"/>
        <v>0</v>
      </c>
      <c r="AR70" s="189">
        <f t="shared" si="105"/>
        <v>0</v>
      </c>
      <c r="AS70" s="189">
        <f t="shared" si="105"/>
        <v>0</v>
      </c>
      <c r="AT70" s="189">
        <f t="shared" si="105"/>
        <v>0</v>
      </c>
      <c r="AU70" s="189">
        <f t="shared" si="105"/>
        <v>0</v>
      </c>
    </row>
    <row r="71" spans="1:47" ht="13.5">
      <c r="A71">
        <v>2</v>
      </c>
      <c r="C71" s="226"/>
      <c r="D71" s="60" t="str">
        <f t="shared" si="98"/>
        <v>| 2 |</v>
      </c>
      <c r="E71" s="227" t="str">
        <f t="shared" si="99"/>
        <v>SMI|2|</v>
      </c>
      <c r="F71" s="60"/>
      <c r="G71" s="227" t="str">
        <f t="shared" si="100"/>
        <v>さんぽ|2|</v>
      </c>
      <c r="H71" s="60"/>
      <c r="I71" s="227" t="str">
        <f t="shared" si="101"/>
        <v>アゴA|3|</v>
      </c>
      <c r="J71" s="60"/>
      <c r="K71" s="227" t="str">
        <f t="shared" si="102"/>
        <v>お嬢A|3|</v>
      </c>
      <c r="L71" s="60"/>
      <c r="M71" s="227" t="str">
        <f t="shared" si="103"/>
        <v>アゴB|0|</v>
      </c>
      <c r="N71" s="227"/>
      <c r="O71" s="227">
        <f t="shared" si="104"/>
      </c>
      <c r="P71" s="228"/>
      <c r="R71" s="11"/>
      <c r="S71" s="11"/>
      <c r="T71" s="11"/>
      <c r="AE71" s="53"/>
      <c r="AF71" s="116"/>
      <c r="AG71" s="117">
        <f>AP62</f>
        <v>9</v>
      </c>
      <c r="AH71" s="189">
        <f aca="true" t="shared" si="106" ref="AH71:AU71">IF(ISNA(AH16),0,IF(AH16="",0,IF(AH$62=$AG71,1,0)*AH16))</f>
        <v>0</v>
      </c>
      <c r="AI71" s="189">
        <f t="shared" si="106"/>
        <v>0</v>
      </c>
      <c r="AJ71" s="189">
        <f t="shared" si="106"/>
        <v>0</v>
      </c>
      <c r="AK71" s="189">
        <f t="shared" si="106"/>
        <v>0</v>
      </c>
      <c r="AL71" s="189">
        <f t="shared" si="106"/>
        <v>0</v>
      </c>
      <c r="AM71" s="189">
        <f t="shared" si="106"/>
        <v>0</v>
      </c>
      <c r="AN71" s="189">
        <f t="shared" si="106"/>
        <v>0</v>
      </c>
      <c r="AO71" s="189">
        <f t="shared" si="106"/>
        <v>0</v>
      </c>
      <c r="AP71" s="189">
        <f t="shared" si="106"/>
        <v>0</v>
      </c>
      <c r="AQ71" s="189">
        <f t="shared" si="106"/>
        <v>0</v>
      </c>
      <c r="AR71" s="189">
        <f t="shared" si="106"/>
        <v>0</v>
      </c>
      <c r="AS71" s="189">
        <f t="shared" si="106"/>
        <v>0</v>
      </c>
      <c r="AT71" s="189">
        <f t="shared" si="106"/>
        <v>0</v>
      </c>
      <c r="AU71" s="189">
        <f t="shared" si="106"/>
        <v>0</v>
      </c>
    </row>
    <row r="72" spans="1:47" ht="13.5">
      <c r="A72">
        <v>3</v>
      </c>
      <c r="C72" s="226"/>
      <c r="D72" s="60" t="str">
        <f t="shared" si="98"/>
        <v>| 3 |</v>
      </c>
      <c r="E72" s="227" t="str">
        <f t="shared" si="99"/>
        <v>アゴB|2|</v>
      </c>
      <c r="F72" s="60"/>
      <c r="G72" s="227" t="str">
        <f t="shared" si="100"/>
        <v>アゴA|3|</v>
      </c>
      <c r="H72" s="60"/>
      <c r="I72" s="227" t="str">
        <f t="shared" si="101"/>
        <v>SMI|3|</v>
      </c>
      <c r="J72" s="60"/>
      <c r="K72" s="227" t="str">
        <f t="shared" si="102"/>
        <v>さんぽ|3|</v>
      </c>
      <c r="L72" s="60"/>
      <c r="M72" s="227" t="str">
        <f t="shared" si="103"/>
        <v>お嬢A|3|</v>
      </c>
      <c r="N72" s="227"/>
      <c r="O72" s="227">
        <f t="shared" si="104"/>
      </c>
      <c r="P72" s="228"/>
      <c r="R72" s="11"/>
      <c r="S72" s="11"/>
      <c r="T72" s="11"/>
      <c r="AE72" s="53"/>
      <c r="AF72" s="116"/>
      <c r="AG72" s="117">
        <f>AQ$62</f>
        <v>5</v>
      </c>
      <c r="AH72" s="189">
        <f aca="true" t="shared" si="107" ref="AH72:AU72">IF(ISNA(AH17),0,IF(AH17="",0,IF(AH$62=$AG72,1,0)*AH17))</f>
        <v>0</v>
      </c>
      <c r="AI72" s="189">
        <f t="shared" si="107"/>
        <v>0</v>
      </c>
      <c r="AJ72" s="189">
        <f t="shared" si="107"/>
        <v>0</v>
      </c>
      <c r="AK72" s="189">
        <f t="shared" si="107"/>
        <v>0</v>
      </c>
      <c r="AL72" s="189">
        <f t="shared" si="107"/>
        <v>0</v>
      </c>
      <c r="AM72" s="189">
        <f t="shared" si="107"/>
        <v>0</v>
      </c>
      <c r="AN72" s="189">
        <f t="shared" si="107"/>
        <v>0</v>
      </c>
      <c r="AO72" s="189">
        <f t="shared" si="107"/>
        <v>0</v>
      </c>
      <c r="AP72" s="189">
        <f t="shared" si="107"/>
        <v>0</v>
      </c>
      <c r="AQ72" s="189">
        <f t="shared" si="107"/>
        <v>0</v>
      </c>
      <c r="AR72" s="189">
        <f t="shared" si="107"/>
        <v>0</v>
      </c>
      <c r="AS72" s="189">
        <f t="shared" si="107"/>
        <v>0</v>
      </c>
      <c r="AT72" s="189">
        <f t="shared" si="107"/>
        <v>0</v>
      </c>
      <c r="AU72" s="189">
        <f t="shared" si="107"/>
        <v>0</v>
      </c>
    </row>
    <row r="73" spans="1:47" ht="13.5">
      <c r="A73">
        <v>4</v>
      </c>
      <c r="C73" s="226"/>
      <c r="D73" s="60" t="str">
        <f t="shared" si="98"/>
        <v>| 4 |</v>
      </c>
      <c r="E73" s="227" t="str">
        <f t="shared" si="99"/>
        <v>QEA|3|</v>
      </c>
      <c r="F73" s="60"/>
      <c r="G73" s="227" t="str">
        <f t="shared" si="100"/>
        <v>お嬢A|2|</v>
      </c>
      <c r="H73" s="60"/>
      <c r="I73" s="227" t="str">
        <f t="shared" si="101"/>
        <v>さんぽ|2|</v>
      </c>
      <c r="J73" s="60"/>
      <c r="K73" s="227" t="str">
        <f t="shared" si="102"/>
        <v>アゴB|0|</v>
      </c>
      <c r="L73" s="60"/>
      <c r="M73" s="227" t="str">
        <f t="shared" si="103"/>
        <v>海龍A|0|</v>
      </c>
      <c r="N73" s="227"/>
      <c r="O73" s="227">
        <f t="shared" si="104"/>
      </c>
      <c r="P73" s="228"/>
      <c r="R73" s="11"/>
      <c r="S73" s="11"/>
      <c r="T73" s="11"/>
      <c r="AE73" s="53"/>
      <c r="AF73" s="116"/>
      <c r="AG73" s="117">
        <f>AR$62</f>
        <v>10</v>
      </c>
      <c r="AH73" s="189">
        <f aca="true" t="shared" si="108" ref="AH73:AU73">IF(ISNA(AH18),0,IF(AH18="",0,IF(AH$62=$AG73,1,0)*AH18))</f>
        <v>0</v>
      </c>
      <c r="AI73" s="189">
        <f t="shared" si="108"/>
        <v>0</v>
      </c>
      <c r="AJ73" s="189">
        <f t="shared" si="108"/>
        <v>0</v>
      </c>
      <c r="AK73" s="189">
        <f t="shared" si="108"/>
        <v>0</v>
      </c>
      <c r="AL73" s="189">
        <f t="shared" si="108"/>
        <v>0</v>
      </c>
      <c r="AM73" s="189">
        <f t="shared" si="108"/>
        <v>0</v>
      </c>
      <c r="AN73" s="189">
        <f t="shared" si="108"/>
        <v>0</v>
      </c>
      <c r="AO73" s="189">
        <f t="shared" si="108"/>
        <v>0</v>
      </c>
      <c r="AP73" s="189">
        <f t="shared" si="108"/>
        <v>0</v>
      </c>
      <c r="AQ73" s="189">
        <f t="shared" si="108"/>
        <v>0</v>
      </c>
      <c r="AR73" s="189">
        <f t="shared" si="108"/>
        <v>0</v>
      </c>
      <c r="AS73" s="189">
        <f t="shared" si="108"/>
        <v>0</v>
      </c>
      <c r="AT73" s="189">
        <f t="shared" si="108"/>
        <v>0</v>
      </c>
      <c r="AU73" s="189">
        <f t="shared" si="108"/>
        <v>0</v>
      </c>
    </row>
    <row r="74" spans="1:47" ht="13.5">
      <c r="A74">
        <v>5</v>
      </c>
      <c r="C74" s="226"/>
      <c r="D74" s="60" t="str">
        <f t="shared" si="98"/>
        <v>| 5 |</v>
      </c>
      <c r="E74" s="227" t="str">
        <f t="shared" si="99"/>
        <v>お嬢A|3|</v>
      </c>
      <c r="F74" s="60"/>
      <c r="G74" s="227" t="str">
        <f t="shared" si="100"/>
        <v>COL|3|</v>
      </c>
      <c r="H74" s="60"/>
      <c r="I74" s="227" t="str">
        <f t="shared" si="101"/>
        <v>あやA|0|</v>
      </c>
      <c r="J74" s="60"/>
      <c r="K74" s="227" t="str">
        <f t="shared" si="102"/>
        <v>SMI|3|</v>
      </c>
      <c r="L74" s="60"/>
      <c r="M74" s="227" t="str">
        <f t="shared" si="103"/>
        <v>アゴA|3|</v>
      </c>
      <c r="N74" s="227"/>
      <c r="O74" s="227">
        <f t="shared" si="104"/>
      </c>
      <c r="P74" s="228"/>
      <c r="R74" s="11"/>
      <c r="S74" s="11"/>
      <c r="T74" s="11"/>
      <c r="AE74" s="53"/>
      <c r="AF74" s="116"/>
      <c r="AG74" s="117">
        <f>AS$62</f>
        <v>10</v>
      </c>
      <c r="AH74" s="189">
        <f aca="true" t="shared" si="109" ref="AH74:AU74">IF(ISNA(AH19),0,IF(AH19="",0,IF(AH$62=$AG74,1,0)*AH19))</f>
        <v>0</v>
      </c>
      <c r="AI74" s="189">
        <f t="shared" si="109"/>
        <v>0</v>
      </c>
      <c r="AJ74" s="189">
        <f t="shared" si="109"/>
        <v>0</v>
      </c>
      <c r="AK74" s="189">
        <f t="shared" si="109"/>
        <v>0</v>
      </c>
      <c r="AL74" s="189">
        <f t="shared" si="109"/>
        <v>0</v>
      </c>
      <c r="AM74" s="189">
        <f t="shared" si="109"/>
        <v>0</v>
      </c>
      <c r="AN74" s="189">
        <f t="shared" si="109"/>
        <v>0</v>
      </c>
      <c r="AO74" s="189">
        <f t="shared" si="109"/>
        <v>0</v>
      </c>
      <c r="AP74" s="189">
        <f t="shared" si="109"/>
        <v>0</v>
      </c>
      <c r="AQ74" s="189">
        <f t="shared" si="109"/>
        <v>0</v>
      </c>
      <c r="AR74" s="189">
        <f t="shared" si="109"/>
        <v>0</v>
      </c>
      <c r="AS74" s="189">
        <f t="shared" si="109"/>
        <v>0</v>
      </c>
      <c r="AT74" s="189">
        <f t="shared" si="109"/>
        <v>0</v>
      </c>
      <c r="AU74" s="189">
        <f t="shared" si="109"/>
        <v>0</v>
      </c>
    </row>
    <row r="75" spans="1:47" ht="13.5">
      <c r="A75">
        <v>6</v>
      </c>
      <c r="C75" s="226"/>
      <c r="D75" s="60" t="str">
        <f t="shared" si="98"/>
        <v>| 6 |</v>
      </c>
      <c r="E75" s="227" t="str">
        <f t="shared" si="99"/>
        <v>アゴA|3|</v>
      </c>
      <c r="F75" s="60"/>
      <c r="G75" s="227" t="str">
        <f t="shared" si="100"/>
        <v>アゴB|3|</v>
      </c>
      <c r="H75" s="60"/>
      <c r="I75" s="227" t="str">
        <f t="shared" si="101"/>
        <v>お嬢A|3|</v>
      </c>
      <c r="J75" s="60"/>
      <c r="K75" s="227" t="str">
        <f t="shared" si="102"/>
        <v>QEA|3|</v>
      </c>
      <c r="L75" s="60"/>
      <c r="M75" s="227" t="str">
        <f t="shared" si="103"/>
        <v>海龍B|0|</v>
      </c>
      <c r="N75" s="227"/>
      <c r="O75" s="227">
        <f t="shared" si="104"/>
      </c>
      <c r="P75" s="228"/>
      <c r="R75" s="11"/>
      <c r="S75" s="11"/>
      <c r="T75" s="11"/>
      <c r="AE75" s="53"/>
      <c r="AF75" s="116"/>
      <c r="AG75" s="117">
        <f>AT$62</f>
        <v>10</v>
      </c>
      <c r="AH75" s="189">
        <f aca="true" t="shared" si="110" ref="AH75:AU75">IF(ISNA(AH20),0,IF(AH20="",0,IF(AH$62=$AG75,1,0)*AH20))</f>
        <v>0</v>
      </c>
      <c r="AI75" s="189">
        <f t="shared" si="110"/>
        <v>0</v>
      </c>
      <c r="AJ75" s="189">
        <f t="shared" si="110"/>
        <v>0</v>
      </c>
      <c r="AK75" s="189">
        <f t="shared" si="110"/>
        <v>0</v>
      </c>
      <c r="AL75" s="189">
        <f t="shared" si="110"/>
        <v>0</v>
      </c>
      <c r="AM75" s="189">
        <f t="shared" si="110"/>
        <v>0</v>
      </c>
      <c r="AN75" s="189">
        <f t="shared" si="110"/>
        <v>0</v>
      </c>
      <c r="AO75" s="189">
        <f t="shared" si="110"/>
        <v>0</v>
      </c>
      <c r="AP75" s="189">
        <f t="shared" si="110"/>
        <v>0</v>
      </c>
      <c r="AQ75" s="189">
        <f t="shared" si="110"/>
        <v>0</v>
      </c>
      <c r="AR75" s="189">
        <f t="shared" si="110"/>
        <v>0</v>
      </c>
      <c r="AS75" s="189">
        <f t="shared" si="110"/>
        <v>0</v>
      </c>
      <c r="AT75" s="189">
        <f t="shared" si="110"/>
        <v>0</v>
      </c>
      <c r="AU75" s="189">
        <f t="shared" si="110"/>
        <v>0</v>
      </c>
    </row>
    <row r="76" spans="1:47" ht="13.5">
      <c r="A76">
        <v>7</v>
      </c>
      <c r="C76" s="226"/>
      <c r="D76" s="60" t="str">
        <f t="shared" si="98"/>
        <v>| 7 |</v>
      </c>
      <c r="E76" s="227" t="str">
        <f t="shared" si="99"/>
        <v>COL|3|</v>
      </c>
      <c r="F76" s="60"/>
      <c r="G76" s="227" t="str">
        <f t="shared" si="100"/>
        <v>SMI|0|</v>
      </c>
      <c r="H76" s="60"/>
      <c r="I76" s="227" t="str">
        <f t="shared" si="101"/>
        <v>海龍A|0|</v>
      </c>
      <c r="J76" s="60"/>
      <c r="K76" s="227" t="str">
        <f t="shared" si="102"/>
        <v>アゴA|3|</v>
      </c>
      <c r="L76" s="60"/>
      <c r="M76" s="227" t="str">
        <f t="shared" si="103"/>
        <v>さんぽ|0|</v>
      </c>
      <c r="N76" s="227"/>
      <c r="O76" s="227">
        <f t="shared" si="104"/>
      </c>
      <c r="P76" s="228"/>
      <c r="R76" s="11"/>
      <c r="S76" s="11"/>
      <c r="T76" s="11"/>
      <c r="AE76" s="53"/>
      <c r="AF76" s="116"/>
      <c r="AG76" s="117">
        <f>AU$62</f>
        <v>10</v>
      </c>
      <c r="AH76" s="189">
        <f aca="true" t="shared" si="111" ref="AH76:AU76">IF(ISNA(AH21),0,IF(AH21="",0,IF(AH$62=$AG76,1,0)*AH21))</f>
        <v>0</v>
      </c>
      <c r="AI76" s="189">
        <f t="shared" si="111"/>
        <v>0</v>
      </c>
      <c r="AJ76" s="189">
        <f t="shared" si="111"/>
        <v>0</v>
      </c>
      <c r="AK76" s="189">
        <f t="shared" si="111"/>
        <v>0</v>
      </c>
      <c r="AL76" s="189">
        <f t="shared" si="111"/>
        <v>0</v>
      </c>
      <c r="AM76" s="189">
        <f t="shared" si="111"/>
        <v>0</v>
      </c>
      <c r="AN76" s="189">
        <f t="shared" si="111"/>
        <v>0</v>
      </c>
      <c r="AO76" s="189">
        <f t="shared" si="111"/>
        <v>0</v>
      </c>
      <c r="AP76" s="189">
        <f t="shared" si="111"/>
        <v>0</v>
      </c>
      <c r="AQ76" s="189">
        <f t="shared" si="111"/>
        <v>0</v>
      </c>
      <c r="AR76" s="189">
        <f t="shared" si="111"/>
        <v>0</v>
      </c>
      <c r="AS76" s="189">
        <f t="shared" si="111"/>
        <v>0</v>
      </c>
      <c r="AT76" s="189">
        <f t="shared" si="111"/>
        <v>0</v>
      </c>
      <c r="AU76" s="189">
        <f t="shared" si="111"/>
        <v>0</v>
      </c>
    </row>
    <row r="77" spans="1:47" ht="13.5">
      <c r="A77">
        <v>8</v>
      </c>
      <c r="C77" s="226"/>
      <c r="D77" s="60" t="str">
        <f t="shared" si="98"/>
        <v>| 8 |</v>
      </c>
      <c r="E77" s="227" t="str">
        <f t="shared" si="99"/>
        <v>海龍B|0|</v>
      </c>
      <c r="F77" s="60"/>
      <c r="G77" s="227" t="str">
        <f t="shared" si="100"/>
        <v>QEA|3|</v>
      </c>
      <c r="H77" s="60"/>
      <c r="I77" s="227" t="str">
        <f t="shared" si="101"/>
        <v>アゴB|3|</v>
      </c>
      <c r="J77" s="60"/>
      <c r="K77" s="227" t="str">
        <f t="shared" si="102"/>
        <v>海龍A|3|</v>
      </c>
      <c r="L77" s="60"/>
      <c r="M77" s="227" t="str">
        <f t="shared" si="103"/>
        <v>あやA|0|</v>
      </c>
      <c r="N77" s="227"/>
      <c r="O77" s="227">
        <f t="shared" si="104"/>
      </c>
      <c r="P77" s="228"/>
      <c r="R77" s="11"/>
      <c r="S77" s="11"/>
      <c r="T77" s="11"/>
      <c r="AE77" s="53"/>
      <c r="AF77" s="116"/>
      <c r="AH77" s="205">
        <f aca="true" t="shared" si="112" ref="AH77:AU77">AH62-SUM(AH63:AH76)/100</f>
        <v>1.99</v>
      </c>
      <c r="AI77" s="205">
        <f t="shared" si="112"/>
        <v>1.99</v>
      </c>
      <c r="AJ77" s="205">
        <f t="shared" si="112"/>
        <v>4</v>
      </c>
      <c r="AK77" s="205">
        <f t="shared" si="112"/>
        <v>1</v>
      </c>
      <c r="AL77" s="205">
        <f t="shared" si="112"/>
        <v>8</v>
      </c>
      <c r="AM77" s="205">
        <f t="shared" si="112"/>
        <v>7</v>
      </c>
      <c r="AN77" s="205">
        <f t="shared" si="112"/>
        <v>10</v>
      </c>
      <c r="AO77" s="205">
        <f t="shared" si="112"/>
        <v>6</v>
      </c>
      <c r="AP77" s="205">
        <f t="shared" si="112"/>
        <v>9</v>
      </c>
      <c r="AQ77" s="205">
        <f t="shared" si="112"/>
        <v>5</v>
      </c>
      <c r="AR77" s="205">
        <f t="shared" si="112"/>
        <v>10</v>
      </c>
      <c r="AS77" s="205">
        <f t="shared" si="112"/>
        <v>10</v>
      </c>
      <c r="AT77" s="205">
        <f t="shared" si="112"/>
        <v>10</v>
      </c>
      <c r="AU77" s="205">
        <f t="shared" si="112"/>
        <v>10</v>
      </c>
    </row>
    <row r="78" spans="1:47" ht="13.5">
      <c r="A78">
        <v>9</v>
      </c>
      <c r="C78" s="226"/>
      <c r="D78" s="60" t="str">
        <f t="shared" si="98"/>
        <v>| 9 |</v>
      </c>
      <c r="E78" s="227" t="str">
        <f t="shared" si="99"/>
        <v>あやA|1|</v>
      </c>
      <c r="F78" s="60"/>
      <c r="G78" s="227" t="str">
        <f t="shared" si="100"/>
        <v>海龍A|1|</v>
      </c>
      <c r="H78" s="60"/>
      <c r="I78" s="227" t="str">
        <f t="shared" si="101"/>
        <v>海龍B|0|</v>
      </c>
      <c r="J78" s="60"/>
      <c r="K78" s="227" t="str">
        <f t="shared" si="102"/>
        <v>COL|3|</v>
      </c>
      <c r="L78" s="60"/>
      <c r="M78" s="227" t="str">
        <f t="shared" si="103"/>
        <v>SMI|0|</v>
      </c>
      <c r="N78" s="227"/>
      <c r="O78" s="227">
        <f t="shared" si="104"/>
      </c>
      <c r="P78" s="228"/>
      <c r="R78" s="11"/>
      <c r="S78" s="11"/>
      <c r="T78" s="11"/>
      <c r="AE78" s="53"/>
      <c r="AF78" s="116"/>
      <c r="AG78" t="s">
        <v>526</v>
      </c>
      <c r="AH78" s="186">
        <f aca="true" t="shared" si="113" ref="AH78:AU78">RANK(AH77,$AH$77:$AU$77,1)</f>
        <v>2</v>
      </c>
      <c r="AI78" s="187">
        <f t="shared" si="113"/>
        <v>2</v>
      </c>
      <c r="AJ78" s="187">
        <f t="shared" si="113"/>
        <v>4</v>
      </c>
      <c r="AK78" s="187">
        <f t="shared" si="113"/>
        <v>1</v>
      </c>
      <c r="AL78" s="187">
        <f t="shared" si="113"/>
        <v>8</v>
      </c>
      <c r="AM78" s="187">
        <f t="shared" si="113"/>
        <v>7</v>
      </c>
      <c r="AN78" s="187">
        <f t="shared" si="113"/>
        <v>10</v>
      </c>
      <c r="AO78" s="187">
        <f t="shared" si="113"/>
        <v>6</v>
      </c>
      <c r="AP78" s="187">
        <f t="shared" si="113"/>
        <v>9</v>
      </c>
      <c r="AQ78" s="187">
        <f t="shared" si="113"/>
        <v>5</v>
      </c>
      <c r="AR78" s="187">
        <f t="shared" si="113"/>
        <v>10</v>
      </c>
      <c r="AS78" s="187">
        <f t="shared" si="113"/>
        <v>10</v>
      </c>
      <c r="AT78" s="187">
        <f t="shared" si="113"/>
        <v>10</v>
      </c>
      <c r="AU78" s="188">
        <f t="shared" si="113"/>
        <v>10</v>
      </c>
    </row>
    <row r="79" spans="1:47" ht="13.5">
      <c r="A79">
        <v>10</v>
      </c>
      <c r="C79" s="226"/>
      <c r="D79" s="60">
        <f t="shared" si="98"/>
      </c>
      <c r="E79" s="227">
        <f t="shared" si="99"/>
      </c>
      <c r="F79" s="60"/>
      <c r="G79" s="227">
        <f t="shared" si="100"/>
      </c>
      <c r="H79" s="60"/>
      <c r="I79" s="227">
        <f t="shared" si="101"/>
      </c>
      <c r="J79" s="60"/>
      <c r="K79" s="227">
        <f t="shared" si="102"/>
      </c>
      <c r="L79" s="60"/>
      <c r="M79" s="227">
        <f t="shared" si="103"/>
      </c>
      <c r="N79" s="227"/>
      <c r="O79" s="227">
        <f t="shared" si="104"/>
      </c>
      <c r="P79" s="228"/>
      <c r="R79" s="11"/>
      <c r="S79" s="11"/>
      <c r="T79" s="11"/>
      <c r="AE79" s="53"/>
      <c r="AF79" s="116"/>
      <c r="AG79" s="117">
        <f>AH78</f>
        <v>2</v>
      </c>
      <c r="AH79" s="189">
        <f aca="true" t="shared" si="114" ref="AH79:AU79">IF(ISNA(AH8),0,IF(AH8="",0,IF(AH$78=$AG79,1,0)*AH8))</f>
        <v>0</v>
      </c>
      <c r="AI79" s="189">
        <f t="shared" si="114"/>
        <v>1</v>
      </c>
      <c r="AJ79" s="189">
        <f t="shared" si="114"/>
        <v>0</v>
      </c>
      <c r="AK79" s="189">
        <f t="shared" si="114"/>
        <v>0</v>
      </c>
      <c r="AL79" s="189">
        <f t="shared" si="114"/>
        <v>0</v>
      </c>
      <c r="AM79" s="189">
        <f t="shared" si="114"/>
        <v>0</v>
      </c>
      <c r="AN79" s="189">
        <f t="shared" si="114"/>
        <v>0</v>
      </c>
      <c r="AO79" s="189">
        <f t="shared" si="114"/>
        <v>0</v>
      </c>
      <c r="AP79" s="189">
        <f t="shared" si="114"/>
        <v>0</v>
      </c>
      <c r="AQ79" s="189">
        <f t="shared" si="114"/>
        <v>0</v>
      </c>
      <c r="AR79" s="189">
        <f t="shared" si="114"/>
        <v>0</v>
      </c>
      <c r="AS79" s="189">
        <f t="shared" si="114"/>
        <v>0</v>
      </c>
      <c r="AT79" s="189">
        <f t="shared" si="114"/>
        <v>0</v>
      </c>
      <c r="AU79" s="189">
        <f t="shared" si="114"/>
        <v>0</v>
      </c>
    </row>
    <row r="80" spans="1:47" ht="13.5">
      <c r="A80">
        <v>11</v>
      </c>
      <c r="C80" s="226"/>
      <c r="D80" s="60">
        <f t="shared" si="98"/>
      </c>
      <c r="E80" s="227">
        <f t="shared" si="99"/>
      </c>
      <c r="F80" s="60"/>
      <c r="G80" s="227">
        <f t="shared" si="100"/>
      </c>
      <c r="H80" s="60"/>
      <c r="I80" s="227">
        <f t="shared" si="101"/>
      </c>
      <c r="J80" s="60"/>
      <c r="K80" s="227">
        <f t="shared" si="102"/>
      </c>
      <c r="L80" s="60"/>
      <c r="M80" s="227">
        <f t="shared" si="103"/>
      </c>
      <c r="N80" s="227"/>
      <c r="O80" s="227">
        <f t="shared" si="104"/>
      </c>
      <c r="P80" s="228"/>
      <c r="R80" s="11"/>
      <c r="S80" s="11"/>
      <c r="T80" s="11"/>
      <c r="AE80" s="53"/>
      <c r="AF80" s="116"/>
      <c r="AG80" s="117">
        <f>AI78</f>
        <v>2</v>
      </c>
      <c r="AH80" s="189">
        <f aca="true" t="shared" si="115" ref="AH80:AU80">IF(ISNA(AH9),0,IF(AH9="",0,IF(AH$78=$AG80,1,0)*AH9))</f>
        <v>1</v>
      </c>
      <c r="AI80" s="189">
        <f t="shared" si="115"/>
        <v>0</v>
      </c>
      <c r="AJ80" s="189">
        <f t="shared" si="115"/>
        <v>0</v>
      </c>
      <c r="AK80" s="189">
        <f t="shared" si="115"/>
        <v>0</v>
      </c>
      <c r="AL80" s="189">
        <f t="shared" si="115"/>
        <v>0</v>
      </c>
      <c r="AM80" s="189">
        <f t="shared" si="115"/>
        <v>0</v>
      </c>
      <c r="AN80" s="189">
        <f t="shared" si="115"/>
        <v>0</v>
      </c>
      <c r="AO80" s="189">
        <f t="shared" si="115"/>
        <v>0</v>
      </c>
      <c r="AP80" s="189">
        <f t="shared" si="115"/>
        <v>0</v>
      </c>
      <c r="AQ80" s="189">
        <f t="shared" si="115"/>
        <v>0</v>
      </c>
      <c r="AR80" s="189">
        <f t="shared" si="115"/>
        <v>0</v>
      </c>
      <c r="AS80" s="189">
        <f t="shared" si="115"/>
        <v>0</v>
      </c>
      <c r="AT80" s="189">
        <f t="shared" si="115"/>
        <v>0</v>
      </c>
      <c r="AU80" s="189">
        <f t="shared" si="115"/>
        <v>0</v>
      </c>
    </row>
    <row r="81" spans="1:47" ht="13.5">
      <c r="A81">
        <v>12</v>
      </c>
      <c r="C81" s="226"/>
      <c r="D81" s="60">
        <f t="shared" si="98"/>
      </c>
      <c r="E81" s="227">
        <f t="shared" si="99"/>
      </c>
      <c r="F81" s="60"/>
      <c r="G81" s="227">
        <f t="shared" si="100"/>
      </c>
      <c r="H81" s="60"/>
      <c r="I81" s="227">
        <f t="shared" si="101"/>
      </c>
      <c r="J81" s="60"/>
      <c r="K81" s="227">
        <f t="shared" si="102"/>
      </c>
      <c r="L81" s="60"/>
      <c r="M81" s="227">
        <f t="shared" si="103"/>
      </c>
      <c r="N81" s="227"/>
      <c r="O81" s="227">
        <f t="shared" si="104"/>
      </c>
      <c r="P81" s="228"/>
      <c r="R81" s="11"/>
      <c r="S81" s="11"/>
      <c r="T81" s="11"/>
      <c r="AE81" s="53"/>
      <c r="AF81" s="116"/>
      <c r="AG81" s="117">
        <f>AJ78</f>
        <v>4</v>
      </c>
      <c r="AH81" s="189">
        <f aca="true" t="shared" si="116" ref="AH81:AU81">IF(ISNA(AH10),0,IF(AH10="",0,IF(AH$78=$AG81,1,0)*AH10))</f>
        <v>0</v>
      </c>
      <c r="AI81" s="189">
        <f t="shared" si="116"/>
        <v>0</v>
      </c>
      <c r="AJ81" s="189">
        <f t="shared" si="116"/>
        <v>0</v>
      </c>
      <c r="AK81" s="189">
        <f t="shared" si="116"/>
        <v>0</v>
      </c>
      <c r="AL81" s="189">
        <f t="shared" si="116"/>
        <v>0</v>
      </c>
      <c r="AM81" s="189">
        <f t="shared" si="116"/>
        <v>0</v>
      </c>
      <c r="AN81" s="189">
        <f t="shared" si="116"/>
        <v>0</v>
      </c>
      <c r="AO81" s="189">
        <f t="shared" si="116"/>
        <v>0</v>
      </c>
      <c r="AP81" s="189">
        <f t="shared" si="116"/>
        <v>0</v>
      </c>
      <c r="AQ81" s="189">
        <f t="shared" si="116"/>
        <v>0</v>
      </c>
      <c r="AR81" s="189">
        <f t="shared" si="116"/>
        <v>0</v>
      </c>
      <c r="AS81" s="189">
        <f t="shared" si="116"/>
        <v>0</v>
      </c>
      <c r="AT81" s="189">
        <f t="shared" si="116"/>
        <v>0</v>
      </c>
      <c r="AU81" s="189">
        <f t="shared" si="116"/>
        <v>0</v>
      </c>
    </row>
    <row r="82" spans="1:47" ht="13.5">
      <c r="A82">
        <v>13</v>
      </c>
      <c r="C82" s="226"/>
      <c r="D82" s="60">
        <f t="shared" si="98"/>
      </c>
      <c r="E82" s="227">
        <f t="shared" si="99"/>
      </c>
      <c r="F82" s="60"/>
      <c r="G82" s="227">
        <f t="shared" si="100"/>
      </c>
      <c r="H82" s="60"/>
      <c r="I82" s="227">
        <f t="shared" si="101"/>
      </c>
      <c r="J82" s="60"/>
      <c r="K82" s="227">
        <f t="shared" si="102"/>
      </c>
      <c r="L82" s="60"/>
      <c r="M82" s="227">
        <f t="shared" si="103"/>
      </c>
      <c r="N82" s="227"/>
      <c r="O82" s="227">
        <f t="shared" si="104"/>
      </c>
      <c r="P82" s="228"/>
      <c r="R82" s="11"/>
      <c r="S82" s="11"/>
      <c r="T82" s="11"/>
      <c r="AE82" s="53"/>
      <c r="AF82" s="116"/>
      <c r="AG82" s="117">
        <f>AK78</f>
        <v>1</v>
      </c>
      <c r="AH82" s="189">
        <f aca="true" t="shared" si="117" ref="AH82:AU82">IF(ISNA(AH11),0,IF(AH11="",0,IF(AH$78=$AG82,1,0)*AH11))</f>
        <v>0</v>
      </c>
      <c r="AI82" s="189">
        <f t="shared" si="117"/>
        <v>0</v>
      </c>
      <c r="AJ82" s="189">
        <f t="shared" si="117"/>
        <v>0</v>
      </c>
      <c r="AK82" s="189">
        <f t="shared" si="117"/>
        <v>0</v>
      </c>
      <c r="AL82" s="189">
        <f t="shared" si="117"/>
        <v>0</v>
      </c>
      <c r="AM82" s="189">
        <f t="shared" si="117"/>
        <v>0</v>
      </c>
      <c r="AN82" s="189">
        <f t="shared" si="117"/>
        <v>0</v>
      </c>
      <c r="AO82" s="189">
        <f t="shared" si="117"/>
        <v>0</v>
      </c>
      <c r="AP82" s="189">
        <f t="shared" si="117"/>
        <v>0</v>
      </c>
      <c r="AQ82" s="189">
        <f t="shared" si="117"/>
        <v>0</v>
      </c>
      <c r="AR82" s="189">
        <f t="shared" si="117"/>
        <v>0</v>
      </c>
      <c r="AS82" s="189">
        <f t="shared" si="117"/>
        <v>0</v>
      </c>
      <c r="AT82" s="189">
        <f t="shared" si="117"/>
        <v>0</v>
      </c>
      <c r="AU82" s="189">
        <f t="shared" si="117"/>
        <v>0</v>
      </c>
    </row>
    <row r="83" spans="3:47" ht="13.5">
      <c r="C83" s="226"/>
      <c r="D83" s="60"/>
      <c r="E83" s="60"/>
      <c r="F83" s="60"/>
      <c r="G83" s="60"/>
      <c r="H83" s="60"/>
      <c r="I83" s="60"/>
      <c r="J83" s="60"/>
      <c r="K83" s="60"/>
      <c r="L83" s="60"/>
      <c r="M83" s="60"/>
      <c r="N83" s="60"/>
      <c r="O83" s="60"/>
      <c r="P83" s="228"/>
      <c r="Q83" s="11"/>
      <c r="R83" s="11"/>
      <c r="S83" s="11"/>
      <c r="T83" s="11"/>
      <c r="U83" s="11"/>
      <c r="V83" s="11"/>
      <c r="W83" s="11"/>
      <c r="X83" s="11"/>
      <c r="Y83" s="11"/>
      <c r="Z83" s="11"/>
      <c r="AA83" s="11"/>
      <c r="AB83" s="11"/>
      <c r="AC83" s="11"/>
      <c r="AE83" s="53"/>
      <c r="AF83" s="116"/>
      <c r="AG83" s="117">
        <f>AL78</f>
        <v>8</v>
      </c>
      <c r="AH83" s="189">
        <f aca="true" t="shared" si="118" ref="AH83:AU83">IF(ISNA(AH12),0,IF(AH12="",0,IF(AH$78=$AG83,1,0)*AH12))</f>
        <v>0</v>
      </c>
      <c r="AI83" s="189">
        <f t="shared" si="118"/>
        <v>0</v>
      </c>
      <c r="AJ83" s="189">
        <f t="shared" si="118"/>
        <v>0</v>
      </c>
      <c r="AK83" s="189">
        <f t="shared" si="118"/>
        <v>0</v>
      </c>
      <c r="AL83" s="189">
        <f t="shared" si="118"/>
        <v>0</v>
      </c>
      <c r="AM83" s="189">
        <f t="shared" si="118"/>
        <v>0</v>
      </c>
      <c r="AN83" s="189">
        <f t="shared" si="118"/>
        <v>0</v>
      </c>
      <c r="AO83" s="189">
        <f t="shared" si="118"/>
        <v>0</v>
      </c>
      <c r="AP83" s="189">
        <f t="shared" si="118"/>
        <v>0</v>
      </c>
      <c r="AQ83" s="189">
        <f t="shared" si="118"/>
        <v>0</v>
      </c>
      <c r="AR83" s="189">
        <f t="shared" si="118"/>
        <v>0</v>
      </c>
      <c r="AS83" s="189">
        <f t="shared" si="118"/>
        <v>0</v>
      </c>
      <c r="AT83" s="189">
        <f t="shared" si="118"/>
        <v>0</v>
      </c>
      <c r="AU83" s="189">
        <f t="shared" si="118"/>
        <v>0</v>
      </c>
    </row>
    <row r="84" spans="1:47" ht="13.5">
      <c r="A84">
        <v>0</v>
      </c>
      <c r="C84" s="226"/>
      <c r="D84" s="60" t="str">
        <f>IF($B$65&gt;=E$66,IF($A84&gt;=$B$2,"",CONCATENATE("| "," |")),"")</f>
        <v>|  |</v>
      </c>
      <c r="E84" s="227" t="str">
        <f>IF($B$65&gt;=E$66,IF($A84&gt;=$B$2,"",CONCATENATE(INDEX($B$22:$AC$35,$A84+1,$B$64*2+E$66),"|",INDEX($B$22:$AC$35,$A84+1,$B$64*2+E$66+1),"|")),"")</f>
        <v>SMI|12|</v>
      </c>
      <c r="F84" s="53"/>
      <c r="G84" s="227" t="str">
        <f>IF($B$65&gt;=G$66,IF($A84&gt;=$B$2,"",CONCATENATE(INDEX($B$22:$AC$35,$A84+1,$B$64*2+G$66+1),"|",INDEX($B$22:$AC$35,$A84+1,$B$64*2+G$66+2),"|")),"")</f>
        <v>アゴA|0|</v>
      </c>
      <c r="H84" s="53"/>
      <c r="I84" s="227" t="str">
        <f>IF($B$65&gt;=I$66,IF($A84&gt;=$B$2,"",CONCATENATE(INDEX($B$22:$AC$35,$A84+1,$B$64*2+I$66*2-1),"|",INDEX($B$22:$AC$35,$A84+1,$B$64*2+I$66*2),"|")),"")</f>
        <v>アゴB|12|</v>
      </c>
      <c r="J84" s="53"/>
      <c r="K84" s="227" t="str">
        <f>IF($B$65&gt;=K$66,IF($A84&gt;=$B$2,"",CONCATENATE(INDEX($B$22:$AC$35,$A84+1,$B$64*2+K$66*2-1),"|",INDEX($B$22:$AC$35,$A84+1,$B$64*2+K$66*2),"|")),"")</f>
        <v>お嬢A|9|</v>
      </c>
      <c r="L84" s="53"/>
      <c r="M84" s="227" t="str">
        <f>IF($B$65&gt;=M$66,IF($A84&gt;=$B$2,"",CONCATENATE(INDEX($B$22:$AC$35,$A84+1,$B$64*2+M$66*2-1),"|",INDEX($B$22:$AC$35,$A84+1,$B$64*2+M$66*2),"|")),"")</f>
        <v>さんぽ|12|</v>
      </c>
      <c r="N84" s="53"/>
      <c r="O84" s="227">
        <f>IF($B$65&gt;=O$66,IF($A84&gt;=$B$2,"",CONCATENATE(INDEX($B$22:$AC$35,$A84+1,$B$64*2+O$66*2-1),"|",INDEX($B$22:$AC$35,$A84+1,$B$64*2+O$66*2),"|")),"")</f>
      </c>
      <c r="P84" s="229"/>
      <c r="Q84" s="11"/>
      <c r="S84" s="11"/>
      <c r="U84" s="11"/>
      <c r="W84" s="11"/>
      <c r="Y84" s="11"/>
      <c r="AA84" s="11"/>
      <c r="AB84" s="11"/>
      <c r="AC84" s="11"/>
      <c r="AE84" s="53"/>
      <c r="AF84" s="116"/>
      <c r="AG84" s="117">
        <f>AM78</f>
        <v>7</v>
      </c>
      <c r="AH84" s="189">
        <f aca="true" t="shared" si="119" ref="AH84:AU84">IF(ISNA(AH13),0,IF(AH13="",0,IF(AH$78=$AG84,1,0)*AH13))</f>
        <v>0</v>
      </c>
      <c r="AI84" s="189">
        <f t="shared" si="119"/>
        <v>0</v>
      </c>
      <c r="AJ84" s="189">
        <f t="shared" si="119"/>
        <v>0</v>
      </c>
      <c r="AK84" s="189">
        <f t="shared" si="119"/>
        <v>0</v>
      </c>
      <c r="AL84" s="189">
        <f t="shared" si="119"/>
        <v>0</v>
      </c>
      <c r="AM84" s="189">
        <f t="shared" si="119"/>
        <v>0</v>
      </c>
      <c r="AN84" s="189">
        <f t="shared" si="119"/>
        <v>0</v>
      </c>
      <c r="AO84" s="189">
        <f t="shared" si="119"/>
        <v>0</v>
      </c>
      <c r="AP84" s="189">
        <f t="shared" si="119"/>
        <v>0</v>
      </c>
      <c r="AQ84" s="189">
        <f t="shared" si="119"/>
        <v>0</v>
      </c>
      <c r="AR84" s="189">
        <f t="shared" si="119"/>
        <v>0</v>
      </c>
      <c r="AS84" s="189">
        <f t="shared" si="119"/>
        <v>0</v>
      </c>
      <c r="AT84" s="189">
        <f t="shared" si="119"/>
        <v>0</v>
      </c>
      <c r="AU84" s="189">
        <f t="shared" si="119"/>
        <v>0</v>
      </c>
    </row>
    <row r="85" spans="1:47" ht="13.5">
      <c r="A85">
        <v>1</v>
      </c>
      <c r="C85" s="226"/>
      <c r="D85" s="60" t="str">
        <f aca="true" t="shared" si="120" ref="D85:D97">IF($B$65&gt;=E$66,IF($A85&gt;=$B$2,"",CONCATENATE("| ",A85," |")),"")</f>
        <v>| 1 |</v>
      </c>
      <c r="E85" s="227" t="str">
        <f aca="true" t="shared" si="121" ref="E85:E97">IF($B$65&gt;=E$66,IF($A85&gt;=$B$2,"",CONCATENATE(INDEX($B$22:$AC$35,$A85+1,$B$64*2+E$66*2-1),"|",IF(ISBLANK(INDEX($B$22:$AC$35,$A85+1,$B$64*2+E$66*2)),"-",INDEX($B$22:$AC$35,$A85+1,$B$64*2+E$66*2)),"|")),"")</f>
        <v>アゴB|0|</v>
      </c>
      <c r="F85" s="53"/>
      <c r="G85" s="227" t="str">
        <f aca="true" t="shared" si="122" ref="G85:G97">IF($B$65&gt;=G$66,IF($A85&gt;=$B$2,"",CONCATENATE(INDEX($B$22:$AC$35,$A85+1,$B$64*2+G$66*2-1),"|",IF(ISBLANK(INDEX($B$22:$AC$35,$A85+1,$B$64*2+G$66*2)),"-",INDEX($B$22:$AC$35,$A85+1,$B$64*2+G$66*2)),"|")),"")</f>
        <v>お嬢A|0|</v>
      </c>
      <c r="H85" s="53"/>
      <c r="I85" s="227" t="str">
        <f aca="true" t="shared" si="123" ref="I85:I97">IF($B$65&gt;=I$66,IF($A85&gt;=$B$2,"",CONCATENATE(INDEX($B$22:$AC$35,$A85+1,$B$64*2+I$66*2-1),"|",IF(ISBLANK(INDEX($B$22:$AC$35,$A85+1,$B$64*2+I$66*2)),"-",INDEX($B$22:$AC$35,$A85+1,$B$64*2+I$66*2)),"|")),"")</f>
        <v>SMI|3|</v>
      </c>
      <c r="J85" s="53"/>
      <c r="K85" s="227" t="str">
        <f aca="true" t="shared" si="124" ref="K85:K97">IF($B$65&gt;=K$66,IF($A85&gt;=$B$2,"",CONCATENATE(INDEX($B$22:$AC$35,$A85+1,$B$64*2+K$66*2-1),"|",IF(ISBLANK(INDEX($B$22:$AC$35,$A85+1,$B$64*2+K$66*2)),"-",INDEX($B$22:$AC$35,$A85+1,$B$64*2+K$66*2)),"|")),"")</f>
        <v>アゴA|3|</v>
      </c>
      <c r="L85" s="53"/>
      <c r="M85" s="227" t="str">
        <f aca="true" t="shared" si="125" ref="M85:M97">IF($B$65&gt;=M$66,IF($A85&gt;=$B$2,"",CONCATENATE(INDEX($B$22:$AC$35,$A85+1,$B$64*2+M$66*2-1),"|",IF(ISBLANK(INDEX($B$22:$AC$35,$A85+1,$B$64*2+M$66*2)),"-",INDEX($B$22:$AC$35,$A85+1,$B$64*2+M$66*2)),"|")),"")</f>
        <v>海龍A|0|</v>
      </c>
      <c r="N85" s="53"/>
      <c r="O85" s="227">
        <f aca="true" t="shared" si="126" ref="O85:O97">IF($B$65&gt;=O$66,IF($A85&gt;=$B$2,"",CONCATENATE(INDEX($B$22:$AC$35,$A85+1,$B$64*2+O$66*2-1),"|",IF(ISBLANK(INDEX($B$22:$AC$35,$A85+1,$B$64*2+O$66*2)),"-",INDEX($B$22:$AC$35,$A85+1,$B$64*2+O$66*2)),"|")),"")</f>
      </c>
      <c r="P85" s="229"/>
      <c r="Q85" s="11"/>
      <c r="S85" s="11"/>
      <c r="U85" s="11"/>
      <c r="W85" s="11"/>
      <c r="Y85" s="11"/>
      <c r="AE85" s="53"/>
      <c r="AF85" s="116"/>
      <c r="AG85" s="117">
        <f>AN78</f>
        <v>10</v>
      </c>
      <c r="AH85" s="189">
        <f aca="true" t="shared" si="127" ref="AH85:AU85">IF(ISNA(AH14),0,IF(AH14="",0,IF(AH$78=$AG85,1,0)*AH14))</f>
        <v>0</v>
      </c>
      <c r="AI85" s="189">
        <f t="shared" si="127"/>
        <v>0</v>
      </c>
      <c r="AJ85" s="189">
        <f t="shared" si="127"/>
        <v>0</v>
      </c>
      <c r="AK85" s="189">
        <f t="shared" si="127"/>
        <v>0</v>
      </c>
      <c r="AL85" s="189">
        <f t="shared" si="127"/>
        <v>0</v>
      </c>
      <c r="AM85" s="189">
        <f t="shared" si="127"/>
        <v>0</v>
      </c>
      <c r="AN85" s="189">
        <f t="shared" si="127"/>
        <v>0</v>
      </c>
      <c r="AO85" s="189">
        <f t="shared" si="127"/>
        <v>0</v>
      </c>
      <c r="AP85" s="189">
        <f t="shared" si="127"/>
        <v>0</v>
      </c>
      <c r="AQ85" s="189">
        <f t="shared" si="127"/>
        <v>0</v>
      </c>
      <c r="AR85" s="189">
        <f t="shared" si="127"/>
        <v>0</v>
      </c>
      <c r="AS85" s="189">
        <f t="shared" si="127"/>
        <v>0</v>
      </c>
      <c r="AT85" s="189">
        <f t="shared" si="127"/>
        <v>0</v>
      </c>
      <c r="AU85" s="189">
        <f t="shared" si="127"/>
        <v>0</v>
      </c>
    </row>
    <row r="86" spans="1:47" ht="13.5">
      <c r="A86">
        <v>2</v>
      </c>
      <c r="C86" s="226"/>
      <c r="D86" s="60" t="str">
        <f t="shared" si="120"/>
        <v>| 2 |</v>
      </c>
      <c r="E86" s="227" t="str">
        <f t="shared" si="121"/>
        <v>海龍A|0|</v>
      </c>
      <c r="F86" s="53"/>
      <c r="G86" s="227" t="str">
        <f t="shared" si="122"/>
        <v>COL|0|</v>
      </c>
      <c r="H86" s="53"/>
      <c r="I86" s="227" t="str">
        <f t="shared" si="123"/>
        <v>QEA|3|</v>
      </c>
      <c r="J86" s="53"/>
      <c r="K86" s="227" t="str">
        <f t="shared" si="124"/>
        <v>海龍B|0|</v>
      </c>
      <c r="L86" s="53"/>
      <c r="M86" s="227" t="str">
        <f t="shared" si="125"/>
        <v>あやA|0|</v>
      </c>
      <c r="N86" s="53"/>
      <c r="O86" s="227">
        <f t="shared" si="126"/>
      </c>
      <c r="P86" s="229"/>
      <c r="Q86" s="11"/>
      <c r="S86" s="11"/>
      <c r="U86" s="11"/>
      <c r="W86" s="11"/>
      <c r="Y86" s="11"/>
      <c r="AE86" s="53"/>
      <c r="AF86" s="116"/>
      <c r="AG86" s="117">
        <f>AO78</f>
        <v>6</v>
      </c>
      <c r="AH86" s="189">
        <f aca="true" t="shared" si="128" ref="AH86:AU86">IF(ISNA(AH15),0,IF(AH15="",0,IF(AH$78=$AG86,1,0)*AH15))</f>
        <v>0</v>
      </c>
      <c r="AI86" s="189">
        <f t="shared" si="128"/>
        <v>0</v>
      </c>
      <c r="AJ86" s="189">
        <f t="shared" si="128"/>
        <v>0</v>
      </c>
      <c r="AK86" s="189">
        <f t="shared" si="128"/>
        <v>0</v>
      </c>
      <c r="AL86" s="189">
        <f t="shared" si="128"/>
        <v>0</v>
      </c>
      <c r="AM86" s="189">
        <f t="shared" si="128"/>
        <v>0</v>
      </c>
      <c r="AN86" s="189">
        <f t="shared" si="128"/>
        <v>0</v>
      </c>
      <c r="AO86" s="189">
        <f t="shared" si="128"/>
        <v>0</v>
      </c>
      <c r="AP86" s="189">
        <f t="shared" si="128"/>
        <v>0</v>
      </c>
      <c r="AQ86" s="189">
        <f t="shared" si="128"/>
        <v>0</v>
      </c>
      <c r="AR86" s="189">
        <f t="shared" si="128"/>
        <v>0</v>
      </c>
      <c r="AS86" s="189">
        <f t="shared" si="128"/>
        <v>0</v>
      </c>
      <c r="AT86" s="189">
        <f t="shared" si="128"/>
        <v>0</v>
      </c>
      <c r="AU86" s="189">
        <f t="shared" si="128"/>
        <v>0</v>
      </c>
    </row>
    <row r="87" spans="1:47" ht="13.5">
      <c r="A87">
        <v>3</v>
      </c>
      <c r="C87" s="226"/>
      <c r="D87" s="60" t="str">
        <f t="shared" si="120"/>
        <v>| 3 |</v>
      </c>
      <c r="E87" s="227" t="str">
        <f t="shared" si="121"/>
        <v>COL|0|</v>
      </c>
      <c r="F87" s="53"/>
      <c r="G87" s="227" t="str">
        <f t="shared" si="122"/>
        <v>あやA|0|</v>
      </c>
      <c r="H87" s="53"/>
      <c r="I87" s="227" t="str">
        <f t="shared" si="123"/>
        <v>海龍A|0|</v>
      </c>
      <c r="J87" s="53"/>
      <c r="K87" s="227" t="str">
        <f t="shared" si="124"/>
        <v>QEA|0|</v>
      </c>
      <c r="L87" s="53"/>
      <c r="M87" s="227" t="str">
        <f t="shared" si="125"/>
        <v>海龍B|0|</v>
      </c>
      <c r="N87" s="53"/>
      <c r="O87" s="227">
        <f t="shared" si="126"/>
      </c>
      <c r="P87" s="229"/>
      <c r="Q87" s="11"/>
      <c r="S87" s="11"/>
      <c r="U87" s="11"/>
      <c r="W87" s="11"/>
      <c r="Y87" s="11"/>
      <c r="AE87" s="53"/>
      <c r="AF87" s="116"/>
      <c r="AG87" s="117">
        <f>AP78</f>
        <v>9</v>
      </c>
      <c r="AH87" s="189">
        <f aca="true" t="shared" si="129" ref="AH87:AU87">IF(ISNA(AH16),0,IF(AH16="",0,IF(AH$78=$AG87,1,0)*AH16))</f>
        <v>0</v>
      </c>
      <c r="AI87" s="189">
        <f t="shared" si="129"/>
        <v>0</v>
      </c>
      <c r="AJ87" s="189">
        <f t="shared" si="129"/>
        <v>0</v>
      </c>
      <c r="AK87" s="189">
        <f t="shared" si="129"/>
        <v>0</v>
      </c>
      <c r="AL87" s="189">
        <f t="shared" si="129"/>
        <v>0</v>
      </c>
      <c r="AM87" s="189">
        <f t="shared" si="129"/>
        <v>0</v>
      </c>
      <c r="AN87" s="189">
        <f t="shared" si="129"/>
        <v>0</v>
      </c>
      <c r="AO87" s="189">
        <f t="shared" si="129"/>
        <v>0</v>
      </c>
      <c r="AP87" s="189">
        <f t="shared" si="129"/>
        <v>0</v>
      </c>
      <c r="AQ87" s="189">
        <f t="shared" si="129"/>
        <v>0</v>
      </c>
      <c r="AR87" s="189">
        <f t="shared" si="129"/>
        <v>0</v>
      </c>
      <c r="AS87" s="189">
        <f t="shared" si="129"/>
        <v>0</v>
      </c>
      <c r="AT87" s="189">
        <f t="shared" si="129"/>
        <v>0</v>
      </c>
      <c r="AU87" s="189">
        <f t="shared" si="129"/>
        <v>0</v>
      </c>
    </row>
    <row r="88" spans="1:47" ht="13.5">
      <c r="A88">
        <v>4</v>
      </c>
      <c r="C88" s="226"/>
      <c r="D88" s="60" t="str">
        <f t="shared" si="120"/>
        <v>| 4 |</v>
      </c>
      <c r="E88" s="227" t="str">
        <f t="shared" si="121"/>
        <v>アゴA|3|</v>
      </c>
      <c r="F88" s="53"/>
      <c r="G88" s="227" t="str">
        <f t="shared" si="122"/>
        <v>SMI|0|</v>
      </c>
      <c r="H88" s="53"/>
      <c r="I88" s="227" t="str">
        <f t="shared" si="123"/>
        <v>海龍B|3|</v>
      </c>
      <c r="J88" s="53"/>
      <c r="K88" s="227" t="str">
        <f t="shared" si="124"/>
        <v>あやA|0|</v>
      </c>
      <c r="L88" s="53"/>
      <c r="M88" s="227" t="str">
        <f t="shared" si="125"/>
        <v>COL|0|</v>
      </c>
      <c r="N88" s="53"/>
      <c r="O88" s="227">
        <f t="shared" si="126"/>
      </c>
      <c r="P88" s="229"/>
      <c r="Q88" s="11"/>
      <c r="S88" s="11"/>
      <c r="U88" s="11"/>
      <c r="W88" s="11"/>
      <c r="Y88" s="11"/>
      <c r="AE88" s="53"/>
      <c r="AF88" s="116"/>
      <c r="AG88" s="117">
        <f>AQ$78</f>
        <v>5</v>
      </c>
      <c r="AH88" s="189">
        <f aca="true" t="shared" si="130" ref="AH88:AU88">IF(ISNA(AH17),0,IF(AH17="",0,IF(AH$78=$AG88,1,0)*AH17))</f>
        <v>0</v>
      </c>
      <c r="AI88" s="189">
        <f t="shared" si="130"/>
        <v>0</v>
      </c>
      <c r="AJ88" s="189">
        <f t="shared" si="130"/>
        <v>0</v>
      </c>
      <c r="AK88" s="189">
        <f t="shared" si="130"/>
        <v>0</v>
      </c>
      <c r="AL88" s="189">
        <f t="shared" si="130"/>
        <v>0</v>
      </c>
      <c r="AM88" s="189">
        <f t="shared" si="130"/>
        <v>0</v>
      </c>
      <c r="AN88" s="189">
        <f t="shared" si="130"/>
        <v>0</v>
      </c>
      <c r="AO88" s="189">
        <f t="shared" si="130"/>
        <v>0</v>
      </c>
      <c r="AP88" s="189">
        <f t="shared" si="130"/>
        <v>0</v>
      </c>
      <c r="AQ88" s="189">
        <f t="shared" si="130"/>
        <v>0</v>
      </c>
      <c r="AR88" s="189">
        <f t="shared" si="130"/>
        <v>0</v>
      </c>
      <c r="AS88" s="189">
        <f t="shared" si="130"/>
        <v>0</v>
      </c>
      <c r="AT88" s="189">
        <f t="shared" si="130"/>
        <v>0</v>
      </c>
      <c r="AU88" s="189">
        <f t="shared" si="130"/>
        <v>0</v>
      </c>
    </row>
    <row r="89" spans="1:47" ht="13.5">
      <c r="A89">
        <v>5</v>
      </c>
      <c r="C89" s="226"/>
      <c r="D89" s="60" t="str">
        <f t="shared" si="120"/>
        <v>| 5 |</v>
      </c>
      <c r="E89" s="227" t="str">
        <f t="shared" si="121"/>
        <v>海龍B|0|</v>
      </c>
      <c r="F89" s="53"/>
      <c r="G89" s="227" t="str">
        <f t="shared" si="122"/>
        <v>QEA|0|</v>
      </c>
      <c r="H89" s="53"/>
      <c r="I89" s="227" t="str">
        <f t="shared" si="123"/>
        <v>さんぽ|0|</v>
      </c>
      <c r="J89" s="53"/>
      <c r="K89" s="227" t="str">
        <f t="shared" si="124"/>
        <v>海龍A|0|</v>
      </c>
      <c r="L89" s="53"/>
      <c r="M89" s="227" t="str">
        <f t="shared" si="125"/>
        <v>アゴB|3|</v>
      </c>
      <c r="N89" s="53"/>
      <c r="O89" s="227">
        <f t="shared" si="126"/>
      </c>
      <c r="P89" s="229"/>
      <c r="Q89" s="11"/>
      <c r="S89" s="11"/>
      <c r="U89" s="11"/>
      <c r="W89" s="11"/>
      <c r="Y89" s="11"/>
      <c r="AE89" s="53"/>
      <c r="AF89" s="116"/>
      <c r="AG89" s="117">
        <f>AR$78</f>
        <v>10</v>
      </c>
      <c r="AH89" s="189">
        <f aca="true" t="shared" si="131" ref="AH89:AU89">IF(ISNA(AH18),0,IF(AH18="",0,IF(AH$78=$AG89,1,0)*AH18))</f>
        <v>0</v>
      </c>
      <c r="AI89" s="189">
        <f t="shared" si="131"/>
        <v>0</v>
      </c>
      <c r="AJ89" s="189">
        <f t="shared" si="131"/>
        <v>0</v>
      </c>
      <c r="AK89" s="189">
        <f t="shared" si="131"/>
        <v>0</v>
      </c>
      <c r="AL89" s="189">
        <f t="shared" si="131"/>
        <v>0</v>
      </c>
      <c r="AM89" s="189">
        <f t="shared" si="131"/>
        <v>0</v>
      </c>
      <c r="AN89" s="189">
        <f t="shared" si="131"/>
        <v>0</v>
      </c>
      <c r="AO89" s="189">
        <f t="shared" si="131"/>
        <v>0</v>
      </c>
      <c r="AP89" s="189">
        <f t="shared" si="131"/>
        <v>0</v>
      </c>
      <c r="AQ89" s="189">
        <f t="shared" si="131"/>
        <v>0</v>
      </c>
      <c r="AR89" s="189">
        <f t="shared" si="131"/>
        <v>0</v>
      </c>
      <c r="AS89" s="189">
        <f t="shared" si="131"/>
        <v>0</v>
      </c>
      <c r="AT89" s="189">
        <f t="shared" si="131"/>
        <v>0</v>
      </c>
      <c r="AU89" s="189">
        <f t="shared" si="131"/>
        <v>0</v>
      </c>
    </row>
    <row r="90" spans="1:47" ht="13.5">
      <c r="A90">
        <v>6</v>
      </c>
      <c r="C90" s="226"/>
      <c r="D90" s="60" t="str">
        <f t="shared" si="120"/>
        <v>| 6 |</v>
      </c>
      <c r="E90" s="227" t="str">
        <f t="shared" si="121"/>
        <v>さんぽ|0|</v>
      </c>
      <c r="F90" s="53"/>
      <c r="G90" s="227" t="str">
        <f t="shared" si="122"/>
        <v>海龍A|0|</v>
      </c>
      <c r="H90" s="53"/>
      <c r="I90" s="227" t="str">
        <f t="shared" si="123"/>
        <v>あやA|0|</v>
      </c>
      <c r="J90" s="53"/>
      <c r="K90" s="227" t="str">
        <f t="shared" si="124"/>
        <v>COL|0|</v>
      </c>
      <c r="L90" s="53"/>
      <c r="M90" s="227" t="str">
        <f t="shared" si="125"/>
        <v>SMI|3|</v>
      </c>
      <c r="N90" s="53"/>
      <c r="O90" s="227">
        <f t="shared" si="126"/>
      </c>
      <c r="P90" s="229"/>
      <c r="Q90" s="11"/>
      <c r="S90" s="11"/>
      <c r="U90" s="11"/>
      <c r="W90" s="11"/>
      <c r="Y90" s="11"/>
      <c r="AE90" s="53"/>
      <c r="AF90" s="116"/>
      <c r="AG90" s="117">
        <f>AS$78</f>
        <v>10</v>
      </c>
      <c r="AH90" s="189">
        <f aca="true" t="shared" si="132" ref="AH90:AU90">IF(ISNA(AH19),0,IF(AH19="",0,IF(AH$78=$AG90,1,0)*AH19))</f>
        <v>0</v>
      </c>
      <c r="AI90" s="189">
        <f t="shared" si="132"/>
        <v>0</v>
      </c>
      <c r="AJ90" s="189">
        <f t="shared" si="132"/>
        <v>0</v>
      </c>
      <c r="AK90" s="189">
        <f t="shared" si="132"/>
        <v>0</v>
      </c>
      <c r="AL90" s="189">
        <f t="shared" si="132"/>
        <v>0</v>
      </c>
      <c r="AM90" s="189">
        <f t="shared" si="132"/>
        <v>0</v>
      </c>
      <c r="AN90" s="189">
        <f t="shared" si="132"/>
        <v>0</v>
      </c>
      <c r="AO90" s="189">
        <f t="shared" si="132"/>
        <v>0</v>
      </c>
      <c r="AP90" s="189">
        <f t="shared" si="132"/>
        <v>0</v>
      </c>
      <c r="AQ90" s="189">
        <f t="shared" si="132"/>
        <v>0</v>
      </c>
      <c r="AR90" s="189">
        <f t="shared" si="132"/>
        <v>0</v>
      </c>
      <c r="AS90" s="189">
        <f t="shared" si="132"/>
        <v>0</v>
      </c>
      <c r="AT90" s="189">
        <f t="shared" si="132"/>
        <v>0</v>
      </c>
      <c r="AU90" s="189">
        <f t="shared" si="132"/>
        <v>0</v>
      </c>
    </row>
    <row r="91" spans="1:47" ht="13.5">
      <c r="A91">
        <v>7</v>
      </c>
      <c r="C91" s="226"/>
      <c r="D91" s="60" t="str">
        <f t="shared" si="120"/>
        <v>| 7 |</v>
      </c>
      <c r="E91" s="227" t="str">
        <f t="shared" si="121"/>
        <v>あやA|3|</v>
      </c>
      <c r="F91" s="53"/>
      <c r="G91" s="227" t="str">
        <f t="shared" si="122"/>
        <v>海龍B|0|</v>
      </c>
      <c r="H91" s="53"/>
      <c r="I91" s="227" t="str">
        <f t="shared" si="123"/>
        <v>お嬢A|0|</v>
      </c>
      <c r="J91" s="53"/>
      <c r="K91" s="227" t="str">
        <f t="shared" si="124"/>
        <v>アゴB|3|</v>
      </c>
      <c r="L91" s="53"/>
      <c r="M91" s="227" t="str">
        <f t="shared" si="125"/>
        <v>QEA|3|</v>
      </c>
      <c r="N91" s="53"/>
      <c r="O91" s="227">
        <f t="shared" si="126"/>
      </c>
      <c r="P91" s="229"/>
      <c r="Q91" s="11"/>
      <c r="S91" s="11"/>
      <c r="U91" s="11"/>
      <c r="W91" s="11"/>
      <c r="Y91" s="11"/>
      <c r="AE91" s="53"/>
      <c r="AF91" s="116"/>
      <c r="AG91" s="117">
        <f>AT$78</f>
        <v>10</v>
      </c>
      <c r="AH91" s="189">
        <f aca="true" t="shared" si="133" ref="AH91:AU91">IF(ISNA(AH20),0,IF(AH20="",0,IF(AH$78=$AG91,1,0)*AH20))</f>
        <v>0</v>
      </c>
      <c r="AI91" s="189">
        <f t="shared" si="133"/>
        <v>0</v>
      </c>
      <c r="AJ91" s="189">
        <f t="shared" si="133"/>
        <v>0</v>
      </c>
      <c r="AK91" s="189">
        <f t="shared" si="133"/>
        <v>0</v>
      </c>
      <c r="AL91" s="189">
        <f t="shared" si="133"/>
        <v>0</v>
      </c>
      <c r="AM91" s="189">
        <f t="shared" si="133"/>
        <v>0</v>
      </c>
      <c r="AN91" s="189">
        <f t="shared" si="133"/>
        <v>0</v>
      </c>
      <c r="AO91" s="189">
        <f t="shared" si="133"/>
        <v>0</v>
      </c>
      <c r="AP91" s="189">
        <f t="shared" si="133"/>
        <v>0</v>
      </c>
      <c r="AQ91" s="189">
        <f t="shared" si="133"/>
        <v>0</v>
      </c>
      <c r="AR91" s="189">
        <f t="shared" si="133"/>
        <v>0</v>
      </c>
      <c r="AS91" s="189">
        <f t="shared" si="133"/>
        <v>0</v>
      </c>
      <c r="AT91" s="189">
        <f t="shared" si="133"/>
        <v>0</v>
      </c>
      <c r="AU91" s="189">
        <f t="shared" si="133"/>
        <v>0</v>
      </c>
    </row>
    <row r="92" spans="1:47" ht="13.5">
      <c r="A92">
        <v>8</v>
      </c>
      <c r="C92" s="226"/>
      <c r="D92" s="60" t="str">
        <f t="shared" si="120"/>
        <v>| 8 |</v>
      </c>
      <c r="E92" s="227" t="str">
        <f t="shared" si="121"/>
        <v>お嬢A|3|</v>
      </c>
      <c r="F92" s="53"/>
      <c r="G92" s="227" t="str">
        <f t="shared" si="122"/>
        <v>さんぽ|0|</v>
      </c>
      <c r="H92" s="53"/>
      <c r="I92" s="227" t="str">
        <f t="shared" si="123"/>
        <v>COL|0|</v>
      </c>
      <c r="J92" s="53"/>
      <c r="K92" s="227" t="str">
        <f t="shared" si="124"/>
        <v>SMI|0|</v>
      </c>
      <c r="L92" s="53"/>
      <c r="M92" s="227" t="str">
        <f t="shared" si="125"/>
        <v>アゴA|3|</v>
      </c>
      <c r="N92" s="53"/>
      <c r="O92" s="227">
        <f t="shared" si="126"/>
      </c>
      <c r="P92" s="229"/>
      <c r="Q92" s="11"/>
      <c r="S92" s="11"/>
      <c r="U92" s="11"/>
      <c r="W92" s="11"/>
      <c r="Y92" s="11"/>
      <c r="AE92" s="53"/>
      <c r="AF92" s="116"/>
      <c r="AG92" s="117">
        <f>AU$78</f>
        <v>10</v>
      </c>
      <c r="AH92" s="189">
        <f aca="true" t="shared" si="134" ref="AH92:AU92">IF(ISNA(AH21),0,IF(AH21="",0,IF(AH$78=$AG92,1,0)*AH21))</f>
        <v>0</v>
      </c>
      <c r="AI92" s="189">
        <f t="shared" si="134"/>
        <v>0</v>
      </c>
      <c r="AJ92" s="189">
        <f t="shared" si="134"/>
        <v>0</v>
      </c>
      <c r="AK92" s="189">
        <f t="shared" si="134"/>
        <v>0</v>
      </c>
      <c r="AL92" s="189">
        <f t="shared" si="134"/>
        <v>0</v>
      </c>
      <c r="AM92" s="189">
        <f t="shared" si="134"/>
        <v>0</v>
      </c>
      <c r="AN92" s="189">
        <f t="shared" si="134"/>
        <v>0</v>
      </c>
      <c r="AO92" s="189">
        <f t="shared" si="134"/>
        <v>0</v>
      </c>
      <c r="AP92" s="189">
        <f t="shared" si="134"/>
        <v>0</v>
      </c>
      <c r="AQ92" s="189">
        <f t="shared" si="134"/>
        <v>0</v>
      </c>
      <c r="AR92" s="189">
        <f t="shared" si="134"/>
        <v>0</v>
      </c>
      <c r="AS92" s="189">
        <f t="shared" si="134"/>
        <v>0</v>
      </c>
      <c r="AT92" s="189">
        <f t="shared" si="134"/>
        <v>0</v>
      </c>
      <c r="AU92" s="189">
        <f t="shared" si="134"/>
        <v>0</v>
      </c>
    </row>
    <row r="93" spans="1:47" ht="13.5">
      <c r="A93">
        <v>9</v>
      </c>
      <c r="C93" s="226"/>
      <c r="D93" s="60" t="str">
        <f t="shared" si="120"/>
        <v>| 9 |</v>
      </c>
      <c r="E93" s="227" t="str">
        <f t="shared" si="121"/>
        <v>QEA|3|</v>
      </c>
      <c r="F93" s="53"/>
      <c r="G93" s="227" t="str">
        <f t="shared" si="122"/>
        <v>アゴB|0|</v>
      </c>
      <c r="H93" s="53"/>
      <c r="I93" s="227" t="str">
        <f t="shared" si="123"/>
        <v>アゴA|3|</v>
      </c>
      <c r="J93" s="53"/>
      <c r="K93" s="227" t="str">
        <f t="shared" si="124"/>
        <v>さんぽ|3|</v>
      </c>
      <c r="L93" s="53"/>
      <c r="M93" s="227" t="str">
        <f t="shared" si="125"/>
        <v>お嬢A|0|</v>
      </c>
      <c r="N93" s="53"/>
      <c r="O93" s="227">
        <f t="shared" si="126"/>
      </c>
      <c r="P93" s="229"/>
      <c r="Q93" s="11"/>
      <c r="S93" s="11"/>
      <c r="U93" s="11"/>
      <c r="W93" s="11"/>
      <c r="Y93" s="11"/>
      <c r="AE93" s="53"/>
      <c r="AF93" s="116"/>
      <c r="AH93" s="205">
        <f aca="true" t="shared" si="135" ref="AH93:AU93">AH78-SUM(AH79:AH92)/100</f>
        <v>1.99</v>
      </c>
      <c r="AI93" s="205">
        <f t="shared" si="135"/>
        <v>1.99</v>
      </c>
      <c r="AJ93" s="205">
        <f t="shared" si="135"/>
        <v>4</v>
      </c>
      <c r="AK93" s="205">
        <f t="shared" si="135"/>
        <v>1</v>
      </c>
      <c r="AL93" s="205">
        <f t="shared" si="135"/>
        <v>8</v>
      </c>
      <c r="AM93" s="205">
        <f t="shared" si="135"/>
        <v>7</v>
      </c>
      <c r="AN93" s="205">
        <f t="shared" si="135"/>
        <v>10</v>
      </c>
      <c r="AO93" s="205">
        <f t="shared" si="135"/>
        <v>6</v>
      </c>
      <c r="AP93" s="205">
        <f t="shared" si="135"/>
        <v>9</v>
      </c>
      <c r="AQ93" s="205">
        <f t="shared" si="135"/>
        <v>5</v>
      </c>
      <c r="AR93" s="205">
        <f t="shared" si="135"/>
        <v>10</v>
      </c>
      <c r="AS93" s="205">
        <f t="shared" si="135"/>
        <v>10</v>
      </c>
      <c r="AT93" s="205">
        <f t="shared" si="135"/>
        <v>10</v>
      </c>
      <c r="AU93" s="205">
        <f t="shared" si="135"/>
        <v>10</v>
      </c>
    </row>
    <row r="94" spans="1:47" ht="13.5">
      <c r="A94">
        <v>10</v>
      </c>
      <c r="C94" s="226"/>
      <c r="D94" s="60">
        <f t="shared" si="120"/>
      </c>
      <c r="E94" s="227">
        <f t="shared" si="121"/>
      </c>
      <c r="F94" s="53"/>
      <c r="G94" s="227">
        <f t="shared" si="122"/>
      </c>
      <c r="H94" s="53"/>
      <c r="I94" s="227">
        <f t="shared" si="123"/>
      </c>
      <c r="J94" s="53"/>
      <c r="K94" s="227">
        <f t="shared" si="124"/>
      </c>
      <c r="L94" s="53"/>
      <c r="M94" s="227">
        <f t="shared" si="125"/>
      </c>
      <c r="N94" s="53"/>
      <c r="O94" s="227">
        <f t="shared" si="126"/>
      </c>
      <c r="P94" s="229"/>
      <c r="Q94" s="11"/>
      <c r="S94" s="11"/>
      <c r="U94" s="11"/>
      <c r="W94" s="11"/>
      <c r="Y94" s="11"/>
      <c r="AE94" s="53"/>
      <c r="AF94" s="116"/>
      <c r="AG94" t="s">
        <v>527</v>
      </c>
      <c r="AH94" s="186">
        <f aca="true" t="shared" si="136" ref="AH94:AU94">RANK(AH93,$AH$93:$AU$93,1)</f>
        <v>2</v>
      </c>
      <c r="AI94" s="187">
        <f t="shared" si="136"/>
        <v>2</v>
      </c>
      <c r="AJ94" s="187">
        <f t="shared" si="136"/>
        <v>4</v>
      </c>
      <c r="AK94" s="187">
        <f t="shared" si="136"/>
        <v>1</v>
      </c>
      <c r="AL94" s="187">
        <f t="shared" si="136"/>
        <v>8</v>
      </c>
      <c r="AM94" s="187">
        <f t="shared" si="136"/>
        <v>7</v>
      </c>
      <c r="AN94" s="187">
        <f t="shared" si="136"/>
        <v>10</v>
      </c>
      <c r="AO94" s="187">
        <f t="shared" si="136"/>
        <v>6</v>
      </c>
      <c r="AP94" s="187">
        <f t="shared" si="136"/>
        <v>9</v>
      </c>
      <c r="AQ94" s="187">
        <f t="shared" si="136"/>
        <v>5</v>
      </c>
      <c r="AR94" s="187">
        <f t="shared" si="136"/>
        <v>10</v>
      </c>
      <c r="AS94" s="187">
        <f t="shared" si="136"/>
        <v>10</v>
      </c>
      <c r="AT94" s="187">
        <f t="shared" si="136"/>
        <v>10</v>
      </c>
      <c r="AU94" s="188">
        <f t="shared" si="136"/>
        <v>10</v>
      </c>
    </row>
    <row r="95" spans="1:47" ht="13.5">
      <c r="A95">
        <v>11</v>
      </c>
      <c r="C95" s="226"/>
      <c r="D95" s="60">
        <f t="shared" si="120"/>
      </c>
      <c r="E95" s="227">
        <f t="shared" si="121"/>
      </c>
      <c r="F95" s="53"/>
      <c r="G95" s="227">
        <f t="shared" si="122"/>
      </c>
      <c r="H95" s="53"/>
      <c r="I95" s="227">
        <f t="shared" si="123"/>
      </c>
      <c r="J95" s="53"/>
      <c r="K95" s="227">
        <f t="shared" si="124"/>
      </c>
      <c r="L95" s="53"/>
      <c r="M95" s="227">
        <f t="shared" si="125"/>
      </c>
      <c r="N95" s="53"/>
      <c r="O95" s="227">
        <f t="shared" si="126"/>
      </c>
      <c r="P95" s="229"/>
      <c r="Q95" s="11"/>
      <c r="S95" s="11"/>
      <c r="U95" s="11"/>
      <c r="W95" s="11"/>
      <c r="Y95" s="11"/>
      <c r="AE95" s="53"/>
      <c r="AF95" s="116"/>
      <c r="AG95" s="117">
        <f>AH94</f>
        <v>2</v>
      </c>
      <c r="AH95" s="189">
        <f aca="true" t="shared" si="137" ref="AH95:AU95">IF(ISNA(AH8),0,IF(AH8="",0,IF(AH$94=$AG95,1,0)*AH8))</f>
        <v>0</v>
      </c>
      <c r="AI95" s="189">
        <f t="shared" si="137"/>
        <v>1</v>
      </c>
      <c r="AJ95" s="189">
        <f t="shared" si="137"/>
        <v>0</v>
      </c>
      <c r="AK95" s="189">
        <f t="shared" si="137"/>
        <v>0</v>
      </c>
      <c r="AL95" s="189">
        <f t="shared" si="137"/>
        <v>0</v>
      </c>
      <c r="AM95" s="189">
        <f t="shared" si="137"/>
        <v>0</v>
      </c>
      <c r="AN95" s="189">
        <f t="shared" si="137"/>
        <v>0</v>
      </c>
      <c r="AO95" s="189">
        <f t="shared" si="137"/>
        <v>0</v>
      </c>
      <c r="AP95" s="189">
        <f t="shared" si="137"/>
        <v>0</v>
      </c>
      <c r="AQ95" s="189">
        <f t="shared" si="137"/>
        <v>0</v>
      </c>
      <c r="AR95" s="189">
        <f t="shared" si="137"/>
        <v>0</v>
      </c>
      <c r="AS95" s="189">
        <f t="shared" si="137"/>
        <v>0</v>
      </c>
      <c r="AT95" s="189">
        <f t="shared" si="137"/>
        <v>0</v>
      </c>
      <c r="AU95" s="189">
        <f t="shared" si="137"/>
        <v>0</v>
      </c>
    </row>
    <row r="96" spans="1:47" ht="13.5">
      <c r="A96">
        <v>12</v>
      </c>
      <c r="C96" s="226"/>
      <c r="D96" s="60">
        <f t="shared" si="120"/>
      </c>
      <c r="E96" s="227">
        <f t="shared" si="121"/>
      </c>
      <c r="F96" s="53"/>
      <c r="G96" s="227">
        <f t="shared" si="122"/>
      </c>
      <c r="H96" s="53"/>
      <c r="I96" s="227">
        <f t="shared" si="123"/>
      </c>
      <c r="J96" s="53"/>
      <c r="K96" s="227">
        <f t="shared" si="124"/>
      </c>
      <c r="L96" s="53"/>
      <c r="M96" s="227">
        <f t="shared" si="125"/>
      </c>
      <c r="N96" s="53"/>
      <c r="O96" s="227">
        <f t="shared" si="126"/>
      </c>
      <c r="P96" s="229"/>
      <c r="Q96" s="11"/>
      <c r="S96" s="11"/>
      <c r="U96" s="11"/>
      <c r="W96" s="11"/>
      <c r="Y96" s="11"/>
      <c r="AE96" s="53"/>
      <c r="AF96" s="116"/>
      <c r="AG96" s="117">
        <f>AI94</f>
        <v>2</v>
      </c>
      <c r="AH96" s="189">
        <f aca="true" t="shared" si="138" ref="AH96:AU96">IF(ISNA(AH9),0,IF(AH9="",0,IF(AH$94=$AG96,1,0)*AH9))</f>
        <v>1</v>
      </c>
      <c r="AI96" s="189">
        <f t="shared" si="138"/>
        <v>0</v>
      </c>
      <c r="AJ96" s="189">
        <f t="shared" si="138"/>
        <v>0</v>
      </c>
      <c r="AK96" s="189">
        <f t="shared" si="138"/>
        <v>0</v>
      </c>
      <c r="AL96" s="189">
        <f t="shared" si="138"/>
        <v>0</v>
      </c>
      <c r="AM96" s="189">
        <f t="shared" si="138"/>
        <v>0</v>
      </c>
      <c r="AN96" s="189">
        <f t="shared" si="138"/>
        <v>0</v>
      </c>
      <c r="AO96" s="189">
        <f t="shared" si="138"/>
        <v>0</v>
      </c>
      <c r="AP96" s="189">
        <f t="shared" si="138"/>
        <v>0</v>
      </c>
      <c r="AQ96" s="189">
        <f t="shared" si="138"/>
        <v>0</v>
      </c>
      <c r="AR96" s="189">
        <f t="shared" si="138"/>
        <v>0</v>
      </c>
      <c r="AS96" s="189">
        <f t="shared" si="138"/>
        <v>0</v>
      </c>
      <c r="AT96" s="189">
        <f t="shared" si="138"/>
        <v>0</v>
      </c>
      <c r="AU96" s="189">
        <f t="shared" si="138"/>
        <v>0</v>
      </c>
    </row>
    <row r="97" spans="1:47" ht="13.5">
      <c r="A97">
        <v>13</v>
      </c>
      <c r="C97" s="226"/>
      <c r="D97" s="60">
        <f t="shared" si="120"/>
      </c>
      <c r="E97" s="227">
        <f t="shared" si="121"/>
      </c>
      <c r="F97" s="53"/>
      <c r="G97" s="227">
        <f t="shared" si="122"/>
      </c>
      <c r="H97" s="53"/>
      <c r="I97" s="227">
        <f t="shared" si="123"/>
      </c>
      <c r="J97" s="53"/>
      <c r="K97" s="227">
        <f t="shared" si="124"/>
      </c>
      <c r="L97" s="53"/>
      <c r="M97" s="227">
        <f t="shared" si="125"/>
      </c>
      <c r="N97" s="53"/>
      <c r="O97" s="227">
        <f t="shared" si="126"/>
      </c>
      <c r="P97" s="229"/>
      <c r="Q97" s="11"/>
      <c r="S97" s="11"/>
      <c r="U97" s="11"/>
      <c r="W97" s="11"/>
      <c r="Y97" s="11"/>
      <c r="AE97" s="53"/>
      <c r="AF97" s="116"/>
      <c r="AG97" s="117">
        <f>AJ94</f>
        <v>4</v>
      </c>
      <c r="AH97" s="189">
        <f aca="true" t="shared" si="139" ref="AH97:AU97">IF(ISNA(AH10),0,IF(AH10="",0,IF(AH$94=$AG97,1,0)*AH10))</f>
        <v>0</v>
      </c>
      <c r="AI97" s="189">
        <f t="shared" si="139"/>
        <v>0</v>
      </c>
      <c r="AJ97" s="189">
        <f t="shared" si="139"/>
        <v>0</v>
      </c>
      <c r="AK97" s="189">
        <f t="shared" si="139"/>
        <v>0</v>
      </c>
      <c r="AL97" s="189">
        <f t="shared" si="139"/>
        <v>0</v>
      </c>
      <c r="AM97" s="189">
        <f t="shared" si="139"/>
        <v>0</v>
      </c>
      <c r="AN97" s="189">
        <f t="shared" si="139"/>
        <v>0</v>
      </c>
      <c r="AO97" s="189">
        <f t="shared" si="139"/>
        <v>0</v>
      </c>
      <c r="AP97" s="189">
        <f t="shared" si="139"/>
        <v>0</v>
      </c>
      <c r="AQ97" s="189">
        <f t="shared" si="139"/>
        <v>0</v>
      </c>
      <c r="AR97" s="189">
        <f t="shared" si="139"/>
        <v>0</v>
      </c>
      <c r="AS97" s="189">
        <f t="shared" si="139"/>
        <v>0</v>
      </c>
      <c r="AT97" s="189">
        <f t="shared" si="139"/>
        <v>0</v>
      </c>
      <c r="AU97" s="189">
        <f t="shared" si="139"/>
        <v>0</v>
      </c>
    </row>
    <row r="98" spans="3:47" ht="13.5">
      <c r="C98" s="230"/>
      <c r="D98" s="53"/>
      <c r="E98" s="53"/>
      <c r="F98" s="53"/>
      <c r="G98" s="53"/>
      <c r="H98" s="53"/>
      <c r="I98" s="53"/>
      <c r="J98" s="53"/>
      <c r="K98" s="53"/>
      <c r="L98" s="53"/>
      <c r="M98" s="53"/>
      <c r="N98" s="53"/>
      <c r="O98" s="53"/>
      <c r="P98" s="229"/>
      <c r="AE98" s="53"/>
      <c r="AF98" s="116"/>
      <c r="AG98" s="117">
        <f>AK94</f>
        <v>1</v>
      </c>
      <c r="AH98" s="189">
        <f aca="true" t="shared" si="140" ref="AH98:AU98">IF(ISNA(AH11),0,IF(AH11="",0,IF(AH$94=$AG98,1,0)*AH11))</f>
        <v>0</v>
      </c>
      <c r="AI98" s="189">
        <f t="shared" si="140"/>
        <v>0</v>
      </c>
      <c r="AJ98" s="189">
        <f t="shared" si="140"/>
        <v>0</v>
      </c>
      <c r="AK98" s="189">
        <f t="shared" si="140"/>
        <v>0</v>
      </c>
      <c r="AL98" s="189">
        <f t="shared" si="140"/>
        <v>0</v>
      </c>
      <c r="AM98" s="189">
        <f t="shared" si="140"/>
        <v>0</v>
      </c>
      <c r="AN98" s="189">
        <f t="shared" si="140"/>
        <v>0</v>
      </c>
      <c r="AO98" s="189">
        <f t="shared" si="140"/>
        <v>0</v>
      </c>
      <c r="AP98" s="189">
        <f t="shared" si="140"/>
        <v>0</v>
      </c>
      <c r="AQ98" s="189">
        <f t="shared" si="140"/>
        <v>0</v>
      </c>
      <c r="AR98" s="189">
        <f t="shared" si="140"/>
        <v>0</v>
      </c>
      <c r="AS98" s="189">
        <f t="shared" si="140"/>
        <v>0</v>
      </c>
      <c r="AT98" s="189">
        <f t="shared" si="140"/>
        <v>0</v>
      </c>
      <c r="AU98" s="189">
        <f t="shared" si="140"/>
        <v>0</v>
      </c>
    </row>
    <row r="99" spans="1:47" ht="13.5">
      <c r="A99">
        <v>0</v>
      </c>
      <c r="C99" s="230"/>
      <c r="D99" s="60">
        <f>IF($B$66&gt;=E$66,IF($A99&gt;=$B$2,"",CONCATENATE("| "," |")),"")</f>
      </c>
      <c r="E99" s="227">
        <f>IF($B$66&gt;=E$66,IF($A99&gt;=$B$2,"",CONCATENATE(INDEX($B$22:$AC$35,$A99+1,$B$64*2+$B$65*2+E$66*2-1),"|",INDEX($B$22:$AC$35,$A99+1,$B$64*2+B$65*2+E$66*2),"|")),"")</f>
      </c>
      <c r="F99" s="53"/>
      <c r="G99" s="227">
        <f>IF($B$66&gt;=G$66,IF($A99&gt;=$B$2,"",CONCATENATE(INDEX($B$22:$AC$35,$A99+1,$B$64*2+$B$65*2+G$66*2-1),"|",INDEX($B$22:$AC$35,$A99+1,$B$64*2+D$65*2+G$66*2),"|")),"")</f>
      </c>
      <c r="H99" s="53"/>
      <c r="I99" s="227">
        <f>IF($B$66&gt;=I$66,IF($A99&gt;=$B$2,"",CONCATENATE(INDEX($B$22:$AC$35,$A99+1,$B$64*2+$B$65*2+I$66*2-1),"|",INDEX($B$22:$AC$35,$A99+1,$B$64*2+F$65*2+I$66*2),"|")),"")</f>
      </c>
      <c r="J99" s="53"/>
      <c r="K99" s="227">
        <f>IF($B$66&gt;=K$66,IF($A99&gt;=$B$2,"",CONCATENATE(INDEX($B$22:$AC$35,$A99+1,$B$64*2+$B$65*2+K$66*2-1),"|",INDEX($B$22:$AC$35,$A99+1,$B$64*2+H$65*2+K$66*2),"|")),"")</f>
      </c>
      <c r="L99" s="53"/>
      <c r="M99" s="53"/>
      <c r="N99" s="53"/>
      <c r="O99" s="53"/>
      <c r="P99" s="229"/>
      <c r="AE99" s="53"/>
      <c r="AF99" s="116"/>
      <c r="AG99" s="117">
        <f>AL94</f>
        <v>8</v>
      </c>
      <c r="AH99" s="189">
        <f aca="true" t="shared" si="141" ref="AH99:AU99">IF(ISNA(AH12),0,IF(AH12="",0,IF(AH$94=$AG99,1,0)*AH12))</f>
        <v>0</v>
      </c>
      <c r="AI99" s="189">
        <f t="shared" si="141"/>
        <v>0</v>
      </c>
      <c r="AJ99" s="189">
        <f t="shared" si="141"/>
        <v>0</v>
      </c>
      <c r="AK99" s="189">
        <f t="shared" si="141"/>
        <v>0</v>
      </c>
      <c r="AL99" s="189">
        <f t="shared" si="141"/>
        <v>0</v>
      </c>
      <c r="AM99" s="189">
        <f t="shared" si="141"/>
        <v>0</v>
      </c>
      <c r="AN99" s="189">
        <f t="shared" si="141"/>
        <v>0</v>
      </c>
      <c r="AO99" s="189">
        <f t="shared" si="141"/>
        <v>0</v>
      </c>
      <c r="AP99" s="189">
        <f t="shared" si="141"/>
        <v>0</v>
      </c>
      <c r="AQ99" s="189">
        <f t="shared" si="141"/>
        <v>0</v>
      </c>
      <c r="AR99" s="189">
        <f t="shared" si="141"/>
        <v>0</v>
      </c>
      <c r="AS99" s="189">
        <f t="shared" si="141"/>
        <v>0</v>
      </c>
      <c r="AT99" s="189">
        <f t="shared" si="141"/>
        <v>0</v>
      </c>
      <c r="AU99" s="189">
        <f t="shared" si="141"/>
        <v>0</v>
      </c>
    </row>
    <row r="100" spans="1:47" ht="13.5">
      <c r="A100">
        <v>1</v>
      </c>
      <c r="C100" s="230"/>
      <c r="D100" s="60">
        <f aca="true" t="shared" si="142" ref="D100:D112">IF($B$66&gt;=E$66,IF($A100&gt;=$B$2,"",CONCATENATE("| ",$A100," |")),"")</f>
      </c>
      <c r="E100" s="227">
        <f aca="true" t="shared" si="143" ref="E100:E112">IF($B$66&gt;=E$66,IF($A100&gt;=$B$2,"",CONCATENATE(INDEX($B$22:$AC$35,$A100+1,$B$64*2+$B$65*2+E$66*2-1),"|",IF(ISBLANK(INDEX($B$22:$AC$35,$A100+1,$B$64*2+B$65*2+E$66*2)),"-",INDEX($B$22:$AC$35,$A100+1,$B$64*2+B$65*2+E$66*2)),"|")),"")</f>
      </c>
      <c r="F100" s="53"/>
      <c r="G100" s="227">
        <f aca="true" t="shared" si="144" ref="G100:G112">IF($B$66&gt;=G$66,IF($A100&gt;=$B$2,"",CONCATENATE(INDEX($B$22:$AC$35,$A100+1,$B$64*2+$B$65*2+G$66*2-1),"|",IF(ISBLANK(INDEX($B$22:$AC$35,$A100+1,$B$64*2+D$65*2+G$66*2)),"-",INDEX($B$22:$AC$35,$A100+1,$B$64*2+D$65*2+G$66*2)),"|")),"")</f>
      </c>
      <c r="H100" s="53"/>
      <c r="I100" s="227">
        <f aca="true" t="shared" si="145" ref="I100:I112">IF($B$66&gt;=I$66,IF($A100&gt;=$B$2,"",CONCATENATE(INDEX($B$22:$AC$35,$A100+1,$B$64*2+$B$65*2+I$66*2-1),"|",IF(ISBLANK(INDEX($B$22:$AC$35,$A100+1,$B$64*2+F$65*2+I$66*2)),"-",INDEX($B$22:$AC$35,$A100+1,$B$64*2+F$65*2+I$66*2)),"|")),"")</f>
      </c>
      <c r="J100" s="53"/>
      <c r="K100" s="227">
        <f aca="true" t="shared" si="146" ref="K100:K112">IF($B$66&gt;=K$66,IF($A100&gt;=$B$2,"",CONCATENATE(INDEX($B$22:$AC$35,$A100+1,$B$64*2+$B$65*2+K$66*2-1),"|",IF(ISBLANK(INDEX($B$22:$AC$35,$A100+1,$B$64*2+H$65*2+K$66*2)),"-",INDEX($B$22:$AC$35,$A100+1,$B$64*2+H$65*2+K$66*2)),"|")),"")</f>
      </c>
      <c r="L100" s="53"/>
      <c r="M100" s="53"/>
      <c r="N100" s="53"/>
      <c r="O100" s="53"/>
      <c r="P100" s="229"/>
      <c r="AE100" s="53"/>
      <c r="AF100" s="116"/>
      <c r="AG100" s="117">
        <f>AM94</f>
        <v>7</v>
      </c>
      <c r="AH100" s="189">
        <f aca="true" t="shared" si="147" ref="AH100:AU100">IF(ISNA(AH13),0,IF(AH13="",0,IF(AH$94=$AG100,1,0)*AH13))</f>
        <v>0</v>
      </c>
      <c r="AI100" s="189">
        <f t="shared" si="147"/>
        <v>0</v>
      </c>
      <c r="AJ100" s="189">
        <f t="shared" si="147"/>
        <v>0</v>
      </c>
      <c r="AK100" s="189">
        <f t="shared" si="147"/>
        <v>0</v>
      </c>
      <c r="AL100" s="189">
        <f t="shared" si="147"/>
        <v>0</v>
      </c>
      <c r="AM100" s="189">
        <f t="shared" si="147"/>
        <v>0</v>
      </c>
      <c r="AN100" s="189">
        <f t="shared" si="147"/>
        <v>0</v>
      </c>
      <c r="AO100" s="189">
        <f t="shared" si="147"/>
        <v>0</v>
      </c>
      <c r="AP100" s="189">
        <f t="shared" si="147"/>
        <v>0</v>
      </c>
      <c r="AQ100" s="189">
        <f t="shared" si="147"/>
        <v>0</v>
      </c>
      <c r="AR100" s="189">
        <f t="shared" si="147"/>
        <v>0</v>
      </c>
      <c r="AS100" s="189">
        <f t="shared" si="147"/>
        <v>0</v>
      </c>
      <c r="AT100" s="189">
        <f t="shared" si="147"/>
        <v>0</v>
      </c>
      <c r="AU100" s="189">
        <f t="shared" si="147"/>
        <v>0</v>
      </c>
    </row>
    <row r="101" spans="1:47" ht="13.5">
      <c r="A101">
        <v>2</v>
      </c>
      <c r="C101" s="230"/>
      <c r="D101" s="60">
        <f t="shared" si="142"/>
      </c>
      <c r="E101" s="227">
        <f t="shared" si="143"/>
      </c>
      <c r="F101" s="53"/>
      <c r="G101" s="227">
        <f t="shared" si="144"/>
      </c>
      <c r="H101" s="53"/>
      <c r="I101" s="227">
        <f t="shared" si="145"/>
      </c>
      <c r="J101" s="53"/>
      <c r="K101" s="227">
        <f t="shared" si="146"/>
      </c>
      <c r="L101" s="53"/>
      <c r="M101" s="53"/>
      <c r="N101" s="53"/>
      <c r="O101" s="53"/>
      <c r="P101" s="229"/>
      <c r="AE101" s="53"/>
      <c r="AF101" s="116"/>
      <c r="AG101" s="117">
        <f>AN94</f>
        <v>10</v>
      </c>
      <c r="AH101" s="189">
        <f aca="true" t="shared" si="148" ref="AH101:AU101">IF(ISNA(AH14),0,IF(AH14="",0,IF(AH$94=$AG101,1,0)*AH14))</f>
        <v>0</v>
      </c>
      <c r="AI101" s="189">
        <f t="shared" si="148"/>
        <v>0</v>
      </c>
      <c r="AJ101" s="189">
        <f t="shared" si="148"/>
        <v>0</v>
      </c>
      <c r="AK101" s="189">
        <f t="shared" si="148"/>
        <v>0</v>
      </c>
      <c r="AL101" s="189">
        <f t="shared" si="148"/>
        <v>0</v>
      </c>
      <c r="AM101" s="189">
        <f t="shared" si="148"/>
        <v>0</v>
      </c>
      <c r="AN101" s="189">
        <f t="shared" si="148"/>
        <v>0</v>
      </c>
      <c r="AO101" s="189">
        <f t="shared" si="148"/>
        <v>0</v>
      </c>
      <c r="AP101" s="189">
        <f t="shared" si="148"/>
        <v>0</v>
      </c>
      <c r="AQ101" s="189">
        <f t="shared" si="148"/>
        <v>0</v>
      </c>
      <c r="AR101" s="189">
        <f t="shared" si="148"/>
        <v>0</v>
      </c>
      <c r="AS101" s="189">
        <f t="shared" si="148"/>
        <v>0</v>
      </c>
      <c r="AT101" s="189">
        <f t="shared" si="148"/>
        <v>0</v>
      </c>
      <c r="AU101" s="189">
        <f t="shared" si="148"/>
        <v>0</v>
      </c>
    </row>
    <row r="102" spans="1:47" ht="13.5">
      <c r="A102">
        <v>3</v>
      </c>
      <c r="C102" s="230"/>
      <c r="D102" s="60">
        <f t="shared" si="142"/>
      </c>
      <c r="E102" s="227">
        <f t="shared" si="143"/>
      </c>
      <c r="F102" s="53"/>
      <c r="G102" s="227">
        <f t="shared" si="144"/>
      </c>
      <c r="H102" s="53"/>
      <c r="I102" s="227">
        <f t="shared" si="145"/>
      </c>
      <c r="J102" s="53"/>
      <c r="K102" s="227">
        <f t="shared" si="146"/>
      </c>
      <c r="L102" s="53"/>
      <c r="M102" s="53"/>
      <c r="N102" s="53"/>
      <c r="O102" s="53"/>
      <c r="P102" s="229"/>
      <c r="AE102" s="53"/>
      <c r="AF102" s="116"/>
      <c r="AG102" s="117">
        <f>AO94</f>
        <v>6</v>
      </c>
      <c r="AH102" s="189">
        <f aca="true" t="shared" si="149" ref="AH102:AU102">IF(ISNA(AH15),0,IF(AH15="",0,IF(AH$94=$AG102,1,0)*AH15))</f>
        <v>0</v>
      </c>
      <c r="AI102" s="189">
        <f t="shared" si="149"/>
        <v>0</v>
      </c>
      <c r="AJ102" s="189">
        <f t="shared" si="149"/>
        <v>0</v>
      </c>
      <c r="AK102" s="189">
        <f t="shared" si="149"/>
        <v>0</v>
      </c>
      <c r="AL102" s="189">
        <f t="shared" si="149"/>
        <v>0</v>
      </c>
      <c r="AM102" s="189">
        <f t="shared" si="149"/>
        <v>0</v>
      </c>
      <c r="AN102" s="189">
        <f t="shared" si="149"/>
        <v>0</v>
      </c>
      <c r="AO102" s="189">
        <f t="shared" si="149"/>
        <v>0</v>
      </c>
      <c r="AP102" s="189">
        <f t="shared" si="149"/>
        <v>0</v>
      </c>
      <c r="AQ102" s="189">
        <f t="shared" si="149"/>
        <v>0</v>
      </c>
      <c r="AR102" s="189">
        <f t="shared" si="149"/>
        <v>0</v>
      </c>
      <c r="AS102" s="189">
        <f t="shared" si="149"/>
        <v>0</v>
      </c>
      <c r="AT102" s="189">
        <f t="shared" si="149"/>
        <v>0</v>
      </c>
      <c r="AU102" s="189">
        <f t="shared" si="149"/>
        <v>0</v>
      </c>
    </row>
    <row r="103" spans="1:47" ht="13.5">
      <c r="A103">
        <v>4</v>
      </c>
      <c r="C103" s="230"/>
      <c r="D103" s="60">
        <f t="shared" si="142"/>
      </c>
      <c r="E103" s="227">
        <f t="shared" si="143"/>
      </c>
      <c r="F103" s="53"/>
      <c r="G103" s="227">
        <f t="shared" si="144"/>
      </c>
      <c r="H103" s="53"/>
      <c r="I103" s="227">
        <f t="shared" si="145"/>
      </c>
      <c r="J103" s="53"/>
      <c r="K103" s="227">
        <f t="shared" si="146"/>
      </c>
      <c r="L103" s="53"/>
      <c r="M103" s="53"/>
      <c r="N103" s="53"/>
      <c r="O103" s="53"/>
      <c r="P103" s="229"/>
      <c r="AE103" s="53"/>
      <c r="AF103" s="116"/>
      <c r="AG103" s="117">
        <f>AP94</f>
        <v>9</v>
      </c>
      <c r="AH103" s="189">
        <f aca="true" t="shared" si="150" ref="AH103:AU103">IF(ISNA(AH16),0,IF(AH16="",0,IF(AH$94=$AG103,1,0)*AH16))</f>
        <v>0</v>
      </c>
      <c r="AI103" s="189">
        <f t="shared" si="150"/>
        <v>0</v>
      </c>
      <c r="AJ103" s="189">
        <f t="shared" si="150"/>
        <v>0</v>
      </c>
      <c r="AK103" s="189">
        <f t="shared" si="150"/>
        <v>0</v>
      </c>
      <c r="AL103" s="189">
        <f t="shared" si="150"/>
        <v>0</v>
      </c>
      <c r="AM103" s="189">
        <f t="shared" si="150"/>
        <v>0</v>
      </c>
      <c r="AN103" s="189">
        <f t="shared" si="150"/>
        <v>0</v>
      </c>
      <c r="AO103" s="189">
        <f t="shared" si="150"/>
        <v>0</v>
      </c>
      <c r="AP103" s="189">
        <f t="shared" si="150"/>
        <v>0</v>
      </c>
      <c r="AQ103" s="189">
        <f t="shared" si="150"/>
        <v>0</v>
      </c>
      <c r="AR103" s="189">
        <f t="shared" si="150"/>
        <v>0</v>
      </c>
      <c r="AS103" s="189">
        <f t="shared" si="150"/>
        <v>0</v>
      </c>
      <c r="AT103" s="189">
        <f t="shared" si="150"/>
        <v>0</v>
      </c>
      <c r="AU103" s="189">
        <f t="shared" si="150"/>
        <v>0</v>
      </c>
    </row>
    <row r="104" spans="1:47" ht="13.5">
      <c r="A104">
        <v>5</v>
      </c>
      <c r="C104" s="230"/>
      <c r="D104" s="60">
        <f t="shared" si="142"/>
      </c>
      <c r="E104" s="227">
        <f t="shared" si="143"/>
      </c>
      <c r="F104" s="53"/>
      <c r="G104" s="227">
        <f t="shared" si="144"/>
      </c>
      <c r="H104" s="53"/>
      <c r="I104" s="227">
        <f t="shared" si="145"/>
      </c>
      <c r="J104" s="53"/>
      <c r="K104" s="227">
        <f t="shared" si="146"/>
      </c>
      <c r="L104" s="53"/>
      <c r="M104" s="53"/>
      <c r="N104" s="53"/>
      <c r="O104" s="53"/>
      <c r="P104" s="229"/>
      <c r="AE104" s="53"/>
      <c r="AF104" s="116"/>
      <c r="AG104" s="117">
        <f>AQ$94</f>
        <v>5</v>
      </c>
      <c r="AH104" s="189">
        <f aca="true" t="shared" si="151" ref="AH104:AU104">IF(ISNA(AH17),0,IF(AH17="",0,IF(AH$94=$AG104,1,0)*AH17))</f>
        <v>0</v>
      </c>
      <c r="AI104" s="189">
        <f t="shared" si="151"/>
        <v>0</v>
      </c>
      <c r="AJ104" s="189">
        <f t="shared" si="151"/>
        <v>0</v>
      </c>
      <c r="AK104" s="189">
        <f t="shared" si="151"/>
        <v>0</v>
      </c>
      <c r="AL104" s="189">
        <f t="shared" si="151"/>
        <v>0</v>
      </c>
      <c r="AM104" s="189">
        <f t="shared" si="151"/>
        <v>0</v>
      </c>
      <c r="AN104" s="189">
        <f t="shared" si="151"/>
        <v>0</v>
      </c>
      <c r="AO104" s="189">
        <f t="shared" si="151"/>
        <v>0</v>
      </c>
      <c r="AP104" s="189">
        <f t="shared" si="151"/>
        <v>0</v>
      </c>
      <c r="AQ104" s="189">
        <f t="shared" si="151"/>
        <v>0</v>
      </c>
      <c r="AR104" s="189">
        <f t="shared" si="151"/>
        <v>0</v>
      </c>
      <c r="AS104" s="189">
        <f t="shared" si="151"/>
        <v>0</v>
      </c>
      <c r="AT104" s="189">
        <f t="shared" si="151"/>
        <v>0</v>
      </c>
      <c r="AU104" s="189">
        <f t="shared" si="151"/>
        <v>0</v>
      </c>
    </row>
    <row r="105" spans="1:47" ht="13.5">
      <c r="A105">
        <v>6</v>
      </c>
      <c r="C105" s="230"/>
      <c r="D105" s="60">
        <f t="shared" si="142"/>
      </c>
      <c r="E105" s="227">
        <f t="shared" si="143"/>
      </c>
      <c r="F105" s="53"/>
      <c r="G105" s="227">
        <f t="shared" si="144"/>
      </c>
      <c r="H105" s="53"/>
      <c r="I105" s="227">
        <f t="shared" si="145"/>
      </c>
      <c r="J105" s="53"/>
      <c r="K105" s="227">
        <f t="shared" si="146"/>
      </c>
      <c r="L105" s="53"/>
      <c r="M105" s="53"/>
      <c r="N105" s="53"/>
      <c r="O105" s="53"/>
      <c r="P105" s="229"/>
      <c r="AF105" s="116"/>
      <c r="AG105" s="117">
        <f>AR$94</f>
        <v>10</v>
      </c>
      <c r="AH105" s="189">
        <f aca="true" t="shared" si="152" ref="AH105:AU105">IF(ISNA(AH18),0,IF(AH18="",0,IF(AH$94=$AG105,1,0)*AH18))</f>
        <v>0</v>
      </c>
      <c r="AI105" s="189">
        <f t="shared" si="152"/>
        <v>0</v>
      </c>
      <c r="AJ105" s="189">
        <f t="shared" si="152"/>
        <v>0</v>
      </c>
      <c r="AK105" s="189">
        <f t="shared" si="152"/>
        <v>0</v>
      </c>
      <c r="AL105" s="189">
        <f t="shared" si="152"/>
        <v>0</v>
      </c>
      <c r="AM105" s="189">
        <f t="shared" si="152"/>
        <v>0</v>
      </c>
      <c r="AN105" s="189">
        <f t="shared" si="152"/>
        <v>0</v>
      </c>
      <c r="AO105" s="189">
        <f t="shared" si="152"/>
        <v>0</v>
      </c>
      <c r="AP105" s="189">
        <f t="shared" si="152"/>
        <v>0</v>
      </c>
      <c r="AQ105" s="189">
        <f t="shared" si="152"/>
        <v>0</v>
      </c>
      <c r="AR105" s="189">
        <f t="shared" si="152"/>
        <v>0</v>
      </c>
      <c r="AS105" s="189">
        <f t="shared" si="152"/>
        <v>0</v>
      </c>
      <c r="AT105" s="189">
        <f t="shared" si="152"/>
        <v>0</v>
      </c>
      <c r="AU105" s="189">
        <f t="shared" si="152"/>
        <v>0</v>
      </c>
    </row>
    <row r="106" spans="1:47" ht="13.5">
      <c r="A106">
        <v>7</v>
      </c>
      <c r="C106" s="230"/>
      <c r="D106" s="60">
        <f t="shared" si="142"/>
      </c>
      <c r="E106" s="227">
        <f t="shared" si="143"/>
      </c>
      <c r="F106" s="53"/>
      <c r="G106" s="227">
        <f t="shared" si="144"/>
      </c>
      <c r="H106" s="53"/>
      <c r="I106" s="227">
        <f t="shared" si="145"/>
      </c>
      <c r="J106" s="53"/>
      <c r="K106" s="227">
        <f t="shared" si="146"/>
      </c>
      <c r="L106" s="53"/>
      <c r="M106" s="53"/>
      <c r="N106" s="53"/>
      <c r="O106" s="53"/>
      <c r="P106" s="229"/>
      <c r="AF106" s="116"/>
      <c r="AG106" s="117">
        <f>AS$94</f>
        <v>10</v>
      </c>
      <c r="AH106" s="189">
        <f aca="true" t="shared" si="153" ref="AH106:AU106">IF(ISNA(AH19),0,IF(AH19="",0,IF(AH$94=$AG106,1,0)*AH19))</f>
        <v>0</v>
      </c>
      <c r="AI106" s="189">
        <f t="shared" si="153"/>
        <v>0</v>
      </c>
      <c r="AJ106" s="189">
        <f t="shared" si="153"/>
        <v>0</v>
      </c>
      <c r="AK106" s="189">
        <f t="shared" si="153"/>
        <v>0</v>
      </c>
      <c r="AL106" s="189">
        <f t="shared" si="153"/>
        <v>0</v>
      </c>
      <c r="AM106" s="189">
        <f t="shared" si="153"/>
        <v>0</v>
      </c>
      <c r="AN106" s="189">
        <f t="shared" si="153"/>
        <v>0</v>
      </c>
      <c r="AO106" s="189">
        <f t="shared" si="153"/>
        <v>0</v>
      </c>
      <c r="AP106" s="189">
        <f t="shared" si="153"/>
        <v>0</v>
      </c>
      <c r="AQ106" s="189">
        <f t="shared" si="153"/>
        <v>0</v>
      </c>
      <c r="AR106" s="189">
        <f t="shared" si="153"/>
        <v>0</v>
      </c>
      <c r="AS106" s="189">
        <f t="shared" si="153"/>
        <v>0</v>
      </c>
      <c r="AT106" s="189">
        <f t="shared" si="153"/>
        <v>0</v>
      </c>
      <c r="AU106" s="189">
        <f t="shared" si="153"/>
        <v>0</v>
      </c>
    </row>
    <row r="107" spans="1:47" ht="13.5">
      <c r="A107">
        <v>8</v>
      </c>
      <c r="C107" s="230"/>
      <c r="D107" s="60">
        <f t="shared" si="142"/>
      </c>
      <c r="E107" s="227">
        <f t="shared" si="143"/>
      </c>
      <c r="F107" s="53"/>
      <c r="G107" s="227">
        <f t="shared" si="144"/>
      </c>
      <c r="H107" s="53"/>
      <c r="I107" s="227">
        <f t="shared" si="145"/>
      </c>
      <c r="J107" s="53"/>
      <c r="K107" s="227">
        <f t="shared" si="146"/>
      </c>
      <c r="L107" s="53"/>
      <c r="M107" s="53"/>
      <c r="N107" s="53"/>
      <c r="O107" s="53"/>
      <c r="P107" s="229"/>
      <c r="AF107" s="116"/>
      <c r="AG107" s="117">
        <f>AT$94</f>
        <v>10</v>
      </c>
      <c r="AH107" s="189">
        <f aca="true" t="shared" si="154" ref="AH107:AU107">IF(ISNA(AH20),0,IF(AH20="",0,IF(AH$94=$AG107,1,0)*AH20))</f>
        <v>0</v>
      </c>
      <c r="AI107" s="189">
        <f t="shared" si="154"/>
        <v>0</v>
      </c>
      <c r="AJ107" s="189">
        <f t="shared" si="154"/>
        <v>0</v>
      </c>
      <c r="AK107" s="189">
        <f t="shared" si="154"/>
        <v>0</v>
      </c>
      <c r="AL107" s="189">
        <f t="shared" si="154"/>
        <v>0</v>
      </c>
      <c r="AM107" s="189">
        <f t="shared" si="154"/>
        <v>0</v>
      </c>
      <c r="AN107" s="189">
        <f t="shared" si="154"/>
        <v>0</v>
      </c>
      <c r="AO107" s="189">
        <f t="shared" si="154"/>
        <v>0</v>
      </c>
      <c r="AP107" s="189">
        <f t="shared" si="154"/>
        <v>0</v>
      </c>
      <c r="AQ107" s="189">
        <f t="shared" si="154"/>
        <v>0</v>
      </c>
      <c r="AR107" s="189">
        <f t="shared" si="154"/>
        <v>0</v>
      </c>
      <c r="AS107" s="189">
        <f t="shared" si="154"/>
        <v>0</v>
      </c>
      <c r="AT107" s="189">
        <f t="shared" si="154"/>
        <v>0</v>
      </c>
      <c r="AU107" s="189">
        <f t="shared" si="154"/>
        <v>0</v>
      </c>
    </row>
    <row r="108" spans="1:47" ht="13.5">
      <c r="A108">
        <v>9</v>
      </c>
      <c r="C108" s="230"/>
      <c r="D108" s="60">
        <f t="shared" si="142"/>
      </c>
      <c r="E108" s="227">
        <f t="shared" si="143"/>
      </c>
      <c r="F108" s="53"/>
      <c r="G108" s="227">
        <f t="shared" si="144"/>
      </c>
      <c r="H108" s="53"/>
      <c r="I108" s="227">
        <f t="shared" si="145"/>
      </c>
      <c r="J108" s="53"/>
      <c r="K108" s="227">
        <f t="shared" si="146"/>
      </c>
      <c r="L108" s="53"/>
      <c r="M108" s="53"/>
      <c r="N108" s="53"/>
      <c r="O108" s="53"/>
      <c r="P108" s="229"/>
      <c r="AF108" s="116"/>
      <c r="AG108" s="117">
        <f>AU$94</f>
        <v>10</v>
      </c>
      <c r="AH108" s="189">
        <f aca="true" t="shared" si="155" ref="AH108:AU108">IF(ISNA(AH21),0,IF(AH21="",0,IF(AH$94=$AG108,1,0)*AH21))</f>
        <v>0</v>
      </c>
      <c r="AI108" s="189">
        <f t="shared" si="155"/>
        <v>0</v>
      </c>
      <c r="AJ108" s="189">
        <f t="shared" si="155"/>
        <v>0</v>
      </c>
      <c r="AK108" s="189">
        <f t="shared" si="155"/>
        <v>0</v>
      </c>
      <c r="AL108" s="189">
        <f t="shared" si="155"/>
        <v>0</v>
      </c>
      <c r="AM108" s="189">
        <f t="shared" si="155"/>
        <v>0</v>
      </c>
      <c r="AN108" s="189">
        <f t="shared" si="155"/>
        <v>0</v>
      </c>
      <c r="AO108" s="189">
        <f t="shared" si="155"/>
        <v>0</v>
      </c>
      <c r="AP108" s="189">
        <f t="shared" si="155"/>
        <v>0</v>
      </c>
      <c r="AQ108" s="189">
        <f t="shared" si="155"/>
        <v>0</v>
      </c>
      <c r="AR108" s="189">
        <f t="shared" si="155"/>
        <v>0</v>
      </c>
      <c r="AS108" s="189">
        <f t="shared" si="155"/>
        <v>0</v>
      </c>
      <c r="AT108" s="189">
        <f t="shared" si="155"/>
        <v>0</v>
      </c>
      <c r="AU108" s="189">
        <f t="shared" si="155"/>
        <v>0</v>
      </c>
    </row>
    <row r="109" spans="1:47" ht="13.5">
      <c r="A109">
        <v>10</v>
      </c>
      <c r="C109" s="230"/>
      <c r="D109" s="60">
        <f t="shared" si="142"/>
      </c>
      <c r="E109" s="227">
        <f t="shared" si="143"/>
      </c>
      <c r="F109" s="53"/>
      <c r="G109" s="227">
        <f t="shared" si="144"/>
      </c>
      <c r="H109" s="53"/>
      <c r="I109" s="227">
        <f t="shared" si="145"/>
      </c>
      <c r="J109" s="53"/>
      <c r="K109" s="227">
        <f t="shared" si="146"/>
      </c>
      <c r="L109" s="53"/>
      <c r="M109" s="53"/>
      <c r="N109" s="53"/>
      <c r="O109" s="53"/>
      <c r="P109" s="229"/>
      <c r="AF109" s="116"/>
      <c r="AH109" s="205">
        <f aca="true" t="shared" si="156" ref="AH109:AU109">AH94-SUM(AH95:AH108)/100</f>
        <v>1.99</v>
      </c>
      <c r="AI109" s="205">
        <f t="shared" si="156"/>
        <v>1.99</v>
      </c>
      <c r="AJ109" s="205">
        <f t="shared" si="156"/>
        <v>4</v>
      </c>
      <c r="AK109" s="205">
        <f t="shared" si="156"/>
        <v>1</v>
      </c>
      <c r="AL109" s="205">
        <f t="shared" si="156"/>
        <v>8</v>
      </c>
      <c r="AM109" s="205">
        <f t="shared" si="156"/>
        <v>7</v>
      </c>
      <c r="AN109" s="205">
        <f t="shared" si="156"/>
        <v>10</v>
      </c>
      <c r="AO109" s="205">
        <f t="shared" si="156"/>
        <v>6</v>
      </c>
      <c r="AP109" s="205">
        <f t="shared" si="156"/>
        <v>9</v>
      </c>
      <c r="AQ109" s="205">
        <f t="shared" si="156"/>
        <v>5</v>
      </c>
      <c r="AR109" s="205">
        <f t="shared" si="156"/>
        <v>10</v>
      </c>
      <c r="AS109" s="205">
        <f t="shared" si="156"/>
        <v>10</v>
      </c>
      <c r="AT109" s="205">
        <f t="shared" si="156"/>
        <v>10</v>
      </c>
      <c r="AU109" s="205">
        <f t="shared" si="156"/>
        <v>10</v>
      </c>
    </row>
    <row r="110" spans="1:47" ht="13.5">
      <c r="A110">
        <v>11</v>
      </c>
      <c r="C110" s="230"/>
      <c r="D110" s="60">
        <f t="shared" si="142"/>
      </c>
      <c r="E110" s="227">
        <f t="shared" si="143"/>
      </c>
      <c r="F110" s="53"/>
      <c r="G110" s="227">
        <f t="shared" si="144"/>
      </c>
      <c r="H110" s="53"/>
      <c r="I110" s="227">
        <f t="shared" si="145"/>
      </c>
      <c r="J110" s="53"/>
      <c r="K110" s="227">
        <f t="shared" si="146"/>
      </c>
      <c r="L110" s="53"/>
      <c r="M110" s="53"/>
      <c r="N110" s="53"/>
      <c r="O110" s="53"/>
      <c r="P110" s="229"/>
      <c r="AF110" s="116"/>
      <c r="AG110" t="s">
        <v>528</v>
      </c>
      <c r="AH110" s="186">
        <f aca="true" t="shared" si="157" ref="AH110:AU110">RANK(AH109,$AH$109:$AU$109,1)</f>
        <v>2</v>
      </c>
      <c r="AI110" s="187">
        <f t="shared" si="157"/>
        <v>2</v>
      </c>
      <c r="AJ110" s="187">
        <f t="shared" si="157"/>
        <v>4</v>
      </c>
      <c r="AK110" s="187">
        <f t="shared" si="157"/>
        <v>1</v>
      </c>
      <c r="AL110" s="187">
        <f t="shared" si="157"/>
        <v>8</v>
      </c>
      <c r="AM110" s="187">
        <f t="shared" si="157"/>
        <v>7</v>
      </c>
      <c r="AN110" s="187">
        <f t="shared" si="157"/>
        <v>10</v>
      </c>
      <c r="AO110" s="187">
        <f t="shared" si="157"/>
        <v>6</v>
      </c>
      <c r="AP110" s="187">
        <f t="shared" si="157"/>
        <v>9</v>
      </c>
      <c r="AQ110" s="187">
        <f t="shared" si="157"/>
        <v>5</v>
      </c>
      <c r="AR110" s="187">
        <f t="shared" si="157"/>
        <v>10</v>
      </c>
      <c r="AS110" s="187">
        <f t="shared" si="157"/>
        <v>10</v>
      </c>
      <c r="AT110" s="187">
        <f t="shared" si="157"/>
        <v>10</v>
      </c>
      <c r="AU110" s="188">
        <f t="shared" si="157"/>
        <v>10</v>
      </c>
    </row>
    <row r="111" spans="1:47" ht="13.5">
      <c r="A111">
        <v>12</v>
      </c>
      <c r="C111" s="230"/>
      <c r="D111" s="60">
        <f t="shared" si="142"/>
      </c>
      <c r="E111" s="227">
        <f t="shared" si="143"/>
      </c>
      <c r="F111" s="53"/>
      <c r="G111" s="227">
        <f t="shared" si="144"/>
      </c>
      <c r="H111" s="53"/>
      <c r="I111" s="227">
        <f t="shared" si="145"/>
      </c>
      <c r="J111" s="53"/>
      <c r="K111" s="227">
        <f t="shared" si="146"/>
      </c>
      <c r="L111" s="53"/>
      <c r="M111" s="53"/>
      <c r="N111" s="53"/>
      <c r="O111" s="53"/>
      <c r="P111" s="229"/>
      <c r="AF111" s="116"/>
      <c r="AG111" s="117">
        <f>AH110</f>
        <v>2</v>
      </c>
      <c r="AH111" s="189">
        <f aca="true" t="shared" si="158" ref="AH111:AU111">IF(ISNA(AH8),0,IF(AH8="",0,IF(AH$110=$AG111,1,0)*AH8))</f>
        <v>0</v>
      </c>
      <c r="AI111" s="189">
        <f t="shared" si="158"/>
        <v>1</v>
      </c>
      <c r="AJ111" s="189">
        <f t="shared" si="158"/>
        <v>0</v>
      </c>
      <c r="AK111" s="189">
        <f t="shared" si="158"/>
        <v>0</v>
      </c>
      <c r="AL111" s="189">
        <f t="shared" si="158"/>
        <v>0</v>
      </c>
      <c r="AM111" s="189">
        <f t="shared" si="158"/>
        <v>0</v>
      </c>
      <c r="AN111" s="189">
        <f t="shared" si="158"/>
        <v>0</v>
      </c>
      <c r="AO111" s="189">
        <f t="shared" si="158"/>
        <v>0</v>
      </c>
      <c r="AP111" s="189">
        <f t="shared" si="158"/>
        <v>0</v>
      </c>
      <c r="AQ111" s="189">
        <f t="shared" si="158"/>
        <v>0</v>
      </c>
      <c r="AR111" s="189">
        <f t="shared" si="158"/>
        <v>0</v>
      </c>
      <c r="AS111" s="189">
        <f t="shared" si="158"/>
        <v>0</v>
      </c>
      <c r="AT111" s="189">
        <f t="shared" si="158"/>
        <v>0</v>
      </c>
      <c r="AU111" s="189">
        <f t="shared" si="158"/>
        <v>0</v>
      </c>
    </row>
    <row r="112" spans="1:47" ht="13.5">
      <c r="A112">
        <v>13</v>
      </c>
      <c r="C112" s="230"/>
      <c r="D112" s="60">
        <f t="shared" si="142"/>
      </c>
      <c r="E112" s="227">
        <f t="shared" si="143"/>
      </c>
      <c r="F112" s="53"/>
      <c r="G112" s="227">
        <f t="shared" si="144"/>
      </c>
      <c r="H112" s="53"/>
      <c r="I112" s="227">
        <f t="shared" si="145"/>
      </c>
      <c r="J112" s="53"/>
      <c r="K112" s="227">
        <f t="shared" si="146"/>
      </c>
      <c r="L112" s="53"/>
      <c r="M112" s="53"/>
      <c r="N112" s="53"/>
      <c r="O112" s="53"/>
      <c r="P112" s="229"/>
      <c r="AF112" s="116"/>
      <c r="AG112" s="117">
        <f>AI110</f>
        <v>2</v>
      </c>
      <c r="AH112" s="189">
        <f aca="true" t="shared" si="159" ref="AH112:AU112">IF(ISNA(AH9),0,IF(AH9="",0,IF(AH$110=$AG112,1,0)*AH9))</f>
        <v>1</v>
      </c>
      <c r="AI112" s="189">
        <f t="shared" si="159"/>
        <v>0</v>
      </c>
      <c r="AJ112" s="189">
        <f t="shared" si="159"/>
        <v>0</v>
      </c>
      <c r="AK112" s="189">
        <f t="shared" si="159"/>
        <v>0</v>
      </c>
      <c r="AL112" s="189">
        <f t="shared" si="159"/>
        <v>0</v>
      </c>
      <c r="AM112" s="189">
        <f t="shared" si="159"/>
        <v>0</v>
      </c>
      <c r="AN112" s="189">
        <f t="shared" si="159"/>
        <v>0</v>
      </c>
      <c r="AO112" s="189">
        <f t="shared" si="159"/>
        <v>0</v>
      </c>
      <c r="AP112" s="189">
        <f t="shared" si="159"/>
        <v>0</v>
      </c>
      <c r="AQ112" s="189">
        <f t="shared" si="159"/>
        <v>0</v>
      </c>
      <c r="AR112" s="189">
        <f t="shared" si="159"/>
        <v>0</v>
      </c>
      <c r="AS112" s="189">
        <f t="shared" si="159"/>
        <v>0</v>
      </c>
      <c r="AT112" s="189">
        <f t="shared" si="159"/>
        <v>0</v>
      </c>
      <c r="AU112" s="189">
        <f t="shared" si="159"/>
        <v>0</v>
      </c>
    </row>
    <row r="113" spans="3:47" ht="13.5">
      <c r="C113" s="230"/>
      <c r="D113" s="53"/>
      <c r="E113" s="53"/>
      <c r="F113" s="53"/>
      <c r="G113" s="53"/>
      <c r="H113" s="53"/>
      <c r="I113" s="53"/>
      <c r="J113" s="53"/>
      <c r="K113" s="53"/>
      <c r="L113" s="53"/>
      <c r="M113" s="53"/>
      <c r="N113" s="53"/>
      <c r="O113" s="53"/>
      <c r="P113" s="229"/>
      <c r="AF113" s="116"/>
      <c r="AG113" s="117">
        <f>AJ110</f>
        <v>4</v>
      </c>
      <c r="AH113" s="189">
        <f aca="true" t="shared" si="160" ref="AH113:AU113">IF(ISNA(AH10),0,IF(AH10="",0,IF(AH$110=$AG113,1,0)*AH10))</f>
        <v>0</v>
      </c>
      <c r="AI113" s="189">
        <f t="shared" si="160"/>
        <v>0</v>
      </c>
      <c r="AJ113" s="189">
        <f t="shared" si="160"/>
        <v>0</v>
      </c>
      <c r="AK113" s="189">
        <f t="shared" si="160"/>
        <v>0</v>
      </c>
      <c r="AL113" s="189">
        <f t="shared" si="160"/>
        <v>0</v>
      </c>
      <c r="AM113" s="189">
        <f t="shared" si="160"/>
        <v>0</v>
      </c>
      <c r="AN113" s="189">
        <f t="shared" si="160"/>
        <v>0</v>
      </c>
      <c r="AO113" s="189">
        <f t="shared" si="160"/>
        <v>0</v>
      </c>
      <c r="AP113" s="189">
        <f t="shared" si="160"/>
        <v>0</v>
      </c>
      <c r="AQ113" s="189">
        <f t="shared" si="160"/>
        <v>0</v>
      </c>
      <c r="AR113" s="189">
        <f t="shared" si="160"/>
        <v>0</v>
      </c>
      <c r="AS113" s="189">
        <f t="shared" si="160"/>
        <v>0</v>
      </c>
      <c r="AT113" s="189">
        <f t="shared" si="160"/>
        <v>0</v>
      </c>
      <c r="AU113" s="189">
        <f t="shared" si="160"/>
        <v>0</v>
      </c>
    </row>
    <row r="114" spans="3:47" ht="13.5">
      <c r="C114" s="230"/>
      <c r="D114" s="53"/>
      <c r="E114" s="53"/>
      <c r="F114" s="53"/>
      <c r="G114" s="53"/>
      <c r="H114" s="53"/>
      <c r="I114" s="53"/>
      <c r="J114" s="53"/>
      <c r="K114" s="53"/>
      <c r="L114" s="53"/>
      <c r="M114" s="53"/>
      <c r="N114" s="53"/>
      <c r="O114" s="53"/>
      <c r="P114" s="229"/>
      <c r="AF114" s="116"/>
      <c r="AG114" s="117">
        <f>AK110</f>
        <v>1</v>
      </c>
      <c r="AH114" s="189">
        <f aca="true" t="shared" si="161" ref="AH114:AU114">IF(ISNA(AH11),0,IF(AH11="",0,IF(AH$110=$AG114,1,0)*AH11))</f>
        <v>0</v>
      </c>
      <c r="AI114" s="189">
        <f t="shared" si="161"/>
        <v>0</v>
      </c>
      <c r="AJ114" s="189">
        <f t="shared" si="161"/>
        <v>0</v>
      </c>
      <c r="AK114" s="189">
        <f t="shared" si="161"/>
        <v>0</v>
      </c>
      <c r="AL114" s="189">
        <f t="shared" si="161"/>
        <v>0</v>
      </c>
      <c r="AM114" s="189">
        <f t="shared" si="161"/>
        <v>0</v>
      </c>
      <c r="AN114" s="189">
        <f t="shared" si="161"/>
        <v>0</v>
      </c>
      <c r="AO114" s="189">
        <f t="shared" si="161"/>
        <v>0</v>
      </c>
      <c r="AP114" s="189">
        <f t="shared" si="161"/>
        <v>0</v>
      </c>
      <c r="AQ114" s="189">
        <f t="shared" si="161"/>
        <v>0</v>
      </c>
      <c r="AR114" s="189">
        <f t="shared" si="161"/>
        <v>0</v>
      </c>
      <c r="AS114" s="189">
        <f t="shared" si="161"/>
        <v>0</v>
      </c>
      <c r="AT114" s="189">
        <f t="shared" si="161"/>
        <v>0</v>
      </c>
      <c r="AU114" s="189">
        <f t="shared" si="161"/>
        <v>0</v>
      </c>
    </row>
    <row r="115" spans="3:47" ht="13.5">
      <c r="C115" s="230"/>
      <c r="D115" s="53"/>
      <c r="E115" s="53"/>
      <c r="F115" s="53"/>
      <c r="G115" s="53"/>
      <c r="H115" s="53"/>
      <c r="I115" s="53"/>
      <c r="J115" s="53"/>
      <c r="K115" s="53"/>
      <c r="L115" s="53"/>
      <c r="M115" s="53"/>
      <c r="N115" s="53"/>
      <c r="O115" s="53"/>
      <c r="P115" s="229"/>
      <c r="AF115" s="116"/>
      <c r="AG115" s="117">
        <f>AL110</f>
        <v>8</v>
      </c>
      <c r="AH115" s="189">
        <f aca="true" t="shared" si="162" ref="AH115:AU115">IF(ISNA(AH12),0,IF(AH12="",0,IF(AH$110=$AG115,1,0)*AH12))</f>
        <v>0</v>
      </c>
      <c r="AI115" s="189">
        <f t="shared" si="162"/>
        <v>0</v>
      </c>
      <c r="AJ115" s="189">
        <f t="shared" si="162"/>
        <v>0</v>
      </c>
      <c r="AK115" s="189">
        <f t="shared" si="162"/>
        <v>0</v>
      </c>
      <c r="AL115" s="189">
        <f t="shared" si="162"/>
        <v>0</v>
      </c>
      <c r="AM115" s="189">
        <f t="shared" si="162"/>
        <v>0</v>
      </c>
      <c r="AN115" s="189">
        <f t="shared" si="162"/>
        <v>0</v>
      </c>
      <c r="AO115" s="189">
        <f t="shared" si="162"/>
        <v>0</v>
      </c>
      <c r="AP115" s="189">
        <f t="shared" si="162"/>
        <v>0</v>
      </c>
      <c r="AQ115" s="189">
        <f t="shared" si="162"/>
        <v>0</v>
      </c>
      <c r="AR115" s="189">
        <f t="shared" si="162"/>
        <v>0</v>
      </c>
      <c r="AS115" s="189">
        <f t="shared" si="162"/>
        <v>0</v>
      </c>
      <c r="AT115" s="189">
        <f t="shared" si="162"/>
        <v>0</v>
      </c>
      <c r="AU115" s="189">
        <f t="shared" si="162"/>
        <v>0</v>
      </c>
    </row>
    <row r="116" spans="1:47" ht="13.5">
      <c r="A116">
        <v>0</v>
      </c>
      <c r="C116" s="230"/>
      <c r="D116" s="60" t="s">
        <v>529</v>
      </c>
      <c r="E116" s="60" t="s">
        <v>1</v>
      </c>
      <c r="F116" s="60" t="s">
        <v>397</v>
      </c>
      <c r="G116" s="28" t="s">
        <v>530</v>
      </c>
      <c r="H116" s="28" t="s">
        <v>397</v>
      </c>
      <c r="I116" s="60" t="s">
        <v>531</v>
      </c>
      <c r="J116" s="28" t="s">
        <v>397</v>
      </c>
      <c r="K116" s="60" t="s">
        <v>532</v>
      </c>
      <c r="L116" s="28" t="s">
        <v>397</v>
      </c>
      <c r="M116" s="60" t="s">
        <v>533</v>
      </c>
      <c r="N116" s="28" t="s">
        <v>397</v>
      </c>
      <c r="O116" s="53"/>
      <c r="P116" s="229"/>
      <c r="AF116" s="116"/>
      <c r="AG116" s="117">
        <f>AM110</f>
        <v>7</v>
      </c>
      <c r="AH116" s="189">
        <f aca="true" t="shared" si="163" ref="AH116:AU116">IF(ISNA(AH13),0,IF(AH13="",0,IF(AH$110=$AG116,1,0)*AH13))</f>
        <v>0</v>
      </c>
      <c r="AI116" s="189">
        <f t="shared" si="163"/>
        <v>0</v>
      </c>
      <c r="AJ116" s="189">
        <f t="shared" si="163"/>
        <v>0</v>
      </c>
      <c r="AK116" s="189">
        <f t="shared" si="163"/>
        <v>0</v>
      </c>
      <c r="AL116" s="189">
        <f t="shared" si="163"/>
        <v>0</v>
      </c>
      <c r="AM116" s="189">
        <f t="shared" si="163"/>
        <v>0</v>
      </c>
      <c r="AN116" s="189">
        <f t="shared" si="163"/>
        <v>0</v>
      </c>
      <c r="AO116" s="189">
        <f t="shared" si="163"/>
        <v>0</v>
      </c>
      <c r="AP116" s="189">
        <f t="shared" si="163"/>
        <v>0</v>
      </c>
      <c r="AQ116" s="189">
        <f t="shared" si="163"/>
        <v>0</v>
      </c>
      <c r="AR116" s="189">
        <f t="shared" si="163"/>
        <v>0</v>
      </c>
      <c r="AS116" s="189">
        <f t="shared" si="163"/>
        <v>0</v>
      </c>
      <c r="AT116" s="189">
        <f t="shared" si="163"/>
        <v>0</v>
      </c>
      <c r="AU116" s="189">
        <f t="shared" si="163"/>
        <v>0</v>
      </c>
    </row>
    <row r="117" spans="1:47" ht="13.5">
      <c r="A117">
        <v>1</v>
      </c>
      <c r="C117" s="230"/>
      <c r="D117" s="60" t="str">
        <f aca="true" t="shared" si="164" ref="D117:D130">IF($A117&gt;$B$2,"",CONCATENATE("| ",A117," |"))</f>
        <v>| 1 |</v>
      </c>
      <c r="E117" s="60" t="str">
        <f aca="true" t="shared" si="165" ref="E117:E130">IF($A117&gt;$B$2,"",G6)</f>
        <v>海龍B</v>
      </c>
      <c r="F117" s="60" t="str">
        <f aca="true" t="shared" si="166" ref="F117:F130">IF($A117&gt;$B$2,"",CONCATENATE("| "))</f>
        <v>| </v>
      </c>
      <c r="G117" s="60">
        <f aca="true" t="shared" si="167" ref="G117:G130">IF($A117&gt;$B$2,"",H6)</f>
        <v>21</v>
      </c>
      <c r="H117" s="60" t="str">
        <f aca="true" t="shared" si="168" ref="H117:H130">IF($A117&gt;$B$2,"",CONCATENATE("| "))</f>
        <v>| </v>
      </c>
      <c r="I117" s="2">
        <v>1</v>
      </c>
      <c r="J117" s="60" t="str">
        <f aca="true" t="shared" si="169" ref="J117:J128">IF($A117&gt;$B$2,"",CONCATENATE("| "))</f>
        <v>| </v>
      </c>
      <c r="K117" s="30" t="s">
        <v>381</v>
      </c>
      <c r="L117" s="60" t="str">
        <f aca="true" t="shared" si="170" ref="L117:L128">IF($A117&gt;$B$2,"",CONCATENATE("| "))</f>
        <v>| </v>
      </c>
      <c r="M117" s="231">
        <f>G117*'CLｐｔ係数'!AR3+'CLｐｔ係数'!W3</f>
        <v>92</v>
      </c>
      <c r="N117" s="60" t="str">
        <f aca="true" t="shared" si="171" ref="N117:N128">IF($A117&gt;$B$2,"",CONCATENATE("| "))</f>
        <v>| </v>
      </c>
      <c r="O117" s="53"/>
      <c r="P117" s="229"/>
      <c r="AF117" s="116"/>
      <c r="AG117" s="117">
        <f>AN110</f>
        <v>10</v>
      </c>
      <c r="AH117" s="189">
        <f aca="true" t="shared" si="172" ref="AH117:AU117">IF(ISNA(AH14),0,IF(AH14="",0,IF(AH$110=$AG117,1,0)*AH14))</f>
        <v>0</v>
      </c>
      <c r="AI117" s="189">
        <f t="shared" si="172"/>
        <v>0</v>
      </c>
      <c r="AJ117" s="189">
        <f t="shared" si="172"/>
        <v>0</v>
      </c>
      <c r="AK117" s="189">
        <f t="shared" si="172"/>
        <v>0</v>
      </c>
      <c r="AL117" s="189">
        <f t="shared" si="172"/>
        <v>0</v>
      </c>
      <c r="AM117" s="189">
        <f t="shared" si="172"/>
        <v>0</v>
      </c>
      <c r="AN117" s="189">
        <f t="shared" si="172"/>
        <v>0</v>
      </c>
      <c r="AO117" s="189">
        <f t="shared" si="172"/>
        <v>0</v>
      </c>
      <c r="AP117" s="189">
        <f t="shared" si="172"/>
        <v>0</v>
      </c>
      <c r="AQ117" s="189">
        <f t="shared" si="172"/>
        <v>0</v>
      </c>
      <c r="AR117" s="189">
        <f t="shared" si="172"/>
        <v>0</v>
      </c>
      <c r="AS117" s="189">
        <f t="shared" si="172"/>
        <v>0</v>
      </c>
      <c r="AT117" s="189">
        <f t="shared" si="172"/>
        <v>0</v>
      </c>
      <c r="AU117" s="189">
        <f t="shared" si="172"/>
        <v>0</v>
      </c>
    </row>
    <row r="118" spans="1:47" ht="13.5">
      <c r="A118">
        <v>2</v>
      </c>
      <c r="C118" s="230"/>
      <c r="D118" s="60" t="str">
        <f t="shared" si="164"/>
        <v>| 2 |</v>
      </c>
      <c r="E118" s="60" t="str">
        <f t="shared" si="165"/>
        <v>海龍A</v>
      </c>
      <c r="F118" s="60" t="str">
        <f t="shared" si="166"/>
        <v>| </v>
      </c>
      <c r="G118" s="60">
        <f t="shared" si="167"/>
        <v>20</v>
      </c>
      <c r="H118" s="60" t="str">
        <f t="shared" si="168"/>
        <v>| </v>
      </c>
      <c r="I118" s="2">
        <v>2</v>
      </c>
      <c r="J118" s="60" t="str">
        <f t="shared" si="169"/>
        <v>| </v>
      </c>
      <c r="K118" s="30" t="s">
        <v>381</v>
      </c>
      <c r="L118" s="60" t="str">
        <f t="shared" si="170"/>
        <v>| </v>
      </c>
      <c r="M118" s="231">
        <f>G118*'CLｐｔ係数'!AR3+'CLｐｔ係数'!W4</f>
        <v>85</v>
      </c>
      <c r="N118" s="60" t="str">
        <f t="shared" si="171"/>
        <v>| </v>
      </c>
      <c r="O118" s="53"/>
      <c r="P118" s="229"/>
      <c r="AF118" s="116"/>
      <c r="AG118" s="117">
        <f>AO110</f>
        <v>6</v>
      </c>
      <c r="AH118" s="189">
        <f aca="true" t="shared" si="173" ref="AH118:AU118">IF(ISNA(AH15),0,IF(AH15="",0,IF(AH$110=$AG118,1,0)*AH15))</f>
        <v>0</v>
      </c>
      <c r="AI118" s="189">
        <f t="shared" si="173"/>
        <v>0</v>
      </c>
      <c r="AJ118" s="189">
        <f t="shared" si="173"/>
        <v>0</v>
      </c>
      <c r="AK118" s="189">
        <f t="shared" si="173"/>
        <v>0</v>
      </c>
      <c r="AL118" s="189">
        <f t="shared" si="173"/>
        <v>0</v>
      </c>
      <c r="AM118" s="189">
        <f t="shared" si="173"/>
        <v>0</v>
      </c>
      <c r="AN118" s="189">
        <f t="shared" si="173"/>
        <v>0</v>
      </c>
      <c r="AO118" s="189">
        <f t="shared" si="173"/>
        <v>0</v>
      </c>
      <c r="AP118" s="189">
        <f t="shared" si="173"/>
        <v>0</v>
      </c>
      <c r="AQ118" s="189">
        <f t="shared" si="173"/>
        <v>0</v>
      </c>
      <c r="AR118" s="189">
        <f t="shared" si="173"/>
        <v>0</v>
      </c>
      <c r="AS118" s="189">
        <f t="shared" si="173"/>
        <v>0</v>
      </c>
      <c r="AT118" s="189">
        <f t="shared" si="173"/>
        <v>0</v>
      </c>
      <c r="AU118" s="189">
        <f t="shared" si="173"/>
        <v>0</v>
      </c>
    </row>
    <row r="119" spans="1:47" ht="13.5">
      <c r="A119">
        <v>3</v>
      </c>
      <c r="C119" s="230"/>
      <c r="D119" s="60" t="str">
        <f t="shared" si="164"/>
        <v>| 3 |</v>
      </c>
      <c r="E119" s="60" t="str">
        <f t="shared" si="165"/>
        <v>あやA</v>
      </c>
      <c r="F119" s="60" t="str">
        <f t="shared" si="166"/>
        <v>| </v>
      </c>
      <c r="G119" s="60">
        <f t="shared" si="167"/>
        <v>20</v>
      </c>
      <c r="H119" s="60" t="str">
        <f t="shared" si="168"/>
        <v>| </v>
      </c>
      <c r="I119" s="2">
        <v>3</v>
      </c>
      <c r="J119" s="60" t="str">
        <f t="shared" si="169"/>
        <v>| </v>
      </c>
      <c r="K119" s="30" t="s">
        <v>381</v>
      </c>
      <c r="L119" s="60" t="str">
        <f t="shared" si="170"/>
        <v>| </v>
      </c>
      <c r="M119" s="231">
        <f>G119*'CLｐｔ係数'!AR3+'CLｐｔ係数'!W5</f>
        <v>82</v>
      </c>
      <c r="N119" s="60" t="str">
        <f t="shared" si="171"/>
        <v>| </v>
      </c>
      <c r="O119" s="53"/>
      <c r="P119" s="229"/>
      <c r="AF119" s="116"/>
      <c r="AG119" s="117">
        <f>AP110</f>
        <v>9</v>
      </c>
      <c r="AH119" s="189">
        <f aca="true" t="shared" si="174" ref="AH119:AU119">IF(ISNA(AH16),0,IF(AH16="",0,IF(AH$110=$AG119,1,0)*AH16))</f>
        <v>0</v>
      </c>
      <c r="AI119" s="189">
        <f t="shared" si="174"/>
        <v>0</v>
      </c>
      <c r="AJ119" s="189">
        <f t="shared" si="174"/>
        <v>0</v>
      </c>
      <c r="AK119" s="189">
        <f t="shared" si="174"/>
        <v>0</v>
      </c>
      <c r="AL119" s="189">
        <f t="shared" si="174"/>
        <v>0</v>
      </c>
      <c r="AM119" s="189">
        <f t="shared" si="174"/>
        <v>0</v>
      </c>
      <c r="AN119" s="189">
        <f t="shared" si="174"/>
        <v>0</v>
      </c>
      <c r="AO119" s="189">
        <f t="shared" si="174"/>
        <v>0</v>
      </c>
      <c r="AP119" s="189">
        <f t="shared" si="174"/>
        <v>0</v>
      </c>
      <c r="AQ119" s="189">
        <f t="shared" si="174"/>
        <v>0</v>
      </c>
      <c r="AR119" s="189">
        <f t="shared" si="174"/>
        <v>0</v>
      </c>
      <c r="AS119" s="189">
        <f t="shared" si="174"/>
        <v>0</v>
      </c>
      <c r="AT119" s="189">
        <f t="shared" si="174"/>
        <v>0</v>
      </c>
      <c r="AU119" s="189">
        <f t="shared" si="174"/>
        <v>0</v>
      </c>
    </row>
    <row r="120" spans="1:47" ht="13.5">
      <c r="A120">
        <v>4</v>
      </c>
      <c r="C120" s="230"/>
      <c r="D120" s="60" t="str">
        <f t="shared" si="164"/>
        <v>| 4 |</v>
      </c>
      <c r="E120" s="60" t="str">
        <f t="shared" si="165"/>
        <v>COL</v>
      </c>
      <c r="F120" s="60" t="str">
        <f t="shared" si="166"/>
        <v>| </v>
      </c>
      <c r="G120" s="60">
        <f t="shared" si="167"/>
        <v>14</v>
      </c>
      <c r="H120" s="60" t="str">
        <f t="shared" si="168"/>
        <v>| </v>
      </c>
      <c r="I120" s="2">
        <v>4</v>
      </c>
      <c r="J120" s="60" t="str">
        <f t="shared" si="169"/>
        <v>| </v>
      </c>
      <c r="K120" s="30" t="s">
        <v>381</v>
      </c>
      <c r="L120" s="60" t="str">
        <f t="shared" si="170"/>
        <v>| </v>
      </c>
      <c r="M120" s="231">
        <f>G120*'CLｐｔ係数'!AR3+'CLｐｔ係数'!W6</f>
        <v>68</v>
      </c>
      <c r="N120" s="60" t="str">
        <f t="shared" si="171"/>
        <v>| </v>
      </c>
      <c r="O120" s="53"/>
      <c r="P120" s="229"/>
      <c r="AF120" s="116"/>
      <c r="AG120" s="117">
        <f>AQ$110</f>
        <v>5</v>
      </c>
      <c r="AH120" s="189">
        <f aca="true" t="shared" si="175" ref="AH120:AU120">IF(ISNA(AH17),0,IF(AH17="",0,IF(AH$110=$AG120,1,0)*AH17))</f>
        <v>0</v>
      </c>
      <c r="AI120" s="189">
        <f t="shared" si="175"/>
        <v>0</v>
      </c>
      <c r="AJ120" s="189">
        <f t="shared" si="175"/>
        <v>0</v>
      </c>
      <c r="AK120" s="189">
        <f t="shared" si="175"/>
        <v>0</v>
      </c>
      <c r="AL120" s="189">
        <f t="shared" si="175"/>
        <v>0</v>
      </c>
      <c r="AM120" s="189">
        <f t="shared" si="175"/>
        <v>0</v>
      </c>
      <c r="AN120" s="189">
        <f t="shared" si="175"/>
        <v>0</v>
      </c>
      <c r="AO120" s="189">
        <f t="shared" si="175"/>
        <v>0</v>
      </c>
      <c r="AP120" s="189">
        <f t="shared" si="175"/>
        <v>0</v>
      </c>
      <c r="AQ120" s="189">
        <f t="shared" si="175"/>
        <v>0</v>
      </c>
      <c r="AR120" s="189">
        <f t="shared" si="175"/>
        <v>0</v>
      </c>
      <c r="AS120" s="189">
        <f t="shared" si="175"/>
        <v>0</v>
      </c>
      <c r="AT120" s="189">
        <f t="shared" si="175"/>
        <v>0</v>
      </c>
      <c r="AU120" s="189">
        <f t="shared" si="175"/>
        <v>0</v>
      </c>
    </row>
    <row r="121" spans="1:47" ht="13.5">
      <c r="A121">
        <v>5</v>
      </c>
      <c r="C121" s="230"/>
      <c r="D121" s="60" t="str">
        <f t="shared" si="164"/>
        <v>| 5 |</v>
      </c>
      <c r="E121" s="60" t="str">
        <f t="shared" si="165"/>
        <v>さんぽ</v>
      </c>
      <c r="F121" s="60" t="str">
        <f t="shared" si="166"/>
        <v>| </v>
      </c>
      <c r="G121" s="60">
        <f t="shared" si="167"/>
        <v>12</v>
      </c>
      <c r="H121" s="60" t="str">
        <f t="shared" si="168"/>
        <v>| </v>
      </c>
      <c r="I121" s="2">
        <v>5</v>
      </c>
      <c r="J121" s="60" t="str">
        <f t="shared" si="169"/>
        <v>| </v>
      </c>
      <c r="K121" s="30" t="s">
        <v>381</v>
      </c>
      <c r="L121" s="60" t="str">
        <f t="shared" si="170"/>
        <v>| </v>
      </c>
      <c r="M121" s="231">
        <f>G121*'CLｐｔ係数'!AR3+'CLｐｔ係数'!W7</f>
        <v>62</v>
      </c>
      <c r="N121" s="60" t="str">
        <f t="shared" si="171"/>
        <v>| </v>
      </c>
      <c r="O121" s="53"/>
      <c r="P121" s="229"/>
      <c r="AF121" s="116"/>
      <c r="AG121" s="117">
        <f>AR$110</f>
        <v>10</v>
      </c>
      <c r="AH121" s="189">
        <f aca="true" t="shared" si="176" ref="AH121:AU121">IF(ISNA(AH18),0,IF(AH18="",0,IF(AH$110=$AG121,1,0)*AH18))</f>
        <v>0</v>
      </c>
      <c r="AI121" s="189">
        <f t="shared" si="176"/>
        <v>0</v>
      </c>
      <c r="AJ121" s="189">
        <f t="shared" si="176"/>
        <v>0</v>
      </c>
      <c r="AK121" s="189">
        <f t="shared" si="176"/>
        <v>0</v>
      </c>
      <c r="AL121" s="189">
        <f t="shared" si="176"/>
        <v>0</v>
      </c>
      <c r="AM121" s="189">
        <f t="shared" si="176"/>
        <v>0</v>
      </c>
      <c r="AN121" s="189">
        <f t="shared" si="176"/>
        <v>0</v>
      </c>
      <c r="AO121" s="189">
        <f t="shared" si="176"/>
        <v>0</v>
      </c>
      <c r="AP121" s="189">
        <f t="shared" si="176"/>
        <v>0</v>
      </c>
      <c r="AQ121" s="189">
        <f t="shared" si="176"/>
        <v>0</v>
      </c>
      <c r="AR121" s="189">
        <f t="shared" si="176"/>
        <v>0</v>
      </c>
      <c r="AS121" s="189">
        <f t="shared" si="176"/>
        <v>0</v>
      </c>
      <c r="AT121" s="189">
        <f t="shared" si="176"/>
        <v>0</v>
      </c>
      <c r="AU121" s="189">
        <f t="shared" si="176"/>
        <v>0</v>
      </c>
    </row>
    <row r="122" spans="1:47" ht="13.5">
      <c r="A122">
        <v>6</v>
      </c>
      <c r="C122" s="230"/>
      <c r="D122" s="60" t="str">
        <f t="shared" si="164"/>
        <v>| 6 |</v>
      </c>
      <c r="E122" s="60" t="str">
        <f t="shared" si="165"/>
        <v>アゴB</v>
      </c>
      <c r="F122" s="60" t="str">
        <f t="shared" si="166"/>
        <v>| </v>
      </c>
      <c r="G122" s="60">
        <f t="shared" si="167"/>
        <v>12</v>
      </c>
      <c r="H122" s="60" t="str">
        <f t="shared" si="168"/>
        <v>| </v>
      </c>
      <c r="I122" s="2">
        <v>6</v>
      </c>
      <c r="J122" s="60" t="str">
        <f t="shared" si="169"/>
        <v>| </v>
      </c>
      <c r="K122" s="30" t="s">
        <v>381</v>
      </c>
      <c r="L122" s="60" t="str">
        <f t="shared" si="170"/>
        <v>| </v>
      </c>
      <c r="M122" s="231">
        <f>G122*'CLｐｔ係数'!AR3+'CLｐｔ係数'!W8</f>
        <v>60</v>
      </c>
      <c r="N122" s="60" t="str">
        <f t="shared" si="171"/>
        <v>| </v>
      </c>
      <c r="O122" s="53"/>
      <c r="P122" s="229"/>
      <c r="AF122" s="116"/>
      <c r="AG122" s="117">
        <f>AS$110</f>
        <v>10</v>
      </c>
      <c r="AH122" s="189">
        <f aca="true" t="shared" si="177" ref="AH122:AU122">IF(ISNA(AH19),0,IF(AH19="",0,IF(AH$110=$AG122,1,0)*AH19))</f>
        <v>0</v>
      </c>
      <c r="AI122" s="189">
        <f t="shared" si="177"/>
        <v>0</v>
      </c>
      <c r="AJ122" s="189">
        <f t="shared" si="177"/>
        <v>0</v>
      </c>
      <c r="AK122" s="189">
        <f t="shared" si="177"/>
        <v>0</v>
      </c>
      <c r="AL122" s="189">
        <f t="shared" si="177"/>
        <v>0</v>
      </c>
      <c r="AM122" s="189">
        <f t="shared" si="177"/>
        <v>0</v>
      </c>
      <c r="AN122" s="189">
        <f t="shared" si="177"/>
        <v>0</v>
      </c>
      <c r="AO122" s="189">
        <f t="shared" si="177"/>
        <v>0</v>
      </c>
      <c r="AP122" s="189">
        <f t="shared" si="177"/>
        <v>0</v>
      </c>
      <c r="AQ122" s="189">
        <f t="shared" si="177"/>
        <v>0</v>
      </c>
      <c r="AR122" s="189">
        <f t="shared" si="177"/>
        <v>0</v>
      </c>
      <c r="AS122" s="189">
        <f t="shared" si="177"/>
        <v>0</v>
      </c>
      <c r="AT122" s="189">
        <f t="shared" si="177"/>
        <v>0</v>
      </c>
      <c r="AU122" s="189">
        <f t="shared" si="177"/>
        <v>0</v>
      </c>
    </row>
    <row r="123" spans="1:47" ht="13.5">
      <c r="A123">
        <v>7</v>
      </c>
      <c r="C123" s="230"/>
      <c r="D123" s="60" t="str">
        <f t="shared" si="164"/>
        <v>| 7 |</v>
      </c>
      <c r="E123" s="60" t="str">
        <f t="shared" si="165"/>
        <v>SMI</v>
      </c>
      <c r="F123" s="60" t="str">
        <f t="shared" si="166"/>
        <v>| </v>
      </c>
      <c r="G123" s="60">
        <f t="shared" si="167"/>
        <v>12</v>
      </c>
      <c r="H123" s="60" t="str">
        <f t="shared" si="168"/>
        <v>| </v>
      </c>
      <c r="I123" s="2">
        <v>11</v>
      </c>
      <c r="J123" s="60" t="str">
        <f t="shared" si="169"/>
        <v>| </v>
      </c>
      <c r="K123" s="36" t="s">
        <v>382</v>
      </c>
      <c r="L123" s="60" t="str">
        <f t="shared" si="170"/>
        <v>| </v>
      </c>
      <c r="M123" s="231">
        <f>G123*'CLｐｔ係数'!AR3+'CLｐｔ係数'!W9</f>
        <v>59</v>
      </c>
      <c r="N123" s="60" t="str">
        <f t="shared" si="171"/>
        <v>| </v>
      </c>
      <c r="O123" s="53"/>
      <c r="P123" s="229"/>
      <c r="AF123" s="116"/>
      <c r="AG123" s="117">
        <f>AT$110</f>
        <v>10</v>
      </c>
      <c r="AH123" s="189">
        <f aca="true" t="shared" si="178" ref="AH123:AU123">IF(ISNA(AH20),0,IF(AH20="",0,IF(AH$110=$AG123,1,0)*AH20))</f>
        <v>0</v>
      </c>
      <c r="AI123" s="189">
        <f t="shared" si="178"/>
        <v>0</v>
      </c>
      <c r="AJ123" s="189">
        <f t="shared" si="178"/>
        <v>0</v>
      </c>
      <c r="AK123" s="189">
        <f t="shared" si="178"/>
        <v>0</v>
      </c>
      <c r="AL123" s="189">
        <f t="shared" si="178"/>
        <v>0</v>
      </c>
      <c r="AM123" s="189">
        <f t="shared" si="178"/>
        <v>0</v>
      </c>
      <c r="AN123" s="189">
        <f t="shared" si="178"/>
        <v>0</v>
      </c>
      <c r="AO123" s="189">
        <f t="shared" si="178"/>
        <v>0</v>
      </c>
      <c r="AP123" s="189">
        <f t="shared" si="178"/>
        <v>0</v>
      </c>
      <c r="AQ123" s="189">
        <f t="shared" si="178"/>
        <v>0</v>
      </c>
      <c r="AR123" s="189">
        <f t="shared" si="178"/>
        <v>0</v>
      </c>
      <c r="AS123" s="189">
        <f t="shared" si="178"/>
        <v>0</v>
      </c>
      <c r="AT123" s="189">
        <f t="shared" si="178"/>
        <v>0</v>
      </c>
      <c r="AU123" s="189">
        <f t="shared" si="178"/>
        <v>0</v>
      </c>
    </row>
    <row r="124" spans="1:47" ht="13.5">
      <c r="A124">
        <v>8</v>
      </c>
      <c r="C124" s="230"/>
      <c r="D124" s="60" t="str">
        <f t="shared" si="164"/>
        <v>| 8 |</v>
      </c>
      <c r="E124" s="60" t="str">
        <f t="shared" si="165"/>
        <v>QEA</v>
      </c>
      <c r="F124" s="60" t="str">
        <f t="shared" si="166"/>
        <v>| </v>
      </c>
      <c r="G124" s="60">
        <f t="shared" si="167"/>
        <v>9</v>
      </c>
      <c r="H124" s="60" t="str">
        <f t="shared" si="168"/>
        <v>| </v>
      </c>
      <c r="I124" s="26">
        <v>12</v>
      </c>
      <c r="J124" s="60" t="str">
        <f t="shared" si="169"/>
        <v>| </v>
      </c>
      <c r="K124" s="36" t="s">
        <v>382</v>
      </c>
      <c r="L124" s="60" t="str">
        <f t="shared" si="170"/>
        <v>| </v>
      </c>
      <c r="M124" s="231">
        <f>G124*'CLｐｔ係数'!AR3+'CLｐｔ係数'!W10</f>
        <v>52</v>
      </c>
      <c r="N124" s="60" t="str">
        <f t="shared" si="171"/>
        <v>| </v>
      </c>
      <c r="O124" s="53"/>
      <c r="P124" s="229"/>
      <c r="AF124" s="116"/>
      <c r="AG124" s="117">
        <f>AU$110</f>
        <v>10</v>
      </c>
      <c r="AH124" s="189">
        <f aca="true" t="shared" si="179" ref="AH124:AU124">IF(ISNA(AH21),0,IF(AH21="",0,IF(AH$110=$AG124,1,0)*AH21))</f>
        <v>0</v>
      </c>
      <c r="AI124" s="189">
        <f t="shared" si="179"/>
        <v>0</v>
      </c>
      <c r="AJ124" s="189">
        <f t="shared" si="179"/>
        <v>0</v>
      </c>
      <c r="AK124" s="189">
        <f t="shared" si="179"/>
        <v>0</v>
      </c>
      <c r="AL124" s="189">
        <f t="shared" si="179"/>
        <v>0</v>
      </c>
      <c r="AM124" s="189">
        <f t="shared" si="179"/>
        <v>0</v>
      </c>
      <c r="AN124" s="189">
        <f t="shared" si="179"/>
        <v>0</v>
      </c>
      <c r="AO124" s="189">
        <f t="shared" si="179"/>
        <v>0</v>
      </c>
      <c r="AP124" s="189">
        <f t="shared" si="179"/>
        <v>0</v>
      </c>
      <c r="AQ124" s="189">
        <f t="shared" si="179"/>
        <v>0</v>
      </c>
      <c r="AR124" s="189">
        <f t="shared" si="179"/>
        <v>0</v>
      </c>
      <c r="AS124" s="189">
        <f t="shared" si="179"/>
        <v>0</v>
      </c>
      <c r="AT124" s="189">
        <f t="shared" si="179"/>
        <v>0</v>
      </c>
      <c r="AU124" s="189">
        <f t="shared" si="179"/>
        <v>0</v>
      </c>
    </row>
    <row r="125" spans="1:47" ht="13.5">
      <c r="A125">
        <v>9</v>
      </c>
      <c r="C125" s="230"/>
      <c r="D125" s="60" t="str">
        <f t="shared" si="164"/>
        <v>| 9 |</v>
      </c>
      <c r="E125" s="60" t="str">
        <f t="shared" si="165"/>
        <v>お嬢A</v>
      </c>
      <c r="F125" s="60" t="str">
        <f t="shared" si="166"/>
        <v>| </v>
      </c>
      <c r="G125" s="60">
        <f t="shared" si="167"/>
        <v>9</v>
      </c>
      <c r="H125" s="60" t="str">
        <f t="shared" si="168"/>
        <v>| </v>
      </c>
      <c r="I125" s="26">
        <v>13</v>
      </c>
      <c r="J125" s="60" t="str">
        <f t="shared" si="169"/>
        <v>| </v>
      </c>
      <c r="K125" s="36" t="s">
        <v>382</v>
      </c>
      <c r="L125" s="60" t="str">
        <f t="shared" si="170"/>
        <v>| </v>
      </c>
      <c r="M125" s="231">
        <f>G125*'CLｐｔ係数'!AR3+'CLｐｔ係数'!W11</f>
        <v>51</v>
      </c>
      <c r="N125" s="60" t="str">
        <f t="shared" si="171"/>
        <v>| </v>
      </c>
      <c r="O125" s="53"/>
      <c r="P125" s="229"/>
      <c r="AF125" s="116"/>
      <c r="AH125" s="205">
        <f aca="true" t="shared" si="180" ref="AH125:AU125">AH110-SUM(AH111:AH124)/100</f>
        <v>1.99</v>
      </c>
      <c r="AI125" s="205">
        <f t="shared" si="180"/>
        <v>1.99</v>
      </c>
      <c r="AJ125" s="205">
        <f t="shared" si="180"/>
        <v>4</v>
      </c>
      <c r="AK125" s="205">
        <f t="shared" si="180"/>
        <v>1</v>
      </c>
      <c r="AL125" s="205">
        <f t="shared" si="180"/>
        <v>8</v>
      </c>
      <c r="AM125" s="205">
        <f t="shared" si="180"/>
        <v>7</v>
      </c>
      <c r="AN125" s="205">
        <f t="shared" si="180"/>
        <v>10</v>
      </c>
      <c r="AO125" s="205">
        <f t="shared" si="180"/>
        <v>6</v>
      </c>
      <c r="AP125" s="205">
        <f t="shared" si="180"/>
        <v>9</v>
      </c>
      <c r="AQ125" s="205">
        <f t="shared" si="180"/>
        <v>5</v>
      </c>
      <c r="AR125" s="205">
        <f t="shared" si="180"/>
        <v>10</v>
      </c>
      <c r="AS125" s="205">
        <f t="shared" si="180"/>
        <v>10</v>
      </c>
      <c r="AT125" s="205">
        <f t="shared" si="180"/>
        <v>10</v>
      </c>
      <c r="AU125" s="205">
        <f t="shared" si="180"/>
        <v>10</v>
      </c>
    </row>
    <row r="126" spans="1:47" ht="13.5">
      <c r="A126">
        <v>10</v>
      </c>
      <c r="C126" s="230"/>
      <c r="D126" s="60" t="str">
        <f t="shared" si="164"/>
        <v>| 10 |</v>
      </c>
      <c r="E126" s="60" t="str">
        <f t="shared" si="165"/>
        <v>アゴA</v>
      </c>
      <c r="F126" s="60" t="str">
        <f t="shared" si="166"/>
        <v>| </v>
      </c>
      <c r="G126" s="60">
        <f t="shared" si="167"/>
        <v>0</v>
      </c>
      <c r="H126" s="60" t="str">
        <f t="shared" si="168"/>
        <v>| </v>
      </c>
      <c r="I126" s="26">
        <v>21</v>
      </c>
      <c r="J126" s="60" t="str">
        <f t="shared" si="169"/>
        <v>| </v>
      </c>
      <c r="K126" s="232" t="s">
        <v>383</v>
      </c>
      <c r="L126" s="60" t="str">
        <f t="shared" si="170"/>
        <v>| </v>
      </c>
      <c r="M126" s="231">
        <f>G126*'CLｐｔ係数'!AR3+'CLｐｔ係数'!W12</f>
        <v>32</v>
      </c>
      <c r="N126" s="60" t="str">
        <f t="shared" si="171"/>
        <v>| </v>
      </c>
      <c r="O126" s="53"/>
      <c r="P126" s="229"/>
      <c r="AF126" s="116"/>
      <c r="AG126" t="s">
        <v>534</v>
      </c>
      <c r="AH126" s="233">
        <f aca="true" t="shared" si="181" ref="AH126:AU126">RANK(AH125,$AH125:$AU125,1)</f>
        <v>2</v>
      </c>
      <c r="AI126" s="234">
        <f t="shared" si="181"/>
        <v>2</v>
      </c>
      <c r="AJ126" s="234">
        <f t="shared" si="181"/>
        <v>4</v>
      </c>
      <c r="AK126" s="234">
        <f t="shared" si="181"/>
        <v>1</v>
      </c>
      <c r="AL126" s="234">
        <f t="shared" si="181"/>
        <v>8</v>
      </c>
      <c r="AM126" s="234">
        <f t="shared" si="181"/>
        <v>7</v>
      </c>
      <c r="AN126" s="234">
        <f t="shared" si="181"/>
        <v>10</v>
      </c>
      <c r="AO126" s="234">
        <f t="shared" si="181"/>
        <v>6</v>
      </c>
      <c r="AP126" s="234">
        <f t="shared" si="181"/>
        <v>9</v>
      </c>
      <c r="AQ126" s="234">
        <f t="shared" si="181"/>
        <v>5</v>
      </c>
      <c r="AR126" s="234">
        <f t="shared" si="181"/>
        <v>10</v>
      </c>
      <c r="AS126" s="234">
        <f t="shared" si="181"/>
        <v>10</v>
      </c>
      <c r="AT126" s="234">
        <f t="shared" si="181"/>
        <v>10</v>
      </c>
      <c r="AU126" s="235">
        <f t="shared" si="181"/>
        <v>10</v>
      </c>
    </row>
    <row r="127" spans="1:47" ht="13.5">
      <c r="A127">
        <v>11</v>
      </c>
      <c r="C127" s="230"/>
      <c r="D127" s="60">
        <f t="shared" si="164"/>
      </c>
      <c r="E127" s="60">
        <f t="shared" si="165"/>
      </c>
      <c r="F127" s="60">
        <f t="shared" si="166"/>
      </c>
      <c r="G127" s="60">
        <f t="shared" si="167"/>
      </c>
      <c r="H127" s="60">
        <f t="shared" si="168"/>
      </c>
      <c r="I127" s="53"/>
      <c r="J127" s="60">
        <f t="shared" si="169"/>
      </c>
      <c r="K127" s="53"/>
      <c r="L127" s="60">
        <f t="shared" si="170"/>
      </c>
      <c r="M127" s="53"/>
      <c r="N127" s="60">
        <f t="shared" si="171"/>
      </c>
      <c r="O127" s="53"/>
      <c r="P127" s="229"/>
      <c r="AF127" s="116"/>
      <c r="AG127" t="s">
        <v>535</v>
      </c>
      <c r="AH127" s="185">
        <v>1</v>
      </c>
      <c r="AI127" s="185">
        <v>2</v>
      </c>
      <c r="AJ127" s="185">
        <v>3</v>
      </c>
      <c r="AK127" s="185">
        <v>4</v>
      </c>
      <c r="AL127" s="185">
        <v>5</v>
      </c>
      <c r="AM127" s="185">
        <v>6</v>
      </c>
      <c r="AN127" s="185">
        <v>7</v>
      </c>
      <c r="AO127" s="185">
        <v>8</v>
      </c>
      <c r="AP127" s="185">
        <v>9</v>
      </c>
      <c r="AQ127" s="185">
        <v>10</v>
      </c>
      <c r="AR127" s="185">
        <v>11</v>
      </c>
      <c r="AS127" s="185">
        <v>12</v>
      </c>
      <c r="AT127" s="185">
        <v>13</v>
      </c>
      <c r="AU127" s="185">
        <v>14</v>
      </c>
    </row>
    <row r="128" spans="1:47" ht="13.5">
      <c r="A128">
        <v>12</v>
      </c>
      <c r="C128" s="230"/>
      <c r="D128" s="60">
        <f t="shared" si="164"/>
      </c>
      <c r="E128" s="60">
        <f t="shared" si="165"/>
      </c>
      <c r="F128" s="60">
        <f t="shared" si="166"/>
      </c>
      <c r="G128" s="60">
        <f t="shared" si="167"/>
      </c>
      <c r="H128" s="60">
        <f t="shared" si="168"/>
      </c>
      <c r="I128" s="53"/>
      <c r="J128" s="60">
        <f t="shared" si="169"/>
      </c>
      <c r="K128" s="53"/>
      <c r="L128" s="60">
        <f t="shared" si="170"/>
      </c>
      <c r="M128" s="53"/>
      <c r="N128" s="60">
        <f t="shared" si="171"/>
      </c>
      <c r="O128" s="53"/>
      <c r="P128" s="229"/>
      <c r="AF128" s="116"/>
      <c r="AH128" s="117">
        <f aca="true" t="shared" si="182" ref="AH128:AU128">AH126+AH127/100</f>
        <v>2.01</v>
      </c>
      <c r="AI128" s="117">
        <f t="shared" si="182"/>
        <v>2.02</v>
      </c>
      <c r="AJ128" s="117">
        <f t="shared" si="182"/>
        <v>4.03</v>
      </c>
      <c r="AK128" s="117">
        <f t="shared" si="182"/>
        <v>1.04</v>
      </c>
      <c r="AL128" s="117">
        <f t="shared" si="182"/>
        <v>8.05</v>
      </c>
      <c r="AM128" s="117">
        <f t="shared" si="182"/>
        <v>7.06</v>
      </c>
      <c r="AN128" s="117">
        <f t="shared" si="182"/>
        <v>10.07</v>
      </c>
      <c r="AO128" s="117">
        <f t="shared" si="182"/>
        <v>6.08</v>
      </c>
      <c r="AP128" s="117">
        <f t="shared" si="182"/>
        <v>9.09</v>
      </c>
      <c r="AQ128" s="117">
        <f t="shared" si="182"/>
        <v>5.1</v>
      </c>
      <c r="AR128" s="117">
        <f t="shared" si="182"/>
        <v>10.11</v>
      </c>
      <c r="AS128" s="117">
        <f t="shared" si="182"/>
        <v>10.12</v>
      </c>
      <c r="AT128" s="117">
        <f t="shared" si="182"/>
        <v>10.13</v>
      </c>
      <c r="AU128" s="117">
        <f t="shared" si="182"/>
        <v>10.14</v>
      </c>
    </row>
    <row r="129" spans="1:47" ht="13.5">
      <c r="A129">
        <v>13</v>
      </c>
      <c r="C129" s="230"/>
      <c r="D129" s="60">
        <f t="shared" si="164"/>
      </c>
      <c r="E129" s="60">
        <f t="shared" si="165"/>
      </c>
      <c r="F129" s="60">
        <f t="shared" si="166"/>
      </c>
      <c r="G129" s="60">
        <f t="shared" si="167"/>
      </c>
      <c r="H129" s="60">
        <f t="shared" si="168"/>
      </c>
      <c r="I129" s="53"/>
      <c r="J129" s="53"/>
      <c r="K129" s="53"/>
      <c r="L129" s="53"/>
      <c r="M129" s="53"/>
      <c r="N129" s="53"/>
      <c r="O129" s="53"/>
      <c r="P129" s="229"/>
      <c r="AF129" s="116"/>
      <c r="AG129" t="s">
        <v>536</v>
      </c>
      <c r="AH129" s="236">
        <f aca="true" t="shared" si="183" ref="AH129:AU129">RANK(AH128,$AH128:$AU128,1)</f>
        <v>2</v>
      </c>
      <c r="AI129" s="237">
        <f t="shared" si="183"/>
        <v>3</v>
      </c>
      <c r="AJ129" s="237">
        <f t="shared" si="183"/>
        <v>4</v>
      </c>
      <c r="AK129" s="237">
        <f t="shared" si="183"/>
        <v>1</v>
      </c>
      <c r="AL129" s="237">
        <f t="shared" si="183"/>
        <v>8</v>
      </c>
      <c r="AM129" s="237">
        <f t="shared" si="183"/>
        <v>7</v>
      </c>
      <c r="AN129" s="237">
        <f t="shared" si="183"/>
        <v>10</v>
      </c>
      <c r="AO129" s="237">
        <f t="shared" si="183"/>
        <v>6</v>
      </c>
      <c r="AP129" s="237">
        <f t="shared" si="183"/>
        <v>9</v>
      </c>
      <c r="AQ129" s="237">
        <f t="shared" si="183"/>
        <v>5</v>
      </c>
      <c r="AR129" s="237">
        <f t="shared" si="183"/>
        <v>11</v>
      </c>
      <c r="AS129" s="237">
        <f t="shared" si="183"/>
        <v>12</v>
      </c>
      <c r="AT129" s="237">
        <f t="shared" si="183"/>
        <v>13</v>
      </c>
      <c r="AU129" s="238">
        <f t="shared" si="183"/>
        <v>14</v>
      </c>
    </row>
    <row r="130" spans="1:47" ht="13.5">
      <c r="A130">
        <v>14</v>
      </c>
      <c r="C130" s="230"/>
      <c r="D130" s="60">
        <f t="shared" si="164"/>
      </c>
      <c r="E130" s="60">
        <f t="shared" si="165"/>
      </c>
      <c r="F130" s="60">
        <f t="shared" si="166"/>
      </c>
      <c r="G130" s="60">
        <f t="shared" si="167"/>
      </c>
      <c r="H130" s="60">
        <f t="shared" si="168"/>
      </c>
      <c r="I130" s="53"/>
      <c r="J130" s="53"/>
      <c r="K130" s="53"/>
      <c r="L130" s="53"/>
      <c r="M130" s="53"/>
      <c r="N130" s="53"/>
      <c r="O130" s="53"/>
      <c r="P130" s="229"/>
      <c r="AF130" s="116"/>
      <c r="AG130" t="s">
        <v>500</v>
      </c>
      <c r="AH130" s="239">
        <f aca="true" t="shared" si="184" ref="AH130:AU130">AH27</f>
        <v>20</v>
      </c>
      <c r="AI130" s="4">
        <f t="shared" si="184"/>
        <v>20</v>
      </c>
      <c r="AJ130" s="4">
        <f t="shared" si="184"/>
        <v>14</v>
      </c>
      <c r="AK130" s="4">
        <f t="shared" si="184"/>
        <v>21</v>
      </c>
      <c r="AL130" s="4">
        <f t="shared" si="184"/>
        <v>9</v>
      </c>
      <c r="AM130" s="4">
        <f t="shared" si="184"/>
        <v>12</v>
      </c>
      <c r="AN130" s="4">
        <f t="shared" si="184"/>
        <v>0</v>
      </c>
      <c r="AO130" s="4">
        <f t="shared" si="184"/>
        <v>12</v>
      </c>
      <c r="AP130" s="4">
        <f t="shared" si="184"/>
        <v>9</v>
      </c>
      <c r="AQ130" s="4">
        <f t="shared" si="184"/>
        <v>12</v>
      </c>
      <c r="AR130" s="4">
        <f t="shared" si="184"/>
        <v>0</v>
      </c>
      <c r="AS130" s="4">
        <f t="shared" si="184"/>
        <v>0</v>
      </c>
      <c r="AT130" s="4">
        <f t="shared" si="184"/>
        <v>0</v>
      </c>
      <c r="AU130" s="172">
        <f t="shared" si="184"/>
        <v>0</v>
      </c>
    </row>
    <row r="131" spans="3:47" ht="13.5">
      <c r="C131" s="230"/>
      <c r="D131" s="53"/>
      <c r="E131" s="53"/>
      <c r="F131" s="53"/>
      <c r="G131" s="53"/>
      <c r="H131" s="53"/>
      <c r="I131" s="53"/>
      <c r="J131" s="53"/>
      <c r="K131" s="53"/>
      <c r="L131" s="53"/>
      <c r="M131" s="53"/>
      <c r="N131" s="53"/>
      <c r="O131" s="53"/>
      <c r="P131" s="229"/>
      <c r="AF131" s="116"/>
      <c r="AG131" t="s">
        <v>537</v>
      </c>
      <c r="AH131" s="240" t="str">
        <f aca="true" t="shared" si="185" ref="AH131:AU131">AH7</f>
        <v>海龍A</v>
      </c>
      <c r="AI131" s="179" t="str">
        <f t="shared" si="185"/>
        <v>あやA</v>
      </c>
      <c r="AJ131" s="179" t="str">
        <f t="shared" si="185"/>
        <v>COL</v>
      </c>
      <c r="AK131" s="179" t="str">
        <f t="shared" si="185"/>
        <v>海龍B</v>
      </c>
      <c r="AL131" s="179" t="str">
        <f t="shared" si="185"/>
        <v>QEA</v>
      </c>
      <c r="AM131" s="179" t="str">
        <f t="shared" si="185"/>
        <v>SMI</v>
      </c>
      <c r="AN131" s="179" t="str">
        <f t="shared" si="185"/>
        <v>アゴA</v>
      </c>
      <c r="AO131" s="179" t="str">
        <f t="shared" si="185"/>
        <v>アゴB</v>
      </c>
      <c r="AP131" s="179" t="str">
        <f t="shared" si="185"/>
        <v>お嬢A</v>
      </c>
      <c r="AQ131" s="179" t="str">
        <f t="shared" si="185"/>
        <v>さんぽ</v>
      </c>
      <c r="AR131" s="179">
        <f t="shared" si="185"/>
      </c>
      <c r="AS131" s="179">
        <f t="shared" si="185"/>
      </c>
      <c r="AT131" s="179">
        <f t="shared" si="185"/>
      </c>
      <c r="AU131" s="180">
        <f t="shared" si="185"/>
      </c>
    </row>
    <row r="132" spans="3:32" ht="13.5">
      <c r="C132" s="230"/>
      <c r="D132" s="53"/>
      <c r="E132" s="53"/>
      <c r="F132" s="53"/>
      <c r="G132" s="53"/>
      <c r="H132" s="53"/>
      <c r="I132" s="53"/>
      <c r="J132" s="53"/>
      <c r="K132" s="53"/>
      <c r="L132" s="53"/>
      <c r="M132" s="53"/>
      <c r="N132" s="53"/>
      <c r="O132" s="53"/>
      <c r="P132" s="229"/>
      <c r="AF132" s="116"/>
    </row>
    <row r="133" spans="3:32" ht="13.5">
      <c r="C133" s="241"/>
      <c r="D133" s="242"/>
      <c r="E133" s="242"/>
      <c r="F133" s="242"/>
      <c r="G133" s="242"/>
      <c r="H133" s="242"/>
      <c r="I133" s="242"/>
      <c r="J133" s="242"/>
      <c r="K133" s="242"/>
      <c r="L133" s="242"/>
      <c r="M133" s="242"/>
      <c r="N133" s="242"/>
      <c r="O133" s="242"/>
      <c r="P133" s="243"/>
      <c r="AF133" s="116"/>
    </row>
    <row r="134" ht="13.5">
      <c r="AF134" s="116"/>
    </row>
    <row r="135" ht="13.5">
      <c r="AF135" s="116"/>
    </row>
  </sheetData>
  <sheetProtection selectLockedCells="1" selectUnlockedCells="1"/>
  <mergeCells count="7">
    <mergeCell ref="R55:AC56"/>
    <mergeCell ref="K3:AC3"/>
    <mergeCell ref="K4:AC4"/>
    <mergeCell ref="K5:AC5"/>
    <mergeCell ref="R38:Z40"/>
    <mergeCell ref="Q43:Y50"/>
    <mergeCell ref="R52:Z54"/>
  </mergeCells>
  <printOptions/>
  <pageMargins left="0.7" right="0.7" top="0.75" bottom="0.75" header="0.5118055555555555" footer="0.511805555555555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A1:V177"/>
  <sheetViews>
    <sheetView zoomScale="80" zoomScaleNormal="80" zoomScalePageLayoutView="0" workbookViewId="0" topLeftCell="A1">
      <pane ySplit="2" topLeftCell="A78" activePane="bottomLeft" state="frozen"/>
      <selection pane="topLeft" activeCell="A1" sqref="A1"/>
      <selection pane="bottomLeft" activeCell="G6" sqref="G6"/>
    </sheetView>
  </sheetViews>
  <sheetFormatPr defaultColWidth="9.00390625" defaultRowHeight="13.5"/>
  <cols>
    <col min="1" max="1" width="5.625" style="0" customWidth="1"/>
    <col min="2" max="15" width="4.625" style="0" customWidth="1"/>
    <col min="16" max="18" width="5.625" style="0" customWidth="1"/>
  </cols>
  <sheetData>
    <row r="1" spans="1:3" ht="13.5">
      <c r="A1" t="s">
        <v>538</v>
      </c>
      <c r="C1" t="s">
        <v>539</v>
      </c>
    </row>
    <row r="2" spans="2:15" ht="13.5">
      <c r="B2">
        <v>1</v>
      </c>
      <c r="C2">
        <v>2</v>
      </c>
      <c r="D2">
        <v>3</v>
      </c>
      <c r="E2">
        <v>4</v>
      </c>
      <c r="F2">
        <v>5</v>
      </c>
      <c r="G2">
        <v>6</v>
      </c>
      <c r="H2">
        <v>7</v>
      </c>
      <c r="I2">
        <v>8</v>
      </c>
      <c r="J2">
        <v>9</v>
      </c>
      <c r="K2">
        <v>10</v>
      </c>
      <c r="L2">
        <v>11</v>
      </c>
      <c r="M2">
        <v>12</v>
      </c>
      <c r="N2">
        <v>13</v>
      </c>
      <c r="O2">
        <v>14</v>
      </c>
    </row>
    <row r="3" spans="1:15" ht="13.5">
      <c r="A3">
        <v>6</v>
      </c>
      <c r="B3" s="245">
        <v>2</v>
      </c>
      <c r="C3" s="221">
        <v>1</v>
      </c>
      <c r="D3" s="221">
        <v>6</v>
      </c>
      <c r="E3" s="221">
        <v>5</v>
      </c>
      <c r="F3" s="221">
        <v>4</v>
      </c>
      <c r="G3" s="222">
        <v>3</v>
      </c>
      <c r="H3" s="246"/>
      <c r="I3" s="246"/>
      <c r="J3" s="246"/>
      <c r="K3" s="246"/>
      <c r="L3" s="246"/>
      <c r="M3" s="246"/>
      <c r="N3" s="246"/>
      <c r="O3" s="247"/>
    </row>
    <row r="4" spans="2:22" ht="13.5">
      <c r="B4" s="116">
        <v>3</v>
      </c>
      <c r="C4" s="53">
        <v>4</v>
      </c>
      <c r="D4" s="53">
        <v>1</v>
      </c>
      <c r="E4" s="185">
        <v>2</v>
      </c>
      <c r="F4" s="185">
        <v>6</v>
      </c>
      <c r="G4" s="248">
        <v>5</v>
      </c>
      <c r="H4" s="53"/>
      <c r="I4" s="53"/>
      <c r="J4" s="53"/>
      <c r="K4" s="53"/>
      <c r="L4" s="53"/>
      <c r="M4" s="53"/>
      <c r="N4" s="53"/>
      <c r="O4" s="249"/>
      <c r="Q4" s="315" t="s">
        <v>540</v>
      </c>
      <c r="R4" s="315"/>
      <c r="S4" s="315"/>
      <c r="T4" s="315"/>
      <c r="U4" s="315"/>
      <c r="V4" s="315"/>
    </row>
    <row r="5" spans="2:22" ht="13.5">
      <c r="B5" s="116">
        <v>4</v>
      </c>
      <c r="C5" s="53">
        <v>6</v>
      </c>
      <c r="D5" s="185">
        <v>5</v>
      </c>
      <c r="E5" s="185">
        <v>1</v>
      </c>
      <c r="F5" s="185">
        <v>3</v>
      </c>
      <c r="G5" s="248">
        <v>2</v>
      </c>
      <c r="H5" s="53"/>
      <c r="I5" s="53"/>
      <c r="J5" s="53"/>
      <c r="K5" s="53"/>
      <c r="L5" s="53"/>
      <c r="M5" s="53"/>
      <c r="N5" s="53"/>
      <c r="O5" s="249"/>
      <c r="Q5" s="315"/>
      <c r="R5" s="315"/>
      <c r="S5" s="315"/>
      <c r="T5" s="315"/>
      <c r="U5" s="315"/>
      <c r="V5" s="315"/>
    </row>
    <row r="6" spans="2:22" ht="13.5">
      <c r="B6" s="116">
        <v>5</v>
      </c>
      <c r="C6" s="185">
        <v>3</v>
      </c>
      <c r="D6" s="185">
        <v>2</v>
      </c>
      <c r="E6" s="185">
        <v>6</v>
      </c>
      <c r="F6" s="185">
        <v>1</v>
      </c>
      <c r="G6" s="248">
        <v>4</v>
      </c>
      <c r="H6" s="53"/>
      <c r="I6" s="53"/>
      <c r="J6" s="53"/>
      <c r="K6" s="53"/>
      <c r="L6" s="53"/>
      <c r="M6" s="53"/>
      <c r="N6" s="53"/>
      <c r="O6" s="249"/>
      <c r="Q6" s="315"/>
      <c r="R6" s="315"/>
      <c r="S6" s="315"/>
      <c r="T6" s="315"/>
      <c r="U6" s="315"/>
      <c r="V6" s="315"/>
    </row>
    <row r="7" spans="2:22" ht="13.5">
      <c r="B7" s="250">
        <v>6</v>
      </c>
      <c r="C7" s="251">
        <v>5</v>
      </c>
      <c r="D7" s="251">
        <v>4</v>
      </c>
      <c r="E7" s="251">
        <v>3</v>
      </c>
      <c r="F7" s="251">
        <v>2</v>
      </c>
      <c r="G7" s="252">
        <v>1</v>
      </c>
      <c r="H7" s="53"/>
      <c r="I7" s="53"/>
      <c r="J7" s="53"/>
      <c r="K7" s="53"/>
      <c r="L7" s="53"/>
      <c r="M7" s="53"/>
      <c r="N7" s="53"/>
      <c r="O7" s="249"/>
      <c r="Q7" s="315"/>
      <c r="R7" s="315"/>
      <c r="S7" s="315"/>
      <c r="T7" s="315"/>
      <c r="U7" s="315"/>
      <c r="V7" s="315"/>
    </row>
    <row r="8" spans="2:22" ht="13.5">
      <c r="B8" s="253"/>
      <c r="C8" s="53"/>
      <c r="D8" s="53"/>
      <c r="E8" s="53"/>
      <c r="F8" s="53"/>
      <c r="G8" s="53"/>
      <c r="H8" s="53"/>
      <c r="I8" s="53"/>
      <c r="J8" s="53"/>
      <c r="K8" s="53"/>
      <c r="L8" s="53"/>
      <c r="M8" s="53"/>
      <c r="N8" s="53"/>
      <c r="O8" s="249"/>
      <c r="Q8" s="315"/>
      <c r="R8" s="315"/>
      <c r="S8" s="315"/>
      <c r="T8" s="315"/>
      <c r="U8" s="315"/>
      <c r="V8" s="315"/>
    </row>
    <row r="9" spans="2:22" ht="13.5">
      <c r="B9" s="253"/>
      <c r="C9" s="53"/>
      <c r="D9" s="53"/>
      <c r="E9" s="53"/>
      <c r="F9" s="53"/>
      <c r="G9" s="53"/>
      <c r="H9" s="53"/>
      <c r="I9" s="53"/>
      <c r="J9" s="53"/>
      <c r="K9" s="53"/>
      <c r="L9" s="53"/>
      <c r="M9" s="53"/>
      <c r="N9" s="53"/>
      <c r="O9" s="249"/>
      <c r="Q9" s="315"/>
      <c r="R9" s="315"/>
      <c r="S9" s="315"/>
      <c r="T9" s="315"/>
      <c r="U9" s="315"/>
      <c r="V9" s="315"/>
    </row>
    <row r="10" spans="2:22" ht="13.5">
      <c r="B10" s="253"/>
      <c r="C10" s="53"/>
      <c r="D10" s="53"/>
      <c r="E10" s="53"/>
      <c r="F10" s="53"/>
      <c r="G10" s="53"/>
      <c r="H10" s="53"/>
      <c r="I10" s="53"/>
      <c r="J10" s="53"/>
      <c r="K10" s="53"/>
      <c r="L10" s="53"/>
      <c r="M10" s="53"/>
      <c r="N10" s="53"/>
      <c r="O10" s="249"/>
      <c r="Q10" s="315"/>
      <c r="R10" s="315"/>
      <c r="S10" s="315"/>
      <c r="T10" s="315"/>
      <c r="U10" s="315"/>
      <c r="V10" s="315"/>
    </row>
    <row r="11" spans="2:22" ht="13.5">
      <c r="B11" s="253"/>
      <c r="C11" s="53"/>
      <c r="D11" s="53"/>
      <c r="E11" s="53"/>
      <c r="F11" s="53"/>
      <c r="G11" s="53"/>
      <c r="H11" s="53"/>
      <c r="I11" s="53"/>
      <c r="J11" s="53"/>
      <c r="K11" s="53"/>
      <c r="L11" s="53"/>
      <c r="M11" s="53"/>
      <c r="N11" s="53"/>
      <c r="O11" s="249"/>
      <c r="Q11" s="315"/>
      <c r="R11" s="315"/>
      <c r="S11" s="315"/>
      <c r="T11" s="315"/>
      <c r="U11" s="315"/>
      <c r="V11" s="315"/>
    </row>
    <row r="12" spans="2:15" ht="13.5">
      <c r="B12" s="253"/>
      <c r="C12" s="53"/>
      <c r="D12" s="53"/>
      <c r="E12" s="53"/>
      <c r="F12" s="53"/>
      <c r="G12" s="53"/>
      <c r="H12" s="53"/>
      <c r="I12" s="53"/>
      <c r="J12" s="53"/>
      <c r="K12" s="53"/>
      <c r="L12" s="53"/>
      <c r="M12" s="53"/>
      <c r="N12" s="53"/>
      <c r="O12" s="249"/>
    </row>
    <row r="13" spans="2:15" ht="13.5">
      <c r="B13" s="253"/>
      <c r="C13" s="53"/>
      <c r="D13" s="53"/>
      <c r="E13" s="53"/>
      <c r="F13" s="53"/>
      <c r="G13" s="53"/>
      <c r="H13" s="53"/>
      <c r="I13" s="53"/>
      <c r="J13" s="53"/>
      <c r="K13" s="53"/>
      <c r="L13" s="53"/>
      <c r="M13" s="53"/>
      <c r="N13" s="53"/>
      <c r="O13" s="249"/>
    </row>
    <row r="14" spans="2:15" ht="13.5">
      <c r="B14" s="253"/>
      <c r="C14" s="53"/>
      <c r="D14" s="53"/>
      <c r="E14" s="53"/>
      <c r="F14" s="53"/>
      <c r="G14" s="53"/>
      <c r="H14" s="53"/>
      <c r="I14" s="53"/>
      <c r="J14" s="53"/>
      <c r="K14" s="53"/>
      <c r="L14" s="53"/>
      <c r="M14" s="53"/>
      <c r="N14" s="53"/>
      <c r="O14" s="249"/>
    </row>
    <row r="15" spans="2:15" ht="13.5">
      <c r="B15" s="253"/>
      <c r="C15" s="53"/>
      <c r="D15" s="53"/>
      <c r="E15" s="53"/>
      <c r="F15" s="53"/>
      <c r="G15" s="53"/>
      <c r="H15" s="53"/>
      <c r="I15" s="53"/>
      <c r="J15" s="53"/>
      <c r="K15" s="53"/>
      <c r="L15" s="53"/>
      <c r="M15" s="53"/>
      <c r="N15" s="53"/>
      <c r="O15" s="249"/>
    </row>
    <row r="16" spans="1:15" ht="13.5">
      <c r="A16">
        <v>7</v>
      </c>
      <c r="B16" s="245">
        <v>2</v>
      </c>
      <c r="C16" s="221">
        <v>1</v>
      </c>
      <c r="D16" s="221">
        <v>0</v>
      </c>
      <c r="E16" s="221">
        <v>7</v>
      </c>
      <c r="F16" s="221">
        <v>6</v>
      </c>
      <c r="G16" s="221">
        <v>5</v>
      </c>
      <c r="H16" s="222">
        <v>4</v>
      </c>
      <c r="I16" s="246"/>
      <c r="J16" s="246"/>
      <c r="K16" s="246"/>
      <c r="L16" s="246"/>
      <c r="M16" s="246"/>
      <c r="N16" s="246"/>
      <c r="O16" s="247"/>
    </row>
    <row r="17" spans="2:15" ht="13.5">
      <c r="B17" s="116">
        <v>3</v>
      </c>
      <c r="C17" s="53">
        <v>4</v>
      </c>
      <c r="D17" s="53">
        <v>1</v>
      </c>
      <c r="E17" s="185">
        <v>2</v>
      </c>
      <c r="F17" s="185">
        <v>0</v>
      </c>
      <c r="G17" s="185">
        <v>7</v>
      </c>
      <c r="H17" s="248">
        <v>6</v>
      </c>
      <c r="I17" s="53"/>
      <c r="J17" s="53"/>
      <c r="K17" s="53"/>
      <c r="L17" s="53"/>
      <c r="M17" s="53"/>
      <c r="N17" s="53"/>
      <c r="O17" s="249"/>
    </row>
    <row r="18" spans="2:15" ht="13.5">
      <c r="B18" s="116">
        <v>4</v>
      </c>
      <c r="C18" s="53">
        <v>6</v>
      </c>
      <c r="D18" s="53">
        <v>5</v>
      </c>
      <c r="E18" s="53">
        <v>1</v>
      </c>
      <c r="F18" s="185">
        <v>3</v>
      </c>
      <c r="G18" s="185">
        <v>2</v>
      </c>
      <c r="H18" s="254">
        <v>0</v>
      </c>
      <c r="I18" s="53"/>
      <c r="J18" s="53"/>
      <c r="K18" s="53"/>
      <c r="L18" s="53"/>
      <c r="M18" s="53"/>
      <c r="N18" s="53"/>
      <c r="O18" s="249"/>
    </row>
    <row r="19" spans="2:15" ht="13.5">
      <c r="B19" s="116">
        <v>5</v>
      </c>
      <c r="C19" s="185">
        <v>0</v>
      </c>
      <c r="D19" s="185">
        <v>7</v>
      </c>
      <c r="E19" s="185">
        <v>6</v>
      </c>
      <c r="F19" s="185">
        <v>1</v>
      </c>
      <c r="G19" s="185">
        <v>4</v>
      </c>
      <c r="H19" s="248">
        <v>3</v>
      </c>
      <c r="I19" s="53"/>
      <c r="J19" s="53"/>
      <c r="K19" s="53"/>
      <c r="L19" s="53"/>
      <c r="M19" s="53"/>
      <c r="N19" s="53"/>
      <c r="O19" s="249"/>
    </row>
    <row r="20" spans="2:15" ht="13.5">
      <c r="B20" s="116">
        <v>6</v>
      </c>
      <c r="C20" s="185">
        <v>3</v>
      </c>
      <c r="D20" s="185">
        <v>2</v>
      </c>
      <c r="E20" s="185">
        <v>0</v>
      </c>
      <c r="F20" s="185">
        <v>7</v>
      </c>
      <c r="G20" s="185">
        <v>1</v>
      </c>
      <c r="H20" s="248">
        <v>5</v>
      </c>
      <c r="I20" s="53"/>
      <c r="J20" s="53"/>
      <c r="K20" s="53"/>
      <c r="L20" s="53"/>
      <c r="M20" s="53"/>
      <c r="N20" s="53"/>
      <c r="O20" s="249"/>
    </row>
    <row r="21" spans="2:15" ht="13.5">
      <c r="B21" s="116">
        <v>7</v>
      </c>
      <c r="C21" s="185">
        <v>5</v>
      </c>
      <c r="D21" s="185">
        <v>4</v>
      </c>
      <c r="E21" s="185">
        <v>3</v>
      </c>
      <c r="F21" s="185">
        <v>2</v>
      </c>
      <c r="G21" s="185">
        <v>0</v>
      </c>
      <c r="H21" s="248">
        <v>1</v>
      </c>
      <c r="I21" s="53"/>
      <c r="J21" s="53"/>
      <c r="K21" s="53"/>
      <c r="L21" s="53"/>
      <c r="M21" s="53"/>
      <c r="N21" s="53"/>
      <c r="O21" s="249"/>
    </row>
    <row r="22" spans="2:15" ht="13.5">
      <c r="B22" s="250">
        <v>0</v>
      </c>
      <c r="C22" s="251">
        <v>7</v>
      </c>
      <c r="D22" s="251">
        <v>6</v>
      </c>
      <c r="E22" s="251">
        <v>5</v>
      </c>
      <c r="F22" s="251">
        <v>4</v>
      </c>
      <c r="G22" s="251">
        <v>3</v>
      </c>
      <c r="H22" s="252">
        <v>2</v>
      </c>
      <c r="I22" s="53"/>
      <c r="J22" s="53"/>
      <c r="K22" s="53"/>
      <c r="L22" s="53"/>
      <c r="M22" s="53"/>
      <c r="N22" s="53"/>
      <c r="O22" s="249"/>
    </row>
    <row r="23" spans="2:15" ht="13.5">
      <c r="B23" s="253"/>
      <c r="C23" s="53"/>
      <c r="D23" s="53"/>
      <c r="E23" s="53"/>
      <c r="F23" s="53"/>
      <c r="G23" s="53"/>
      <c r="H23" s="53"/>
      <c r="I23" s="53"/>
      <c r="J23" s="53"/>
      <c r="K23" s="53"/>
      <c r="L23" s="53"/>
      <c r="M23" s="53"/>
      <c r="N23" s="53"/>
      <c r="O23" s="249"/>
    </row>
    <row r="24" spans="2:15" ht="13.5">
      <c r="B24" s="253"/>
      <c r="C24" s="53"/>
      <c r="D24" s="53"/>
      <c r="E24" s="53"/>
      <c r="F24" s="53"/>
      <c r="G24" s="53"/>
      <c r="H24" s="53"/>
      <c r="I24" s="53"/>
      <c r="J24" s="53"/>
      <c r="K24" s="53"/>
      <c r="L24" s="53"/>
      <c r="M24" s="53"/>
      <c r="N24" s="53"/>
      <c r="O24" s="249"/>
    </row>
    <row r="25" spans="2:15" ht="13.5">
      <c r="B25" s="253"/>
      <c r="C25" s="53"/>
      <c r="D25" s="53"/>
      <c r="E25" s="53"/>
      <c r="F25" s="53"/>
      <c r="G25" s="53"/>
      <c r="H25" s="53"/>
      <c r="I25" s="53"/>
      <c r="J25" s="53"/>
      <c r="K25" s="53"/>
      <c r="L25" s="53"/>
      <c r="M25" s="53"/>
      <c r="N25" s="53"/>
      <c r="O25" s="249"/>
    </row>
    <row r="26" spans="2:15" ht="13.5">
      <c r="B26" s="253"/>
      <c r="C26" s="53"/>
      <c r="D26" s="53"/>
      <c r="E26" s="53"/>
      <c r="F26" s="53"/>
      <c r="G26" s="53"/>
      <c r="H26" s="53"/>
      <c r="I26" s="53"/>
      <c r="J26" s="53"/>
      <c r="K26" s="53"/>
      <c r="L26" s="53"/>
      <c r="M26" s="53"/>
      <c r="N26" s="53"/>
      <c r="O26" s="249"/>
    </row>
    <row r="27" spans="2:15" ht="13.5">
      <c r="B27" s="253"/>
      <c r="C27" s="53"/>
      <c r="D27" s="53"/>
      <c r="E27" s="53"/>
      <c r="F27" s="53"/>
      <c r="G27" s="53"/>
      <c r="H27" s="53"/>
      <c r="I27" s="53"/>
      <c r="J27" s="53"/>
      <c r="K27" s="53"/>
      <c r="L27" s="53"/>
      <c r="M27" s="53"/>
      <c r="N27" s="53"/>
      <c r="O27" s="249"/>
    </row>
    <row r="28" spans="2:15" ht="13.5">
      <c r="B28" s="253"/>
      <c r="C28" s="53"/>
      <c r="D28" s="53"/>
      <c r="E28" s="53"/>
      <c r="F28" s="53"/>
      <c r="G28" s="53"/>
      <c r="H28" s="53"/>
      <c r="I28" s="53"/>
      <c r="J28" s="53"/>
      <c r="K28" s="53"/>
      <c r="L28" s="53"/>
      <c r="M28" s="53"/>
      <c r="N28" s="53"/>
      <c r="O28" s="249"/>
    </row>
    <row r="29" spans="2:15" ht="13.5">
      <c r="B29" s="253"/>
      <c r="C29" s="53"/>
      <c r="D29" s="53"/>
      <c r="E29" s="53"/>
      <c r="F29" s="53"/>
      <c r="G29" s="53"/>
      <c r="H29" s="53"/>
      <c r="I29" s="53"/>
      <c r="J29" s="53"/>
      <c r="K29" s="53"/>
      <c r="L29" s="53"/>
      <c r="M29" s="53"/>
      <c r="N29" s="53"/>
      <c r="O29" s="249"/>
    </row>
    <row r="30" spans="1:15" ht="13.5">
      <c r="A30">
        <v>8</v>
      </c>
      <c r="B30" s="245">
        <v>6</v>
      </c>
      <c r="C30" s="221">
        <v>7</v>
      </c>
      <c r="D30" s="221">
        <v>5</v>
      </c>
      <c r="E30" s="221">
        <v>8</v>
      </c>
      <c r="F30" s="221">
        <v>3</v>
      </c>
      <c r="G30" s="221">
        <v>1</v>
      </c>
      <c r="H30" s="221">
        <v>2</v>
      </c>
      <c r="I30" s="222">
        <v>4</v>
      </c>
      <c r="J30" s="246"/>
      <c r="K30" s="246"/>
      <c r="L30" s="246"/>
      <c r="M30" s="246"/>
      <c r="N30" s="246"/>
      <c r="O30" s="247"/>
    </row>
    <row r="31" spans="2:17" ht="13.5">
      <c r="B31" s="116">
        <v>8</v>
      </c>
      <c r="C31" s="53">
        <v>6</v>
      </c>
      <c r="D31" s="53">
        <v>7</v>
      </c>
      <c r="E31" s="53">
        <v>5</v>
      </c>
      <c r="F31" s="53">
        <v>4</v>
      </c>
      <c r="G31" s="53">
        <v>2</v>
      </c>
      <c r="H31" s="53">
        <v>3</v>
      </c>
      <c r="I31" s="254">
        <v>1</v>
      </c>
      <c r="J31" s="53"/>
      <c r="K31" s="53"/>
      <c r="L31" s="53"/>
      <c r="M31" s="53"/>
      <c r="N31" s="53"/>
      <c r="O31" s="249"/>
      <c r="Q31" t="s">
        <v>541</v>
      </c>
    </row>
    <row r="32" spans="2:15" ht="13.5">
      <c r="B32" s="116">
        <v>5</v>
      </c>
      <c r="C32" s="53">
        <v>8</v>
      </c>
      <c r="D32" s="53">
        <v>6</v>
      </c>
      <c r="E32" s="53">
        <v>7</v>
      </c>
      <c r="F32" s="53">
        <v>1</v>
      </c>
      <c r="G32" s="53">
        <v>3</v>
      </c>
      <c r="H32" s="53">
        <v>4</v>
      </c>
      <c r="I32" s="254">
        <v>2</v>
      </c>
      <c r="J32" s="53"/>
      <c r="K32" s="53"/>
      <c r="L32" s="53"/>
      <c r="M32" s="53"/>
      <c r="N32" s="53"/>
      <c r="O32" s="249"/>
    </row>
    <row r="33" spans="2:15" ht="13.5">
      <c r="B33" s="116">
        <v>7</v>
      </c>
      <c r="C33" s="53">
        <v>5</v>
      </c>
      <c r="D33" s="53">
        <v>8</v>
      </c>
      <c r="E33" s="53">
        <v>6</v>
      </c>
      <c r="F33" s="53">
        <v>2</v>
      </c>
      <c r="G33" s="53">
        <v>4</v>
      </c>
      <c r="H33" s="53">
        <v>1</v>
      </c>
      <c r="I33" s="254">
        <v>3</v>
      </c>
      <c r="J33" s="53"/>
      <c r="K33" s="53"/>
      <c r="L33" s="53"/>
      <c r="M33" s="53"/>
      <c r="N33" s="53"/>
      <c r="O33" s="249"/>
    </row>
    <row r="34" spans="2:15" ht="13.5">
      <c r="B34" s="116">
        <v>3</v>
      </c>
      <c r="C34" s="53">
        <v>4</v>
      </c>
      <c r="D34" s="53">
        <v>1</v>
      </c>
      <c r="E34" s="53">
        <v>2</v>
      </c>
      <c r="F34" s="53">
        <v>7</v>
      </c>
      <c r="G34" s="53">
        <v>8</v>
      </c>
      <c r="H34" s="53">
        <v>5</v>
      </c>
      <c r="I34" s="254">
        <v>6</v>
      </c>
      <c r="J34" s="53"/>
      <c r="K34" s="53"/>
      <c r="L34" s="53"/>
      <c r="M34" s="53"/>
      <c r="N34" s="53"/>
      <c r="O34" s="249"/>
    </row>
    <row r="35" spans="2:15" ht="13.5">
      <c r="B35" s="116">
        <v>4</v>
      </c>
      <c r="C35" s="53">
        <v>3</v>
      </c>
      <c r="D35" s="53">
        <v>2</v>
      </c>
      <c r="E35" s="53">
        <v>1</v>
      </c>
      <c r="F35" s="53">
        <v>8</v>
      </c>
      <c r="G35" s="53">
        <v>7</v>
      </c>
      <c r="H35" s="53">
        <v>6</v>
      </c>
      <c r="I35" s="254">
        <v>5</v>
      </c>
      <c r="J35" s="53"/>
      <c r="K35" s="53"/>
      <c r="L35" s="53"/>
      <c r="M35" s="53"/>
      <c r="N35" s="53"/>
      <c r="O35" s="249"/>
    </row>
    <row r="36" spans="2:15" ht="13.5">
      <c r="B36" s="250">
        <v>2</v>
      </c>
      <c r="C36" s="255">
        <v>1</v>
      </c>
      <c r="D36" s="255">
        <v>4</v>
      </c>
      <c r="E36" s="255">
        <v>3</v>
      </c>
      <c r="F36" s="255">
        <v>6</v>
      </c>
      <c r="G36" s="255">
        <v>5</v>
      </c>
      <c r="H36" s="255">
        <v>8</v>
      </c>
      <c r="I36" s="256">
        <v>7</v>
      </c>
      <c r="J36" s="53"/>
      <c r="K36" s="53"/>
      <c r="L36" s="53"/>
      <c r="M36" s="53"/>
      <c r="N36" s="53"/>
      <c r="O36" s="249"/>
    </row>
    <row r="37" spans="2:15" ht="13.5">
      <c r="B37" s="221"/>
      <c r="C37" s="221"/>
      <c r="D37" s="221"/>
      <c r="E37" s="221"/>
      <c r="F37" s="221"/>
      <c r="G37" s="221"/>
      <c r="H37" s="221"/>
      <c r="I37" s="221"/>
      <c r="J37" s="53"/>
      <c r="K37" s="53"/>
      <c r="L37" s="53"/>
      <c r="M37" s="53"/>
      <c r="N37" s="53"/>
      <c r="O37" s="249"/>
    </row>
    <row r="38" spans="2:15" ht="13.5">
      <c r="B38" s="253"/>
      <c r="C38" s="53"/>
      <c r="D38" s="53"/>
      <c r="E38" s="53"/>
      <c r="F38" s="53"/>
      <c r="G38" s="53"/>
      <c r="H38" s="53"/>
      <c r="I38" s="53"/>
      <c r="J38" s="53"/>
      <c r="K38" s="53"/>
      <c r="L38" s="53"/>
      <c r="M38" s="53"/>
      <c r="N38" s="53"/>
      <c r="O38" s="249"/>
    </row>
    <row r="39" spans="2:15" ht="13.5">
      <c r="B39" s="253"/>
      <c r="C39" s="53"/>
      <c r="D39" s="53"/>
      <c r="E39" s="53"/>
      <c r="F39" s="53"/>
      <c r="G39" s="53"/>
      <c r="H39" s="53"/>
      <c r="I39" s="53"/>
      <c r="J39" s="53"/>
      <c r="K39" s="53"/>
      <c r="L39" s="53"/>
      <c r="M39" s="53"/>
      <c r="N39" s="53"/>
      <c r="O39" s="249"/>
    </row>
    <row r="40" spans="2:15" ht="13.5">
      <c r="B40" s="253"/>
      <c r="C40" s="53"/>
      <c r="D40" s="53"/>
      <c r="E40" s="53"/>
      <c r="F40" s="53"/>
      <c r="G40" s="53"/>
      <c r="H40" s="53"/>
      <c r="I40" s="53"/>
      <c r="J40" s="53"/>
      <c r="K40" s="53"/>
      <c r="L40" s="53"/>
      <c r="M40" s="53"/>
      <c r="N40" s="53"/>
      <c r="O40" s="249"/>
    </row>
    <row r="41" spans="2:15" ht="13.5">
      <c r="B41" s="253"/>
      <c r="C41" s="53"/>
      <c r="D41" s="53"/>
      <c r="E41" s="53"/>
      <c r="F41" s="53"/>
      <c r="G41" s="53"/>
      <c r="H41" s="53"/>
      <c r="I41" s="53"/>
      <c r="J41" s="53"/>
      <c r="K41" s="53"/>
      <c r="L41" s="53"/>
      <c r="M41" s="53"/>
      <c r="N41" s="53"/>
      <c r="O41" s="249"/>
    </row>
    <row r="42" spans="2:15" ht="13.5">
      <c r="B42" s="253"/>
      <c r="C42" s="53"/>
      <c r="D42" s="53"/>
      <c r="E42" s="53"/>
      <c r="F42" s="53"/>
      <c r="G42" s="53"/>
      <c r="H42" s="53"/>
      <c r="I42" s="53"/>
      <c r="J42" s="53"/>
      <c r="K42" s="53"/>
      <c r="L42" s="53"/>
      <c r="M42" s="53"/>
      <c r="N42" s="53"/>
      <c r="O42" s="249"/>
    </row>
    <row r="43" spans="1:15" ht="13.5">
      <c r="A43">
        <v>9</v>
      </c>
      <c r="B43" s="245">
        <v>2</v>
      </c>
      <c r="C43" s="221">
        <v>1</v>
      </c>
      <c r="D43" s="221">
        <v>0</v>
      </c>
      <c r="E43" s="221">
        <v>9</v>
      </c>
      <c r="F43" s="221">
        <v>8</v>
      </c>
      <c r="G43" s="221">
        <v>7</v>
      </c>
      <c r="H43" s="221">
        <v>6</v>
      </c>
      <c r="I43" s="221">
        <v>5</v>
      </c>
      <c r="J43" s="222">
        <v>4</v>
      </c>
      <c r="K43" s="246"/>
      <c r="L43" s="246"/>
      <c r="M43" s="246"/>
      <c r="N43" s="246"/>
      <c r="O43" s="247"/>
    </row>
    <row r="44" spans="2:15" ht="13.5">
      <c r="B44" s="116">
        <v>3</v>
      </c>
      <c r="C44" s="53">
        <v>4</v>
      </c>
      <c r="D44" s="53">
        <v>1</v>
      </c>
      <c r="E44" s="185">
        <v>2</v>
      </c>
      <c r="F44" s="53">
        <v>0</v>
      </c>
      <c r="G44" s="185">
        <v>9</v>
      </c>
      <c r="H44" s="185">
        <v>8</v>
      </c>
      <c r="I44" s="185">
        <v>7</v>
      </c>
      <c r="J44" s="248">
        <v>6</v>
      </c>
      <c r="K44" s="53"/>
      <c r="L44" s="53"/>
      <c r="M44" s="53"/>
      <c r="N44" s="53"/>
      <c r="O44" s="249"/>
    </row>
    <row r="45" spans="2:15" ht="13.5">
      <c r="B45" s="116">
        <v>4</v>
      </c>
      <c r="C45" s="53">
        <v>6</v>
      </c>
      <c r="D45" s="53">
        <v>5</v>
      </c>
      <c r="E45" s="53">
        <v>1</v>
      </c>
      <c r="F45" s="185">
        <v>3</v>
      </c>
      <c r="G45" s="185">
        <v>2</v>
      </c>
      <c r="H45" s="53">
        <v>0</v>
      </c>
      <c r="I45" s="185">
        <v>9</v>
      </c>
      <c r="J45" s="248">
        <v>8</v>
      </c>
      <c r="K45" s="53"/>
      <c r="L45" s="53"/>
      <c r="M45" s="53"/>
      <c r="N45" s="53"/>
      <c r="O45" s="249"/>
    </row>
    <row r="46" spans="2:15" ht="13.5">
      <c r="B46" s="116">
        <v>5</v>
      </c>
      <c r="C46" s="53">
        <v>8</v>
      </c>
      <c r="D46" s="53">
        <v>7</v>
      </c>
      <c r="E46" s="185">
        <v>6</v>
      </c>
      <c r="F46" s="53">
        <v>1</v>
      </c>
      <c r="G46" s="185">
        <v>4</v>
      </c>
      <c r="H46" s="185">
        <v>3</v>
      </c>
      <c r="I46" s="185">
        <v>2</v>
      </c>
      <c r="J46" s="254">
        <v>0</v>
      </c>
      <c r="K46" s="53"/>
      <c r="L46" s="53"/>
      <c r="M46" s="53"/>
      <c r="N46" s="53"/>
      <c r="O46" s="249"/>
    </row>
    <row r="47" spans="2:15" ht="13.5">
      <c r="B47" s="116">
        <v>6</v>
      </c>
      <c r="C47" s="53">
        <v>0</v>
      </c>
      <c r="D47" s="53">
        <v>9</v>
      </c>
      <c r="E47" s="185">
        <v>8</v>
      </c>
      <c r="F47" s="185">
        <v>7</v>
      </c>
      <c r="G47" s="53">
        <v>1</v>
      </c>
      <c r="H47" s="185">
        <v>5</v>
      </c>
      <c r="I47" s="185">
        <v>4</v>
      </c>
      <c r="J47" s="248">
        <v>3</v>
      </c>
      <c r="K47" s="53"/>
      <c r="L47" s="53"/>
      <c r="M47" s="53"/>
      <c r="N47" s="53"/>
      <c r="O47" s="249"/>
    </row>
    <row r="48" spans="2:15" ht="13.5">
      <c r="B48" s="116">
        <v>7</v>
      </c>
      <c r="C48" s="53">
        <v>3</v>
      </c>
      <c r="D48" s="53">
        <v>2</v>
      </c>
      <c r="E48" s="53">
        <v>0</v>
      </c>
      <c r="F48" s="185">
        <v>9</v>
      </c>
      <c r="G48" s="185">
        <v>8</v>
      </c>
      <c r="H48" s="53">
        <v>1</v>
      </c>
      <c r="I48" s="185">
        <v>6</v>
      </c>
      <c r="J48" s="248">
        <v>5</v>
      </c>
      <c r="K48" s="53"/>
      <c r="L48" s="53"/>
      <c r="M48" s="53"/>
      <c r="N48" s="53"/>
      <c r="O48" s="249"/>
    </row>
    <row r="49" spans="2:15" ht="13.5">
      <c r="B49" s="116">
        <v>8</v>
      </c>
      <c r="C49" s="53">
        <v>5</v>
      </c>
      <c r="D49" s="53">
        <v>4</v>
      </c>
      <c r="E49" s="185">
        <v>3</v>
      </c>
      <c r="F49" s="185">
        <v>2</v>
      </c>
      <c r="G49" s="53">
        <v>0</v>
      </c>
      <c r="H49" s="185">
        <v>9</v>
      </c>
      <c r="I49" s="53">
        <v>1</v>
      </c>
      <c r="J49" s="248">
        <v>7</v>
      </c>
      <c r="K49" s="53"/>
      <c r="L49" s="53"/>
      <c r="M49" s="53"/>
      <c r="N49" s="53"/>
      <c r="O49" s="249"/>
    </row>
    <row r="50" spans="2:15" ht="13.5">
      <c r="B50" s="116">
        <v>9</v>
      </c>
      <c r="C50" s="53">
        <v>7</v>
      </c>
      <c r="D50" s="53">
        <v>6</v>
      </c>
      <c r="E50" s="53">
        <v>5</v>
      </c>
      <c r="F50" s="53">
        <v>4</v>
      </c>
      <c r="G50" s="53">
        <v>3</v>
      </c>
      <c r="H50" s="53">
        <v>2</v>
      </c>
      <c r="I50" s="53">
        <v>0</v>
      </c>
      <c r="J50" s="254">
        <v>1</v>
      </c>
      <c r="K50" s="53"/>
      <c r="L50" s="53"/>
      <c r="M50" s="53"/>
      <c r="N50" s="53"/>
      <c r="O50" s="249"/>
    </row>
    <row r="51" spans="2:15" ht="13.5">
      <c r="B51" s="250">
        <v>0</v>
      </c>
      <c r="C51" s="255">
        <v>9</v>
      </c>
      <c r="D51" s="255">
        <v>8</v>
      </c>
      <c r="E51" s="251">
        <v>7</v>
      </c>
      <c r="F51" s="251">
        <v>6</v>
      </c>
      <c r="G51" s="251">
        <v>5</v>
      </c>
      <c r="H51" s="251">
        <v>4</v>
      </c>
      <c r="I51" s="251">
        <v>3</v>
      </c>
      <c r="J51" s="252">
        <v>2</v>
      </c>
      <c r="K51" s="53"/>
      <c r="L51" s="53"/>
      <c r="M51" s="53"/>
      <c r="N51" s="53"/>
      <c r="O51" s="249"/>
    </row>
    <row r="52" spans="2:15" ht="13.5">
      <c r="B52" s="253"/>
      <c r="C52" s="53"/>
      <c r="D52" s="53"/>
      <c r="E52" s="53"/>
      <c r="F52" s="53"/>
      <c r="G52" s="53"/>
      <c r="H52" s="53"/>
      <c r="I52" s="53"/>
      <c r="J52" s="53"/>
      <c r="K52" s="53"/>
      <c r="L52" s="53"/>
      <c r="M52" s="53"/>
      <c r="N52" s="53"/>
      <c r="O52" s="249"/>
    </row>
    <row r="53" spans="2:15" ht="13.5">
      <c r="B53" s="253"/>
      <c r="C53" s="53"/>
      <c r="D53" s="53"/>
      <c r="E53" s="53"/>
      <c r="F53" s="53"/>
      <c r="G53" s="53"/>
      <c r="H53" s="53"/>
      <c r="I53" s="53"/>
      <c r="J53" s="53"/>
      <c r="K53" s="53"/>
      <c r="L53" s="53"/>
      <c r="M53" s="53"/>
      <c r="N53" s="53"/>
      <c r="O53" s="249"/>
    </row>
    <row r="54" spans="2:15" ht="13.5">
      <c r="B54" s="253"/>
      <c r="C54" s="53"/>
      <c r="D54" s="53"/>
      <c r="E54" s="53"/>
      <c r="F54" s="53"/>
      <c r="G54" s="53"/>
      <c r="H54" s="53"/>
      <c r="I54" s="53"/>
      <c r="J54" s="53"/>
      <c r="K54" s="53"/>
      <c r="L54" s="53"/>
      <c r="M54" s="53"/>
      <c r="N54" s="53"/>
      <c r="O54" s="249"/>
    </row>
    <row r="55" spans="2:15" ht="13.5">
      <c r="B55" s="253"/>
      <c r="C55" s="53"/>
      <c r="D55" s="53"/>
      <c r="E55" s="53"/>
      <c r="F55" s="53"/>
      <c r="G55" s="53"/>
      <c r="H55" s="53"/>
      <c r="I55" s="53"/>
      <c r="J55" s="53"/>
      <c r="K55" s="53"/>
      <c r="L55" s="53"/>
      <c r="M55" s="53"/>
      <c r="N55" s="53"/>
      <c r="O55" s="249"/>
    </row>
    <row r="56" spans="2:15" ht="13.5">
      <c r="B56" s="253"/>
      <c r="C56" s="53"/>
      <c r="D56" s="53"/>
      <c r="E56" s="53"/>
      <c r="F56" s="53"/>
      <c r="G56" s="53"/>
      <c r="H56" s="53"/>
      <c r="I56" s="53"/>
      <c r="J56" s="53"/>
      <c r="K56" s="53"/>
      <c r="L56" s="53"/>
      <c r="M56" s="53"/>
      <c r="N56" s="53"/>
      <c r="O56" s="249"/>
    </row>
    <row r="57" spans="1:17" ht="13.5">
      <c r="A57">
        <v>10</v>
      </c>
      <c r="B57" s="245">
        <v>10</v>
      </c>
      <c r="C57" s="221">
        <v>4</v>
      </c>
      <c r="D57" s="221">
        <v>5</v>
      </c>
      <c r="E57" s="221">
        <v>2</v>
      </c>
      <c r="F57" s="221">
        <v>3</v>
      </c>
      <c r="G57" s="221">
        <v>8</v>
      </c>
      <c r="H57" s="221">
        <v>9</v>
      </c>
      <c r="I57" s="221">
        <v>6</v>
      </c>
      <c r="J57" s="221">
        <v>7</v>
      </c>
      <c r="K57" s="222">
        <v>1</v>
      </c>
      <c r="L57" s="246"/>
      <c r="M57" s="246"/>
      <c r="N57" s="246"/>
      <c r="O57" s="247"/>
      <c r="Q57" t="s">
        <v>542</v>
      </c>
    </row>
    <row r="58" spans="2:15" ht="13.5">
      <c r="B58" s="116">
        <v>6</v>
      </c>
      <c r="C58" s="53">
        <v>10</v>
      </c>
      <c r="D58" s="53">
        <v>7</v>
      </c>
      <c r="E58" s="53">
        <v>9</v>
      </c>
      <c r="F58" s="53">
        <v>8</v>
      </c>
      <c r="G58" s="53">
        <v>1</v>
      </c>
      <c r="H58" s="53">
        <v>3</v>
      </c>
      <c r="I58" s="53">
        <v>5</v>
      </c>
      <c r="J58" s="53">
        <v>4</v>
      </c>
      <c r="K58" s="254">
        <v>2</v>
      </c>
      <c r="L58" s="53"/>
      <c r="M58" s="53"/>
      <c r="N58" s="53"/>
      <c r="O58" s="249"/>
    </row>
    <row r="59" spans="2:15" ht="13.5">
      <c r="B59" s="116">
        <v>8</v>
      </c>
      <c r="C59" s="53">
        <v>7</v>
      </c>
      <c r="D59" s="53">
        <v>6</v>
      </c>
      <c r="E59" s="53">
        <v>10</v>
      </c>
      <c r="F59" s="53">
        <v>9</v>
      </c>
      <c r="G59" s="53">
        <v>3</v>
      </c>
      <c r="H59" s="53">
        <v>2</v>
      </c>
      <c r="I59" s="53">
        <v>1</v>
      </c>
      <c r="J59" s="53">
        <v>5</v>
      </c>
      <c r="K59" s="254">
        <v>4</v>
      </c>
      <c r="L59" s="53"/>
      <c r="M59" s="53"/>
      <c r="N59" s="53"/>
      <c r="O59" s="249"/>
    </row>
    <row r="60" spans="2:15" ht="13.5">
      <c r="B60" s="116">
        <v>5</v>
      </c>
      <c r="C60" s="53">
        <v>9</v>
      </c>
      <c r="D60" s="53">
        <v>10</v>
      </c>
      <c r="E60" s="53">
        <v>8</v>
      </c>
      <c r="F60" s="53">
        <v>1</v>
      </c>
      <c r="G60" s="53">
        <v>7</v>
      </c>
      <c r="H60" s="53">
        <v>6</v>
      </c>
      <c r="I60" s="53">
        <v>4</v>
      </c>
      <c r="J60" s="53">
        <v>2</v>
      </c>
      <c r="K60" s="254">
        <v>3</v>
      </c>
      <c r="L60" s="53"/>
      <c r="M60" s="53"/>
      <c r="N60" s="53"/>
      <c r="O60" s="249"/>
    </row>
    <row r="61" spans="2:15" ht="13.5">
      <c r="B61" s="116">
        <v>9</v>
      </c>
      <c r="C61" s="53">
        <v>3</v>
      </c>
      <c r="D61" s="53">
        <v>2</v>
      </c>
      <c r="E61" s="53">
        <v>6</v>
      </c>
      <c r="F61" s="53">
        <v>7</v>
      </c>
      <c r="G61" s="53">
        <v>4</v>
      </c>
      <c r="H61" s="53">
        <v>5</v>
      </c>
      <c r="I61" s="53">
        <v>10</v>
      </c>
      <c r="J61" s="53">
        <v>1</v>
      </c>
      <c r="K61" s="254">
        <v>8</v>
      </c>
      <c r="L61" s="53"/>
      <c r="M61" s="53"/>
      <c r="N61" s="53"/>
      <c r="O61" s="249"/>
    </row>
    <row r="62" spans="2:15" ht="13.5">
      <c r="B62" s="116">
        <v>7</v>
      </c>
      <c r="C62" s="53">
        <v>8</v>
      </c>
      <c r="D62" s="53">
        <v>9</v>
      </c>
      <c r="E62" s="53">
        <v>5</v>
      </c>
      <c r="F62" s="53">
        <v>4</v>
      </c>
      <c r="G62" s="53">
        <v>10</v>
      </c>
      <c r="H62" s="53">
        <v>1</v>
      </c>
      <c r="I62" s="53">
        <v>2</v>
      </c>
      <c r="J62" s="53">
        <v>3</v>
      </c>
      <c r="K62" s="254">
        <v>6</v>
      </c>
      <c r="L62" s="53"/>
      <c r="M62" s="53"/>
      <c r="N62" s="53"/>
      <c r="O62" s="249"/>
    </row>
    <row r="63" spans="2:15" ht="13.5">
      <c r="B63" s="116">
        <v>3</v>
      </c>
      <c r="C63" s="53">
        <v>6</v>
      </c>
      <c r="D63" s="53">
        <v>1</v>
      </c>
      <c r="E63" s="53">
        <v>7</v>
      </c>
      <c r="F63" s="53">
        <v>10</v>
      </c>
      <c r="G63" s="53">
        <v>2</v>
      </c>
      <c r="H63" s="53">
        <v>4</v>
      </c>
      <c r="I63" s="53">
        <v>9</v>
      </c>
      <c r="J63" s="53">
        <v>8</v>
      </c>
      <c r="K63" s="254">
        <v>5</v>
      </c>
      <c r="L63" s="53"/>
      <c r="M63" s="53"/>
      <c r="N63" s="53"/>
      <c r="O63" s="249"/>
    </row>
    <row r="64" spans="2:15" ht="13.5">
      <c r="B64" s="116">
        <v>4</v>
      </c>
      <c r="C64" s="53">
        <v>5</v>
      </c>
      <c r="D64" s="53">
        <v>8</v>
      </c>
      <c r="E64" s="53">
        <v>1</v>
      </c>
      <c r="F64" s="53">
        <v>2</v>
      </c>
      <c r="G64" s="53">
        <v>9</v>
      </c>
      <c r="H64" s="53">
        <v>10</v>
      </c>
      <c r="I64" s="53">
        <v>3</v>
      </c>
      <c r="J64" s="53">
        <v>6</v>
      </c>
      <c r="K64" s="254">
        <v>7</v>
      </c>
      <c r="L64" s="53"/>
      <c r="M64" s="53"/>
      <c r="N64" s="53"/>
      <c r="O64" s="249"/>
    </row>
    <row r="65" spans="2:15" ht="13.5">
      <c r="B65" s="250">
        <v>2</v>
      </c>
      <c r="C65" s="255">
        <v>1</v>
      </c>
      <c r="D65" s="255">
        <v>4</v>
      </c>
      <c r="E65" s="255">
        <v>3</v>
      </c>
      <c r="F65" s="255">
        <v>6</v>
      </c>
      <c r="G65" s="255">
        <v>5</v>
      </c>
      <c r="H65" s="255">
        <v>8</v>
      </c>
      <c r="I65" s="255">
        <v>7</v>
      </c>
      <c r="J65" s="255">
        <v>10</v>
      </c>
      <c r="K65" s="256">
        <v>9</v>
      </c>
      <c r="L65" s="53"/>
      <c r="M65" s="53"/>
      <c r="N65" s="53"/>
      <c r="O65" s="249"/>
    </row>
    <row r="66" spans="2:15" ht="13.5">
      <c r="B66" s="221"/>
      <c r="C66" s="221"/>
      <c r="D66" s="221"/>
      <c r="E66" s="221"/>
      <c r="F66" s="221"/>
      <c r="G66" s="221"/>
      <c r="H66" s="221"/>
      <c r="I66" s="221"/>
      <c r="J66" s="221"/>
      <c r="K66" s="221"/>
      <c r="L66" s="53"/>
      <c r="M66" s="53"/>
      <c r="N66" s="53"/>
      <c r="O66" s="249"/>
    </row>
    <row r="67" spans="2:15" ht="13.5">
      <c r="B67" s="53"/>
      <c r="C67" s="53"/>
      <c r="D67" s="53"/>
      <c r="E67" s="53"/>
      <c r="F67" s="53"/>
      <c r="G67" s="53"/>
      <c r="H67" s="53"/>
      <c r="I67" s="53"/>
      <c r="J67" s="53"/>
      <c r="K67" s="53"/>
      <c r="L67" s="53"/>
      <c r="M67" s="53"/>
      <c r="N67" s="53"/>
      <c r="O67" s="249"/>
    </row>
    <row r="68" spans="2:15" ht="13.5">
      <c r="B68" s="253"/>
      <c r="C68" s="53"/>
      <c r="D68" s="53"/>
      <c r="E68" s="53"/>
      <c r="F68" s="53"/>
      <c r="G68" s="53"/>
      <c r="H68" s="53"/>
      <c r="I68" s="53"/>
      <c r="J68" s="53"/>
      <c r="K68" s="53"/>
      <c r="L68" s="53"/>
      <c r="M68" s="53"/>
      <c r="N68" s="53"/>
      <c r="O68" s="249"/>
    </row>
    <row r="69" spans="2:15" ht="13.5">
      <c r="B69" s="253"/>
      <c r="C69" s="53"/>
      <c r="D69" s="53"/>
      <c r="E69" s="53"/>
      <c r="F69" s="53"/>
      <c r="G69" s="53"/>
      <c r="H69" s="53"/>
      <c r="I69" s="53"/>
      <c r="J69" s="53"/>
      <c r="K69" s="53"/>
      <c r="L69" s="53"/>
      <c r="M69" s="53"/>
      <c r="N69" s="53"/>
      <c r="O69" s="249"/>
    </row>
    <row r="70" spans="1:15" ht="13.5">
      <c r="A70">
        <v>11</v>
      </c>
      <c r="B70" s="245">
        <v>2</v>
      </c>
      <c r="C70" s="221">
        <v>1</v>
      </c>
      <c r="D70" s="221">
        <v>0</v>
      </c>
      <c r="E70" s="221">
        <v>11</v>
      </c>
      <c r="F70" s="221">
        <v>10</v>
      </c>
      <c r="G70" s="221">
        <v>9</v>
      </c>
      <c r="H70" s="221">
        <v>8</v>
      </c>
      <c r="I70" s="221">
        <v>7</v>
      </c>
      <c r="J70" s="221">
        <v>6</v>
      </c>
      <c r="K70" s="221">
        <v>5</v>
      </c>
      <c r="L70" s="222">
        <v>4</v>
      </c>
      <c r="M70" s="246"/>
      <c r="N70" s="246"/>
      <c r="O70" s="247"/>
    </row>
    <row r="71" spans="2:15" ht="13.5">
      <c r="B71" s="116">
        <v>3</v>
      </c>
      <c r="C71" s="53">
        <v>4</v>
      </c>
      <c r="D71" s="53">
        <v>1</v>
      </c>
      <c r="E71" s="185">
        <v>2</v>
      </c>
      <c r="F71" s="53">
        <v>0</v>
      </c>
      <c r="G71" s="185">
        <v>11</v>
      </c>
      <c r="H71" s="185">
        <v>10</v>
      </c>
      <c r="I71" s="185">
        <v>9</v>
      </c>
      <c r="J71" s="185">
        <v>8</v>
      </c>
      <c r="K71" s="185">
        <v>7</v>
      </c>
      <c r="L71" s="248">
        <v>6</v>
      </c>
      <c r="M71" s="53"/>
      <c r="N71" s="53"/>
      <c r="O71" s="249"/>
    </row>
    <row r="72" spans="2:15" ht="13.5">
      <c r="B72" s="116">
        <v>4</v>
      </c>
      <c r="C72" s="53">
        <v>6</v>
      </c>
      <c r="D72" s="53">
        <v>5</v>
      </c>
      <c r="E72" s="53">
        <v>1</v>
      </c>
      <c r="F72" s="185">
        <v>3</v>
      </c>
      <c r="G72" s="185">
        <v>2</v>
      </c>
      <c r="H72" s="53">
        <v>0</v>
      </c>
      <c r="I72" s="185">
        <v>11</v>
      </c>
      <c r="J72" s="185">
        <v>10</v>
      </c>
      <c r="K72" s="185">
        <v>9</v>
      </c>
      <c r="L72" s="248">
        <v>8</v>
      </c>
      <c r="M72" s="53"/>
      <c r="N72" s="53"/>
      <c r="O72" s="249"/>
    </row>
    <row r="73" spans="2:15" ht="13.5">
      <c r="B73" s="116">
        <v>5</v>
      </c>
      <c r="C73" s="185">
        <v>8</v>
      </c>
      <c r="D73" s="185">
        <v>7</v>
      </c>
      <c r="E73" s="185">
        <v>6</v>
      </c>
      <c r="F73" s="53">
        <v>1</v>
      </c>
      <c r="G73" s="185">
        <v>4</v>
      </c>
      <c r="H73" s="185">
        <v>3</v>
      </c>
      <c r="I73" s="185">
        <v>2</v>
      </c>
      <c r="J73" s="53">
        <v>0</v>
      </c>
      <c r="K73" s="185">
        <v>11</v>
      </c>
      <c r="L73" s="248">
        <v>10</v>
      </c>
      <c r="M73" s="53"/>
      <c r="N73" s="53"/>
      <c r="O73" s="249"/>
    </row>
    <row r="74" spans="2:15" ht="13.5">
      <c r="B74" s="116">
        <v>6</v>
      </c>
      <c r="C74" s="185">
        <v>10</v>
      </c>
      <c r="D74" s="185">
        <v>9</v>
      </c>
      <c r="E74" s="185">
        <v>8</v>
      </c>
      <c r="F74" s="185">
        <v>7</v>
      </c>
      <c r="G74" s="53">
        <v>1</v>
      </c>
      <c r="H74" s="185">
        <v>5</v>
      </c>
      <c r="I74" s="185">
        <v>4</v>
      </c>
      <c r="J74" s="185">
        <v>3</v>
      </c>
      <c r="K74" s="185">
        <v>2</v>
      </c>
      <c r="L74" s="254">
        <v>0</v>
      </c>
      <c r="M74" s="53"/>
      <c r="N74" s="53"/>
      <c r="O74" s="249"/>
    </row>
    <row r="75" spans="2:15" ht="13.5">
      <c r="B75" s="116">
        <v>7</v>
      </c>
      <c r="C75" s="185">
        <v>0</v>
      </c>
      <c r="D75" s="185">
        <v>11</v>
      </c>
      <c r="E75" s="185">
        <v>10</v>
      </c>
      <c r="F75" s="185">
        <v>9</v>
      </c>
      <c r="G75" s="185">
        <v>8</v>
      </c>
      <c r="H75" s="53">
        <v>1</v>
      </c>
      <c r="I75" s="185">
        <v>6</v>
      </c>
      <c r="J75" s="185">
        <v>5</v>
      </c>
      <c r="K75" s="185">
        <v>4</v>
      </c>
      <c r="L75" s="248">
        <v>3</v>
      </c>
      <c r="M75" s="53"/>
      <c r="N75" s="53"/>
      <c r="O75" s="249"/>
    </row>
    <row r="76" spans="2:15" ht="13.5">
      <c r="B76" s="116">
        <v>8</v>
      </c>
      <c r="C76" s="185">
        <v>3</v>
      </c>
      <c r="D76" s="185">
        <v>2</v>
      </c>
      <c r="E76" s="185">
        <v>0</v>
      </c>
      <c r="F76" s="185">
        <v>11</v>
      </c>
      <c r="G76" s="185">
        <v>10</v>
      </c>
      <c r="H76" s="185">
        <v>9</v>
      </c>
      <c r="I76" s="53">
        <v>1</v>
      </c>
      <c r="J76" s="185">
        <v>7</v>
      </c>
      <c r="K76" s="185">
        <v>6</v>
      </c>
      <c r="L76" s="248">
        <v>5</v>
      </c>
      <c r="M76" s="53"/>
      <c r="N76" s="53"/>
      <c r="O76" s="249"/>
    </row>
    <row r="77" spans="2:15" ht="13.5">
      <c r="B77" s="116">
        <v>9</v>
      </c>
      <c r="C77" s="185">
        <v>5</v>
      </c>
      <c r="D77" s="185">
        <v>4</v>
      </c>
      <c r="E77" s="185">
        <v>3</v>
      </c>
      <c r="F77" s="185">
        <v>2</v>
      </c>
      <c r="G77" s="185">
        <v>0</v>
      </c>
      <c r="H77" s="185">
        <v>11</v>
      </c>
      <c r="I77" s="185">
        <v>10</v>
      </c>
      <c r="J77" s="53">
        <v>1</v>
      </c>
      <c r="K77" s="185">
        <v>8</v>
      </c>
      <c r="L77" s="248">
        <v>7</v>
      </c>
      <c r="M77" s="53"/>
      <c r="N77" s="53"/>
      <c r="O77" s="249"/>
    </row>
    <row r="78" spans="2:15" ht="13.5">
      <c r="B78" s="116">
        <v>10</v>
      </c>
      <c r="C78" s="185">
        <v>7</v>
      </c>
      <c r="D78" s="185">
        <v>6</v>
      </c>
      <c r="E78" s="185">
        <v>5</v>
      </c>
      <c r="F78" s="185">
        <v>4</v>
      </c>
      <c r="G78" s="185">
        <v>3</v>
      </c>
      <c r="H78" s="185">
        <v>2</v>
      </c>
      <c r="I78" s="185">
        <v>0</v>
      </c>
      <c r="J78" s="185">
        <v>11</v>
      </c>
      <c r="K78" s="53">
        <v>1</v>
      </c>
      <c r="L78" s="248">
        <v>9</v>
      </c>
      <c r="M78" s="53"/>
      <c r="N78" s="53"/>
      <c r="O78" s="249"/>
    </row>
    <row r="79" spans="2:15" ht="13.5">
      <c r="B79" s="116">
        <v>11</v>
      </c>
      <c r="C79" s="185">
        <v>9</v>
      </c>
      <c r="D79" s="185">
        <v>8</v>
      </c>
      <c r="E79" s="185">
        <v>7</v>
      </c>
      <c r="F79" s="185">
        <v>6</v>
      </c>
      <c r="G79" s="185">
        <v>5</v>
      </c>
      <c r="H79" s="185">
        <v>4</v>
      </c>
      <c r="I79" s="185">
        <v>3</v>
      </c>
      <c r="J79" s="185">
        <v>2</v>
      </c>
      <c r="K79" s="53">
        <v>0</v>
      </c>
      <c r="L79" s="254">
        <v>1</v>
      </c>
      <c r="M79" s="53"/>
      <c r="N79" s="53"/>
      <c r="O79" s="249"/>
    </row>
    <row r="80" spans="2:15" ht="13.5">
      <c r="B80" s="250">
        <v>0</v>
      </c>
      <c r="C80" s="251">
        <v>11</v>
      </c>
      <c r="D80" s="251">
        <v>10</v>
      </c>
      <c r="E80" s="251">
        <v>9</v>
      </c>
      <c r="F80" s="251">
        <v>8</v>
      </c>
      <c r="G80" s="251">
        <v>7</v>
      </c>
      <c r="H80" s="251">
        <v>6</v>
      </c>
      <c r="I80" s="251">
        <v>5</v>
      </c>
      <c r="J80" s="251">
        <v>4</v>
      </c>
      <c r="K80" s="251">
        <v>3</v>
      </c>
      <c r="L80" s="252">
        <v>2</v>
      </c>
      <c r="M80" s="53"/>
      <c r="N80" s="53"/>
      <c r="O80" s="249"/>
    </row>
    <row r="81" spans="2:15" ht="13.5">
      <c r="B81" s="253"/>
      <c r="C81" s="53"/>
      <c r="D81" s="53"/>
      <c r="E81" s="53"/>
      <c r="F81" s="53"/>
      <c r="G81" s="53"/>
      <c r="H81" s="53"/>
      <c r="I81" s="53"/>
      <c r="J81" s="53"/>
      <c r="K81" s="53"/>
      <c r="L81" s="53"/>
      <c r="M81" s="53"/>
      <c r="N81" s="53"/>
      <c r="O81" s="249"/>
    </row>
    <row r="82" spans="2:15" ht="13.5">
      <c r="B82" s="253"/>
      <c r="C82" s="53"/>
      <c r="D82" s="53"/>
      <c r="E82" s="53"/>
      <c r="F82" s="53"/>
      <c r="G82" s="53"/>
      <c r="H82" s="53"/>
      <c r="I82" s="53"/>
      <c r="J82" s="53"/>
      <c r="K82" s="53"/>
      <c r="L82" s="53"/>
      <c r="M82" s="53"/>
      <c r="N82" s="53"/>
      <c r="O82" s="249"/>
    </row>
    <row r="83" spans="2:15" ht="13.5">
      <c r="B83" s="253"/>
      <c r="C83" s="53"/>
      <c r="D83" s="53"/>
      <c r="E83" s="53"/>
      <c r="F83" s="53"/>
      <c r="G83" s="53"/>
      <c r="H83" s="53"/>
      <c r="I83" s="53"/>
      <c r="J83" s="53"/>
      <c r="K83" s="53"/>
      <c r="L83" s="53"/>
      <c r="M83" s="53"/>
      <c r="N83" s="53"/>
      <c r="O83" s="249"/>
    </row>
    <row r="84" spans="1:17" ht="13.5">
      <c r="A84">
        <v>12</v>
      </c>
      <c r="B84" s="245">
        <v>12</v>
      </c>
      <c r="C84" s="221">
        <v>11</v>
      </c>
      <c r="D84" s="221">
        <v>10</v>
      </c>
      <c r="E84" s="221">
        <v>9</v>
      </c>
      <c r="F84" s="221">
        <v>8</v>
      </c>
      <c r="G84" s="221">
        <v>7</v>
      </c>
      <c r="H84" s="221">
        <v>6</v>
      </c>
      <c r="I84" s="221">
        <v>5</v>
      </c>
      <c r="J84" s="221">
        <v>4</v>
      </c>
      <c r="K84" s="221">
        <v>3</v>
      </c>
      <c r="L84" s="221">
        <v>2</v>
      </c>
      <c r="M84" s="222">
        <v>1</v>
      </c>
      <c r="N84" s="246"/>
      <c r="O84" s="247"/>
      <c r="Q84" t="s">
        <v>542</v>
      </c>
    </row>
    <row r="85" spans="2:15" ht="13.5">
      <c r="B85" s="116">
        <v>11</v>
      </c>
      <c r="C85" s="53">
        <v>9</v>
      </c>
      <c r="D85" s="53">
        <v>8</v>
      </c>
      <c r="E85" s="53">
        <v>7</v>
      </c>
      <c r="F85" s="53">
        <v>6</v>
      </c>
      <c r="G85" s="53">
        <v>5</v>
      </c>
      <c r="H85" s="53">
        <v>4</v>
      </c>
      <c r="I85" s="53">
        <v>3</v>
      </c>
      <c r="J85" s="53">
        <v>2</v>
      </c>
      <c r="K85" s="53">
        <v>12</v>
      </c>
      <c r="L85" s="53">
        <v>1</v>
      </c>
      <c r="M85" s="254">
        <v>10</v>
      </c>
      <c r="N85" s="53"/>
      <c r="O85" s="249"/>
    </row>
    <row r="86" spans="2:15" ht="13.5">
      <c r="B86" s="116">
        <v>10</v>
      </c>
      <c r="C86" s="53">
        <v>7</v>
      </c>
      <c r="D86" s="53">
        <v>6</v>
      </c>
      <c r="E86" s="53">
        <v>5</v>
      </c>
      <c r="F86" s="53">
        <v>4</v>
      </c>
      <c r="G86" s="53">
        <v>3</v>
      </c>
      <c r="H86" s="53">
        <v>2</v>
      </c>
      <c r="I86" s="53">
        <v>12</v>
      </c>
      <c r="J86" s="53">
        <v>11</v>
      </c>
      <c r="K86" s="53">
        <v>1</v>
      </c>
      <c r="L86" s="53">
        <v>9</v>
      </c>
      <c r="M86" s="254">
        <v>8</v>
      </c>
      <c r="N86" s="53"/>
      <c r="O86" s="249"/>
    </row>
    <row r="87" spans="2:15" ht="13.5">
      <c r="B87" s="116">
        <v>9</v>
      </c>
      <c r="C87" s="53">
        <v>5</v>
      </c>
      <c r="D87" s="53">
        <v>4</v>
      </c>
      <c r="E87" s="53">
        <v>3</v>
      </c>
      <c r="F87" s="53">
        <v>2</v>
      </c>
      <c r="G87" s="53">
        <v>12</v>
      </c>
      <c r="H87" s="53">
        <v>11</v>
      </c>
      <c r="I87" s="53">
        <v>10</v>
      </c>
      <c r="J87" s="53">
        <v>1</v>
      </c>
      <c r="K87" s="53">
        <v>8</v>
      </c>
      <c r="L87" s="53">
        <v>7</v>
      </c>
      <c r="M87" s="254">
        <v>6</v>
      </c>
      <c r="N87" s="53"/>
      <c r="O87" s="249"/>
    </row>
    <row r="88" spans="2:15" ht="13.5">
      <c r="B88" s="116">
        <v>8</v>
      </c>
      <c r="C88" s="53">
        <v>3</v>
      </c>
      <c r="D88" s="53">
        <v>2</v>
      </c>
      <c r="E88" s="53">
        <v>12</v>
      </c>
      <c r="F88" s="53">
        <v>11</v>
      </c>
      <c r="G88" s="53">
        <v>10</v>
      </c>
      <c r="H88" s="53">
        <v>9</v>
      </c>
      <c r="I88" s="53">
        <v>1</v>
      </c>
      <c r="J88" s="53">
        <v>7</v>
      </c>
      <c r="K88" s="53">
        <v>6</v>
      </c>
      <c r="L88" s="53">
        <v>5</v>
      </c>
      <c r="M88" s="254">
        <v>4</v>
      </c>
      <c r="N88" s="53"/>
      <c r="O88" s="249"/>
    </row>
    <row r="89" spans="2:15" ht="13.5">
      <c r="B89" s="116">
        <v>7</v>
      </c>
      <c r="C89" s="53">
        <v>12</v>
      </c>
      <c r="D89" s="53">
        <v>11</v>
      </c>
      <c r="E89" s="53">
        <v>10</v>
      </c>
      <c r="F89" s="53">
        <v>9</v>
      </c>
      <c r="G89" s="53">
        <v>8</v>
      </c>
      <c r="H89" s="53">
        <v>1</v>
      </c>
      <c r="I89" s="53">
        <v>6</v>
      </c>
      <c r="J89" s="53">
        <v>5</v>
      </c>
      <c r="K89" s="53">
        <v>4</v>
      </c>
      <c r="L89" s="53">
        <v>3</v>
      </c>
      <c r="M89" s="254">
        <v>2</v>
      </c>
      <c r="N89" s="53"/>
      <c r="O89" s="249"/>
    </row>
    <row r="90" spans="2:15" ht="13.5">
      <c r="B90" s="116">
        <v>6</v>
      </c>
      <c r="C90" s="53">
        <v>10</v>
      </c>
      <c r="D90" s="53">
        <v>9</v>
      </c>
      <c r="E90" s="53">
        <v>8</v>
      </c>
      <c r="F90" s="53">
        <v>7</v>
      </c>
      <c r="G90" s="53">
        <v>1</v>
      </c>
      <c r="H90" s="53">
        <v>5</v>
      </c>
      <c r="I90" s="53">
        <v>4</v>
      </c>
      <c r="J90" s="53">
        <v>3</v>
      </c>
      <c r="K90" s="53">
        <v>2</v>
      </c>
      <c r="L90" s="53">
        <v>12</v>
      </c>
      <c r="M90" s="254">
        <v>11</v>
      </c>
      <c r="N90" s="53"/>
      <c r="O90" s="249"/>
    </row>
    <row r="91" spans="2:15" ht="13.5">
      <c r="B91" s="116">
        <v>5</v>
      </c>
      <c r="C91" s="53">
        <v>8</v>
      </c>
      <c r="D91" s="53">
        <v>7</v>
      </c>
      <c r="E91" s="53">
        <v>6</v>
      </c>
      <c r="F91" s="53">
        <v>1</v>
      </c>
      <c r="G91" s="53">
        <v>4</v>
      </c>
      <c r="H91" s="53">
        <v>3</v>
      </c>
      <c r="I91" s="53">
        <v>2</v>
      </c>
      <c r="J91" s="53">
        <v>12</v>
      </c>
      <c r="K91" s="53">
        <v>11</v>
      </c>
      <c r="L91" s="53">
        <v>10</v>
      </c>
      <c r="M91" s="254">
        <v>9</v>
      </c>
      <c r="N91" s="53"/>
      <c r="O91" s="249"/>
    </row>
    <row r="92" spans="2:15" ht="13.5">
      <c r="B92" s="116">
        <v>4</v>
      </c>
      <c r="C92" s="53">
        <v>6</v>
      </c>
      <c r="D92" s="53">
        <v>5</v>
      </c>
      <c r="E92" s="53">
        <v>1</v>
      </c>
      <c r="F92" s="53">
        <v>3</v>
      </c>
      <c r="G92" s="53">
        <v>2</v>
      </c>
      <c r="H92" s="53">
        <v>12</v>
      </c>
      <c r="I92" s="53">
        <v>11</v>
      </c>
      <c r="J92" s="53">
        <v>10</v>
      </c>
      <c r="K92" s="53">
        <v>9</v>
      </c>
      <c r="L92" s="53">
        <v>8</v>
      </c>
      <c r="M92" s="254">
        <v>7</v>
      </c>
      <c r="N92" s="53"/>
      <c r="O92" s="249"/>
    </row>
    <row r="93" spans="2:15" ht="13.5">
      <c r="B93" s="116">
        <v>3</v>
      </c>
      <c r="C93" s="53">
        <v>4</v>
      </c>
      <c r="D93" s="53">
        <v>1</v>
      </c>
      <c r="E93" s="53">
        <v>2</v>
      </c>
      <c r="F93" s="53">
        <v>12</v>
      </c>
      <c r="G93" s="53">
        <v>11</v>
      </c>
      <c r="H93" s="53">
        <v>10</v>
      </c>
      <c r="I93" s="53">
        <v>9</v>
      </c>
      <c r="J93" s="53">
        <v>8</v>
      </c>
      <c r="K93" s="53">
        <v>7</v>
      </c>
      <c r="L93" s="53">
        <v>6</v>
      </c>
      <c r="M93" s="254">
        <v>5</v>
      </c>
      <c r="N93" s="53"/>
      <c r="O93" s="249"/>
    </row>
    <row r="94" spans="2:15" ht="13.5">
      <c r="B94" s="250">
        <v>2</v>
      </c>
      <c r="C94" s="255">
        <v>1</v>
      </c>
      <c r="D94" s="255">
        <v>12</v>
      </c>
      <c r="E94" s="255">
        <v>11</v>
      </c>
      <c r="F94" s="255">
        <v>10</v>
      </c>
      <c r="G94" s="255">
        <v>9</v>
      </c>
      <c r="H94" s="255">
        <v>8</v>
      </c>
      <c r="I94" s="255">
        <v>7</v>
      </c>
      <c r="J94" s="255">
        <v>6</v>
      </c>
      <c r="K94" s="255">
        <v>5</v>
      </c>
      <c r="L94" s="255">
        <v>4</v>
      </c>
      <c r="M94" s="256">
        <v>3</v>
      </c>
      <c r="N94" s="53"/>
      <c r="O94" s="249"/>
    </row>
    <row r="95" spans="14:15" ht="13.5">
      <c r="N95" s="53"/>
      <c r="O95" s="249"/>
    </row>
    <row r="96" spans="2:15" ht="13.5">
      <c r="B96" s="253"/>
      <c r="C96" s="53"/>
      <c r="D96" s="53"/>
      <c r="E96" s="53"/>
      <c r="F96" s="53"/>
      <c r="G96" s="53"/>
      <c r="H96" s="53"/>
      <c r="I96" s="53"/>
      <c r="J96" s="53"/>
      <c r="K96" s="53"/>
      <c r="L96" s="53"/>
      <c r="M96" s="53"/>
      <c r="N96" s="53"/>
      <c r="O96" s="249"/>
    </row>
    <row r="97" spans="1:15" ht="13.5">
      <c r="A97">
        <v>13</v>
      </c>
      <c r="B97" s="245">
        <v>2</v>
      </c>
      <c r="C97" s="221">
        <v>1</v>
      </c>
      <c r="D97" s="221">
        <v>0</v>
      </c>
      <c r="E97" s="221">
        <v>13</v>
      </c>
      <c r="F97" s="221">
        <v>12</v>
      </c>
      <c r="G97" s="221">
        <v>11</v>
      </c>
      <c r="H97" s="221">
        <v>10</v>
      </c>
      <c r="I97" s="221">
        <v>9</v>
      </c>
      <c r="J97" s="221">
        <v>8</v>
      </c>
      <c r="K97" s="221">
        <v>7</v>
      </c>
      <c r="L97" s="221">
        <v>6</v>
      </c>
      <c r="M97" s="221">
        <v>5</v>
      </c>
      <c r="N97" s="222">
        <v>4</v>
      </c>
      <c r="O97" s="247"/>
    </row>
    <row r="98" spans="2:15" ht="13.5">
      <c r="B98" s="116">
        <v>3</v>
      </c>
      <c r="C98" s="53">
        <v>4</v>
      </c>
      <c r="D98" s="53">
        <v>1</v>
      </c>
      <c r="E98" s="185">
        <v>2</v>
      </c>
      <c r="F98" s="185">
        <v>0</v>
      </c>
      <c r="G98" s="185">
        <v>13</v>
      </c>
      <c r="H98" s="185">
        <v>12</v>
      </c>
      <c r="I98" s="185">
        <v>11</v>
      </c>
      <c r="J98" s="185">
        <v>10</v>
      </c>
      <c r="K98" s="185">
        <v>9</v>
      </c>
      <c r="L98" s="185">
        <v>8</v>
      </c>
      <c r="M98" s="185">
        <v>7</v>
      </c>
      <c r="N98" s="248">
        <v>6</v>
      </c>
      <c r="O98" s="249"/>
    </row>
    <row r="99" spans="2:15" ht="13.5">
      <c r="B99" s="116">
        <v>4</v>
      </c>
      <c r="C99" s="53">
        <v>6</v>
      </c>
      <c r="D99" s="53">
        <v>5</v>
      </c>
      <c r="E99" s="185">
        <v>1</v>
      </c>
      <c r="F99" s="185">
        <v>3</v>
      </c>
      <c r="G99" s="185">
        <v>2</v>
      </c>
      <c r="H99" s="53">
        <v>0</v>
      </c>
      <c r="I99" s="53">
        <v>13</v>
      </c>
      <c r="J99" s="53">
        <v>12</v>
      </c>
      <c r="K99" s="185">
        <v>11</v>
      </c>
      <c r="L99" s="185">
        <v>10</v>
      </c>
      <c r="M99" s="185">
        <v>9</v>
      </c>
      <c r="N99" s="248">
        <v>8</v>
      </c>
      <c r="O99" s="249"/>
    </row>
    <row r="100" spans="2:15" ht="13.5">
      <c r="B100" s="116">
        <v>5</v>
      </c>
      <c r="C100" s="185">
        <v>8</v>
      </c>
      <c r="D100" s="185">
        <v>7</v>
      </c>
      <c r="E100" s="185">
        <v>6</v>
      </c>
      <c r="F100" s="185">
        <v>1</v>
      </c>
      <c r="G100" s="185">
        <v>4</v>
      </c>
      <c r="H100" s="185">
        <v>3</v>
      </c>
      <c r="I100" s="185">
        <v>2</v>
      </c>
      <c r="J100" s="53">
        <v>0</v>
      </c>
      <c r="K100" s="185">
        <v>13</v>
      </c>
      <c r="L100" s="185">
        <v>12</v>
      </c>
      <c r="M100" s="185">
        <v>11</v>
      </c>
      <c r="N100" s="248">
        <v>10</v>
      </c>
      <c r="O100" s="249"/>
    </row>
    <row r="101" spans="2:15" ht="13.5">
      <c r="B101" s="116">
        <v>6</v>
      </c>
      <c r="C101" s="185">
        <v>10</v>
      </c>
      <c r="D101" s="185">
        <v>9</v>
      </c>
      <c r="E101" s="185">
        <v>8</v>
      </c>
      <c r="F101" s="185">
        <v>7</v>
      </c>
      <c r="G101" s="185">
        <v>1</v>
      </c>
      <c r="H101" s="185">
        <v>5</v>
      </c>
      <c r="I101" s="185">
        <v>4</v>
      </c>
      <c r="J101" s="185">
        <v>3</v>
      </c>
      <c r="K101" s="185">
        <v>2</v>
      </c>
      <c r="L101" s="53">
        <v>0</v>
      </c>
      <c r="M101" s="185">
        <v>13</v>
      </c>
      <c r="N101" s="248">
        <v>12</v>
      </c>
      <c r="O101" s="249"/>
    </row>
    <row r="102" spans="2:15" ht="13.5">
      <c r="B102" s="116">
        <v>7</v>
      </c>
      <c r="C102" s="185">
        <v>12</v>
      </c>
      <c r="D102" s="185">
        <v>11</v>
      </c>
      <c r="E102" s="185">
        <v>10</v>
      </c>
      <c r="F102" s="185">
        <v>9</v>
      </c>
      <c r="G102" s="185">
        <v>8</v>
      </c>
      <c r="H102" s="185">
        <v>1</v>
      </c>
      <c r="I102" s="185">
        <v>6</v>
      </c>
      <c r="J102" s="185">
        <v>5</v>
      </c>
      <c r="K102" s="185">
        <v>4</v>
      </c>
      <c r="L102" s="185">
        <v>3</v>
      </c>
      <c r="M102" s="185">
        <v>2</v>
      </c>
      <c r="N102" s="254">
        <v>0</v>
      </c>
      <c r="O102" s="249"/>
    </row>
    <row r="103" spans="2:15" ht="13.5">
      <c r="B103" s="116">
        <v>8</v>
      </c>
      <c r="C103" s="185">
        <v>0</v>
      </c>
      <c r="D103" s="185">
        <v>13</v>
      </c>
      <c r="E103" s="185">
        <v>12</v>
      </c>
      <c r="F103" s="185">
        <v>11</v>
      </c>
      <c r="G103" s="185">
        <v>10</v>
      </c>
      <c r="H103" s="185">
        <v>9</v>
      </c>
      <c r="I103" s="185">
        <v>1</v>
      </c>
      <c r="J103" s="185">
        <v>7</v>
      </c>
      <c r="K103" s="185">
        <v>6</v>
      </c>
      <c r="L103" s="185">
        <v>5</v>
      </c>
      <c r="M103" s="185">
        <v>4</v>
      </c>
      <c r="N103" s="248">
        <v>3</v>
      </c>
      <c r="O103" s="249"/>
    </row>
    <row r="104" spans="2:15" ht="13.5">
      <c r="B104" s="116">
        <v>9</v>
      </c>
      <c r="C104" s="185">
        <v>3</v>
      </c>
      <c r="D104" s="185">
        <v>2</v>
      </c>
      <c r="E104" s="185">
        <v>0</v>
      </c>
      <c r="F104" s="185">
        <v>13</v>
      </c>
      <c r="G104" s="185">
        <v>12</v>
      </c>
      <c r="H104" s="185">
        <v>11</v>
      </c>
      <c r="I104" s="185">
        <v>10</v>
      </c>
      <c r="J104" s="185">
        <v>1</v>
      </c>
      <c r="K104" s="185">
        <v>8</v>
      </c>
      <c r="L104" s="185">
        <v>7</v>
      </c>
      <c r="M104" s="185">
        <v>6</v>
      </c>
      <c r="N104" s="248">
        <v>5</v>
      </c>
      <c r="O104" s="249"/>
    </row>
    <row r="105" spans="2:15" ht="13.5">
      <c r="B105" s="116">
        <v>10</v>
      </c>
      <c r="C105" s="185">
        <v>5</v>
      </c>
      <c r="D105" s="185">
        <v>4</v>
      </c>
      <c r="E105" s="185">
        <v>3</v>
      </c>
      <c r="F105" s="185">
        <v>2</v>
      </c>
      <c r="G105" s="185">
        <v>0</v>
      </c>
      <c r="H105" s="185">
        <v>13</v>
      </c>
      <c r="I105" s="185">
        <v>12</v>
      </c>
      <c r="J105" s="185">
        <v>11</v>
      </c>
      <c r="K105" s="185">
        <v>1</v>
      </c>
      <c r="L105" s="185">
        <v>9</v>
      </c>
      <c r="M105" s="185">
        <v>8</v>
      </c>
      <c r="N105" s="248">
        <v>7</v>
      </c>
      <c r="O105" s="249"/>
    </row>
    <row r="106" spans="2:15" ht="13.5">
      <c r="B106" s="116">
        <v>11</v>
      </c>
      <c r="C106" s="185">
        <v>7</v>
      </c>
      <c r="D106" s="185">
        <v>6</v>
      </c>
      <c r="E106" s="185">
        <v>5</v>
      </c>
      <c r="F106" s="185">
        <v>4</v>
      </c>
      <c r="G106" s="185">
        <v>3</v>
      </c>
      <c r="H106" s="185">
        <v>2</v>
      </c>
      <c r="I106" s="185">
        <v>0</v>
      </c>
      <c r="J106" s="185">
        <v>13</v>
      </c>
      <c r="K106" s="185">
        <v>12</v>
      </c>
      <c r="L106" s="53">
        <v>1</v>
      </c>
      <c r="M106" s="185">
        <v>10</v>
      </c>
      <c r="N106" s="248">
        <v>9</v>
      </c>
      <c r="O106" s="249"/>
    </row>
    <row r="107" spans="2:15" ht="13.5">
      <c r="B107" s="116">
        <v>12</v>
      </c>
      <c r="C107" s="185">
        <v>9</v>
      </c>
      <c r="D107" s="185">
        <v>8</v>
      </c>
      <c r="E107" s="185">
        <v>7</v>
      </c>
      <c r="F107" s="185">
        <v>6</v>
      </c>
      <c r="G107" s="185">
        <v>5</v>
      </c>
      <c r="H107" s="185">
        <v>4</v>
      </c>
      <c r="I107" s="185">
        <v>3</v>
      </c>
      <c r="J107" s="185">
        <v>2</v>
      </c>
      <c r="K107" s="53">
        <v>0</v>
      </c>
      <c r="L107" s="53">
        <v>13</v>
      </c>
      <c r="M107" s="53">
        <v>1</v>
      </c>
      <c r="N107" s="248">
        <v>11</v>
      </c>
      <c r="O107" s="249"/>
    </row>
    <row r="108" spans="2:15" ht="13.5">
      <c r="B108" s="116">
        <v>13</v>
      </c>
      <c r="C108" s="185">
        <v>11</v>
      </c>
      <c r="D108" s="185">
        <v>10</v>
      </c>
      <c r="E108" s="185">
        <v>9</v>
      </c>
      <c r="F108" s="185">
        <v>8</v>
      </c>
      <c r="G108" s="185">
        <v>7</v>
      </c>
      <c r="H108" s="185">
        <v>6</v>
      </c>
      <c r="I108" s="185">
        <v>5</v>
      </c>
      <c r="J108" s="185">
        <v>4</v>
      </c>
      <c r="K108" s="185">
        <v>3</v>
      </c>
      <c r="L108" s="185">
        <v>2</v>
      </c>
      <c r="M108" s="53">
        <v>0</v>
      </c>
      <c r="N108" s="254">
        <v>1</v>
      </c>
      <c r="O108" s="249"/>
    </row>
    <row r="109" spans="2:15" ht="13.5">
      <c r="B109" s="250">
        <v>0</v>
      </c>
      <c r="C109" s="251">
        <v>13</v>
      </c>
      <c r="D109" s="251">
        <v>12</v>
      </c>
      <c r="E109" s="251">
        <v>11</v>
      </c>
      <c r="F109" s="251">
        <v>10</v>
      </c>
      <c r="G109" s="251">
        <v>9</v>
      </c>
      <c r="H109" s="251">
        <v>8</v>
      </c>
      <c r="I109" s="251">
        <v>7</v>
      </c>
      <c r="J109" s="251">
        <v>6</v>
      </c>
      <c r="K109" s="251">
        <v>5</v>
      </c>
      <c r="L109" s="251">
        <v>4</v>
      </c>
      <c r="M109" s="251">
        <v>3</v>
      </c>
      <c r="N109" s="252">
        <v>2</v>
      </c>
      <c r="O109" s="249"/>
    </row>
    <row r="110" spans="2:15" ht="13.5">
      <c r="B110" s="253"/>
      <c r="C110" s="53"/>
      <c r="D110" s="53"/>
      <c r="E110" s="53"/>
      <c r="F110" s="53"/>
      <c r="G110" s="53"/>
      <c r="H110" s="53"/>
      <c r="I110" s="53"/>
      <c r="J110" s="53"/>
      <c r="K110" s="53"/>
      <c r="L110" s="53"/>
      <c r="M110" s="53"/>
      <c r="N110" s="53"/>
      <c r="O110" s="249"/>
    </row>
    <row r="111" spans="1:15" ht="13.5">
      <c r="A111">
        <v>14</v>
      </c>
      <c r="B111" s="245">
        <v>2</v>
      </c>
      <c r="C111" s="221">
        <v>1</v>
      </c>
      <c r="D111" s="221">
        <v>14</v>
      </c>
      <c r="E111" s="221">
        <v>13</v>
      </c>
      <c r="F111" s="221">
        <v>12</v>
      </c>
      <c r="G111" s="221">
        <v>11</v>
      </c>
      <c r="H111" s="221">
        <v>10</v>
      </c>
      <c r="I111" s="221">
        <v>9</v>
      </c>
      <c r="J111" s="221">
        <v>8</v>
      </c>
      <c r="K111" s="221">
        <v>7</v>
      </c>
      <c r="L111" s="221">
        <v>6</v>
      </c>
      <c r="M111" s="221">
        <v>5</v>
      </c>
      <c r="N111" s="221">
        <v>4</v>
      </c>
      <c r="O111" s="222">
        <v>3</v>
      </c>
    </row>
    <row r="112" spans="2:15" ht="13.5">
      <c r="B112" s="116">
        <v>3</v>
      </c>
      <c r="C112" s="53">
        <v>4</v>
      </c>
      <c r="D112" s="53">
        <v>1</v>
      </c>
      <c r="E112" s="185">
        <v>2</v>
      </c>
      <c r="F112" s="185">
        <v>14</v>
      </c>
      <c r="G112" s="185">
        <v>13</v>
      </c>
      <c r="H112" s="185">
        <v>12</v>
      </c>
      <c r="I112" s="185">
        <v>11</v>
      </c>
      <c r="J112" s="185">
        <v>10</v>
      </c>
      <c r="K112" s="185">
        <v>9</v>
      </c>
      <c r="L112" s="185">
        <v>8</v>
      </c>
      <c r="M112" s="185">
        <v>7</v>
      </c>
      <c r="N112" s="185">
        <v>6</v>
      </c>
      <c r="O112" s="248">
        <v>5</v>
      </c>
    </row>
    <row r="113" spans="2:15" ht="13.5">
      <c r="B113" s="116">
        <v>4</v>
      </c>
      <c r="C113" s="53">
        <v>6</v>
      </c>
      <c r="D113" s="53">
        <v>5</v>
      </c>
      <c r="E113" s="53">
        <v>1</v>
      </c>
      <c r="F113" s="185">
        <v>3</v>
      </c>
      <c r="G113" s="185">
        <v>2</v>
      </c>
      <c r="H113" s="185">
        <v>14</v>
      </c>
      <c r="I113" s="185">
        <v>13</v>
      </c>
      <c r="J113" s="185">
        <v>12</v>
      </c>
      <c r="K113" s="185">
        <v>11</v>
      </c>
      <c r="L113" s="185">
        <v>10</v>
      </c>
      <c r="M113" s="185">
        <v>9</v>
      </c>
      <c r="N113" s="185">
        <v>8</v>
      </c>
      <c r="O113" s="248">
        <v>7</v>
      </c>
    </row>
    <row r="114" spans="2:15" ht="13.5">
      <c r="B114" s="116">
        <v>5</v>
      </c>
      <c r="C114" s="185">
        <v>8</v>
      </c>
      <c r="D114" s="185">
        <v>7</v>
      </c>
      <c r="E114" s="185">
        <v>6</v>
      </c>
      <c r="F114" s="185">
        <v>1</v>
      </c>
      <c r="G114" s="185">
        <v>4</v>
      </c>
      <c r="H114" s="185">
        <v>3</v>
      </c>
      <c r="I114" s="185">
        <v>2</v>
      </c>
      <c r="J114" s="185">
        <v>14</v>
      </c>
      <c r="K114" s="185">
        <v>13</v>
      </c>
      <c r="L114" s="185">
        <v>12</v>
      </c>
      <c r="M114" s="185">
        <v>11</v>
      </c>
      <c r="N114" s="185">
        <v>10</v>
      </c>
      <c r="O114" s="248">
        <v>9</v>
      </c>
    </row>
    <row r="115" spans="2:15" ht="13.5">
      <c r="B115" s="116">
        <v>6</v>
      </c>
      <c r="C115" s="185">
        <v>10</v>
      </c>
      <c r="D115" s="185">
        <v>9</v>
      </c>
      <c r="E115" s="185">
        <v>8</v>
      </c>
      <c r="F115" s="185">
        <v>7</v>
      </c>
      <c r="G115" s="185">
        <v>1</v>
      </c>
      <c r="H115" s="185">
        <v>5</v>
      </c>
      <c r="I115" s="185">
        <v>4</v>
      </c>
      <c r="J115" s="185">
        <v>3</v>
      </c>
      <c r="K115" s="185">
        <v>2</v>
      </c>
      <c r="L115" s="185">
        <v>14</v>
      </c>
      <c r="M115" s="185">
        <v>13</v>
      </c>
      <c r="N115" s="185">
        <v>12</v>
      </c>
      <c r="O115" s="248">
        <v>11</v>
      </c>
    </row>
    <row r="116" spans="2:15" ht="13.5">
      <c r="B116" s="116">
        <v>7</v>
      </c>
      <c r="C116" s="185">
        <v>12</v>
      </c>
      <c r="D116" s="185">
        <v>11</v>
      </c>
      <c r="E116" s="185">
        <v>10</v>
      </c>
      <c r="F116" s="185">
        <v>9</v>
      </c>
      <c r="G116" s="185">
        <v>8</v>
      </c>
      <c r="H116" s="185">
        <v>1</v>
      </c>
      <c r="I116" s="185">
        <v>6</v>
      </c>
      <c r="J116" s="185">
        <v>5</v>
      </c>
      <c r="K116" s="185">
        <v>4</v>
      </c>
      <c r="L116" s="185">
        <v>3</v>
      </c>
      <c r="M116" s="185">
        <v>2</v>
      </c>
      <c r="N116" s="185">
        <v>14</v>
      </c>
      <c r="O116" s="248">
        <v>13</v>
      </c>
    </row>
    <row r="117" spans="2:15" ht="13.5">
      <c r="B117" s="116">
        <v>8</v>
      </c>
      <c r="C117" s="185">
        <v>14</v>
      </c>
      <c r="D117" s="185">
        <v>13</v>
      </c>
      <c r="E117" s="185">
        <v>12</v>
      </c>
      <c r="F117" s="185">
        <v>11</v>
      </c>
      <c r="G117" s="185">
        <v>10</v>
      </c>
      <c r="H117" s="185">
        <v>9</v>
      </c>
      <c r="I117" s="53">
        <v>1</v>
      </c>
      <c r="J117" s="185">
        <v>7</v>
      </c>
      <c r="K117" s="185">
        <v>6</v>
      </c>
      <c r="L117" s="185">
        <v>5</v>
      </c>
      <c r="M117" s="185">
        <v>4</v>
      </c>
      <c r="N117" s="185">
        <v>3</v>
      </c>
      <c r="O117" s="248">
        <v>2</v>
      </c>
    </row>
    <row r="118" spans="2:15" ht="13.5">
      <c r="B118" s="116">
        <v>9</v>
      </c>
      <c r="C118" s="185">
        <v>3</v>
      </c>
      <c r="D118" s="185">
        <v>2</v>
      </c>
      <c r="E118" s="185">
        <v>14</v>
      </c>
      <c r="F118" s="185">
        <v>13</v>
      </c>
      <c r="G118" s="185">
        <v>12</v>
      </c>
      <c r="H118" s="185">
        <v>11</v>
      </c>
      <c r="I118" s="185">
        <v>10</v>
      </c>
      <c r="J118" s="53">
        <v>1</v>
      </c>
      <c r="K118" s="185">
        <v>8</v>
      </c>
      <c r="L118" s="185">
        <v>7</v>
      </c>
      <c r="M118" s="185">
        <v>6</v>
      </c>
      <c r="N118" s="185">
        <v>5</v>
      </c>
      <c r="O118" s="248">
        <v>4</v>
      </c>
    </row>
    <row r="119" spans="2:15" ht="13.5">
      <c r="B119" s="116">
        <v>10</v>
      </c>
      <c r="C119" s="185">
        <v>5</v>
      </c>
      <c r="D119" s="185">
        <v>4</v>
      </c>
      <c r="E119" s="185">
        <v>3</v>
      </c>
      <c r="F119" s="185">
        <v>2</v>
      </c>
      <c r="G119" s="185">
        <v>14</v>
      </c>
      <c r="H119" s="185">
        <v>13</v>
      </c>
      <c r="I119" s="185">
        <v>12</v>
      </c>
      <c r="J119" s="185">
        <v>11</v>
      </c>
      <c r="K119" s="53">
        <v>1</v>
      </c>
      <c r="L119" s="185">
        <v>9</v>
      </c>
      <c r="M119" s="185">
        <v>8</v>
      </c>
      <c r="N119" s="185">
        <v>7</v>
      </c>
      <c r="O119" s="248">
        <v>6</v>
      </c>
    </row>
    <row r="120" spans="2:15" ht="13.5">
      <c r="B120" s="116">
        <v>11</v>
      </c>
      <c r="C120" s="185">
        <v>7</v>
      </c>
      <c r="D120" s="185">
        <v>6</v>
      </c>
      <c r="E120" s="185">
        <v>5</v>
      </c>
      <c r="F120" s="185">
        <v>4</v>
      </c>
      <c r="G120" s="185">
        <v>3</v>
      </c>
      <c r="H120" s="185">
        <v>2</v>
      </c>
      <c r="I120" s="185">
        <v>14</v>
      </c>
      <c r="J120" s="185">
        <v>13</v>
      </c>
      <c r="K120" s="185">
        <v>12</v>
      </c>
      <c r="L120" s="53">
        <v>1</v>
      </c>
      <c r="M120" s="185">
        <v>10</v>
      </c>
      <c r="N120" s="185">
        <v>9</v>
      </c>
      <c r="O120" s="248">
        <v>8</v>
      </c>
    </row>
    <row r="121" spans="2:15" ht="13.5">
      <c r="B121" s="116">
        <v>12</v>
      </c>
      <c r="C121" s="185">
        <v>9</v>
      </c>
      <c r="D121" s="185">
        <v>8</v>
      </c>
      <c r="E121" s="185">
        <v>7</v>
      </c>
      <c r="F121" s="185">
        <v>6</v>
      </c>
      <c r="G121" s="185">
        <v>5</v>
      </c>
      <c r="H121" s="185">
        <v>4</v>
      </c>
      <c r="I121" s="185">
        <v>3</v>
      </c>
      <c r="J121" s="185">
        <v>2</v>
      </c>
      <c r="K121" s="185">
        <v>14</v>
      </c>
      <c r="L121" s="185">
        <v>13</v>
      </c>
      <c r="M121" s="53">
        <v>1</v>
      </c>
      <c r="N121" s="185">
        <v>11</v>
      </c>
      <c r="O121" s="248">
        <v>10</v>
      </c>
    </row>
    <row r="122" spans="2:15" ht="13.5">
      <c r="B122" s="116">
        <v>13</v>
      </c>
      <c r="C122" s="53">
        <v>11</v>
      </c>
      <c r="D122" s="53">
        <v>10</v>
      </c>
      <c r="E122" s="53">
        <v>9</v>
      </c>
      <c r="F122" s="185">
        <v>8</v>
      </c>
      <c r="G122" s="53">
        <v>7</v>
      </c>
      <c r="H122" s="185">
        <v>6</v>
      </c>
      <c r="I122" s="53">
        <v>5</v>
      </c>
      <c r="J122" s="185">
        <v>4</v>
      </c>
      <c r="K122" s="185">
        <v>3</v>
      </c>
      <c r="L122" s="185">
        <v>2</v>
      </c>
      <c r="M122" s="185">
        <v>14</v>
      </c>
      <c r="N122" s="53">
        <v>1</v>
      </c>
      <c r="O122" s="248">
        <v>12</v>
      </c>
    </row>
    <row r="123" spans="2:15" ht="13.5">
      <c r="B123" s="250">
        <v>14</v>
      </c>
      <c r="C123" s="255">
        <v>13</v>
      </c>
      <c r="D123" s="255">
        <v>12</v>
      </c>
      <c r="E123" s="255">
        <v>11</v>
      </c>
      <c r="F123" s="255">
        <v>10</v>
      </c>
      <c r="G123" s="255">
        <v>9</v>
      </c>
      <c r="H123" s="255">
        <v>8</v>
      </c>
      <c r="I123" s="255">
        <v>7</v>
      </c>
      <c r="J123" s="255">
        <v>6</v>
      </c>
      <c r="K123" s="255">
        <v>5</v>
      </c>
      <c r="L123" s="251">
        <v>4</v>
      </c>
      <c r="M123" s="255">
        <v>3</v>
      </c>
      <c r="N123" s="255">
        <v>2</v>
      </c>
      <c r="O123" s="256">
        <v>1</v>
      </c>
    </row>
    <row r="124" spans="2:15" ht="13.5">
      <c r="B124" s="53"/>
      <c r="C124" s="53"/>
      <c r="D124" s="53"/>
      <c r="E124" s="53"/>
      <c r="F124" s="53"/>
      <c r="G124" s="53"/>
      <c r="H124" s="53"/>
      <c r="I124" s="53"/>
      <c r="J124" s="53"/>
      <c r="K124" s="53"/>
      <c r="L124" s="53"/>
      <c r="M124" s="53"/>
      <c r="N124" s="53"/>
      <c r="O124" s="53"/>
    </row>
    <row r="125" spans="2:15" ht="13.5">
      <c r="B125" s="53"/>
      <c r="C125" s="53"/>
      <c r="D125" s="53"/>
      <c r="E125" s="53"/>
      <c r="F125" s="53"/>
      <c r="G125" s="53"/>
      <c r="H125" s="53"/>
      <c r="I125" s="53"/>
      <c r="J125" s="53"/>
      <c r="K125" s="53"/>
      <c r="L125" s="53"/>
      <c r="M125" s="53"/>
      <c r="N125" s="53"/>
      <c r="O125" s="53"/>
    </row>
    <row r="126" spans="2:15" ht="13.5">
      <c r="B126" s="53"/>
      <c r="C126" s="53"/>
      <c r="D126" s="53"/>
      <c r="E126" s="53"/>
      <c r="F126" s="53"/>
      <c r="G126" s="53"/>
      <c r="H126" s="53"/>
      <c r="I126" s="53"/>
      <c r="J126" s="53"/>
      <c r="K126" s="53"/>
      <c r="L126" s="53"/>
      <c r="M126" s="53"/>
      <c r="N126" s="53"/>
      <c r="O126" s="53"/>
    </row>
    <row r="127" spans="2:15" ht="13.5">
      <c r="B127" s="53"/>
      <c r="C127" s="53"/>
      <c r="D127" s="53"/>
      <c r="E127" s="53"/>
      <c r="F127" s="53"/>
      <c r="G127" s="53"/>
      <c r="H127" s="53"/>
      <c r="I127" s="53"/>
      <c r="J127" s="53"/>
      <c r="K127" s="53"/>
      <c r="L127" s="53"/>
      <c r="M127" s="53"/>
      <c r="N127" s="53"/>
      <c r="O127" s="53"/>
    </row>
    <row r="128" spans="2:15" ht="13.5">
      <c r="B128" s="53"/>
      <c r="C128" s="53"/>
      <c r="D128" s="53"/>
      <c r="E128" s="53"/>
      <c r="F128" s="53"/>
      <c r="G128" s="53"/>
      <c r="H128" s="53"/>
      <c r="I128" s="53"/>
      <c r="J128" s="53"/>
      <c r="K128" s="53"/>
      <c r="L128" s="53"/>
      <c r="M128" s="53"/>
      <c r="N128" s="53"/>
      <c r="O128" s="53"/>
    </row>
    <row r="129" spans="2:15" ht="13.5">
      <c r="B129" s="53"/>
      <c r="C129" s="53"/>
      <c r="D129" s="53"/>
      <c r="E129" s="53"/>
      <c r="F129" s="53"/>
      <c r="G129" s="53"/>
      <c r="H129" s="53"/>
      <c r="I129" s="53"/>
      <c r="J129" s="53"/>
      <c r="K129" s="53"/>
      <c r="L129" s="53"/>
      <c r="M129" s="53"/>
      <c r="N129" s="53"/>
      <c r="O129" s="53"/>
    </row>
    <row r="130" spans="2:15" ht="13.5">
      <c r="B130" s="53"/>
      <c r="C130" s="53"/>
      <c r="D130" s="53"/>
      <c r="E130" s="53"/>
      <c r="F130" s="53"/>
      <c r="G130" s="53"/>
      <c r="H130" s="53"/>
      <c r="I130" s="53"/>
      <c r="J130" s="53"/>
      <c r="K130" s="53"/>
      <c r="L130" s="53"/>
      <c r="M130" s="53"/>
      <c r="N130" s="53"/>
      <c r="O130" s="53"/>
    </row>
    <row r="131" spans="2:15" ht="13.5">
      <c r="B131" s="53"/>
      <c r="C131" s="53"/>
      <c r="D131" s="53"/>
      <c r="E131" s="53"/>
      <c r="F131" s="53"/>
      <c r="G131" s="53"/>
      <c r="H131" s="53"/>
      <c r="I131" s="53"/>
      <c r="J131" s="53"/>
      <c r="K131" s="53"/>
      <c r="L131" s="53"/>
      <c r="M131" s="53"/>
      <c r="N131" s="53"/>
      <c r="O131" s="53"/>
    </row>
    <row r="132" spans="2:15" ht="13.5">
      <c r="B132" s="53"/>
      <c r="C132" s="53"/>
      <c r="D132" s="53"/>
      <c r="E132" s="53"/>
      <c r="F132" s="53"/>
      <c r="G132" s="53"/>
      <c r="H132" s="53"/>
      <c r="I132" s="53"/>
      <c r="J132" s="53"/>
      <c r="K132" s="53"/>
      <c r="L132" s="53"/>
      <c r="M132" s="53"/>
      <c r="N132" s="53"/>
      <c r="O132" s="53"/>
    </row>
    <row r="133" spans="2:15" ht="13.5">
      <c r="B133" s="53"/>
      <c r="C133" s="53"/>
      <c r="D133" s="53"/>
      <c r="E133" s="53"/>
      <c r="F133" s="53"/>
      <c r="G133" s="53"/>
      <c r="H133" s="53"/>
      <c r="I133" s="53"/>
      <c r="J133" s="53"/>
      <c r="K133" s="53"/>
      <c r="L133" s="53"/>
      <c r="M133" s="53"/>
      <c r="N133" s="53"/>
      <c r="O133" s="53"/>
    </row>
    <row r="134" spans="2:15" ht="13.5">
      <c r="B134" s="53"/>
      <c r="C134" s="53"/>
      <c r="D134" s="53"/>
      <c r="E134" s="53"/>
      <c r="F134" s="53"/>
      <c r="G134" s="53"/>
      <c r="H134" s="53"/>
      <c r="I134" s="53"/>
      <c r="J134" s="53"/>
      <c r="K134" s="53"/>
      <c r="L134" s="53"/>
      <c r="M134" s="53"/>
      <c r="N134" s="53"/>
      <c r="O134" s="53"/>
    </row>
    <row r="135" spans="2:15" ht="13.5">
      <c r="B135" s="53"/>
      <c r="C135" s="53"/>
      <c r="D135" s="53"/>
      <c r="E135" s="53"/>
      <c r="F135" s="53"/>
      <c r="G135" s="53"/>
      <c r="H135" s="53"/>
      <c r="I135" s="53"/>
      <c r="J135" s="53"/>
      <c r="K135" s="53"/>
      <c r="L135" s="53"/>
      <c r="M135" s="53"/>
      <c r="N135" s="53"/>
      <c r="O135" s="53"/>
    </row>
    <row r="136" spans="2:15" ht="13.5">
      <c r="B136" s="53"/>
      <c r="C136" s="53"/>
      <c r="D136" s="53"/>
      <c r="E136" s="53"/>
      <c r="F136" s="53"/>
      <c r="G136" s="53"/>
      <c r="H136" s="53"/>
      <c r="I136" s="53"/>
      <c r="J136" s="53"/>
      <c r="K136" s="53"/>
      <c r="L136" s="53"/>
      <c r="M136" s="53"/>
      <c r="N136" s="53"/>
      <c r="O136" s="53"/>
    </row>
    <row r="137" spans="2:15" ht="13.5">
      <c r="B137" s="53"/>
      <c r="C137" s="53"/>
      <c r="D137" s="53"/>
      <c r="E137" s="53"/>
      <c r="F137" s="53"/>
      <c r="G137" s="53"/>
      <c r="H137" s="53"/>
      <c r="I137" s="53"/>
      <c r="J137" s="53"/>
      <c r="K137" s="53"/>
      <c r="L137" s="53"/>
      <c r="M137" s="53"/>
      <c r="N137" s="53"/>
      <c r="O137" s="53"/>
    </row>
    <row r="138" spans="2:15" ht="13.5">
      <c r="B138" s="53"/>
      <c r="C138" s="53"/>
      <c r="D138" s="53"/>
      <c r="E138" s="53"/>
      <c r="F138" s="53"/>
      <c r="G138" s="53"/>
      <c r="H138" s="53"/>
      <c r="I138" s="53"/>
      <c r="J138" s="53"/>
      <c r="K138" s="53"/>
      <c r="L138" s="53"/>
      <c r="M138" s="53"/>
      <c r="N138" s="53"/>
      <c r="O138" s="53"/>
    </row>
    <row r="139" spans="2:15" ht="13.5">
      <c r="B139" s="53"/>
      <c r="C139" s="53"/>
      <c r="D139" s="53"/>
      <c r="E139" s="53"/>
      <c r="F139" s="53"/>
      <c r="G139" s="53"/>
      <c r="H139" s="53"/>
      <c r="I139" s="53"/>
      <c r="J139" s="53"/>
      <c r="K139" s="53"/>
      <c r="L139" s="53"/>
      <c r="M139" s="53"/>
      <c r="N139" s="53"/>
      <c r="O139" s="53"/>
    </row>
    <row r="140" spans="2:15" ht="13.5">
      <c r="B140" s="53"/>
      <c r="C140" s="53"/>
      <c r="D140" s="53"/>
      <c r="E140" s="53"/>
      <c r="F140" s="53"/>
      <c r="G140" s="53"/>
      <c r="H140" s="53"/>
      <c r="I140" s="53"/>
      <c r="J140" s="53"/>
      <c r="K140" s="53"/>
      <c r="L140" s="53"/>
      <c r="M140" s="53"/>
      <c r="N140" s="53"/>
      <c r="O140" s="53"/>
    </row>
    <row r="141" spans="2:15" ht="13.5">
      <c r="B141" s="53"/>
      <c r="C141" s="53"/>
      <c r="D141" s="53"/>
      <c r="E141" s="53"/>
      <c r="F141" s="53"/>
      <c r="G141" s="53"/>
      <c r="H141" s="53"/>
      <c r="I141" s="53"/>
      <c r="J141" s="53"/>
      <c r="K141" s="53"/>
      <c r="L141" s="53"/>
      <c r="M141" s="53"/>
      <c r="N141" s="53"/>
      <c r="O141" s="53"/>
    </row>
    <row r="142" spans="2:15" ht="13.5">
      <c r="B142" s="53"/>
      <c r="C142" s="53"/>
      <c r="D142" s="53"/>
      <c r="E142" s="53"/>
      <c r="F142" s="53"/>
      <c r="G142" s="53"/>
      <c r="H142" s="53"/>
      <c r="I142" s="53"/>
      <c r="J142" s="53"/>
      <c r="K142" s="53"/>
      <c r="L142" s="53"/>
      <c r="M142" s="53"/>
      <c r="N142" s="53"/>
      <c r="O142" s="53"/>
    </row>
    <row r="143" spans="2:15" ht="13.5">
      <c r="B143" s="53"/>
      <c r="C143" s="53"/>
      <c r="D143" s="53"/>
      <c r="E143" s="53"/>
      <c r="F143" s="53"/>
      <c r="G143" s="53"/>
      <c r="H143" s="53"/>
      <c r="I143" s="53"/>
      <c r="J143" s="53"/>
      <c r="K143" s="53"/>
      <c r="L143" s="53"/>
      <c r="M143" s="53"/>
      <c r="N143" s="53"/>
      <c r="O143" s="53"/>
    </row>
    <row r="144" spans="2:15" ht="13.5">
      <c r="B144" s="53"/>
      <c r="C144" s="53"/>
      <c r="D144" s="53"/>
      <c r="E144" s="53"/>
      <c r="F144" s="53"/>
      <c r="G144" s="53"/>
      <c r="H144" s="53"/>
      <c r="I144" s="53"/>
      <c r="J144" s="53"/>
      <c r="K144" s="53"/>
      <c r="L144" s="53"/>
      <c r="M144" s="53"/>
      <c r="N144" s="53"/>
      <c r="O144" s="53"/>
    </row>
    <row r="145" spans="2:15" ht="13.5">
      <c r="B145" s="53"/>
      <c r="C145" s="53"/>
      <c r="D145" s="53"/>
      <c r="E145" s="53"/>
      <c r="F145" s="53"/>
      <c r="G145" s="53"/>
      <c r="H145" s="53"/>
      <c r="I145" s="53"/>
      <c r="J145" s="53"/>
      <c r="K145" s="53"/>
      <c r="L145" s="53"/>
      <c r="M145" s="53"/>
      <c r="N145" s="53"/>
      <c r="O145" s="53"/>
    </row>
    <row r="146" spans="2:15" ht="13.5">
      <c r="B146" s="53"/>
      <c r="C146" s="53"/>
      <c r="D146" s="53"/>
      <c r="E146" s="53"/>
      <c r="F146" s="53"/>
      <c r="G146" s="53"/>
      <c r="H146" s="53"/>
      <c r="I146" s="53"/>
      <c r="J146" s="53"/>
      <c r="K146" s="53"/>
      <c r="L146" s="53"/>
      <c r="M146" s="53"/>
      <c r="N146" s="53"/>
      <c r="O146" s="53"/>
    </row>
    <row r="147" spans="2:15" ht="13.5">
      <c r="B147" s="53"/>
      <c r="C147" s="53"/>
      <c r="D147" s="53"/>
      <c r="E147" s="53"/>
      <c r="F147" s="53"/>
      <c r="G147" s="53"/>
      <c r="H147" s="53"/>
      <c r="I147" s="53"/>
      <c r="J147" s="53"/>
      <c r="K147" s="53"/>
      <c r="L147" s="53"/>
      <c r="M147" s="53"/>
      <c r="N147" s="53"/>
      <c r="O147" s="53"/>
    </row>
    <row r="148" spans="2:15" ht="13.5">
      <c r="B148" s="53"/>
      <c r="C148" s="53"/>
      <c r="D148" s="53"/>
      <c r="E148" s="53"/>
      <c r="F148" s="53"/>
      <c r="G148" s="53"/>
      <c r="H148" s="53"/>
      <c r="I148" s="53"/>
      <c r="J148" s="53"/>
      <c r="K148" s="53"/>
      <c r="L148" s="53"/>
      <c r="M148" s="53"/>
      <c r="N148" s="53"/>
      <c r="O148" s="53"/>
    </row>
    <row r="149" spans="2:15" ht="13.5">
      <c r="B149" s="53"/>
      <c r="C149" s="53"/>
      <c r="D149" s="53"/>
      <c r="E149" s="53"/>
      <c r="F149" s="53"/>
      <c r="G149" s="53"/>
      <c r="H149" s="53"/>
      <c r="I149" s="53"/>
      <c r="J149" s="53"/>
      <c r="K149" s="53"/>
      <c r="L149" s="53"/>
      <c r="M149" s="53"/>
      <c r="N149" s="53"/>
      <c r="O149" s="53"/>
    </row>
    <row r="150" spans="2:15" ht="13.5">
      <c r="B150" s="53"/>
      <c r="C150" s="53"/>
      <c r="D150" s="53"/>
      <c r="E150" s="53"/>
      <c r="F150" s="53"/>
      <c r="G150" s="53"/>
      <c r="H150" s="53"/>
      <c r="I150" s="53"/>
      <c r="J150" s="53"/>
      <c r="K150" s="53"/>
      <c r="L150" s="53"/>
      <c r="M150" s="53"/>
      <c r="N150" s="53"/>
      <c r="O150" s="53"/>
    </row>
    <row r="151" spans="2:15" ht="13.5">
      <c r="B151" s="53"/>
      <c r="C151" s="53"/>
      <c r="D151" s="53"/>
      <c r="E151" s="53"/>
      <c r="F151" s="53"/>
      <c r="G151" s="53"/>
      <c r="H151" s="53"/>
      <c r="I151" s="53"/>
      <c r="J151" s="53"/>
      <c r="K151" s="53"/>
      <c r="L151" s="53"/>
      <c r="M151" s="53"/>
      <c r="N151" s="53"/>
      <c r="O151" s="53"/>
    </row>
    <row r="152" spans="2:15" ht="13.5">
      <c r="B152" s="53"/>
      <c r="C152" s="53"/>
      <c r="D152" s="53"/>
      <c r="E152" s="53"/>
      <c r="F152" s="53"/>
      <c r="G152" s="53"/>
      <c r="H152" s="53"/>
      <c r="I152" s="53"/>
      <c r="J152" s="53"/>
      <c r="K152" s="53"/>
      <c r="L152" s="53"/>
      <c r="M152" s="53"/>
      <c r="N152" s="53"/>
      <c r="O152" s="53"/>
    </row>
    <row r="153" spans="2:15" ht="13.5">
      <c r="B153" s="53"/>
      <c r="C153" s="53"/>
      <c r="D153" s="53"/>
      <c r="E153" s="53"/>
      <c r="F153" s="53"/>
      <c r="G153" s="53"/>
      <c r="H153" s="53"/>
      <c r="I153" s="53"/>
      <c r="J153" s="53"/>
      <c r="K153" s="53"/>
      <c r="L153" s="53"/>
      <c r="M153" s="53"/>
      <c r="N153" s="53"/>
      <c r="O153" s="53"/>
    </row>
    <row r="154" spans="2:15" ht="13.5">
      <c r="B154" s="53"/>
      <c r="C154" s="53"/>
      <c r="D154" s="53"/>
      <c r="E154" s="53"/>
      <c r="F154" s="53"/>
      <c r="G154" s="53"/>
      <c r="H154" s="53"/>
      <c r="I154" s="53"/>
      <c r="J154" s="53"/>
      <c r="K154" s="53"/>
      <c r="L154" s="53"/>
      <c r="M154" s="53"/>
      <c r="N154" s="53"/>
      <c r="O154" s="53"/>
    </row>
    <row r="155" spans="2:15" ht="13.5">
      <c r="B155" s="53"/>
      <c r="C155" s="53"/>
      <c r="D155" s="53"/>
      <c r="E155" s="53"/>
      <c r="F155" s="53"/>
      <c r="G155" s="53"/>
      <c r="H155" s="53"/>
      <c r="I155" s="53"/>
      <c r="J155" s="53"/>
      <c r="K155" s="53"/>
      <c r="L155" s="53"/>
      <c r="M155" s="53"/>
      <c r="N155" s="53"/>
      <c r="O155" s="53"/>
    </row>
    <row r="156" spans="2:15" ht="13.5">
      <c r="B156" s="53"/>
      <c r="C156" s="53"/>
      <c r="D156" s="53"/>
      <c r="E156" s="53"/>
      <c r="F156" s="53"/>
      <c r="G156" s="53"/>
      <c r="H156" s="53"/>
      <c r="I156" s="53"/>
      <c r="J156" s="53"/>
      <c r="K156" s="53"/>
      <c r="L156" s="53"/>
      <c r="M156" s="53"/>
      <c r="N156" s="53"/>
      <c r="O156" s="53"/>
    </row>
    <row r="157" spans="2:15" ht="13.5">
      <c r="B157" s="53"/>
      <c r="C157" s="53"/>
      <c r="D157" s="53"/>
      <c r="E157" s="53"/>
      <c r="F157" s="53"/>
      <c r="G157" s="53"/>
      <c r="H157" s="53"/>
      <c r="I157" s="53"/>
      <c r="J157" s="53"/>
      <c r="K157" s="53"/>
      <c r="L157" s="53"/>
      <c r="M157" s="53"/>
      <c r="N157" s="53"/>
      <c r="O157" s="53"/>
    </row>
    <row r="158" spans="2:15" ht="13.5">
      <c r="B158" s="53"/>
      <c r="C158" s="53"/>
      <c r="D158" s="53"/>
      <c r="E158" s="53"/>
      <c r="F158" s="53"/>
      <c r="G158" s="53"/>
      <c r="H158" s="53"/>
      <c r="I158" s="53"/>
      <c r="J158" s="53"/>
      <c r="K158" s="53"/>
      <c r="L158" s="53"/>
      <c r="M158" s="53"/>
      <c r="N158" s="53"/>
      <c r="O158" s="53"/>
    </row>
    <row r="159" spans="2:15" ht="13.5">
      <c r="B159" s="53"/>
      <c r="C159" s="53"/>
      <c r="D159" s="53"/>
      <c r="E159" s="53"/>
      <c r="F159" s="53"/>
      <c r="G159" s="53"/>
      <c r="H159" s="53"/>
      <c r="I159" s="53"/>
      <c r="J159" s="53"/>
      <c r="K159" s="53"/>
      <c r="L159" s="53"/>
      <c r="M159" s="53"/>
      <c r="N159" s="53"/>
      <c r="O159" s="53"/>
    </row>
    <row r="160" spans="2:15" ht="13.5">
      <c r="B160" s="53"/>
      <c r="C160" s="53"/>
      <c r="D160" s="53"/>
      <c r="E160" s="53"/>
      <c r="F160" s="53"/>
      <c r="G160" s="53"/>
      <c r="H160" s="53"/>
      <c r="I160" s="53"/>
      <c r="J160" s="53"/>
      <c r="K160" s="53"/>
      <c r="L160" s="53"/>
      <c r="M160" s="53"/>
      <c r="N160" s="53"/>
      <c r="O160" s="53"/>
    </row>
    <row r="161" spans="2:15" ht="13.5">
      <c r="B161" s="53"/>
      <c r="C161" s="53"/>
      <c r="D161" s="53"/>
      <c r="E161" s="53"/>
      <c r="F161" s="53"/>
      <c r="G161" s="53"/>
      <c r="H161" s="53"/>
      <c r="I161" s="53"/>
      <c r="J161" s="53"/>
      <c r="K161" s="53"/>
      <c r="L161" s="53"/>
      <c r="M161" s="53"/>
      <c r="N161" s="53"/>
      <c r="O161" s="53"/>
    </row>
    <row r="162" spans="2:15" ht="13.5">
      <c r="B162" s="53"/>
      <c r="C162" s="53"/>
      <c r="D162" s="53"/>
      <c r="E162" s="53"/>
      <c r="F162" s="53"/>
      <c r="G162" s="53"/>
      <c r="H162" s="53"/>
      <c r="I162" s="53"/>
      <c r="J162" s="53"/>
      <c r="K162" s="53"/>
      <c r="L162" s="53"/>
      <c r="M162" s="53"/>
      <c r="N162" s="53"/>
      <c r="O162" s="53"/>
    </row>
    <row r="163" spans="2:15" ht="13.5">
      <c r="B163" s="53"/>
      <c r="C163" s="53"/>
      <c r="D163" s="53"/>
      <c r="E163" s="53"/>
      <c r="F163" s="53"/>
      <c r="G163" s="53"/>
      <c r="H163" s="53"/>
      <c r="I163" s="53"/>
      <c r="J163" s="53"/>
      <c r="K163" s="53"/>
      <c r="L163" s="53"/>
      <c r="M163" s="53"/>
      <c r="N163" s="53"/>
      <c r="O163" s="53"/>
    </row>
    <row r="164" spans="2:15" ht="13.5">
      <c r="B164" s="53"/>
      <c r="C164" s="53"/>
      <c r="D164" s="53"/>
      <c r="E164" s="53"/>
      <c r="F164" s="53"/>
      <c r="G164" s="53"/>
      <c r="H164" s="53"/>
      <c r="I164" s="53"/>
      <c r="J164" s="53"/>
      <c r="K164" s="53"/>
      <c r="L164" s="53"/>
      <c r="M164" s="53"/>
      <c r="N164" s="53"/>
      <c r="O164" s="53"/>
    </row>
    <row r="165" spans="2:15" ht="13.5">
      <c r="B165" s="53"/>
      <c r="C165" s="53"/>
      <c r="D165" s="53"/>
      <c r="E165" s="53"/>
      <c r="F165" s="53"/>
      <c r="G165" s="53"/>
      <c r="H165" s="53"/>
      <c r="I165" s="53"/>
      <c r="J165" s="53"/>
      <c r="K165" s="53"/>
      <c r="L165" s="53"/>
      <c r="M165" s="53"/>
      <c r="N165" s="53"/>
      <c r="O165" s="53"/>
    </row>
    <row r="166" spans="2:15" ht="13.5">
      <c r="B166" s="53"/>
      <c r="C166" s="53"/>
      <c r="D166" s="53"/>
      <c r="E166" s="53"/>
      <c r="F166" s="53"/>
      <c r="G166" s="53"/>
      <c r="H166" s="53"/>
      <c r="I166" s="53"/>
      <c r="J166" s="53"/>
      <c r="K166" s="53"/>
      <c r="L166" s="53"/>
      <c r="M166" s="53"/>
      <c r="N166" s="53"/>
      <c r="O166" s="53"/>
    </row>
    <row r="167" spans="2:15" ht="13.5">
      <c r="B167" s="53"/>
      <c r="C167" s="53"/>
      <c r="D167" s="53"/>
      <c r="E167" s="53"/>
      <c r="F167" s="53"/>
      <c r="G167" s="53"/>
      <c r="H167" s="53"/>
      <c r="I167" s="53"/>
      <c r="J167" s="53"/>
      <c r="K167" s="53"/>
      <c r="L167" s="53"/>
      <c r="M167" s="53"/>
      <c r="N167" s="53"/>
      <c r="O167" s="53"/>
    </row>
    <row r="168" spans="2:15" ht="13.5">
      <c r="B168" s="53"/>
      <c r="C168" s="53"/>
      <c r="D168" s="53"/>
      <c r="E168" s="53"/>
      <c r="F168" s="53"/>
      <c r="G168" s="53"/>
      <c r="H168" s="53"/>
      <c r="I168" s="53"/>
      <c r="J168" s="53"/>
      <c r="K168" s="53"/>
      <c r="L168" s="53"/>
      <c r="M168" s="53"/>
      <c r="N168" s="53"/>
      <c r="O168" s="53"/>
    </row>
    <row r="169" spans="2:15" ht="13.5">
      <c r="B169" s="53"/>
      <c r="C169" s="53"/>
      <c r="D169" s="53"/>
      <c r="E169" s="53"/>
      <c r="F169" s="53"/>
      <c r="G169" s="53"/>
      <c r="H169" s="53"/>
      <c r="I169" s="53"/>
      <c r="J169" s="53"/>
      <c r="K169" s="53"/>
      <c r="L169" s="53"/>
      <c r="M169" s="53"/>
      <c r="N169" s="53"/>
      <c r="O169" s="53"/>
    </row>
    <row r="170" spans="2:15" ht="13.5">
      <c r="B170" s="53"/>
      <c r="C170" s="53"/>
      <c r="D170" s="53"/>
      <c r="E170" s="53"/>
      <c r="F170" s="53"/>
      <c r="G170" s="53"/>
      <c r="H170" s="53"/>
      <c r="I170" s="53"/>
      <c r="J170" s="53"/>
      <c r="K170" s="53"/>
      <c r="L170" s="53"/>
      <c r="M170" s="53"/>
      <c r="N170" s="53"/>
      <c r="O170" s="53"/>
    </row>
    <row r="171" spans="2:15" ht="13.5">
      <c r="B171" s="53"/>
      <c r="C171" s="53"/>
      <c r="D171" s="53"/>
      <c r="E171" s="53"/>
      <c r="F171" s="53"/>
      <c r="G171" s="53"/>
      <c r="H171" s="53"/>
      <c r="I171" s="53"/>
      <c r="J171" s="53"/>
      <c r="K171" s="53"/>
      <c r="L171" s="53"/>
      <c r="M171" s="53"/>
      <c r="N171" s="53"/>
      <c r="O171" s="53"/>
    </row>
    <row r="172" spans="2:15" ht="13.5">
      <c r="B172" s="53"/>
      <c r="C172" s="53"/>
      <c r="D172" s="53"/>
      <c r="E172" s="53"/>
      <c r="F172" s="53"/>
      <c r="G172" s="53"/>
      <c r="H172" s="53"/>
      <c r="I172" s="53"/>
      <c r="J172" s="53"/>
      <c r="K172" s="53"/>
      <c r="L172" s="53"/>
      <c r="M172" s="53"/>
      <c r="N172" s="53"/>
      <c r="O172" s="53"/>
    </row>
    <row r="173" spans="2:15" ht="13.5">
      <c r="B173" s="53"/>
      <c r="C173" s="53"/>
      <c r="D173" s="53"/>
      <c r="E173" s="53"/>
      <c r="F173" s="53"/>
      <c r="G173" s="53"/>
      <c r="H173" s="53"/>
      <c r="I173" s="53"/>
      <c r="J173" s="53"/>
      <c r="K173" s="53"/>
      <c r="L173" s="53"/>
      <c r="M173" s="53"/>
      <c r="N173" s="53"/>
      <c r="O173" s="53"/>
    </row>
    <row r="174" spans="2:15" ht="13.5">
      <c r="B174" s="53"/>
      <c r="C174" s="53"/>
      <c r="D174" s="53"/>
      <c r="E174" s="53"/>
      <c r="F174" s="53"/>
      <c r="G174" s="53"/>
      <c r="H174" s="53"/>
      <c r="I174" s="53"/>
      <c r="J174" s="53"/>
      <c r="K174" s="53"/>
      <c r="L174" s="53"/>
      <c r="M174" s="53"/>
      <c r="N174" s="53"/>
      <c r="O174" s="53"/>
    </row>
    <row r="175" spans="2:15" ht="13.5">
      <c r="B175" s="53"/>
      <c r="C175" s="53"/>
      <c r="D175" s="53"/>
      <c r="E175" s="53"/>
      <c r="F175" s="53"/>
      <c r="G175" s="53"/>
      <c r="H175" s="53"/>
      <c r="I175" s="53"/>
      <c r="J175" s="53"/>
      <c r="K175" s="53"/>
      <c r="L175" s="53"/>
      <c r="M175" s="53"/>
      <c r="N175" s="53"/>
      <c r="O175" s="53"/>
    </row>
    <row r="176" spans="2:15" ht="13.5">
      <c r="B176" s="53"/>
      <c r="C176" s="53"/>
      <c r="D176" s="53"/>
      <c r="E176" s="53"/>
      <c r="F176" s="53"/>
      <c r="G176" s="53"/>
      <c r="H176" s="53"/>
      <c r="I176" s="53"/>
      <c r="J176" s="53"/>
      <c r="K176" s="53"/>
      <c r="L176" s="53"/>
      <c r="M176" s="53"/>
      <c r="N176" s="53"/>
      <c r="O176" s="53"/>
    </row>
    <row r="177" spans="2:15" ht="13.5">
      <c r="B177" s="53"/>
      <c r="C177" s="53"/>
      <c r="D177" s="53"/>
      <c r="E177" s="53"/>
      <c r="F177" s="53"/>
      <c r="G177" s="53"/>
      <c r="H177" s="53"/>
      <c r="I177" s="53"/>
      <c r="J177" s="53"/>
      <c r="K177" s="53"/>
      <c r="L177" s="53"/>
      <c r="M177" s="53"/>
      <c r="N177" s="53"/>
      <c r="O177" s="53"/>
    </row>
  </sheetData>
  <sheetProtection selectLockedCells="1" selectUnlockedCells="1"/>
  <mergeCells count="1">
    <mergeCell ref="Q4:V11"/>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K15"/>
  <sheetViews>
    <sheetView zoomScale="80" zoomScaleNormal="80" zoomScalePageLayoutView="0" workbookViewId="0" topLeftCell="A1">
      <selection activeCell="J7" sqref="J7"/>
    </sheetView>
  </sheetViews>
  <sheetFormatPr defaultColWidth="9.00390625" defaultRowHeight="13.5"/>
  <sheetData>
    <row r="1" ht="13.5">
      <c r="A1" t="s">
        <v>543</v>
      </c>
    </row>
    <row r="2" spans="2:11" ht="13.5">
      <c r="B2" s="134" t="s">
        <v>495</v>
      </c>
      <c r="C2" s="135">
        <v>14</v>
      </c>
      <c r="D2" s="135">
        <v>13</v>
      </c>
      <c r="E2" s="135">
        <v>12</v>
      </c>
      <c r="F2" s="135">
        <v>11</v>
      </c>
      <c r="G2" s="135">
        <v>10</v>
      </c>
      <c r="H2" s="135">
        <v>9</v>
      </c>
      <c r="I2" s="135">
        <v>8</v>
      </c>
      <c r="J2" s="135">
        <v>7</v>
      </c>
      <c r="K2" s="257">
        <v>6</v>
      </c>
    </row>
    <row r="3" spans="2:11" ht="13.5">
      <c r="B3" s="137" t="s">
        <v>544</v>
      </c>
      <c r="C3" s="258">
        <v>5</v>
      </c>
      <c r="D3" s="259">
        <v>5</v>
      </c>
      <c r="E3" s="259">
        <v>6</v>
      </c>
      <c r="F3" s="259">
        <v>6</v>
      </c>
      <c r="G3" s="259">
        <v>5</v>
      </c>
      <c r="H3" s="259">
        <v>5</v>
      </c>
      <c r="I3" s="259">
        <v>4</v>
      </c>
      <c r="J3" s="259">
        <v>4</v>
      </c>
      <c r="K3" s="260">
        <v>6</v>
      </c>
    </row>
    <row r="4" spans="2:11" ht="13.5">
      <c r="B4" s="137" t="s">
        <v>545</v>
      </c>
      <c r="C4" s="261">
        <v>5</v>
      </c>
      <c r="D4" s="262">
        <v>4</v>
      </c>
      <c r="E4" s="262">
        <v>6</v>
      </c>
      <c r="F4" s="262">
        <v>5</v>
      </c>
      <c r="G4" s="262">
        <v>5</v>
      </c>
      <c r="H4" s="262">
        <v>4</v>
      </c>
      <c r="I4" s="262">
        <v>4</v>
      </c>
      <c r="J4" s="262">
        <v>3</v>
      </c>
      <c r="K4" s="263">
        <v>0</v>
      </c>
    </row>
    <row r="5" spans="2:11" ht="13.5">
      <c r="B5" s="264" t="s">
        <v>546</v>
      </c>
      <c r="C5" s="265">
        <v>4</v>
      </c>
      <c r="D5" s="266">
        <v>4</v>
      </c>
      <c r="E5" s="266">
        <v>0</v>
      </c>
      <c r="F5" s="266">
        <v>0</v>
      </c>
      <c r="G5" s="266">
        <v>0</v>
      </c>
      <c r="H5" s="266">
        <v>0</v>
      </c>
      <c r="I5" s="266">
        <v>0</v>
      </c>
      <c r="J5" s="266">
        <v>0</v>
      </c>
      <c r="K5" s="267">
        <v>0</v>
      </c>
    </row>
    <row r="9" spans="2:7" ht="13.5">
      <c r="B9" s="315" t="s">
        <v>540</v>
      </c>
      <c r="C9" s="315"/>
      <c r="D9" s="315"/>
      <c r="E9" s="315"/>
      <c r="F9" s="315"/>
      <c r="G9" s="315"/>
    </row>
    <row r="10" spans="2:7" ht="13.5">
      <c r="B10" s="315"/>
      <c r="C10" s="315"/>
      <c r="D10" s="315"/>
      <c r="E10" s="315"/>
      <c r="F10" s="315"/>
      <c r="G10" s="315"/>
    </row>
    <row r="11" spans="2:7" ht="13.5">
      <c r="B11" s="315"/>
      <c r="C11" s="315"/>
      <c r="D11" s="315"/>
      <c r="E11" s="315"/>
      <c r="F11" s="315"/>
      <c r="G11" s="315"/>
    </row>
    <row r="12" spans="2:7" ht="13.5">
      <c r="B12" s="315"/>
      <c r="C12" s="315"/>
      <c r="D12" s="315"/>
      <c r="E12" s="315"/>
      <c r="F12" s="315"/>
      <c r="G12" s="315"/>
    </row>
    <row r="13" spans="2:7" ht="13.5">
      <c r="B13" s="315"/>
      <c r="C13" s="315"/>
      <c r="D13" s="315"/>
      <c r="E13" s="315"/>
      <c r="F13" s="315"/>
      <c r="G13" s="315"/>
    </row>
    <row r="14" spans="2:7" ht="13.5">
      <c r="B14" s="315"/>
      <c r="C14" s="315"/>
      <c r="D14" s="315"/>
      <c r="E14" s="315"/>
      <c r="F14" s="315"/>
      <c r="G14" s="315"/>
    </row>
    <row r="15" spans="2:7" ht="13.5">
      <c r="B15" s="315"/>
      <c r="C15" s="315"/>
      <c r="D15" s="315"/>
      <c r="E15" s="315"/>
      <c r="F15" s="315"/>
      <c r="G15" s="315"/>
    </row>
  </sheetData>
  <sheetProtection selectLockedCells="1" selectUnlockedCells="1"/>
  <mergeCells count="1">
    <mergeCell ref="B9:G15"/>
  </mergeCells>
  <printOptions/>
  <pageMargins left="0.75" right="0.75" top="1" bottom="1"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B2:AS14"/>
  <sheetViews>
    <sheetView zoomScale="80" zoomScaleNormal="80" zoomScalePageLayoutView="0" workbookViewId="0" topLeftCell="A1">
      <selection activeCell="G19" sqref="G19"/>
    </sheetView>
  </sheetViews>
  <sheetFormatPr defaultColWidth="9.00390625" defaultRowHeight="13.5"/>
  <cols>
    <col min="1" max="54" width="2.125" style="268" customWidth="1"/>
    <col min="55" max="16384" width="9.00390625" style="268" customWidth="1"/>
  </cols>
  <sheetData>
    <row r="2" spans="2:45" ht="13.5">
      <c r="B2" s="268" t="s">
        <v>547</v>
      </c>
      <c r="L2" s="268" t="s">
        <v>548</v>
      </c>
      <c r="T2" s="269" t="s">
        <v>549</v>
      </c>
      <c r="U2" s="269"/>
      <c r="V2" s="269"/>
      <c r="W2" s="316" t="s">
        <v>550</v>
      </c>
      <c r="X2" s="316"/>
      <c r="Y2" s="316" t="s">
        <v>551</v>
      </c>
      <c r="Z2" s="316"/>
      <c r="AA2" s="316" t="s">
        <v>552</v>
      </c>
      <c r="AB2" s="316"/>
      <c r="AC2" s="316" t="s">
        <v>553</v>
      </c>
      <c r="AD2" s="316"/>
      <c r="AE2" s="316" t="s">
        <v>554</v>
      </c>
      <c r="AF2" s="316"/>
      <c r="AG2" s="316" t="s">
        <v>555</v>
      </c>
      <c r="AH2" s="316"/>
      <c r="AI2" s="316" t="s">
        <v>556</v>
      </c>
      <c r="AJ2" s="316"/>
      <c r="AK2" s="316" t="s">
        <v>557</v>
      </c>
      <c r="AL2" s="316"/>
      <c r="AN2" s="317" t="s">
        <v>558</v>
      </c>
      <c r="AO2" s="317"/>
      <c r="AP2" s="317"/>
      <c r="AQ2" s="317"/>
      <c r="AR2" s="317"/>
      <c r="AS2" s="317"/>
    </row>
    <row r="3" spans="2:45" ht="13.5">
      <c r="B3" s="316" t="s">
        <v>379</v>
      </c>
      <c r="C3" s="316"/>
      <c r="D3" s="316"/>
      <c r="E3" s="316"/>
      <c r="F3" s="318"/>
      <c r="G3" s="318"/>
      <c r="H3" s="318"/>
      <c r="L3" s="318" t="s">
        <v>559</v>
      </c>
      <c r="M3" s="318"/>
      <c r="N3" s="318"/>
      <c r="O3" s="316">
        <v>20</v>
      </c>
      <c r="P3" s="316"/>
      <c r="T3" s="318" t="s">
        <v>559</v>
      </c>
      <c r="U3" s="318"/>
      <c r="V3" s="318"/>
      <c r="W3" s="316">
        <f>F4+O3</f>
        <v>50</v>
      </c>
      <c r="X3" s="316"/>
      <c r="Y3" s="316">
        <f>F5+O3</f>
        <v>35</v>
      </c>
      <c r="Z3" s="316"/>
      <c r="AA3" s="316">
        <f>F6+O3</f>
        <v>30</v>
      </c>
      <c r="AB3" s="316"/>
      <c r="AC3" s="316">
        <f>F7+O3</f>
        <v>28</v>
      </c>
      <c r="AD3" s="316"/>
      <c r="AE3" s="316">
        <f>F8+O3</f>
        <v>26</v>
      </c>
      <c r="AF3" s="316"/>
      <c r="AG3" s="316">
        <f>F9+O3</f>
        <v>24</v>
      </c>
      <c r="AH3" s="316"/>
      <c r="AI3" s="316">
        <f>F10+O3</f>
        <v>22</v>
      </c>
      <c r="AJ3" s="316"/>
      <c r="AK3" s="316">
        <f>F11+O3</f>
        <v>21</v>
      </c>
      <c r="AL3" s="316"/>
      <c r="AN3" s="317" t="s">
        <v>560</v>
      </c>
      <c r="AO3" s="317"/>
      <c r="AP3" s="317"/>
      <c r="AQ3" s="317"/>
      <c r="AR3" s="316">
        <v>2</v>
      </c>
      <c r="AS3" s="316"/>
    </row>
    <row r="4" spans="2:45" ht="13.5">
      <c r="B4" s="316" t="s">
        <v>560</v>
      </c>
      <c r="C4" s="316"/>
      <c r="D4" s="316"/>
      <c r="E4" s="316"/>
      <c r="F4" s="318">
        <v>30</v>
      </c>
      <c r="G4" s="318"/>
      <c r="H4" s="318"/>
      <c r="L4" s="318" t="s">
        <v>561</v>
      </c>
      <c r="M4" s="318"/>
      <c r="N4" s="318"/>
      <c r="O4" s="316">
        <v>15</v>
      </c>
      <c r="P4" s="316"/>
      <c r="T4" s="318" t="s">
        <v>561</v>
      </c>
      <c r="U4" s="318"/>
      <c r="V4" s="318"/>
      <c r="W4" s="316">
        <f>F4+O4</f>
        <v>45</v>
      </c>
      <c r="X4" s="316"/>
      <c r="Y4" s="316">
        <f>F5+O4</f>
        <v>30</v>
      </c>
      <c r="Z4" s="316"/>
      <c r="AA4" s="316">
        <f>F6+O4</f>
        <v>25</v>
      </c>
      <c r="AB4" s="316"/>
      <c r="AC4" s="316">
        <f>F7+O4</f>
        <v>23</v>
      </c>
      <c r="AD4" s="316"/>
      <c r="AE4" s="316">
        <f>F8+O4</f>
        <v>21</v>
      </c>
      <c r="AF4" s="316"/>
      <c r="AG4" s="316">
        <f>F9+O4</f>
        <v>19</v>
      </c>
      <c r="AH4" s="316"/>
      <c r="AI4" s="316">
        <f>F10+O4</f>
        <v>17</v>
      </c>
      <c r="AJ4" s="316"/>
      <c r="AK4" s="316">
        <f>F11+O4</f>
        <v>16</v>
      </c>
      <c r="AL4" s="316"/>
      <c r="AN4" s="317" t="s">
        <v>562</v>
      </c>
      <c r="AO4" s="317"/>
      <c r="AP4" s="317"/>
      <c r="AQ4" s="317"/>
      <c r="AR4" s="316">
        <v>1.6</v>
      </c>
      <c r="AS4" s="316"/>
    </row>
    <row r="5" spans="2:45" ht="13.5">
      <c r="B5" s="316" t="s">
        <v>563</v>
      </c>
      <c r="C5" s="316"/>
      <c r="D5" s="316"/>
      <c r="E5" s="316"/>
      <c r="F5" s="318">
        <v>15</v>
      </c>
      <c r="G5" s="318"/>
      <c r="H5" s="318"/>
      <c r="L5" s="318" t="s">
        <v>564</v>
      </c>
      <c r="M5" s="318"/>
      <c r="N5" s="318"/>
      <c r="O5" s="316">
        <v>12</v>
      </c>
      <c r="P5" s="316"/>
      <c r="T5" s="318" t="s">
        <v>564</v>
      </c>
      <c r="U5" s="318"/>
      <c r="V5" s="318"/>
      <c r="W5" s="316">
        <f>F4+O5</f>
        <v>42</v>
      </c>
      <c r="X5" s="316"/>
      <c r="Y5" s="316">
        <f>F5+O5</f>
        <v>27</v>
      </c>
      <c r="Z5" s="316"/>
      <c r="AA5" s="316">
        <f>F6+O5</f>
        <v>22</v>
      </c>
      <c r="AB5" s="316"/>
      <c r="AC5" s="316">
        <f>F7+O5</f>
        <v>20</v>
      </c>
      <c r="AD5" s="316"/>
      <c r="AE5" s="316">
        <f>F8+O5</f>
        <v>18</v>
      </c>
      <c r="AF5" s="316"/>
      <c r="AG5" s="316">
        <f>F9+O5</f>
        <v>16</v>
      </c>
      <c r="AH5" s="316"/>
      <c r="AI5" s="316">
        <f>F10+O5</f>
        <v>14</v>
      </c>
      <c r="AJ5" s="316"/>
      <c r="AK5" s="316">
        <f>F11+O5</f>
        <v>13</v>
      </c>
      <c r="AL5" s="316"/>
      <c r="AN5" s="317" t="s">
        <v>565</v>
      </c>
      <c r="AO5" s="317"/>
      <c r="AP5" s="317"/>
      <c r="AQ5" s="317"/>
      <c r="AR5" s="316">
        <v>1.4</v>
      </c>
      <c r="AS5" s="316"/>
    </row>
    <row r="6" spans="2:45" ht="13.5">
      <c r="B6" s="316" t="s">
        <v>566</v>
      </c>
      <c r="C6" s="316"/>
      <c r="D6" s="316"/>
      <c r="E6" s="316"/>
      <c r="F6" s="318">
        <v>10</v>
      </c>
      <c r="G6" s="318"/>
      <c r="H6" s="318"/>
      <c r="L6" s="318" t="s">
        <v>567</v>
      </c>
      <c r="M6" s="318"/>
      <c r="N6" s="318"/>
      <c r="O6" s="316">
        <v>10</v>
      </c>
      <c r="P6" s="316"/>
      <c r="T6" s="318" t="s">
        <v>567</v>
      </c>
      <c r="U6" s="318"/>
      <c r="V6" s="318"/>
      <c r="W6" s="316">
        <f>F4+O6</f>
        <v>40</v>
      </c>
      <c r="X6" s="316"/>
      <c r="Y6" s="316">
        <f>F5+O6</f>
        <v>25</v>
      </c>
      <c r="Z6" s="316"/>
      <c r="AA6" s="316">
        <f>F6+O6</f>
        <v>20</v>
      </c>
      <c r="AB6" s="316"/>
      <c r="AC6" s="316">
        <f>F7+O6</f>
        <v>18</v>
      </c>
      <c r="AD6" s="316"/>
      <c r="AE6" s="316">
        <f>F8+O6</f>
        <v>16</v>
      </c>
      <c r="AF6" s="316"/>
      <c r="AG6" s="316">
        <f>F9+O6</f>
        <v>14</v>
      </c>
      <c r="AH6" s="316"/>
      <c r="AI6" s="316">
        <f>F10+O6</f>
        <v>12</v>
      </c>
      <c r="AJ6" s="316"/>
      <c r="AK6" s="316">
        <f>F11+O6</f>
        <v>11</v>
      </c>
      <c r="AL6" s="316"/>
      <c r="AN6" s="317" t="s">
        <v>568</v>
      </c>
      <c r="AO6" s="317"/>
      <c r="AP6" s="317"/>
      <c r="AQ6" s="317"/>
      <c r="AR6" s="316">
        <v>1.2</v>
      </c>
      <c r="AS6" s="316"/>
    </row>
    <row r="7" spans="2:45" ht="13.5">
      <c r="B7" s="316" t="s">
        <v>569</v>
      </c>
      <c r="C7" s="316"/>
      <c r="D7" s="316"/>
      <c r="E7" s="316"/>
      <c r="F7" s="318">
        <v>8</v>
      </c>
      <c r="G7" s="318"/>
      <c r="H7" s="318"/>
      <c r="L7" s="318" t="s">
        <v>570</v>
      </c>
      <c r="M7" s="318"/>
      <c r="N7" s="318"/>
      <c r="O7" s="316">
        <v>8</v>
      </c>
      <c r="P7" s="316"/>
      <c r="T7" s="318" t="s">
        <v>570</v>
      </c>
      <c r="U7" s="318"/>
      <c r="V7" s="318"/>
      <c r="W7" s="316">
        <f>F4+O7</f>
        <v>38</v>
      </c>
      <c r="X7" s="316"/>
      <c r="Y7" s="316">
        <f>F5+O7</f>
        <v>23</v>
      </c>
      <c r="Z7" s="316"/>
      <c r="AA7" s="316">
        <v>18</v>
      </c>
      <c r="AB7" s="316"/>
      <c r="AC7" s="316">
        <f>F7+O7</f>
        <v>16</v>
      </c>
      <c r="AD7" s="316"/>
      <c r="AE7" s="316">
        <f>F8+O7</f>
        <v>14</v>
      </c>
      <c r="AF7" s="316"/>
      <c r="AG7" s="316">
        <f>F9+O7</f>
        <v>12</v>
      </c>
      <c r="AH7" s="316"/>
      <c r="AI7" s="316">
        <f>F10+O7</f>
        <v>10</v>
      </c>
      <c r="AJ7" s="316"/>
      <c r="AK7" s="316">
        <f>F11+O7</f>
        <v>9</v>
      </c>
      <c r="AL7" s="316"/>
      <c r="AN7" s="317" t="s">
        <v>571</v>
      </c>
      <c r="AO7" s="317"/>
      <c r="AP7" s="317"/>
      <c r="AQ7" s="317"/>
      <c r="AR7" s="316">
        <v>1</v>
      </c>
      <c r="AS7" s="316"/>
    </row>
    <row r="8" spans="2:45" ht="13.5">
      <c r="B8" s="316" t="s">
        <v>572</v>
      </c>
      <c r="C8" s="316"/>
      <c r="D8" s="316"/>
      <c r="E8" s="316"/>
      <c r="F8" s="318">
        <v>6</v>
      </c>
      <c r="G8" s="318"/>
      <c r="H8" s="318"/>
      <c r="L8" s="318" t="s">
        <v>573</v>
      </c>
      <c r="M8" s="318"/>
      <c r="N8" s="318"/>
      <c r="O8" s="316">
        <v>6</v>
      </c>
      <c r="P8" s="316"/>
      <c r="T8" s="318" t="s">
        <v>573</v>
      </c>
      <c r="U8" s="318"/>
      <c r="V8" s="318"/>
      <c r="W8" s="316">
        <f>F4+O8</f>
        <v>36</v>
      </c>
      <c r="X8" s="316"/>
      <c r="Y8" s="316">
        <f>F5+O8</f>
        <v>21</v>
      </c>
      <c r="Z8" s="316"/>
      <c r="AA8" s="316">
        <f>F6+O8</f>
        <v>16</v>
      </c>
      <c r="AB8" s="316"/>
      <c r="AC8" s="316">
        <f>F7+O8</f>
        <v>14</v>
      </c>
      <c r="AD8" s="316"/>
      <c r="AE8" s="316">
        <f>F8+O8</f>
        <v>12</v>
      </c>
      <c r="AF8" s="316"/>
      <c r="AG8" s="316">
        <f>F9+O8</f>
        <v>10</v>
      </c>
      <c r="AH8" s="316"/>
      <c r="AI8" s="316">
        <f>F10+O8</f>
        <v>8</v>
      </c>
      <c r="AJ8" s="316"/>
      <c r="AK8" s="316">
        <f>F11+O8</f>
        <v>7</v>
      </c>
      <c r="AL8" s="316"/>
      <c r="AN8" s="317" t="s">
        <v>574</v>
      </c>
      <c r="AO8" s="317"/>
      <c r="AP8" s="317"/>
      <c r="AQ8" s="317"/>
      <c r="AR8" s="316">
        <v>0.8</v>
      </c>
      <c r="AS8" s="316"/>
    </row>
    <row r="9" spans="2:45" ht="13.5">
      <c r="B9" s="316" t="s">
        <v>575</v>
      </c>
      <c r="C9" s="316"/>
      <c r="D9" s="316"/>
      <c r="E9" s="316"/>
      <c r="F9" s="318">
        <v>4</v>
      </c>
      <c r="G9" s="318"/>
      <c r="H9" s="318"/>
      <c r="L9" s="318" t="s">
        <v>576</v>
      </c>
      <c r="M9" s="318"/>
      <c r="N9" s="318"/>
      <c r="O9" s="316">
        <v>5</v>
      </c>
      <c r="P9" s="316"/>
      <c r="T9" s="318" t="s">
        <v>576</v>
      </c>
      <c r="U9" s="318"/>
      <c r="V9" s="318"/>
      <c r="W9" s="316">
        <f>F4+O9</f>
        <v>35</v>
      </c>
      <c r="X9" s="316"/>
      <c r="Y9" s="316">
        <f>F5+O9</f>
        <v>20</v>
      </c>
      <c r="Z9" s="316"/>
      <c r="AA9" s="316">
        <f>F6+O9</f>
        <v>15</v>
      </c>
      <c r="AB9" s="316"/>
      <c r="AC9" s="316">
        <f>F7+O9</f>
        <v>13</v>
      </c>
      <c r="AD9" s="316"/>
      <c r="AE9" s="316">
        <f>F8+O9</f>
        <v>11</v>
      </c>
      <c r="AF9" s="316"/>
      <c r="AG9" s="316">
        <f>F9+O9</f>
        <v>9</v>
      </c>
      <c r="AH9" s="316"/>
      <c r="AI9" s="316">
        <f>F10+O9</f>
        <v>7</v>
      </c>
      <c r="AJ9" s="316"/>
      <c r="AK9" s="316">
        <f>F11+O9</f>
        <v>6</v>
      </c>
      <c r="AL9" s="316"/>
      <c r="AN9" s="317" t="s">
        <v>577</v>
      </c>
      <c r="AO9" s="317"/>
      <c r="AP9" s="317"/>
      <c r="AQ9" s="317"/>
      <c r="AR9" s="316">
        <v>0.6000000000000001</v>
      </c>
      <c r="AS9" s="316"/>
    </row>
    <row r="10" spans="2:45" ht="13.5">
      <c r="B10" s="316" t="s">
        <v>578</v>
      </c>
      <c r="C10" s="316"/>
      <c r="D10" s="316"/>
      <c r="E10" s="316"/>
      <c r="F10" s="318">
        <v>2</v>
      </c>
      <c r="G10" s="318"/>
      <c r="H10" s="318"/>
      <c r="L10" s="318" t="s">
        <v>579</v>
      </c>
      <c r="M10" s="318"/>
      <c r="N10" s="318"/>
      <c r="O10" s="316">
        <v>4</v>
      </c>
      <c r="P10" s="316"/>
      <c r="T10" s="318" t="s">
        <v>579</v>
      </c>
      <c r="U10" s="318"/>
      <c r="V10" s="318"/>
      <c r="W10" s="316">
        <f>F4+O10</f>
        <v>34</v>
      </c>
      <c r="X10" s="316"/>
      <c r="Y10" s="316">
        <f>F5+O10</f>
        <v>19</v>
      </c>
      <c r="Z10" s="316"/>
      <c r="AA10" s="316">
        <f>F6+O10</f>
        <v>14</v>
      </c>
      <c r="AB10" s="316"/>
      <c r="AC10" s="316">
        <f>F7+O10</f>
        <v>12</v>
      </c>
      <c r="AD10" s="316"/>
      <c r="AE10" s="316">
        <f>F8+O10</f>
        <v>10</v>
      </c>
      <c r="AF10" s="316"/>
      <c r="AG10" s="316">
        <f>F9+O10</f>
        <v>8</v>
      </c>
      <c r="AH10" s="316"/>
      <c r="AI10" s="316">
        <f>F10+O10</f>
        <v>6</v>
      </c>
      <c r="AJ10" s="316"/>
      <c r="AK10" s="316">
        <f>F11+O10</f>
        <v>5</v>
      </c>
      <c r="AL10" s="316"/>
      <c r="AN10" s="317" t="s">
        <v>580</v>
      </c>
      <c r="AO10" s="317"/>
      <c r="AP10" s="317"/>
      <c r="AQ10" s="317"/>
      <c r="AR10" s="316">
        <v>0.4</v>
      </c>
      <c r="AS10" s="316"/>
    </row>
    <row r="11" spans="2:38" ht="13.5">
      <c r="B11" s="316" t="s">
        <v>581</v>
      </c>
      <c r="C11" s="316"/>
      <c r="D11" s="316"/>
      <c r="E11" s="316"/>
      <c r="F11" s="318">
        <v>1</v>
      </c>
      <c r="G11" s="318"/>
      <c r="H11" s="318"/>
      <c r="L11" s="318" t="s">
        <v>582</v>
      </c>
      <c r="M11" s="318"/>
      <c r="N11" s="318"/>
      <c r="O11" s="316">
        <v>3</v>
      </c>
      <c r="P11" s="316"/>
      <c r="T11" s="318" t="s">
        <v>582</v>
      </c>
      <c r="U11" s="318"/>
      <c r="V11" s="318"/>
      <c r="W11" s="316">
        <f>F4+O11</f>
        <v>33</v>
      </c>
      <c r="X11" s="316"/>
      <c r="Y11" s="316">
        <f>F5+O11</f>
        <v>18</v>
      </c>
      <c r="Z11" s="316"/>
      <c r="AA11" s="316">
        <f>F6+O11</f>
        <v>13</v>
      </c>
      <c r="AB11" s="316"/>
      <c r="AC11" s="316">
        <f>F7+O11</f>
        <v>11</v>
      </c>
      <c r="AD11" s="316"/>
      <c r="AE11" s="316">
        <f>F8+O11</f>
        <v>9</v>
      </c>
      <c r="AF11" s="316"/>
      <c r="AG11" s="316">
        <f>F9+O11</f>
        <v>7</v>
      </c>
      <c r="AH11" s="316"/>
      <c r="AI11" s="316">
        <f>F10+O11</f>
        <v>5</v>
      </c>
      <c r="AJ11" s="316"/>
      <c r="AK11" s="316">
        <f>F11+O11</f>
        <v>4</v>
      </c>
      <c r="AL11" s="316"/>
    </row>
    <row r="12" spans="12:38" ht="13.5">
      <c r="L12" s="318" t="s">
        <v>583</v>
      </c>
      <c r="M12" s="318"/>
      <c r="N12" s="318"/>
      <c r="O12" s="316">
        <v>2</v>
      </c>
      <c r="P12" s="316"/>
      <c r="T12" s="318" t="s">
        <v>583</v>
      </c>
      <c r="U12" s="318"/>
      <c r="V12" s="318"/>
      <c r="W12" s="316">
        <f>F4+O12</f>
        <v>32</v>
      </c>
      <c r="X12" s="316"/>
      <c r="Y12" s="316">
        <f>F5+O12</f>
        <v>17</v>
      </c>
      <c r="Z12" s="316"/>
      <c r="AA12" s="316">
        <f>F6+O12</f>
        <v>12</v>
      </c>
      <c r="AB12" s="316"/>
      <c r="AC12" s="316">
        <f>F7+O12</f>
        <v>10</v>
      </c>
      <c r="AD12" s="316"/>
      <c r="AE12" s="316">
        <f>F8+O12</f>
        <v>8</v>
      </c>
      <c r="AF12" s="316"/>
      <c r="AG12" s="316">
        <f>F9+O12</f>
        <v>6</v>
      </c>
      <c r="AH12" s="316"/>
      <c r="AI12" s="316">
        <f>F10+O12</f>
        <v>4</v>
      </c>
      <c r="AJ12" s="316"/>
      <c r="AK12" s="316">
        <f>F11+O12</f>
        <v>3</v>
      </c>
      <c r="AL12" s="316"/>
    </row>
    <row r="13" spans="12:38" ht="13.5">
      <c r="L13" s="318" t="s">
        <v>584</v>
      </c>
      <c r="M13" s="318"/>
      <c r="N13" s="318"/>
      <c r="O13" s="316">
        <v>1</v>
      </c>
      <c r="P13" s="316"/>
      <c r="T13" s="318" t="s">
        <v>584</v>
      </c>
      <c r="U13" s="318"/>
      <c r="V13" s="318"/>
      <c r="W13" s="316">
        <f>F4+O13</f>
        <v>31</v>
      </c>
      <c r="X13" s="316"/>
      <c r="Y13" s="316">
        <f>F5+O13</f>
        <v>16</v>
      </c>
      <c r="Z13" s="316"/>
      <c r="AA13" s="316">
        <f>F6+O13</f>
        <v>11</v>
      </c>
      <c r="AB13" s="316"/>
      <c r="AC13" s="316">
        <f>F7+O13</f>
        <v>9</v>
      </c>
      <c r="AD13" s="316"/>
      <c r="AE13" s="316">
        <f>F8+O13</f>
        <v>7</v>
      </c>
      <c r="AF13" s="316"/>
      <c r="AG13" s="316">
        <f>F9+O13</f>
        <v>5</v>
      </c>
      <c r="AH13" s="316"/>
      <c r="AI13" s="316">
        <f>F10+O13</f>
        <v>3</v>
      </c>
      <c r="AJ13" s="316"/>
      <c r="AK13" s="316">
        <f>F11+O13</f>
        <v>2</v>
      </c>
      <c r="AL13" s="316"/>
    </row>
    <row r="14" spans="12:38" ht="13.5">
      <c r="L14" s="318" t="s">
        <v>585</v>
      </c>
      <c r="M14" s="318"/>
      <c r="N14" s="318"/>
      <c r="O14" s="316">
        <v>0</v>
      </c>
      <c r="P14" s="316"/>
      <c r="T14" s="318" t="s">
        <v>585</v>
      </c>
      <c r="U14" s="318"/>
      <c r="V14" s="318"/>
      <c r="W14" s="316">
        <f>F4+O14</f>
        <v>30</v>
      </c>
      <c r="X14" s="316"/>
      <c r="Y14" s="316">
        <f>F5+O14</f>
        <v>15</v>
      </c>
      <c r="Z14" s="316"/>
      <c r="AA14" s="316">
        <f>F6+O14</f>
        <v>10</v>
      </c>
      <c r="AB14" s="316"/>
      <c r="AC14" s="316">
        <f>F7+O14</f>
        <v>8</v>
      </c>
      <c r="AD14" s="316"/>
      <c r="AE14" s="316">
        <f>F8+O14</f>
        <v>6</v>
      </c>
      <c r="AF14" s="316"/>
      <c r="AG14" s="316">
        <f>F9+O14</f>
        <v>4</v>
      </c>
      <c r="AH14" s="316"/>
      <c r="AI14" s="316">
        <f>F10+O14</f>
        <v>2</v>
      </c>
      <c r="AJ14" s="316"/>
      <c r="AK14" s="316">
        <f>F11+O14</f>
        <v>1</v>
      </c>
      <c r="AL14" s="316"/>
    </row>
  </sheetData>
  <sheetProtection selectLockedCells="1" selectUnlockedCells="1"/>
  <mergeCells count="175">
    <mergeCell ref="AC14:AD14"/>
    <mergeCell ref="AE14:AF14"/>
    <mergeCell ref="AG14:AH14"/>
    <mergeCell ref="AI14:AJ14"/>
    <mergeCell ref="AK14:AL14"/>
    <mergeCell ref="L14:N14"/>
    <mergeCell ref="O14:P14"/>
    <mergeCell ref="T14:V14"/>
    <mergeCell ref="W14:X14"/>
    <mergeCell ref="Y14:Z14"/>
    <mergeCell ref="AA14:AB14"/>
    <mergeCell ref="AA13:AB13"/>
    <mergeCell ref="AC13:AD13"/>
    <mergeCell ref="AE13:AF13"/>
    <mergeCell ref="AG13:AH13"/>
    <mergeCell ref="AI13:AJ13"/>
    <mergeCell ref="AK13:AL13"/>
    <mergeCell ref="AC12:AD12"/>
    <mergeCell ref="AE12:AF12"/>
    <mergeCell ref="AG12:AH12"/>
    <mergeCell ref="AI12:AJ12"/>
    <mergeCell ref="AK12:AL12"/>
    <mergeCell ref="L13:N13"/>
    <mergeCell ref="O13:P13"/>
    <mergeCell ref="T13:V13"/>
    <mergeCell ref="W13:X13"/>
    <mergeCell ref="Y13:Z13"/>
    <mergeCell ref="L12:N12"/>
    <mergeCell ref="O12:P12"/>
    <mergeCell ref="T12:V12"/>
    <mergeCell ref="W12:X12"/>
    <mergeCell ref="Y12:Z12"/>
    <mergeCell ref="AA12:AB12"/>
    <mergeCell ref="AA11:AB11"/>
    <mergeCell ref="AC11:AD11"/>
    <mergeCell ref="AE11:AF11"/>
    <mergeCell ref="AG11:AH11"/>
    <mergeCell ref="AI11:AJ11"/>
    <mergeCell ref="AK11:AL11"/>
    <mergeCell ref="AK10:AL10"/>
    <mergeCell ref="AN10:AQ10"/>
    <mergeCell ref="AR10:AS10"/>
    <mergeCell ref="B11:E11"/>
    <mergeCell ref="F11:H11"/>
    <mergeCell ref="L11:N11"/>
    <mergeCell ref="O11:P11"/>
    <mergeCell ref="T11:V11"/>
    <mergeCell ref="W11:X11"/>
    <mergeCell ref="Y11:Z11"/>
    <mergeCell ref="Y10:Z10"/>
    <mergeCell ref="AA10:AB10"/>
    <mergeCell ref="AC10:AD10"/>
    <mergeCell ref="AE10:AF10"/>
    <mergeCell ref="AG10:AH10"/>
    <mergeCell ref="AI10:AJ10"/>
    <mergeCell ref="B10:E10"/>
    <mergeCell ref="F10:H10"/>
    <mergeCell ref="L10:N10"/>
    <mergeCell ref="O10:P10"/>
    <mergeCell ref="T10:V10"/>
    <mergeCell ref="W10:X10"/>
    <mergeCell ref="AE9:AF9"/>
    <mergeCell ref="AG9:AH9"/>
    <mergeCell ref="AI9:AJ9"/>
    <mergeCell ref="AK9:AL9"/>
    <mergeCell ref="AN9:AQ9"/>
    <mergeCell ref="AR9:AS9"/>
    <mergeCell ref="AR8:AS8"/>
    <mergeCell ref="B9:E9"/>
    <mergeCell ref="F9:H9"/>
    <mergeCell ref="L9:N9"/>
    <mergeCell ref="O9:P9"/>
    <mergeCell ref="T9:V9"/>
    <mergeCell ref="W9:X9"/>
    <mergeCell ref="Y9:Z9"/>
    <mergeCell ref="AA9:AB9"/>
    <mergeCell ref="AC9:AD9"/>
    <mergeCell ref="AC8:AD8"/>
    <mergeCell ref="AE8:AF8"/>
    <mergeCell ref="AG8:AH8"/>
    <mergeCell ref="AI8:AJ8"/>
    <mergeCell ref="AK8:AL8"/>
    <mergeCell ref="AN8:AQ8"/>
    <mergeCell ref="AN7:AQ7"/>
    <mergeCell ref="AR7:AS7"/>
    <mergeCell ref="B8:E8"/>
    <mergeCell ref="F8:H8"/>
    <mergeCell ref="L8:N8"/>
    <mergeCell ref="O8:P8"/>
    <mergeCell ref="T8:V8"/>
    <mergeCell ref="W8:X8"/>
    <mergeCell ref="Y8:Z8"/>
    <mergeCell ref="AA8:AB8"/>
    <mergeCell ref="AA7:AB7"/>
    <mergeCell ref="AC7:AD7"/>
    <mergeCell ref="AE7:AF7"/>
    <mergeCell ref="AG7:AH7"/>
    <mergeCell ref="AI7:AJ7"/>
    <mergeCell ref="AK7:AL7"/>
    <mergeCell ref="AK6:AL6"/>
    <mergeCell ref="AN6:AQ6"/>
    <mergeCell ref="AR6:AS6"/>
    <mergeCell ref="B7:E7"/>
    <mergeCell ref="F7:H7"/>
    <mergeCell ref="L7:N7"/>
    <mergeCell ref="O7:P7"/>
    <mergeCell ref="T7:V7"/>
    <mergeCell ref="W7:X7"/>
    <mergeCell ref="Y7:Z7"/>
    <mergeCell ref="Y6:Z6"/>
    <mergeCell ref="AA6:AB6"/>
    <mergeCell ref="AC6:AD6"/>
    <mergeCell ref="AE6:AF6"/>
    <mergeCell ref="AG6:AH6"/>
    <mergeCell ref="AI6:AJ6"/>
    <mergeCell ref="B6:E6"/>
    <mergeCell ref="F6:H6"/>
    <mergeCell ref="L6:N6"/>
    <mergeCell ref="O6:P6"/>
    <mergeCell ref="T6:V6"/>
    <mergeCell ref="W6:X6"/>
    <mergeCell ref="AE5:AF5"/>
    <mergeCell ref="AG5:AH5"/>
    <mergeCell ref="AI5:AJ5"/>
    <mergeCell ref="AK5:AL5"/>
    <mergeCell ref="AN5:AQ5"/>
    <mergeCell ref="AR5:AS5"/>
    <mergeCell ref="AR4:AS4"/>
    <mergeCell ref="B5:E5"/>
    <mergeCell ref="F5:H5"/>
    <mergeCell ref="L5:N5"/>
    <mergeCell ref="O5:P5"/>
    <mergeCell ref="T5:V5"/>
    <mergeCell ref="W5:X5"/>
    <mergeCell ref="Y5:Z5"/>
    <mergeCell ref="AA5:AB5"/>
    <mergeCell ref="AC5:AD5"/>
    <mergeCell ref="AC4:AD4"/>
    <mergeCell ref="AE4:AF4"/>
    <mergeCell ref="AG4:AH4"/>
    <mergeCell ref="AI4:AJ4"/>
    <mergeCell ref="AK4:AL4"/>
    <mergeCell ref="AN4:AQ4"/>
    <mergeCell ref="AN3:AQ3"/>
    <mergeCell ref="AR3:AS3"/>
    <mergeCell ref="B4:E4"/>
    <mergeCell ref="F4:H4"/>
    <mergeCell ref="L4:N4"/>
    <mergeCell ref="O4:P4"/>
    <mergeCell ref="T4:V4"/>
    <mergeCell ref="W4:X4"/>
    <mergeCell ref="Y4:Z4"/>
    <mergeCell ref="AA4:AB4"/>
    <mergeCell ref="AA3:AB3"/>
    <mergeCell ref="AC3:AD3"/>
    <mergeCell ref="AE3:AF3"/>
    <mergeCell ref="AG3:AH3"/>
    <mergeCell ref="AI3:AJ3"/>
    <mergeCell ref="AK3:AL3"/>
    <mergeCell ref="AI2:AJ2"/>
    <mergeCell ref="AK2:AL2"/>
    <mergeCell ref="AN2:AS2"/>
    <mergeCell ref="B3:E3"/>
    <mergeCell ref="F3:H3"/>
    <mergeCell ref="L3:N3"/>
    <mergeCell ref="O3:P3"/>
    <mergeCell ref="T3:V3"/>
    <mergeCell ref="W3:X3"/>
    <mergeCell ref="Y3:Z3"/>
    <mergeCell ref="W2:X2"/>
    <mergeCell ref="Y2:Z2"/>
    <mergeCell ref="AA2:AB2"/>
    <mergeCell ref="AC2:AD2"/>
    <mergeCell ref="AE2:AF2"/>
    <mergeCell ref="AG2:AH2"/>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B1:BB89"/>
  <sheetViews>
    <sheetView zoomScale="80" zoomScaleNormal="8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Q100" sqref="Q100"/>
    </sheetView>
  </sheetViews>
  <sheetFormatPr defaultColWidth="9.00390625" defaultRowHeight="13.5"/>
  <cols>
    <col min="1" max="1" width="3.50390625" style="0" customWidth="1"/>
    <col min="2" max="2" width="6.375" style="11" customWidth="1"/>
    <col min="3" max="4" width="5.125" style="11" customWidth="1"/>
    <col min="5" max="6" width="8.625" style="11" customWidth="1"/>
    <col min="7" max="7" width="2.50390625" style="0" customWidth="1"/>
    <col min="8" max="8" width="6.375" style="11" customWidth="1"/>
    <col min="9" max="10" width="5.125" style="11" customWidth="1"/>
    <col min="11" max="12" width="8.625" style="11" customWidth="1"/>
    <col min="13" max="13" width="2.25390625" style="0" customWidth="1"/>
    <col min="14" max="14" width="6.375" style="11" customWidth="1"/>
    <col min="15" max="16" width="5.125" style="11" customWidth="1"/>
    <col min="17" max="18" width="8.625" style="11" customWidth="1"/>
    <col min="19" max="19" width="2.375" style="0" customWidth="1"/>
    <col min="20" max="20" width="6.375" style="11" customWidth="1"/>
    <col min="21" max="22" width="5.125" style="11" customWidth="1"/>
    <col min="23" max="24" width="8.625" style="11" customWidth="1"/>
    <col min="25" max="25" width="2.125" style="0" customWidth="1"/>
    <col min="26" max="26" width="6.375" style="11" customWidth="1"/>
    <col min="27" max="28" width="5.125" style="11" customWidth="1"/>
    <col min="29" max="30" width="8.625" style="11" customWidth="1"/>
    <col min="31" max="31" width="2.75390625" style="0" customWidth="1"/>
    <col min="32" max="32" width="6.375" style="11" customWidth="1"/>
    <col min="33" max="34" width="5.125" style="11" customWidth="1"/>
    <col min="35" max="36" width="8.625" style="11" customWidth="1"/>
    <col min="37" max="37" width="2.625" style="11" customWidth="1"/>
    <col min="38" max="38" width="6.375" style="11" customWidth="1"/>
    <col min="39" max="40" width="5.125" style="11" customWidth="1"/>
    <col min="41" max="42" width="8.625" style="11" customWidth="1"/>
    <col min="43" max="43" width="2.25390625" style="0" customWidth="1"/>
    <col min="44" max="44" width="6.375" style="11" customWidth="1"/>
    <col min="45" max="46" width="5.125" style="11" customWidth="1"/>
    <col min="47" max="48" width="8.625" style="11" customWidth="1"/>
    <col min="49" max="49" width="2.375" style="0" customWidth="1"/>
    <col min="50" max="50" width="6.375" style="11" customWidth="1"/>
    <col min="51" max="52" width="5.125" style="11" customWidth="1"/>
    <col min="53" max="54" width="8.625" style="11" customWidth="1"/>
  </cols>
  <sheetData>
    <row r="1" spans="2:54" ht="27.75" customHeight="1">
      <c r="B1" s="319" t="s">
        <v>586</v>
      </c>
      <c r="C1" s="319"/>
      <c r="D1" s="319"/>
      <c r="E1" s="319"/>
      <c r="F1" s="319"/>
      <c r="H1" s="319" t="s">
        <v>587</v>
      </c>
      <c r="I1" s="319"/>
      <c r="J1" s="319"/>
      <c r="K1" s="319"/>
      <c r="L1" s="319"/>
      <c r="N1" s="319" t="s">
        <v>588</v>
      </c>
      <c r="O1" s="319"/>
      <c r="P1" s="319"/>
      <c r="Q1" s="319"/>
      <c r="R1" s="319"/>
      <c r="T1" s="319" t="s">
        <v>589</v>
      </c>
      <c r="U1" s="319"/>
      <c r="V1" s="319"/>
      <c r="W1" s="319"/>
      <c r="X1" s="319"/>
      <c r="Z1" s="319" t="s">
        <v>590</v>
      </c>
      <c r="AA1" s="319"/>
      <c r="AB1" s="319"/>
      <c r="AC1" s="319"/>
      <c r="AD1" s="319"/>
      <c r="AF1" s="319" t="s">
        <v>591</v>
      </c>
      <c r="AG1" s="319"/>
      <c r="AH1" s="319"/>
      <c r="AI1" s="319"/>
      <c r="AJ1" s="319"/>
      <c r="AK1" s="270"/>
      <c r="AL1" s="319" t="s">
        <v>592</v>
      </c>
      <c r="AM1" s="319"/>
      <c r="AN1" s="319"/>
      <c r="AO1" s="319"/>
      <c r="AP1" s="319"/>
      <c r="AR1" s="319" t="s">
        <v>593</v>
      </c>
      <c r="AS1" s="319"/>
      <c r="AT1" s="319"/>
      <c r="AU1" s="319"/>
      <c r="AV1" s="319"/>
      <c r="AX1" s="319" t="s">
        <v>594</v>
      </c>
      <c r="AY1" s="319"/>
      <c r="AZ1" s="319"/>
      <c r="BA1" s="319"/>
      <c r="BB1" s="319"/>
    </row>
    <row r="2" spans="2:54" ht="13.5">
      <c r="B2" s="2" t="s">
        <v>379</v>
      </c>
      <c r="C2" s="2" t="s">
        <v>499</v>
      </c>
      <c r="D2" s="2" t="s">
        <v>378</v>
      </c>
      <c r="E2" s="2" t="s">
        <v>380</v>
      </c>
      <c r="F2" s="2" t="s">
        <v>595</v>
      </c>
      <c r="H2" s="2" t="s">
        <v>379</v>
      </c>
      <c r="I2" s="2" t="s">
        <v>499</v>
      </c>
      <c r="J2" s="2" t="s">
        <v>378</v>
      </c>
      <c r="K2" s="2" t="s">
        <v>380</v>
      </c>
      <c r="L2" s="2" t="s">
        <v>595</v>
      </c>
      <c r="N2" s="2" t="s">
        <v>379</v>
      </c>
      <c r="O2" s="2" t="s">
        <v>499</v>
      </c>
      <c r="P2" s="2" t="s">
        <v>378</v>
      </c>
      <c r="Q2" s="2" t="s">
        <v>380</v>
      </c>
      <c r="R2" s="2" t="s">
        <v>595</v>
      </c>
      <c r="T2" s="2" t="s">
        <v>379</v>
      </c>
      <c r="U2" s="2" t="s">
        <v>499</v>
      </c>
      <c r="V2" s="2" t="s">
        <v>378</v>
      </c>
      <c r="W2" s="2" t="s">
        <v>380</v>
      </c>
      <c r="X2" s="2" t="s">
        <v>595</v>
      </c>
      <c r="Z2" s="2" t="s">
        <v>379</v>
      </c>
      <c r="AA2" s="2" t="s">
        <v>499</v>
      </c>
      <c r="AB2" s="2" t="s">
        <v>378</v>
      </c>
      <c r="AC2" s="2" t="s">
        <v>380</v>
      </c>
      <c r="AD2" s="2" t="s">
        <v>595</v>
      </c>
      <c r="AF2" s="2" t="s">
        <v>379</v>
      </c>
      <c r="AG2" s="2" t="s">
        <v>499</v>
      </c>
      <c r="AH2" s="2" t="s">
        <v>378</v>
      </c>
      <c r="AI2" s="2" t="s">
        <v>380</v>
      </c>
      <c r="AJ2" s="2" t="s">
        <v>595</v>
      </c>
      <c r="AK2" s="271"/>
      <c r="AL2" s="22" t="s">
        <v>379</v>
      </c>
      <c r="AM2" s="22" t="s">
        <v>499</v>
      </c>
      <c r="AN2" s="22" t="s">
        <v>378</v>
      </c>
      <c r="AO2" s="22" t="s">
        <v>380</v>
      </c>
      <c r="AP2" s="22" t="s">
        <v>595</v>
      </c>
      <c r="AQ2" s="272"/>
      <c r="AR2" s="2" t="s">
        <v>379</v>
      </c>
      <c r="AS2" s="2" t="s">
        <v>499</v>
      </c>
      <c r="AT2" s="2" t="s">
        <v>378</v>
      </c>
      <c r="AU2" s="2" t="s">
        <v>380</v>
      </c>
      <c r="AV2" s="2" t="s">
        <v>595</v>
      </c>
      <c r="AX2" s="2" t="s">
        <v>379</v>
      </c>
      <c r="AY2" s="2" t="s">
        <v>499</v>
      </c>
      <c r="AZ2" s="2" t="s">
        <v>378</v>
      </c>
      <c r="BA2" s="2" t="s">
        <v>380</v>
      </c>
      <c r="BB2" s="2" t="s">
        <v>595</v>
      </c>
    </row>
    <row r="3" spans="2:54" ht="13.5">
      <c r="B3" s="30" t="s">
        <v>381</v>
      </c>
      <c r="C3" s="2">
        <v>1</v>
      </c>
      <c r="D3" s="2">
        <v>1</v>
      </c>
      <c r="E3" s="2">
        <v>1</v>
      </c>
      <c r="F3" s="30" t="s">
        <v>381</v>
      </c>
      <c r="H3" s="30" t="s">
        <v>381</v>
      </c>
      <c r="I3" s="2">
        <v>1</v>
      </c>
      <c r="J3" s="2">
        <v>1</v>
      </c>
      <c r="K3" s="2">
        <v>1</v>
      </c>
      <c r="L3" s="30" t="s">
        <v>381</v>
      </c>
      <c r="N3" s="30" t="s">
        <v>381</v>
      </c>
      <c r="O3" s="2">
        <v>1</v>
      </c>
      <c r="P3" s="2">
        <v>1</v>
      </c>
      <c r="Q3" s="2">
        <v>1</v>
      </c>
      <c r="R3" s="30" t="s">
        <v>381</v>
      </c>
      <c r="T3" s="30" t="s">
        <v>381</v>
      </c>
      <c r="U3" s="2">
        <v>1</v>
      </c>
      <c r="V3" s="2">
        <v>1</v>
      </c>
      <c r="W3" s="2">
        <v>1</v>
      </c>
      <c r="X3" s="30" t="s">
        <v>381</v>
      </c>
      <c r="Z3" s="30" t="s">
        <v>381</v>
      </c>
      <c r="AA3" s="2">
        <v>1</v>
      </c>
      <c r="AB3" s="2">
        <v>1</v>
      </c>
      <c r="AC3" s="2">
        <v>1</v>
      </c>
      <c r="AD3" s="30" t="s">
        <v>381</v>
      </c>
      <c r="AF3" s="30" t="s">
        <v>381</v>
      </c>
      <c r="AG3" s="2">
        <v>1</v>
      </c>
      <c r="AH3" s="2">
        <v>1</v>
      </c>
      <c r="AI3" s="2">
        <v>1</v>
      </c>
      <c r="AJ3" s="30" t="s">
        <v>381</v>
      </c>
      <c r="AK3" s="271"/>
      <c r="AL3" s="30" t="s">
        <v>381</v>
      </c>
      <c r="AM3" s="2">
        <v>1</v>
      </c>
      <c r="AN3" s="2">
        <v>1</v>
      </c>
      <c r="AO3" s="2">
        <v>1</v>
      </c>
      <c r="AP3" s="30" t="s">
        <v>381</v>
      </c>
      <c r="AQ3" s="272"/>
      <c r="AR3" s="30" t="s">
        <v>381</v>
      </c>
      <c r="AS3" s="2">
        <v>1</v>
      </c>
      <c r="AT3" s="2">
        <v>1</v>
      </c>
      <c r="AU3" s="2">
        <v>1</v>
      </c>
      <c r="AV3" s="30" t="s">
        <v>381</v>
      </c>
      <c r="AX3" s="30" t="s">
        <v>381</v>
      </c>
      <c r="AY3" s="2">
        <v>1</v>
      </c>
      <c r="AZ3" s="2">
        <v>1</v>
      </c>
      <c r="BA3" s="2">
        <v>1</v>
      </c>
      <c r="BB3" s="30" t="s">
        <v>381</v>
      </c>
    </row>
    <row r="4" spans="2:54" ht="13.5">
      <c r="B4" s="30" t="s">
        <v>381</v>
      </c>
      <c r="C4" s="2">
        <v>2</v>
      </c>
      <c r="D4" s="2">
        <v>2</v>
      </c>
      <c r="E4" s="2">
        <v>2</v>
      </c>
      <c r="F4" s="30" t="s">
        <v>381</v>
      </c>
      <c r="H4" s="30" t="s">
        <v>381</v>
      </c>
      <c r="I4" s="2">
        <v>2</v>
      </c>
      <c r="J4" s="2">
        <v>2</v>
      </c>
      <c r="K4" s="2">
        <v>2</v>
      </c>
      <c r="L4" s="30" t="s">
        <v>381</v>
      </c>
      <c r="N4" s="30" t="s">
        <v>381</v>
      </c>
      <c r="O4" s="2">
        <v>2</v>
      </c>
      <c r="P4" s="2">
        <v>2</v>
      </c>
      <c r="Q4" s="2">
        <v>2</v>
      </c>
      <c r="R4" s="30" t="s">
        <v>381</v>
      </c>
      <c r="T4" s="30" t="s">
        <v>381</v>
      </c>
      <c r="U4" s="2">
        <v>2</v>
      </c>
      <c r="V4" s="2">
        <v>2</v>
      </c>
      <c r="W4" s="2">
        <v>2</v>
      </c>
      <c r="X4" s="30" t="s">
        <v>381</v>
      </c>
      <c r="Z4" s="30" t="s">
        <v>381</v>
      </c>
      <c r="AA4" s="2">
        <v>2</v>
      </c>
      <c r="AB4" s="2">
        <v>2</v>
      </c>
      <c r="AC4" s="2">
        <v>2</v>
      </c>
      <c r="AD4" s="30" t="s">
        <v>381</v>
      </c>
      <c r="AF4" s="30" t="s">
        <v>381</v>
      </c>
      <c r="AG4" s="2">
        <v>2</v>
      </c>
      <c r="AH4" s="2">
        <v>2</v>
      </c>
      <c r="AI4" s="2">
        <v>2</v>
      </c>
      <c r="AJ4" s="30" t="s">
        <v>381</v>
      </c>
      <c r="AK4" s="271"/>
      <c r="AL4" s="30" t="s">
        <v>381</v>
      </c>
      <c r="AM4" s="2">
        <v>2</v>
      </c>
      <c r="AN4" s="2">
        <v>2</v>
      </c>
      <c r="AO4" s="2">
        <v>2</v>
      </c>
      <c r="AP4" s="30" t="s">
        <v>381</v>
      </c>
      <c r="AQ4" s="272"/>
      <c r="AR4" s="30" t="s">
        <v>381</v>
      </c>
      <c r="AS4" s="2">
        <v>2</v>
      </c>
      <c r="AT4" s="2">
        <v>2</v>
      </c>
      <c r="AU4" s="2">
        <v>2</v>
      </c>
      <c r="AV4" s="30" t="s">
        <v>381</v>
      </c>
      <c r="AX4" s="30" t="s">
        <v>381</v>
      </c>
      <c r="AY4" s="2">
        <v>2</v>
      </c>
      <c r="AZ4" s="2">
        <v>2</v>
      </c>
      <c r="BA4" s="2">
        <v>2</v>
      </c>
      <c r="BB4" s="30" t="s">
        <v>381</v>
      </c>
    </row>
    <row r="5" spans="2:54" ht="13.5">
      <c r="B5" s="30" t="s">
        <v>381</v>
      </c>
      <c r="C5" s="2">
        <v>3</v>
      </c>
      <c r="D5" s="2">
        <v>3</v>
      </c>
      <c r="E5" s="2">
        <v>3</v>
      </c>
      <c r="F5" s="30" t="s">
        <v>381</v>
      </c>
      <c r="H5" s="30" t="s">
        <v>381</v>
      </c>
      <c r="I5" s="2">
        <v>3</v>
      </c>
      <c r="J5" s="2">
        <v>3</v>
      </c>
      <c r="K5" s="2">
        <v>3</v>
      </c>
      <c r="L5" s="30" t="s">
        <v>381</v>
      </c>
      <c r="N5" s="30" t="s">
        <v>381</v>
      </c>
      <c r="O5" s="2">
        <v>3</v>
      </c>
      <c r="P5" s="2">
        <v>3</v>
      </c>
      <c r="Q5" s="2">
        <v>3</v>
      </c>
      <c r="R5" s="30" t="s">
        <v>381</v>
      </c>
      <c r="T5" s="30" t="s">
        <v>381</v>
      </c>
      <c r="U5" s="2">
        <v>3</v>
      </c>
      <c r="V5" s="2">
        <v>3</v>
      </c>
      <c r="W5" s="2">
        <v>3</v>
      </c>
      <c r="X5" s="30" t="s">
        <v>381</v>
      </c>
      <c r="Z5" s="30" t="s">
        <v>381</v>
      </c>
      <c r="AA5" s="2">
        <v>3</v>
      </c>
      <c r="AB5" s="2">
        <v>3</v>
      </c>
      <c r="AC5" s="2">
        <v>3</v>
      </c>
      <c r="AD5" s="30" t="s">
        <v>381</v>
      </c>
      <c r="AF5" s="30" t="s">
        <v>381</v>
      </c>
      <c r="AG5" s="2">
        <v>3</v>
      </c>
      <c r="AH5" s="2">
        <v>3</v>
      </c>
      <c r="AI5" s="2">
        <v>3</v>
      </c>
      <c r="AJ5" s="30" t="s">
        <v>381</v>
      </c>
      <c r="AK5" s="271"/>
      <c r="AL5" s="30" t="s">
        <v>381</v>
      </c>
      <c r="AM5" s="2">
        <v>3</v>
      </c>
      <c r="AN5" s="2">
        <v>3</v>
      </c>
      <c r="AO5" s="2">
        <v>3</v>
      </c>
      <c r="AP5" s="30" t="s">
        <v>381</v>
      </c>
      <c r="AQ5" s="272"/>
      <c r="AR5" s="30" t="s">
        <v>381</v>
      </c>
      <c r="AS5" s="2">
        <v>3</v>
      </c>
      <c r="AT5" s="2">
        <v>3</v>
      </c>
      <c r="AU5" s="2">
        <v>3</v>
      </c>
      <c r="AV5" s="30" t="s">
        <v>381</v>
      </c>
      <c r="AX5" s="30" t="s">
        <v>381</v>
      </c>
      <c r="AY5" s="2">
        <v>3</v>
      </c>
      <c r="AZ5" s="2">
        <v>3</v>
      </c>
      <c r="BA5" s="2">
        <v>3</v>
      </c>
      <c r="BB5" s="30" t="s">
        <v>381</v>
      </c>
    </row>
    <row r="6" spans="2:54" ht="13.5">
      <c r="B6" s="30" t="s">
        <v>381</v>
      </c>
      <c r="C6" s="2">
        <v>4</v>
      </c>
      <c r="D6" s="2">
        <v>4</v>
      </c>
      <c r="E6" s="2">
        <v>4</v>
      </c>
      <c r="F6" s="30" t="s">
        <v>381</v>
      </c>
      <c r="H6" s="30" t="s">
        <v>381</v>
      </c>
      <c r="I6" s="2">
        <v>4</v>
      </c>
      <c r="J6" s="2">
        <v>4</v>
      </c>
      <c r="K6" s="2">
        <v>4</v>
      </c>
      <c r="L6" s="30" t="s">
        <v>381</v>
      </c>
      <c r="N6" s="30" t="s">
        <v>381</v>
      </c>
      <c r="O6" s="2">
        <v>4</v>
      </c>
      <c r="P6" s="2">
        <v>4</v>
      </c>
      <c r="Q6" s="2">
        <v>4</v>
      </c>
      <c r="R6" s="30" t="s">
        <v>381</v>
      </c>
      <c r="T6" s="30" t="s">
        <v>381</v>
      </c>
      <c r="U6" s="2">
        <v>4</v>
      </c>
      <c r="V6" s="2">
        <v>4</v>
      </c>
      <c r="W6" s="2">
        <v>4</v>
      </c>
      <c r="X6" s="30" t="s">
        <v>381</v>
      </c>
      <c r="Z6" s="30" t="s">
        <v>381</v>
      </c>
      <c r="AA6" s="2">
        <v>4</v>
      </c>
      <c r="AB6" s="2">
        <v>4</v>
      </c>
      <c r="AC6" s="2">
        <v>4</v>
      </c>
      <c r="AD6" s="30" t="s">
        <v>381</v>
      </c>
      <c r="AF6" s="30" t="s">
        <v>381</v>
      </c>
      <c r="AG6" s="2">
        <v>4</v>
      </c>
      <c r="AH6" s="2">
        <v>4</v>
      </c>
      <c r="AI6" s="2">
        <v>4</v>
      </c>
      <c r="AJ6" s="30" t="s">
        <v>381</v>
      </c>
      <c r="AK6" s="271"/>
      <c r="AL6" s="30" t="s">
        <v>381</v>
      </c>
      <c r="AM6" s="2">
        <v>4</v>
      </c>
      <c r="AN6" s="2">
        <v>4</v>
      </c>
      <c r="AO6" s="2">
        <v>4</v>
      </c>
      <c r="AP6" s="30" t="s">
        <v>381</v>
      </c>
      <c r="AQ6" s="272"/>
      <c r="AR6" s="30" t="s">
        <v>381</v>
      </c>
      <c r="AS6" s="2">
        <v>4</v>
      </c>
      <c r="AT6" s="2">
        <v>4</v>
      </c>
      <c r="AU6" s="2">
        <v>4</v>
      </c>
      <c r="AV6" s="30" t="s">
        <v>381</v>
      </c>
      <c r="AX6" s="30" t="s">
        <v>381</v>
      </c>
      <c r="AY6" s="2">
        <v>4</v>
      </c>
      <c r="AZ6" s="2">
        <v>4</v>
      </c>
      <c r="BA6" s="2">
        <v>4</v>
      </c>
      <c r="BB6" s="30" t="s">
        <v>381</v>
      </c>
    </row>
    <row r="7" spans="2:54" ht="13.5">
      <c r="B7" s="30" t="s">
        <v>381</v>
      </c>
      <c r="C7" s="2">
        <v>5</v>
      </c>
      <c r="D7" s="2">
        <v>5</v>
      </c>
      <c r="E7" s="2">
        <v>9</v>
      </c>
      <c r="F7" s="36" t="s">
        <v>382</v>
      </c>
      <c r="H7" s="30" t="s">
        <v>381</v>
      </c>
      <c r="I7" s="2">
        <v>5</v>
      </c>
      <c r="J7" s="2">
        <v>5</v>
      </c>
      <c r="K7" s="2">
        <v>5</v>
      </c>
      <c r="L7" s="30" t="s">
        <v>381</v>
      </c>
      <c r="N7" s="30" t="s">
        <v>381</v>
      </c>
      <c r="O7" s="2">
        <v>5</v>
      </c>
      <c r="P7" s="2">
        <v>5</v>
      </c>
      <c r="Q7" s="2">
        <v>5</v>
      </c>
      <c r="R7" s="30" t="s">
        <v>381</v>
      </c>
      <c r="T7" s="30" t="s">
        <v>381</v>
      </c>
      <c r="U7" s="2">
        <v>5</v>
      </c>
      <c r="V7" s="2">
        <v>5</v>
      </c>
      <c r="W7" s="2">
        <v>5</v>
      </c>
      <c r="X7" s="30" t="s">
        <v>381</v>
      </c>
      <c r="Z7" s="30" t="s">
        <v>381</v>
      </c>
      <c r="AA7" s="2">
        <v>5</v>
      </c>
      <c r="AB7" s="2">
        <v>5</v>
      </c>
      <c r="AC7" s="2">
        <v>5</v>
      </c>
      <c r="AD7" s="30" t="s">
        <v>381</v>
      </c>
      <c r="AF7" s="30" t="s">
        <v>381</v>
      </c>
      <c r="AG7" s="2">
        <v>5</v>
      </c>
      <c r="AH7" s="2">
        <v>5</v>
      </c>
      <c r="AI7" s="2">
        <v>5</v>
      </c>
      <c r="AJ7" s="30" t="s">
        <v>381</v>
      </c>
      <c r="AK7" s="271"/>
      <c r="AL7" s="30" t="s">
        <v>381</v>
      </c>
      <c r="AM7" s="2">
        <v>5</v>
      </c>
      <c r="AN7" s="2">
        <v>5</v>
      </c>
      <c r="AO7" s="2">
        <v>5</v>
      </c>
      <c r="AP7" s="30" t="s">
        <v>381</v>
      </c>
      <c r="AQ7" s="272"/>
      <c r="AR7" s="30" t="s">
        <v>381</v>
      </c>
      <c r="AS7" s="2">
        <v>5</v>
      </c>
      <c r="AT7" s="2">
        <v>5</v>
      </c>
      <c r="AU7" s="2">
        <v>5</v>
      </c>
      <c r="AV7" s="30" t="s">
        <v>381</v>
      </c>
      <c r="AX7" s="30" t="s">
        <v>381</v>
      </c>
      <c r="AY7" s="2">
        <v>5</v>
      </c>
      <c r="AZ7" s="2">
        <v>5</v>
      </c>
      <c r="BA7" s="2">
        <v>5</v>
      </c>
      <c r="BB7" s="30" t="s">
        <v>381</v>
      </c>
    </row>
    <row r="8" spans="2:54" ht="13.5">
      <c r="B8" s="30" t="s">
        <v>381</v>
      </c>
      <c r="C8" s="2">
        <v>6</v>
      </c>
      <c r="D8" s="2">
        <v>6</v>
      </c>
      <c r="E8" s="2">
        <v>10</v>
      </c>
      <c r="F8" s="36" t="s">
        <v>382</v>
      </c>
      <c r="H8" s="30" t="s">
        <v>381</v>
      </c>
      <c r="I8" s="2">
        <v>6</v>
      </c>
      <c r="J8" s="2">
        <v>6</v>
      </c>
      <c r="K8" s="2">
        <v>6</v>
      </c>
      <c r="L8" s="30" t="s">
        <v>381</v>
      </c>
      <c r="N8" s="30" t="s">
        <v>381</v>
      </c>
      <c r="O8" s="2">
        <v>6</v>
      </c>
      <c r="P8" s="2">
        <v>6</v>
      </c>
      <c r="Q8" s="2">
        <v>6</v>
      </c>
      <c r="R8" s="30" t="s">
        <v>381</v>
      </c>
      <c r="T8" s="30" t="s">
        <v>381</v>
      </c>
      <c r="U8" s="2">
        <v>6</v>
      </c>
      <c r="V8" s="2">
        <v>6</v>
      </c>
      <c r="W8" s="2">
        <v>6</v>
      </c>
      <c r="X8" s="30" t="s">
        <v>381</v>
      </c>
      <c r="Z8" s="30" t="s">
        <v>381</v>
      </c>
      <c r="AA8" s="2">
        <v>6</v>
      </c>
      <c r="AB8" s="2">
        <v>6</v>
      </c>
      <c r="AC8" s="2">
        <v>6</v>
      </c>
      <c r="AD8" s="30" t="s">
        <v>381</v>
      </c>
      <c r="AF8" s="30" t="s">
        <v>381</v>
      </c>
      <c r="AG8" s="2">
        <v>6</v>
      </c>
      <c r="AH8" s="2">
        <v>6</v>
      </c>
      <c r="AI8" s="2">
        <v>6</v>
      </c>
      <c r="AJ8" s="30" t="s">
        <v>381</v>
      </c>
      <c r="AK8" s="273"/>
      <c r="AL8" s="30" t="s">
        <v>381</v>
      </c>
      <c r="AM8" s="2">
        <v>6</v>
      </c>
      <c r="AN8" s="2">
        <v>6</v>
      </c>
      <c r="AO8" s="2">
        <v>6</v>
      </c>
      <c r="AP8" s="30" t="s">
        <v>381</v>
      </c>
      <c r="AQ8" s="272"/>
      <c r="AR8" s="30" t="s">
        <v>381</v>
      </c>
      <c r="AS8" s="2">
        <v>6</v>
      </c>
      <c r="AT8" s="2">
        <v>6</v>
      </c>
      <c r="AU8" s="2">
        <v>6</v>
      </c>
      <c r="AV8" s="30" t="s">
        <v>381</v>
      </c>
      <c r="AX8" s="30" t="s">
        <v>381</v>
      </c>
      <c r="AY8" s="2">
        <v>6</v>
      </c>
      <c r="AZ8" s="2">
        <v>6</v>
      </c>
      <c r="BA8" s="2">
        <v>6</v>
      </c>
      <c r="BB8" s="30" t="s">
        <v>381</v>
      </c>
    </row>
    <row r="9" spans="2:54" ht="13.5">
      <c r="B9" s="30" t="s">
        <v>381</v>
      </c>
      <c r="C9" s="2">
        <v>7</v>
      </c>
      <c r="D9" s="2">
        <v>7</v>
      </c>
      <c r="E9" s="2">
        <v>11</v>
      </c>
      <c r="F9" s="36" t="s">
        <v>382</v>
      </c>
      <c r="H9" s="30" t="s">
        <v>381</v>
      </c>
      <c r="I9" s="2">
        <v>7</v>
      </c>
      <c r="J9" s="2">
        <v>7</v>
      </c>
      <c r="K9" s="2">
        <v>11</v>
      </c>
      <c r="L9" s="36" t="s">
        <v>382</v>
      </c>
      <c r="N9" s="30" t="s">
        <v>381</v>
      </c>
      <c r="O9" s="2">
        <v>7</v>
      </c>
      <c r="P9" s="2">
        <v>7</v>
      </c>
      <c r="Q9" s="2">
        <v>11</v>
      </c>
      <c r="R9" s="36" t="s">
        <v>382</v>
      </c>
      <c r="T9" s="30" t="s">
        <v>381</v>
      </c>
      <c r="U9" s="2">
        <v>7</v>
      </c>
      <c r="V9" s="2">
        <v>7</v>
      </c>
      <c r="W9" s="2">
        <v>11</v>
      </c>
      <c r="X9" s="36" t="s">
        <v>382</v>
      </c>
      <c r="Z9" s="30" t="s">
        <v>381</v>
      </c>
      <c r="AA9" s="2">
        <v>7</v>
      </c>
      <c r="AB9" s="2">
        <v>7</v>
      </c>
      <c r="AC9" s="2">
        <v>11</v>
      </c>
      <c r="AD9" s="36" t="s">
        <v>382</v>
      </c>
      <c r="AF9" s="30" t="s">
        <v>381</v>
      </c>
      <c r="AG9" s="2">
        <v>7</v>
      </c>
      <c r="AH9" s="2">
        <v>7</v>
      </c>
      <c r="AI9" s="2">
        <v>11</v>
      </c>
      <c r="AJ9" s="36" t="s">
        <v>382</v>
      </c>
      <c r="AK9" s="273"/>
      <c r="AL9" s="30" t="s">
        <v>381</v>
      </c>
      <c r="AM9" s="2">
        <v>7</v>
      </c>
      <c r="AN9" s="2">
        <v>7</v>
      </c>
      <c r="AO9" s="2">
        <v>11</v>
      </c>
      <c r="AP9" s="36" t="s">
        <v>382</v>
      </c>
      <c r="AQ9" s="272"/>
      <c r="AR9" s="30" t="s">
        <v>381</v>
      </c>
      <c r="AS9" s="2">
        <v>7</v>
      </c>
      <c r="AT9" s="2">
        <v>7</v>
      </c>
      <c r="AU9" s="2">
        <v>11</v>
      </c>
      <c r="AV9" s="36" t="s">
        <v>382</v>
      </c>
      <c r="AX9" s="30" t="s">
        <v>381</v>
      </c>
      <c r="AY9" s="2">
        <v>7</v>
      </c>
      <c r="AZ9" s="2">
        <v>7</v>
      </c>
      <c r="BA9" s="2">
        <v>11</v>
      </c>
      <c r="BB9" s="36" t="s">
        <v>382</v>
      </c>
    </row>
    <row r="10" spans="2:54" ht="13.5">
      <c r="B10" s="30" t="s">
        <v>381</v>
      </c>
      <c r="C10" s="2">
        <v>8</v>
      </c>
      <c r="D10" s="2">
        <v>8</v>
      </c>
      <c r="E10" s="26">
        <v>17</v>
      </c>
      <c r="F10" s="38" t="s">
        <v>383</v>
      </c>
      <c r="H10" s="30" t="s">
        <v>381</v>
      </c>
      <c r="I10" s="2">
        <v>8</v>
      </c>
      <c r="J10" s="2">
        <v>8</v>
      </c>
      <c r="K10" s="26">
        <v>12</v>
      </c>
      <c r="L10" s="36" t="s">
        <v>382</v>
      </c>
      <c r="N10" s="30" t="s">
        <v>381</v>
      </c>
      <c r="O10" s="2">
        <v>8</v>
      </c>
      <c r="P10" s="2">
        <v>8</v>
      </c>
      <c r="Q10" s="26">
        <v>12</v>
      </c>
      <c r="R10" s="36" t="s">
        <v>382</v>
      </c>
      <c r="T10" s="30" t="s">
        <v>381</v>
      </c>
      <c r="U10" s="2">
        <v>8</v>
      </c>
      <c r="V10" s="2">
        <v>8</v>
      </c>
      <c r="W10" s="26">
        <v>12</v>
      </c>
      <c r="X10" s="36" t="s">
        <v>382</v>
      </c>
      <c r="Z10" s="30" t="s">
        <v>381</v>
      </c>
      <c r="AA10" s="2">
        <v>8</v>
      </c>
      <c r="AB10" s="2">
        <v>8</v>
      </c>
      <c r="AC10" s="26">
        <v>12</v>
      </c>
      <c r="AD10" s="36" t="s">
        <v>382</v>
      </c>
      <c r="AF10" s="30" t="s">
        <v>381</v>
      </c>
      <c r="AG10" s="2">
        <v>8</v>
      </c>
      <c r="AH10" s="2">
        <v>8</v>
      </c>
      <c r="AI10" s="26">
        <v>12</v>
      </c>
      <c r="AJ10" s="36" t="s">
        <v>382</v>
      </c>
      <c r="AK10" s="273"/>
      <c r="AL10" s="30" t="s">
        <v>381</v>
      </c>
      <c r="AM10" s="2">
        <v>8</v>
      </c>
      <c r="AN10" s="2">
        <v>8</v>
      </c>
      <c r="AO10" s="26">
        <v>12</v>
      </c>
      <c r="AP10" s="36" t="s">
        <v>382</v>
      </c>
      <c r="AQ10" s="274"/>
      <c r="AR10" s="30" t="s">
        <v>381</v>
      </c>
      <c r="AS10" s="2">
        <v>8</v>
      </c>
      <c r="AT10" s="2">
        <v>8</v>
      </c>
      <c r="AU10" s="26">
        <v>12</v>
      </c>
      <c r="AV10" s="36" t="s">
        <v>382</v>
      </c>
      <c r="AX10" s="30" t="s">
        <v>381</v>
      </c>
      <c r="AY10" s="2">
        <v>8</v>
      </c>
      <c r="AZ10" s="2">
        <v>8</v>
      </c>
      <c r="BA10" s="26">
        <v>12</v>
      </c>
      <c r="BB10" s="36" t="s">
        <v>382</v>
      </c>
    </row>
    <row r="11" spans="2:54" ht="13.5">
      <c r="B11" s="275"/>
      <c r="C11" s="276"/>
      <c r="D11" s="276"/>
      <c r="E11" s="276"/>
      <c r="F11" s="277"/>
      <c r="H11" s="30" t="s">
        <v>381</v>
      </c>
      <c r="I11" s="2">
        <v>9</v>
      </c>
      <c r="J11" s="2">
        <v>9</v>
      </c>
      <c r="K11" s="26">
        <v>13</v>
      </c>
      <c r="L11" s="36" t="s">
        <v>382</v>
      </c>
      <c r="N11" s="30" t="s">
        <v>381</v>
      </c>
      <c r="O11" s="2">
        <v>9</v>
      </c>
      <c r="P11" s="2">
        <v>9</v>
      </c>
      <c r="Q11" s="26">
        <v>13</v>
      </c>
      <c r="R11" s="36" t="s">
        <v>382</v>
      </c>
      <c r="T11" s="30" t="s">
        <v>381</v>
      </c>
      <c r="U11" s="2">
        <v>9</v>
      </c>
      <c r="V11" s="2">
        <v>9</v>
      </c>
      <c r="W11" s="26">
        <v>13</v>
      </c>
      <c r="X11" s="36" t="s">
        <v>382</v>
      </c>
      <c r="Z11" s="30" t="s">
        <v>381</v>
      </c>
      <c r="AA11" s="2">
        <v>9</v>
      </c>
      <c r="AB11" s="2">
        <v>9</v>
      </c>
      <c r="AC11" s="26">
        <v>13</v>
      </c>
      <c r="AD11" s="36" t="s">
        <v>382</v>
      </c>
      <c r="AF11" s="30" t="s">
        <v>381</v>
      </c>
      <c r="AG11" s="2">
        <v>9</v>
      </c>
      <c r="AH11" s="2">
        <v>9</v>
      </c>
      <c r="AI11" s="26">
        <v>13</v>
      </c>
      <c r="AJ11" s="36" t="s">
        <v>382</v>
      </c>
      <c r="AK11" s="273"/>
      <c r="AL11" s="30" t="s">
        <v>381</v>
      </c>
      <c r="AM11" s="2">
        <v>9</v>
      </c>
      <c r="AN11" s="2">
        <v>9</v>
      </c>
      <c r="AO11" s="26">
        <v>13</v>
      </c>
      <c r="AP11" s="36" t="s">
        <v>382</v>
      </c>
      <c r="AQ11" s="274"/>
      <c r="AR11" s="30" t="s">
        <v>381</v>
      </c>
      <c r="AS11" s="2">
        <v>9</v>
      </c>
      <c r="AT11" s="2">
        <v>9</v>
      </c>
      <c r="AU11" s="26">
        <v>13</v>
      </c>
      <c r="AV11" s="36" t="s">
        <v>382</v>
      </c>
      <c r="AX11" s="30" t="s">
        <v>381</v>
      </c>
      <c r="AY11" s="2">
        <v>9</v>
      </c>
      <c r="AZ11" s="2">
        <v>9</v>
      </c>
      <c r="BA11" s="26">
        <v>13</v>
      </c>
      <c r="BB11" s="36" t="s">
        <v>382</v>
      </c>
    </row>
    <row r="12" spans="2:54" ht="13.5">
      <c r="B12" s="36" t="s">
        <v>382</v>
      </c>
      <c r="C12" s="2">
        <v>1</v>
      </c>
      <c r="D12" s="2">
        <v>9</v>
      </c>
      <c r="E12" s="2">
        <v>5</v>
      </c>
      <c r="F12" s="30" t="s">
        <v>381</v>
      </c>
      <c r="H12" s="30" t="s">
        <v>381</v>
      </c>
      <c r="I12" s="2">
        <v>10</v>
      </c>
      <c r="J12" s="2">
        <v>10</v>
      </c>
      <c r="K12" s="2">
        <v>19</v>
      </c>
      <c r="L12" s="38" t="s">
        <v>383</v>
      </c>
      <c r="N12" s="30" t="s">
        <v>381</v>
      </c>
      <c r="O12" s="2">
        <v>10</v>
      </c>
      <c r="P12" s="2">
        <v>10</v>
      </c>
      <c r="Q12" s="2">
        <v>21</v>
      </c>
      <c r="R12" s="38" t="s">
        <v>383</v>
      </c>
      <c r="T12" s="30" t="s">
        <v>381</v>
      </c>
      <c r="U12" s="2">
        <v>10</v>
      </c>
      <c r="V12" s="2">
        <v>10</v>
      </c>
      <c r="W12" s="2">
        <v>21</v>
      </c>
      <c r="X12" s="38" t="s">
        <v>383</v>
      </c>
      <c r="Z12" s="30" t="s">
        <v>381</v>
      </c>
      <c r="AA12" s="2">
        <v>10</v>
      </c>
      <c r="AB12" s="2">
        <v>10</v>
      </c>
      <c r="AC12" s="2">
        <v>21</v>
      </c>
      <c r="AD12" s="38" t="s">
        <v>383</v>
      </c>
      <c r="AF12" s="30" t="s">
        <v>381</v>
      </c>
      <c r="AG12" s="2">
        <v>10</v>
      </c>
      <c r="AH12" s="2">
        <v>10</v>
      </c>
      <c r="AI12" s="2">
        <v>21</v>
      </c>
      <c r="AJ12" s="38" t="s">
        <v>383</v>
      </c>
      <c r="AK12" s="273"/>
      <c r="AL12" s="30" t="s">
        <v>381</v>
      </c>
      <c r="AM12" s="2">
        <v>10</v>
      </c>
      <c r="AN12" s="2">
        <v>10</v>
      </c>
      <c r="AO12" s="2">
        <v>21</v>
      </c>
      <c r="AP12" s="38" t="s">
        <v>383</v>
      </c>
      <c r="AQ12" s="274"/>
      <c r="AR12" s="30" t="s">
        <v>381</v>
      </c>
      <c r="AS12" s="2">
        <v>10</v>
      </c>
      <c r="AT12" s="2">
        <v>10</v>
      </c>
      <c r="AU12" s="2">
        <v>21</v>
      </c>
      <c r="AV12" s="38" t="s">
        <v>383</v>
      </c>
      <c r="AX12" s="30" t="s">
        <v>381</v>
      </c>
      <c r="AY12" s="2">
        <v>10</v>
      </c>
      <c r="AZ12" s="2">
        <v>10</v>
      </c>
      <c r="BA12" s="2">
        <v>21</v>
      </c>
      <c r="BB12" s="38" t="s">
        <v>383</v>
      </c>
    </row>
    <row r="13" spans="2:54" ht="13.5">
      <c r="B13" s="36" t="s">
        <v>382</v>
      </c>
      <c r="C13" s="2">
        <v>2</v>
      </c>
      <c r="D13" s="2">
        <v>10</v>
      </c>
      <c r="E13" s="26">
        <v>6</v>
      </c>
      <c r="F13" s="30" t="s">
        <v>381</v>
      </c>
      <c r="H13" s="275"/>
      <c r="I13" s="276"/>
      <c r="J13" s="276"/>
      <c r="K13" s="276"/>
      <c r="L13" s="277"/>
      <c r="N13" s="275"/>
      <c r="O13" s="276"/>
      <c r="P13" s="276"/>
      <c r="Q13" s="276"/>
      <c r="R13" s="277"/>
      <c r="T13" s="275"/>
      <c r="U13" s="276"/>
      <c r="V13" s="276"/>
      <c r="W13" s="276"/>
      <c r="X13" s="277"/>
      <c r="Z13" s="275"/>
      <c r="AA13" s="276"/>
      <c r="AB13" s="276"/>
      <c r="AC13" s="276"/>
      <c r="AD13" s="277"/>
      <c r="AF13" s="275"/>
      <c r="AG13" s="276"/>
      <c r="AH13" s="276"/>
      <c r="AI13" s="276"/>
      <c r="AJ13" s="277"/>
      <c r="AK13" s="278"/>
      <c r="AL13" s="275"/>
      <c r="AM13" s="276"/>
      <c r="AN13" s="276"/>
      <c r="AO13" s="276"/>
      <c r="AP13" s="277"/>
      <c r="AQ13" s="279"/>
      <c r="AR13" s="275"/>
      <c r="AS13" s="276"/>
      <c r="AT13" s="276"/>
      <c r="AU13" s="276"/>
      <c r="AV13" s="277"/>
      <c r="AX13" s="275"/>
      <c r="AY13" s="276"/>
      <c r="AZ13" s="276"/>
      <c r="BA13" s="276"/>
      <c r="BB13" s="277"/>
    </row>
    <row r="14" spans="2:54" ht="13.5">
      <c r="B14" s="36" t="s">
        <v>382</v>
      </c>
      <c r="C14" s="2">
        <v>3</v>
      </c>
      <c r="D14" s="2">
        <v>11</v>
      </c>
      <c r="E14" s="26">
        <v>7</v>
      </c>
      <c r="F14" s="30" t="s">
        <v>381</v>
      </c>
      <c r="H14" s="36" t="s">
        <v>382</v>
      </c>
      <c r="I14" s="2">
        <v>1</v>
      </c>
      <c r="J14" s="2">
        <v>11</v>
      </c>
      <c r="K14" s="2">
        <v>7</v>
      </c>
      <c r="L14" s="30" t="s">
        <v>381</v>
      </c>
      <c r="N14" s="36" t="s">
        <v>382</v>
      </c>
      <c r="O14" s="2">
        <v>1</v>
      </c>
      <c r="P14" s="2">
        <v>11</v>
      </c>
      <c r="Q14" s="2">
        <v>7</v>
      </c>
      <c r="R14" s="30" t="s">
        <v>381</v>
      </c>
      <c r="T14" s="36" t="s">
        <v>382</v>
      </c>
      <c r="U14" s="2">
        <v>1</v>
      </c>
      <c r="V14" s="2">
        <v>11</v>
      </c>
      <c r="W14" s="2">
        <v>7</v>
      </c>
      <c r="X14" s="30" t="s">
        <v>381</v>
      </c>
      <c r="Z14" s="36" t="s">
        <v>382</v>
      </c>
      <c r="AA14" s="2">
        <v>1</v>
      </c>
      <c r="AB14" s="2">
        <v>11</v>
      </c>
      <c r="AC14" s="2">
        <v>7</v>
      </c>
      <c r="AD14" s="30" t="s">
        <v>381</v>
      </c>
      <c r="AF14" s="36" t="s">
        <v>382</v>
      </c>
      <c r="AG14" s="2">
        <v>1</v>
      </c>
      <c r="AH14" s="2">
        <v>11</v>
      </c>
      <c r="AI14" s="2">
        <v>7</v>
      </c>
      <c r="AJ14" s="30" t="s">
        <v>381</v>
      </c>
      <c r="AK14" s="271"/>
      <c r="AL14" s="36" t="s">
        <v>382</v>
      </c>
      <c r="AM14" s="2">
        <v>1</v>
      </c>
      <c r="AN14" s="2">
        <v>11</v>
      </c>
      <c r="AO14" s="2">
        <v>7</v>
      </c>
      <c r="AP14" s="30" t="s">
        <v>381</v>
      </c>
      <c r="AQ14" s="272"/>
      <c r="AR14" s="36" t="s">
        <v>382</v>
      </c>
      <c r="AS14" s="2">
        <v>1</v>
      </c>
      <c r="AT14" s="2">
        <v>11</v>
      </c>
      <c r="AU14" s="2">
        <v>7</v>
      </c>
      <c r="AV14" s="30" t="s">
        <v>381</v>
      </c>
      <c r="AX14" s="36" t="s">
        <v>382</v>
      </c>
      <c r="AY14" s="2">
        <v>1</v>
      </c>
      <c r="AZ14" s="2">
        <v>11</v>
      </c>
      <c r="BA14" s="2">
        <v>7</v>
      </c>
      <c r="BB14" s="30" t="s">
        <v>381</v>
      </c>
    </row>
    <row r="15" spans="2:54" ht="13.5">
      <c r="B15" s="36" t="s">
        <v>382</v>
      </c>
      <c r="C15" s="2">
        <v>4</v>
      </c>
      <c r="D15" s="2">
        <v>12</v>
      </c>
      <c r="E15" s="2">
        <v>12</v>
      </c>
      <c r="F15" s="36" t="s">
        <v>382</v>
      </c>
      <c r="H15" s="36" t="s">
        <v>382</v>
      </c>
      <c r="I15" s="2">
        <v>2</v>
      </c>
      <c r="J15" s="2">
        <v>12</v>
      </c>
      <c r="K15" s="26">
        <v>8</v>
      </c>
      <c r="L15" s="30" t="s">
        <v>381</v>
      </c>
      <c r="N15" s="36" t="s">
        <v>382</v>
      </c>
      <c r="O15" s="2">
        <v>2</v>
      </c>
      <c r="P15" s="2">
        <v>12</v>
      </c>
      <c r="Q15" s="26">
        <v>8</v>
      </c>
      <c r="R15" s="30" t="s">
        <v>381</v>
      </c>
      <c r="T15" s="36" t="s">
        <v>382</v>
      </c>
      <c r="U15" s="2">
        <v>2</v>
      </c>
      <c r="V15" s="2">
        <v>12</v>
      </c>
      <c r="W15" s="26">
        <v>8</v>
      </c>
      <c r="X15" s="30" t="s">
        <v>381</v>
      </c>
      <c r="Z15" s="36" t="s">
        <v>382</v>
      </c>
      <c r="AA15" s="2">
        <v>2</v>
      </c>
      <c r="AB15" s="2">
        <v>12</v>
      </c>
      <c r="AC15" s="26">
        <v>8</v>
      </c>
      <c r="AD15" s="30" t="s">
        <v>381</v>
      </c>
      <c r="AF15" s="36" t="s">
        <v>382</v>
      </c>
      <c r="AG15" s="2">
        <v>2</v>
      </c>
      <c r="AH15" s="2">
        <v>12</v>
      </c>
      <c r="AI15" s="26">
        <v>8</v>
      </c>
      <c r="AJ15" s="30" t="s">
        <v>381</v>
      </c>
      <c r="AK15" s="273"/>
      <c r="AL15" s="36" t="s">
        <v>382</v>
      </c>
      <c r="AM15" s="2">
        <v>2</v>
      </c>
      <c r="AN15" s="2">
        <v>12</v>
      </c>
      <c r="AO15" s="26">
        <v>8</v>
      </c>
      <c r="AP15" s="30" t="s">
        <v>381</v>
      </c>
      <c r="AQ15" s="274"/>
      <c r="AR15" s="36" t="s">
        <v>382</v>
      </c>
      <c r="AS15" s="2">
        <v>2</v>
      </c>
      <c r="AT15" s="2">
        <v>12</v>
      </c>
      <c r="AU15" s="26">
        <v>8</v>
      </c>
      <c r="AV15" s="30" t="s">
        <v>381</v>
      </c>
      <c r="AX15" s="36" t="s">
        <v>382</v>
      </c>
      <c r="AY15" s="2">
        <v>2</v>
      </c>
      <c r="AZ15" s="2">
        <v>12</v>
      </c>
      <c r="BA15" s="26">
        <v>8</v>
      </c>
      <c r="BB15" s="30" t="s">
        <v>381</v>
      </c>
    </row>
    <row r="16" spans="2:54" ht="13.5">
      <c r="B16" s="36" t="s">
        <v>382</v>
      </c>
      <c r="C16" s="2">
        <v>5</v>
      </c>
      <c r="D16" s="2">
        <v>13</v>
      </c>
      <c r="E16" s="2">
        <v>13</v>
      </c>
      <c r="F16" s="36" t="s">
        <v>382</v>
      </c>
      <c r="H16" s="36" t="s">
        <v>382</v>
      </c>
      <c r="I16" s="2">
        <v>3</v>
      </c>
      <c r="J16" s="2">
        <v>13</v>
      </c>
      <c r="K16" s="26">
        <v>9</v>
      </c>
      <c r="L16" s="30" t="s">
        <v>381</v>
      </c>
      <c r="N16" s="36" t="s">
        <v>382</v>
      </c>
      <c r="O16" s="2">
        <v>3</v>
      </c>
      <c r="P16" s="2">
        <v>13</v>
      </c>
      <c r="Q16" s="26">
        <v>9</v>
      </c>
      <c r="R16" s="30" t="s">
        <v>381</v>
      </c>
      <c r="T16" s="36" t="s">
        <v>382</v>
      </c>
      <c r="U16" s="2">
        <v>3</v>
      </c>
      <c r="V16" s="2">
        <v>13</v>
      </c>
      <c r="W16" s="26">
        <v>9</v>
      </c>
      <c r="X16" s="30" t="s">
        <v>381</v>
      </c>
      <c r="Z16" s="36" t="s">
        <v>382</v>
      </c>
      <c r="AA16" s="2">
        <v>3</v>
      </c>
      <c r="AB16" s="2">
        <v>13</v>
      </c>
      <c r="AC16" s="26">
        <v>9</v>
      </c>
      <c r="AD16" s="30" t="s">
        <v>381</v>
      </c>
      <c r="AF16" s="36" t="s">
        <v>382</v>
      </c>
      <c r="AG16" s="2">
        <v>3</v>
      </c>
      <c r="AH16" s="2">
        <v>13</v>
      </c>
      <c r="AI16" s="26">
        <v>9</v>
      </c>
      <c r="AJ16" s="30" t="s">
        <v>381</v>
      </c>
      <c r="AK16" s="273"/>
      <c r="AL16" s="36" t="s">
        <v>382</v>
      </c>
      <c r="AM16" s="2">
        <v>3</v>
      </c>
      <c r="AN16" s="2">
        <v>13</v>
      </c>
      <c r="AO16" s="26">
        <v>9</v>
      </c>
      <c r="AP16" s="30" t="s">
        <v>381</v>
      </c>
      <c r="AQ16" s="274"/>
      <c r="AR16" s="36" t="s">
        <v>382</v>
      </c>
      <c r="AS16" s="2">
        <v>3</v>
      </c>
      <c r="AT16" s="2">
        <v>13</v>
      </c>
      <c r="AU16" s="26">
        <v>9</v>
      </c>
      <c r="AV16" s="30" t="s">
        <v>381</v>
      </c>
      <c r="AX16" s="36" t="s">
        <v>382</v>
      </c>
      <c r="AY16" s="2">
        <v>3</v>
      </c>
      <c r="AZ16" s="2">
        <v>13</v>
      </c>
      <c r="BA16" s="26">
        <v>9</v>
      </c>
      <c r="BB16" s="30" t="s">
        <v>381</v>
      </c>
    </row>
    <row r="17" spans="2:54" ht="13.5">
      <c r="B17" s="36" t="s">
        <v>382</v>
      </c>
      <c r="C17" s="2">
        <v>6</v>
      </c>
      <c r="D17" s="2">
        <v>14</v>
      </c>
      <c r="E17" s="2">
        <v>18</v>
      </c>
      <c r="F17" s="38" t="s">
        <v>383</v>
      </c>
      <c r="H17" s="36" t="s">
        <v>382</v>
      </c>
      <c r="I17" s="2">
        <v>4</v>
      </c>
      <c r="J17" s="2">
        <v>14</v>
      </c>
      <c r="K17" s="2">
        <v>14</v>
      </c>
      <c r="L17" s="36" t="s">
        <v>382</v>
      </c>
      <c r="N17" s="36" t="s">
        <v>382</v>
      </c>
      <c r="O17" s="2">
        <v>4</v>
      </c>
      <c r="P17" s="2">
        <v>14</v>
      </c>
      <c r="Q17" s="2">
        <v>14</v>
      </c>
      <c r="R17" s="36" t="s">
        <v>382</v>
      </c>
      <c r="T17" s="36" t="s">
        <v>382</v>
      </c>
      <c r="U17" s="2">
        <v>4</v>
      </c>
      <c r="V17" s="2">
        <v>14</v>
      </c>
      <c r="W17" s="2">
        <v>14</v>
      </c>
      <c r="X17" s="36" t="s">
        <v>382</v>
      </c>
      <c r="Z17" s="36" t="s">
        <v>382</v>
      </c>
      <c r="AA17" s="2">
        <v>4</v>
      </c>
      <c r="AB17" s="2">
        <v>14</v>
      </c>
      <c r="AC17" s="2">
        <v>14</v>
      </c>
      <c r="AD17" s="36" t="s">
        <v>382</v>
      </c>
      <c r="AF17" s="36" t="s">
        <v>382</v>
      </c>
      <c r="AG17" s="2">
        <v>4</v>
      </c>
      <c r="AH17" s="2">
        <v>14</v>
      </c>
      <c r="AI17" s="2">
        <v>14</v>
      </c>
      <c r="AJ17" s="36" t="s">
        <v>382</v>
      </c>
      <c r="AK17" s="271"/>
      <c r="AL17" s="36" t="s">
        <v>382</v>
      </c>
      <c r="AM17" s="2">
        <v>4</v>
      </c>
      <c r="AN17" s="2">
        <v>14</v>
      </c>
      <c r="AO17" s="2">
        <v>14</v>
      </c>
      <c r="AP17" s="36" t="s">
        <v>382</v>
      </c>
      <c r="AQ17" s="274"/>
      <c r="AR17" s="36" t="s">
        <v>382</v>
      </c>
      <c r="AS17" s="2">
        <v>4</v>
      </c>
      <c r="AT17" s="2">
        <v>14</v>
      </c>
      <c r="AU17" s="2">
        <v>14</v>
      </c>
      <c r="AV17" s="36" t="s">
        <v>382</v>
      </c>
      <c r="AX17" s="36" t="s">
        <v>382</v>
      </c>
      <c r="AY17" s="2">
        <v>4</v>
      </c>
      <c r="AZ17" s="2">
        <v>14</v>
      </c>
      <c r="BA17" s="2">
        <v>14</v>
      </c>
      <c r="BB17" s="36" t="s">
        <v>382</v>
      </c>
    </row>
    <row r="18" spans="2:54" ht="13.5">
      <c r="B18" s="36" t="s">
        <v>382</v>
      </c>
      <c r="C18" s="2">
        <v>7</v>
      </c>
      <c r="D18" s="2">
        <v>15</v>
      </c>
      <c r="E18" s="2">
        <v>19</v>
      </c>
      <c r="F18" s="38" t="s">
        <v>383</v>
      </c>
      <c r="H18" s="36" t="s">
        <v>382</v>
      </c>
      <c r="I18" s="2">
        <v>5</v>
      </c>
      <c r="J18" s="2">
        <v>15</v>
      </c>
      <c r="K18" s="2">
        <v>15</v>
      </c>
      <c r="L18" s="36" t="s">
        <v>382</v>
      </c>
      <c r="N18" s="36" t="s">
        <v>382</v>
      </c>
      <c r="O18" s="2">
        <v>5</v>
      </c>
      <c r="P18" s="2">
        <v>15</v>
      </c>
      <c r="Q18" s="2">
        <v>15</v>
      </c>
      <c r="R18" s="36" t="s">
        <v>382</v>
      </c>
      <c r="T18" s="36" t="s">
        <v>382</v>
      </c>
      <c r="U18" s="2">
        <v>5</v>
      </c>
      <c r="V18" s="2">
        <v>15</v>
      </c>
      <c r="W18" s="2">
        <v>15</v>
      </c>
      <c r="X18" s="36" t="s">
        <v>382</v>
      </c>
      <c r="Z18" s="36" t="s">
        <v>382</v>
      </c>
      <c r="AA18" s="2">
        <v>5</v>
      </c>
      <c r="AB18" s="2">
        <v>15</v>
      </c>
      <c r="AC18" s="2">
        <v>15</v>
      </c>
      <c r="AD18" s="36" t="s">
        <v>382</v>
      </c>
      <c r="AF18" s="36" t="s">
        <v>382</v>
      </c>
      <c r="AG18" s="2">
        <v>5</v>
      </c>
      <c r="AH18" s="2">
        <v>15</v>
      </c>
      <c r="AI18" s="2">
        <v>15</v>
      </c>
      <c r="AJ18" s="36" t="s">
        <v>382</v>
      </c>
      <c r="AK18" s="271"/>
      <c r="AL18" s="36" t="s">
        <v>382</v>
      </c>
      <c r="AM18" s="2">
        <v>5</v>
      </c>
      <c r="AN18" s="2">
        <v>15</v>
      </c>
      <c r="AO18" s="2">
        <v>15</v>
      </c>
      <c r="AP18" s="36" t="s">
        <v>382</v>
      </c>
      <c r="AQ18" s="274"/>
      <c r="AR18" s="36" t="s">
        <v>382</v>
      </c>
      <c r="AS18" s="2">
        <v>5</v>
      </c>
      <c r="AT18" s="2">
        <v>15</v>
      </c>
      <c r="AU18" s="2">
        <v>15</v>
      </c>
      <c r="AV18" s="36" t="s">
        <v>382</v>
      </c>
      <c r="AX18" s="36" t="s">
        <v>382</v>
      </c>
      <c r="AY18" s="2">
        <v>5</v>
      </c>
      <c r="AZ18" s="2">
        <v>15</v>
      </c>
      <c r="BA18" s="2">
        <v>15</v>
      </c>
      <c r="BB18" s="36" t="s">
        <v>382</v>
      </c>
    </row>
    <row r="19" spans="2:54" ht="13.5">
      <c r="B19" s="36" t="s">
        <v>382</v>
      </c>
      <c r="C19" s="2">
        <v>8</v>
      </c>
      <c r="D19" s="2">
        <v>16</v>
      </c>
      <c r="E19" s="2">
        <v>25</v>
      </c>
      <c r="F19" s="42" t="s">
        <v>384</v>
      </c>
      <c r="H19" s="36" t="s">
        <v>382</v>
      </c>
      <c r="I19" s="2">
        <v>6</v>
      </c>
      <c r="J19" s="2">
        <v>16</v>
      </c>
      <c r="K19" s="2">
        <v>20</v>
      </c>
      <c r="L19" s="38" t="s">
        <v>383</v>
      </c>
      <c r="N19" s="36" t="s">
        <v>382</v>
      </c>
      <c r="O19" s="2">
        <v>6</v>
      </c>
      <c r="P19" s="2">
        <v>16</v>
      </c>
      <c r="Q19" s="2">
        <v>16</v>
      </c>
      <c r="R19" s="36" t="s">
        <v>382</v>
      </c>
      <c r="T19" s="36" t="s">
        <v>382</v>
      </c>
      <c r="U19" s="2">
        <v>6</v>
      </c>
      <c r="V19" s="2">
        <v>16</v>
      </c>
      <c r="W19" s="2">
        <v>16</v>
      </c>
      <c r="X19" s="36" t="s">
        <v>382</v>
      </c>
      <c r="Z19" s="36" t="s">
        <v>382</v>
      </c>
      <c r="AA19" s="2">
        <v>6</v>
      </c>
      <c r="AB19" s="2">
        <v>16</v>
      </c>
      <c r="AC19" s="2">
        <v>16</v>
      </c>
      <c r="AD19" s="36" t="s">
        <v>382</v>
      </c>
      <c r="AF19" s="36" t="s">
        <v>382</v>
      </c>
      <c r="AG19" s="2">
        <v>6</v>
      </c>
      <c r="AH19" s="2">
        <v>16</v>
      </c>
      <c r="AI19" s="2">
        <v>16</v>
      </c>
      <c r="AJ19" s="36" t="s">
        <v>382</v>
      </c>
      <c r="AK19" s="273"/>
      <c r="AL19" s="36" t="s">
        <v>382</v>
      </c>
      <c r="AM19" s="2">
        <v>6</v>
      </c>
      <c r="AN19" s="2">
        <v>16</v>
      </c>
      <c r="AO19" s="2">
        <v>16</v>
      </c>
      <c r="AP19" s="36" t="s">
        <v>382</v>
      </c>
      <c r="AQ19" s="274"/>
      <c r="AR19" s="36" t="s">
        <v>382</v>
      </c>
      <c r="AS19" s="2">
        <v>6</v>
      </c>
      <c r="AT19" s="2">
        <v>16</v>
      </c>
      <c r="AU19" s="2">
        <v>16</v>
      </c>
      <c r="AV19" s="36" t="s">
        <v>382</v>
      </c>
      <c r="AX19" s="36" t="s">
        <v>382</v>
      </c>
      <c r="AY19" s="2">
        <v>6</v>
      </c>
      <c r="AZ19" s="2">
        <v>16</v>
      </c>
      <c r="BA19" s="2">
        <v>16</v>
      </c>
      <c r="BB19" s="36" t="s">
        <v>382</v>
      </c>
    </row>
    <row r="20" spans="2:54" ht="13.5">
      <c r="B20" s="280"/>
      <c r="C20" s="281"/>
      <c r="D20" s="281"/>
      <c r="E20" s="281"/>
      <c r="F20" s="282"/>
      <c r="H20" s="36" t="s">
        <v>382</v>
      </c>
      <c r="I20" s="2">
        <v>7</v>
      </c>
      <c r="J20" s="2">
        <v>17</v>
      </c>
      <c r="K20" s="2">
        <v>21</v>
      </c>
      <c r="L20" s="38" t="s">
        <v>383</v>
      </c>
      <c r="N20" s="36" t="s">
        <v>382</v>
      </c>
      <c r="O20" s="2">
        <v>7</v>
      </c>
      <c r="P20" s="2">
        <v>17</v>
      </c>
      <c r="Q20" s="2">
        <v>17</v>
      </c>
      <c r="R20" s="36" t="s">
        <v>382</v>
      </c>
      <c r="T20" s="36" t="s">
        <v>382</v>
      </c>
      <c r="U20" s="2">
        <v>7</v>
      </c>
      <c r="V20" s="2">
        <v>17</v>
      </c>
      <c r="W20" s="2">
        <v>22</v>
      </c>
      <c r="X20" s="38" t="s">
        <v>383</v>
      </c>
      <c r="Z20" s="36" t="s">
        <v>382</v>
      </c>
      <c r="AA20" s="2">
        <v>7</v>
      </c>
      <c r="AB20" s="2">
        <v>17</v>
      </c>
      <c r="AC20" s="2">
        <v>22</v>
      </c>
      <c r="AD20" s="38" t="s">
        <v>383</v>
      </c>
      <c r="AF20" s="36" t="s">
        <v>382</v>
      </c>
      <c r="AG20" s="2">
        <v>7</v>
      </c>
      <c r="AH20" s="2">
        <v>17</v>
      </c>
      <c r="AI20" s="2">
        <v>22</v>
      </c>
      <c r="AJ20" s="38" t="s">
        <v>383</v>
      </c>
      <c r="AK20" s="271"/>
      <c r="AL20" s="36" t="s">
        <v>382</v>
      </c>
      <c r="AM20" s="2">
        <v>7</v>
      </c>
      <c r="AN20" s="2">
        <v>17</v>
      </c>
      <c r="AO20" s="2">
        <v>22</v>
      </c>
      <c r="AP20" s="38" t="s">
        <v>383</v>
      </c>
      <c r="AQ20" s="272"/>
      <c r="AR20" s="36" t="s">
        <v>382</v>
      </c>
      <c r="AS20" s="2">
        <v>7</v>
      </c>
      <c r="AT20" s="2">
        <v>17</v>
      </c>
      <c r="AU20" s="2">
        <v>22</v>
      </c>
      <c r="AV20" s="38" t="s">
        <v>383</v>
      </c>
      <c r="AX20" s="36" t="s">
        <v>382</v>
      </c>
      <c r="AY20" s="2">
        <v>7</v>
      </c>
      <c r="AZ20" s="2">
        <v>17</v>
      </c>
      <c r="BA20" s="2">
        <v>22</v>
      </c>
      <c r="BB20" s="38" t="s">
        <v>383</v>
      </c>
    </row>
    <row r="21" spans="2:54" ht="13.5">
      <c r="B21" s="38" t="s">
        <v>383</v>
      </c>
      <c r="C21" s="2">
        <v>1</v>
      </c>
      <c r="D21" s="2">
        <v>17</v>
      </c>
      <c r="E21" s="2">
        <v>8</v>
      </c>
      <c r="F21" s="30" t="s">
        <v>381</v>
      </c>
      <c r="H21" s="36" t="s">
        <v>382</v>
      </c>
      <c r="I21" s="2">
        <v>8</v>
      </c>
      <c r="J21" s="2">
        <v>18</v>
      </c>
      <c r="K21" s="2">
        <v>27</v>
      </c>
      <c r="L21" s="42" t="s">
        <v>384</v>
      </c>
      <c r="N21" s="36" t="s">
        <v>382</v>
      </c>
      <c r="O21" s="2">
        <v>8</v>
      </c>
      <c r="P21" s="2">
        <v>18</v>
      </c>
      <c r="Q21" s="2">
        <v>22</v>
      </c>
      <c r="R21" s="38" t="s">
        <v>383</v>
      </c>
      <c r="T21" s="36" t="s">
        <v>382</v>
      </c>
      <c r="U21" s="2">
        <v>8</v>
      </c>
      <c r="V21" s="2">
        <v>18</v>
      </c>
      <c r="W21" s="2">
        <v>23</v>
      </c>
      <c r="X21" s="38" t="s">
        <v>383</v>
      </c>
      <c r="Z21" s="36" t="s">
        <v>382</v>
      </c>
      <c r="AA21" s="2">
        <v>8</v>
      </c>
      <c r="AB21" s="2">
        <v>18</v>
      </c>
      <c r="AC21" s="2">
        <v>23</v>
      </c>
      <c r="AD21" s="38" t="s">
        <v>383</v>
      </c>
      <c r="AF21" s="36" t="s">
        <v>382</v>
      </c>
      <c r="AG21" s="2">
        <v>8</v>
      </c>
      <c r="AH21" s="2">
        <v>18</v>
      </c>
      <c r="AI21" s="2">
        <v>23</v>
      </c>
      <c r="AJ21" s="38" t="s">
        <v>383</v>
      </c>
      <c r="AK21" s="271"/>
      <c r="AL21" s="36" t="s">
        <v>382</v>
      </c>
      <c r="AM21" s="2">
        <v>8</v>
      </c>
      <c r="AN21" s="2">
        <v>18</v>
      </c>
      <c r="AO21" s="2">
        <v>23</v>
      </c>
      <c r="AP21" s="38" t="s">
        <v>383</v>
      </c>
      <c r="AQ21" s="272"/>
      <c r="AR21" s="36" t="s">
        <v>382</v>
      </c>
      <c r="AS21" s="2">
        <v>8</v>
      </c>
      <c r="AT21" s="2">
        <v>18</v>
      </c>
      <c r="AU21" s="2">
        <v>23</v>
      </c>
      <c r="AV21" s="38" t="s">
        <v>383</v>
      </c>
      <c r="AX21" s="36" t="s">
        <v>382</v>
      </c>
      <c r="AY21" s="2">
        <v>8</v>
      </c>
      <c r="AZ21" s="2">
        <v>18</v>
      </c>
      <c r="BA21" s="2">
        <v>23</v>
      </c>
      <c r="BB21" s="38" t="s">
        <v>383</v>
      </c>
    </row>
    <row r="22" spans="2:54" ht="13.5">
      <c r="B22" s="38" t="s">
        <v>383</v>
      </c>
      <c r="C22" s="2">
        <v>2</v>
      </c>
      <c r="D22" s="2">
        <v>18</v>
      </c>
      <c r="E22" s="2">
        <v>14</v>
      </c>
      <c r="F22" s="36" t="s">
        <v>382</v>
      </c>
      <c r="H22" s="280"/>
      <c r="I22" s="281"/>
      <c r="J22" s="281"/>
      <c r="K22" s="281"/>
      <c r="L22" s="282"/>
      <c r="N22" s="36" t="s">
        <v>382</v>
      </c>
      <c r="O22" s="2">
        <v>9</v>
      </c>
      <c r="P22" s="2">
        <v>19</v>
      </c>
      <c r="Q22" s="2">
        <v>23</v>
      </c>
      <c r="R22" s="38" t="s">
        <v>383</v>
      </c>
      <c r="T22" s="36" t="s">
        <v>382</v>
      </c>
      <c r="U22" s="2">
        <v>9</v>
      </c>
      <c r="V22" s="2">
        <v>19</v>
      </c>
      <c r="W22" s="2">
        <v>24</v>
      </c>
      <c r="X22" s="38" t="s">
        <v>383</v>
      </c>
      <c r="Z22" s="36" t="s">
        <v>382</v>
      </c>
      <c r="AA22" s="2">
        <v>9</v>
      </c>
      <c r="AB22" s="2">
        <v>19</v>
      </c>
      <c r="AC22" s="2">
        <v>24</v>
      </c>
      <c r="AD22" s="38" t="s">
        <v>383</v>
      </c>
      <c r="AF22" s="36" t="s">
        <v>382</v>
      </c>
      <c r="AG22" s="2">
        <v>9</v>
      </c>
      <c r="AH22" s="2">
        <v>19</v>
      </c>
      <c r="AI22" s="2">
        <v>24</v>
      </c>
      <c r="AJ22" s="38" t="s">
        <v>383</v>
      </c>
      <c r="AK22" s="271"/>
      <c r="AL22" s="36" t="s">
        <v>382</v>
      </c>
      <c r="AM22" s="2">
        <v>9</v>
      </c>
      <c r="AN22" s="2">
        <v>19</v>
      </c>
      <c r="AO22" s="2">
        <v>24</v>
      </c>
      <c r="AP22" s="38" t="s">
        <v>383</v>
      </c>
      <c r="AQ22" s="272"/>
      <c r="AR22" s="36" t="s">
        <v>382</v>
      </c>
      <c r="AS22" s="2">
        <v>9</v>
      </c>
      <c r="AT22" s="2">
        <v>19</v>
      </c>
      <c r="AU22" s="2">
        <v>24</v>
      </c>
      <c r="AV22" s="38" t="s">
        <v>383</v>
      </c>
      <c r="AX22" s="36" t="s">
        <v>382</v>
      </c>
      <c r="AY22" s="2">
        <v>9</v>
      </c>
      <c r="AZ22" s="2">
        <v>19</v>
      </c>
      <c r="BA22" s="2">
        <v>24</v>
      </c>
      <c r="BB22" s="38" t="s">
        <v>383</v>
      </c>
    </row>
    <row r="23" spans="2:54" ht="13.5">
      <c r="B23" s="38" t="s">
        <v>383</v>
      </c>
      <c r="C23" s="2">
        <v>3</v>
      </c>
      <c r="D23" s="2">
        <v>19</v>
      </c>
      <c r="E23" s="2">
        <v>15</v>
      </c>
      <c r="F23" s="36" t="s">
        <v>382</v>
      </c>
      <c r="H23" s="38" t="s">
        <v>383</v>
      </c>
      <c r="I23" s="2">
        <v>1</v>
      </c>
      <c r="J23" s="2">
        <v>19</v>
      </c>
      <c r="K23" s="2">
        <v>10</v>
      </c>
      <c r="L23" s="30" t="s">
        <v>381</v>
      </c>
      <c r="N23" s="36" t="s">
        <v>382</v>
      </c>
      <c r="O23" s="2">
        <v>10</v>
      </c>
      <c r="P23" s="2">
        <v>20</v>
      </c>
      <c r="Q23" s="2">
        <v>29</v>
      </c>
      <c r="R23" s="42" t="s">
        <v>384</v>
      </c>
      <c r="T23" s="36" t="s">
        <v>382</v>
      </c>
      <c r="U23" s="2">
        <v>10</v>
      </c>
      <c r="V23" s="2">
        <v>20</v>
      </c>
      <c r="W23" s="2">
        <v>31</v>
      </c>
      <c r="X23" s="42" t="s">
        <v>384</v>
      </c>
      <c r="Z23" s="36" t="s">
        <v>382</v>
      </c>
      <c r="AA23" s="2">
        <v>10</v>
      </c>
      <c r="AB23" s="2">
        <v>20</v>
      </c>
      <c r="AC23" s="2">
        <v>31</v>
      </c>
      <c r="AD23" s="42" t="s">
        <v>384</v>
      </c>
      <c r="AF23" s="36" t="s">
        <v>382</v>
      </c>
      <c r="AG23" s="2">
        <v>10</v>
      </c>
      <c r="AH23" s="2">
        <v>20</v>
      </c>
      <c r="AI23" s="2">
        <v>31</v>
      </c>
      <c r="AJ23" s="42" t="s">
        <v>384</v>
      </c>
      <c r="AK23" s="271"/>
      <c r="AL23" s="36" t="s">
        <v>382</v>
      </c>
      <c r="AM23" s="2">
        <v>10</v>
      </c>
      <c r="AN23" s="2">
        <v>20</v>
      </c>
      <c r="AO23" s="2">
        <v>31</v>
      </c>
      <c r="AP23" s="42" t="s">
        <v>384</v>
      </c>
      <c r="AQ23" s="272"/>
      <c r="AR23" s="36" t="s">
        <v>382</v>
      </c>
      <c r="AS23" s="2">
        <v>10</v>
      </c>
      <c r="AT23" s="2">
        <v>20</v>
      </c>
      <c r="AU23" s="2">
        <v>31</v>
      </c>
      <c r="AV23" s="42" t="s">
        <v>384</v>
      </c>
      <c r="AX23" s="36" t="s">
        <v>382</v>
      </c>
      <c r="AY23" s="2">
        <v>10</v>
      </c>
      <c r="AZ23" s="2">
        <v>20</v>
      </c>
      <c r="BA23" s="2">
        <v>31</v>
      </c>
      <c r="BB23" s="42" t="s">
        <v>384</v>
      </c>
    </row>
    <row r="24" spans="2:54" ht="13.5">
      <c r="B24" s="38" t="s">
        <v>383</v>
      </c>
      <c r="C24" s="2">
        <v>4</v>
      </c>
      <c r="D24" s="2">
        <v>20</v>
      </c>
      <c r="E24" s="2">
        <v>20</v>
      </c>
      <c r="F24" s="38" t="s">
        <v>383</v>
      </c>
      <c r="H24" s="38" t="s">
        <v>383</v>
      </c>
      <c r="I24" s="2">
        <v>2</v>
      </c>
      <c r="J24" s="2">
        <v>20</v>
      </c>
      <c r="K24" s="2">
        <v>16</v>
      </c>
      <c r="L24" s="36" t="s">
        <v>382</v>
      </c>
      <c r="N24" s="280"/>
      <c r="O24" s="281"/>
      <c r="P24" s="281"/>
      <c r="Q24" s="281"/>
      <c r="R24" s="282"/>
      <c r="T24" s="280"/>
      <c r="U24" s="281"/>
      <c r="V24" s="281"/>
      <c r="W24" s="281"/>
      <c r="X24" s="282"/>
      <c r="Z24" s="280"/>
      <c r="AA24" s="281"/>
      <c r="AB24" s="281"/>
      <c r="AC24" s="281"/>
      <c r="AD24" s="282"/>
      <c r="AF24" s="280"/>
      <c r="AG24" s="281"/>
      <c r="AH24" s="281"/>
      <c r="AI24" s="281"/>
      <c r="AJ24" s="282"/>
      <c r="AK24" s="273"/>
      <c r="AL24" s="280"/>
      <c r="AM24" s="281"/>
      <c r="AN24" s="281"/>
      <c r="AO24" s="281"/>
      <c r="AP24" s="282"/>
      <c r="AQ24" s="274"/>
      <c r="AR24" s="280"/>
      <c r="AS24" s="281"/>
      <c r="AT24" s="281"/>
      <c r="AU24" s="281"/>
      <c r="AV24" s="282"/>
      <c r="AX24" s="280"/>
      <c r="AY24" s="281"/>
      <c r="AZ24" s="281"/>
      <c r="BA24" s="281"/>
      <c r="BB24" s="282"/>
    </row>
    <row r="25" spans="2:54" ht="13.5">
      <c r="B25" s="38" t="s">
        <v>383</v>
      </c>
      <c r="C25" s="2">
        <v>5</v>
      </c>
      <c r="D25" s="2">
        <v>21</v>
      </c>
      <c r="E25" s="2">
        <v>21</v>
      </c>
      <c r="F25" s="38" t="s">
        <v>383</v>
      </c>
      <c r="H25" s="38" t="s">
        <v>383</v>
      </c>
      <c r="I25" s="2">
        <v>3</v>
      </c>
      <c r="J25" s="2">
        <v>21</v>
      </c>
      <c r="K25" s="2">
        <v>17</v>
      </c>
      <c r="L25" s="36" t="s">
        <v>382</v>
      </c>
      <c r="N25" s="38" t="s">
        <v>383</v>
      </c>
      <c r="O25" s="2">
        <v>1</v>
      </c>
      <c r="P25" s="2">
        <v>21</v>
      </c>
      <c r="Q25" s="2">
        <v>10</v>
      </c>
      <c r="R25" s="30" t="s">
        <v>381</v>
      </c>
      <c r="T25" s="38" t="s">
        <v>383</v>
      </c>
      <c r="U25" s="2">
        <v>1</v>
      </c>
      <c r="V25" s="2">
        <v>21</v>
      </c>
      <c r="W25" s="2">
        <v>10</v>
      </c>
      <c r="X25" s="30" t="s">
        <v>381</v>
      </c>
      <c r="Z25" s="38" t="s">
        <v>383</v>
      </c>
      <c r="AA25" s="2">
        <v>1</v>
      </c>
      <c r="AB25" s="2">
        <v>21</v>
      </c>
      <c r="AC25" s="2">
        <v>10</v>
      </c>
      <c r="AD25" s="30" t="s">
        <v>381</v>
      </c>
      <c r="AF25" s="38" t="s">
        <v>383</v>
      </c>
      <c r="AG25" s="2">
        <v>1</v>
      </c>
      <c r="AH25" s="2">
        <v>21</v>
      </c>
      <c r="AI25" s="2">
        <v>10</v>
      </c>
      <c r="AJ25" s="30" t="s">
        <v>381</v>
      </c>
      <c r="AK25" s="273"/>
      <c r="AL25" s="38" t="s">
        <v>383</v>
      </c>
      <c r="AM25" s="2">
        <v>1</v>
      </c>
      <c r="AN25" s="2">
        <v>21</v>
      </c>
      <c r="AO25" s="2">
        <v>10</v>
      </c>
      <c r="AP25" s="30" t="s">
        <v>381</v>
      </c>
      <c r="AQ25" s="274"/>
      <c r="AR25" s="38" t="s">
        <v>383</v>
      </c>
      <c r="AS25" s="2">
        <v>1</v>
      </c>
      <c r="AT25" s="2">
        <v>21</v>
      </c>
      <c r="AU25" s="2">
        <v>10</v>
      </c>
      <c r="AV25" s="30" t="s">
        <v>381</v>
      </c>
      <c r="AX25" s="38" t="s">
        <v>383</v>
      </c>
      <c r="AY25" s="2">
        <v>1</v>
      </c>
      <c r="AZ25" s="2">
        <v>21</v>
      </c>
      <c r="BA25" s="2">
        <v>10</v>
      </c>
      <c r="BB25" s="30" t="s">
        <v>381</v>
      </c>
    </row>
    <row r="26" spans="2:54" ht="13.5">
      <c r="B26" s="38" t="s">
        <v>383</v>
      </c>
      <c r="C26" s="2">
        <v>6</v>
      </c>
      <c r="D26" s="2">
        <v>22</v>
      </c>
      <c r="E26" s="2">
        <v>26</v>
      </c>
      <c r="F26" s="42" t="s">
        <v>384</v>
      </c>
      <c r="H26" s="38" t="s">
        <v>383</v>
      </c>
      <c r="I26" s="2">
        <v>4</v>
      </c>
      <c r="J26" s="2">
        <v>22</v>
      </c>
      <c r="K26" s="2">
        <v>22</v>
      </c>
      <c r="L26" s="38" t="s">
        <v>383</v>
      </c>
      <c r="N26" s="38" t="s">
        <v>383</v>
      </c>
      <c r="O26" s="2">
        <v>2</v>
      </c>
      <c r="P26" s="2">
        <v>22</v>
      </c>
      <c r="Q26" s="2">
        <v>18</v>
      </c>
      <c r="R26" s="36" t="s">
        <v>382</v>
      </c>
      <c r="T26" s="38" t="s">
        <v>383</v>
      </c>
      <c r="U26" s="2">
        <v>2</v>
      </c>
      <c r="V26" s="2">
        <v>22</v>
      </c>
      <c r="W26" s="2">
        <v>17</v>
      </c>
      <c r="X26" s="36" t="s">
        <v>382</v>
      </c>
      <c r="Z26" s="38" t="s">
        <v>383</v>
      </c>
      <c r="AA26" s="2">
        <v>2</v>
      </c>
      <c r="AB26" s="2">
        <v>22</v>
      </c>
      <c r="AC26" s="2">
        <v>17</v>
      </c>
      <c r="AD26" s="36" t="s">
        <v>382</v>
      </c>
      <c r="AF26" s="38" t="s">
        <v>383</v>
      </c>
      <c r="AG26" s="2">
        <v>2</v>
      </c>
      <c r="AH26" s="2">
        <v>22</v>
      </c>
      <c r="AI26" s="2">
        <v>17</v>
      </c>
      <c r="AJ26" s="36" t="s">
        <v>382</v>
      </c>
      <c r="AK26" s="271"/>
      <c r="AL26" s="38" t="s">
        <v>383</v>
      </c>
      <c r="AM26" s="2">
        <v>2</v>
      </c>
      <c r="AN26" s="2">
        <v>22</v>
      </c>
      <c r="AO26" s="2">
        <v>17</v>
      </c>
      <c r="AP26" s="36" t="s">
        <v>382</v>
      </c>
      <c r="AQ26" s="274"/>
      <c r="AR26" s="38" t="s">
        <v>383</v>
      </c>
      <c r="AS26" s="2">
        <v>2</v>
      </c>
      <c r="AT26" s="2">
        <v>22</v>
      </c>
      <c r="AU26" s="2">
        <v>17</v>
      </c>
      <c r="AV26" s="36" t="s">
        <v>382</v>
      </c>
      <c r="AX26" s="38" t="s">
        <v>383</v>
      </c>
      <c r="AY26" s="2">
        <v>2</v>
      </c>
      <c r="AZ26" s="2">
        <v>22</v>
      </c>
      <c r="BA26" s="2">
        <v>17</v>
      </c>
      <c r="BB26" s="36" t="s">
        <v>382</v>
      </c>
    </row>
    <row r="27" spans="2:54" ht="13.5">
      <c r="B27" s="38" t="s">
        <v>383</v>
      </c>
      <c r="C27" s="2">
        <v>7</v>
      </c>
      <c r="D27" s="2">
        <v>23</v>
      </c>
      <c r="E27" s="2">
        <v>27</v>
      </c>
      <c r="F27" s="42" t="s">
        <v>384</v>
      </c>
      <c r="H27" s="38" t="s">
        <v>383</v>
      </c>
      <c r="I27" s="2">
        <v>5</v>
      </c>
      <c r="J27" s="2">
        <v>23</v>
      </c>
      <c r="K27" s="2">
        <v>23</v>
      </c>
      <c r="L27" s="38" t="s">
        <v>383</v>
      </c>
      <c r="N27" s="38" t="s">
        <v>383</v>
      </c>
      <c r="O27" s="2">
        <v>3</v>
      </c>
      <c r="P27" s="2">
        <v>23</v>
      </c>
      <c r="Q27" s="2">
        <v>19</v>
      </c>
      <c r="R27" s="36" t="s">
        <v>382</v>
      </c>
      <c r="T27" s="38" t="s">
        <v>383</v>
      </c>
      <c r="U27" s="2">
        <v>3</v>
      </c>
      <c r="V27" s="2">
        <v>23</v>
      </c>
      <c r="W27" s="2">
        <v>18</v>
      </c>
      <c r="X27" s="36" t="s">
        <v>382</v>
      </c>
      <c r="Z27" s="38" t="s">
        <v>383</v>
      </c>
      <c r="AA27" s="2">
        <v>3</v>
      </c>
      <c r="AB27" s="2">
        <v>23</v>
      </c>
      <c r="AC27" s="2">
        <v>18</v>
      </c>
      <c r="AD27" s="36" t="s">
        <v>382</v>
      </c>
      <c r="AF27" s="38" t="s">
        <v>383</v>
      </c>
      <c r="AG27" s="2">
        <v>3</v>
      </c>
      <c r="AH27" s="2">
        <v>23</v>
      </c>
      <c r="AI27" s="2">
        <v>18</v>
      </c>
      <c r="AJ27" s="36" t="s">
        <v>382</v>
      </c>
      <c r="AK27" s="271"/>
      <c r="AL27" s="38" t="s">
        <v>383</v>
      </c>
      <c r="AM27" s="2">
        <v>3</v>
      </c>
      <c r="AN27" s="2">
        <v>23</v>
      </c>
      <c r="AO27" s="2">
        <v>18</v>
      </c>
      <c r="AP27" s="36" t="s">
        <v>382</v>
      </c>
      <c r="AQ27" s="274"/>
      <c r="AR27" s="38" t="s">
        <v>383</v>
      </c>
      <c r="AS27" s="2">
        <v>3</v>
      </c>
      <c r="AT27" s="2">
        <v>23</v>
      </c>
      <c r="AU27" s="2">
        <v>18</v>
      </c>
      <c r="AV27" s="36" t="s">
        <v>382</v>
      </c>
      <c r="AX27" s="38" t="s">
        <v>383</v>
      </c>
      <c r="AY27" s="2">
        <v>3</v>
      </c>
      <c r="AZ27" s="2">
        <v>23</v>
      </c>
      <c r="BA27" s="2">
        <v>18</v>
      </c>
      <c r="BB27" s="36" t="s">
        <v>382</v>
      </c>
    </row>
    <row r="28" spans="2:54" ht="13.5">
      <c r="B28" s="38" t="s">
        <v>383</v>
      </c>
      <c r="C28" s="2">
        <v>8</v>
      </c>
      <c r="D28" s="2">
        <v>24</v>
      </c>
      <c r="E28" s="2">
        <v>33</v>
      </c>
      <c r="F28" s="244" t="s">
        <v>385</v>
      </c>
      <c r="H28" s="38" t="s">
        <v>383</v>
      </c>
      <c r="I28" s="2">
        <v>6</v>
      </c>
      <c r="J28" s="2">
        <v>24</v>
      </c>
      <c r="K28" s="2">
        <v>28</v>
      </c>
      <c r="L28" s="42" t="s">
        <v>384</v>
      </c>
      <c r="N28" s="38" t="s">
        <v>383</v>
      </c>
      <c r="O28" s="2">
        <v>4</v>
      </c>
      <c r="P28" s="2">
        <v>24</v>
      </c>
      <c r="Q28" s="2">
        <v>24</v>
      </c>
      <c r="R28" s="38" t="s">
        <v>383</v>
      </c>
      <c r="T28" s="38" t="s">
        <v>383</v>
      </c>
      <c r="U28" s="2">
        <v>4</v>
      </c>
      <c r="V28" s="2">
        <v>24</v>
      </c>
      <c r="W28" s="2">
        <v>19</v>
      </c>
      <c r="X28" s="36" t="s">
        <v>382</v>
      </c>
      <c r="Z28" s="38" t="s">
        <v>383</v>
      </c>
      <c r="AA28" s="2">
        <v>4</v>
      </c>
      <c r="AB28" s="2">
        <v>24</v>
      </c>
      <c r="AC28" s="2">
        <v>19</v>
      </c>
      <c r="AD28" s="36" t="s">
        <v>382</v>
      </c>
      <c r="AF28" s="38" t="s">
        <v>383</v>
      </c>
      <c r="AG28" s="2">
        <v>4</v>
      </c>
      <c r="AH28" s="2">
        <v>24</v>
      </c>
      <c r="AI28" s="2">
        <v>19</v>
      </c>
      <c r="AJ28" s="36" t="s">
        <v>382</v>
      </c>
      <c r="AK28" s="273"/>
      <c r="AL28" s="38" t="s">
        <v>383</v>
      </c>
      <c r="AM28" s="2">
        <v>4</v>
      </c>
      <c r="AN28" s="2">
        <v>24</v>
      </c>
      <c r="AO28" s="2">
        <v>19</v>
      </c>
      <c r="AP28" s="36" t="s">
        <v>382</v>
      </c>
      <c r="AQ28" s="272"/>
      <c r="AR28" s="38" t="s">
        <v>383</v>
      </c>
      <c r="AS28" s="2">
        <v>4</v>
      </c>
      <c r="AT28" s="2">
        <v>24</v>
      </c>
      <c r="AU28" s="2">
        <v>19</v>
      </c>
      <c r="AV28" s="36" t="s">
        <v>382</v>
      </c>
      <c r="AX28" s="38" t="s">
        <v>383</v>
      </c>
      <c r="AY28" s="2">
        <v>4</v>
      </c>
      <c r="AZ28" s="2">
        <v>24</v>
      </c>
      <c r="BA28" s="2">
        <v>19</v>
      </c>
      <c r="BB28" s="36" t="s">
        <v>382</v>
      </c>
    </row>
    <row r="29" spans="2:54" ht="13.5">
      <c r="B29" s="280"/>
      <c r="C29" s="281"/>
      <c r="D29" s="281"/>
      <c r="E29" s="281"/>
      <c r="F29" s="282"/>
      <c r="H29" s="38" t="s">
        <v>383</v>
      </c>
      <c r="I29" s="2">
        <v>7</v>
      </c>
      <c r="J29" s="2">
        <v>25</v>
      </c>
      <c r="K29" s="2">
        <v>29</v>
      </c>
      <c r="L29" s="42" t="s">
        <v>384</v>
      </c>
      <c r="N29" s="38" t="s">
        <v>383</v>
      </c>
      <c r="O29" s="2">
        <v>5</v>
      </c>
      <c r="P29" s="2">
        <v>25</v>
      </c>
      <c r="Q29" s="2">
        <v>25</v>
      </c>
      <c r="R29" s="38" t="s">
        <v>383</v>
      </c>
      <c r="T29" s="38" t="s">
        <v>383</v>
      </c>
      <c r="U29" s="2">
        <v>5</v>
      </c>
      <c r="V29" s="2">
        <v>25</v>
      </c>
      <c r="W29" s="2">
        <v>25</v>
      </c>
      <c r="X29" s="38" t="s">
        <v>383</v>
      </c>
      <c r="Z29" s="38" t="s">
        <v>383</v>
      </c>
      <c r="AA29" s="2">
        <v>5</v>
      </c>
      <c r="AB29" s="2">
        <v>25</v>
      </c>
      <c r="AC29" s="2">
        <v>25</v>
      </c>
      <c r="AD29" s="38" t="s">
        <v>383</v>
      </c>
      <c r="AF29" s="38" t="s">
        <v>383</v>
      </c>
      <c r="AG29" s="2">
        <v>5</v>
      </c>
      <c r="AH29" s="2">
        <v>25</v>
      </c>
      <c r="AI29" s="2">
        <v>25</v>
      </c>
      <c r="AJ29" s="38" t="s">
        <v>383</v>
      </c>
      <c r="AK29" s="271"/>
      <c r="AL29" s="38" t="s">
        <v>383</v>
      </c>
      <c r="AM29" s="2">
        <v>5</v>
      </c>
      <c r="AN29" s="2">
        <v>25</v>
      </c>
      <c r="AO29" s="2">
        <v>25</v>
      </c>
      <c r="AP29" s="38" t="s">
        <v>383</v>
      </c>
      <c r="AQ29" s="272"/>
      <c r="AR29" s="38" t="s">
        <v>383</v>
      </c>
      <c r="AS29" s="2">
        <v>5</v>
      </c>
      <c r="AT29" s="2">
        <v>25</v>
      </c>
      <c r="AU29" s="2">
        <v>25</v>
      </c>
      <c r="AV29" s="38" t="s">
        <v>383</v>
      </c>
      <c r="AX29" s="38" t="s">
        <v>383</v>
      </c>
      <c r="AY29" s="2">
        <v>5</v>
      </c>
      <c r="AZ29" s="2">
        <v>25</v>
      </c>
      <c r="BA29" s="2">
        <v>25</v>
      </c>
      <c r="BB29" s="38" t="s">
        <v>383</v>
      </c>
    </row>
    <row r="30" spans="2:54" ht="13.5">
      <c r="B30" s="42" t="s">
        <v>384</v>
      </c>
      <c r="C30" s="2">
        <v>1</v>
      </c>
      <c r="D30" s="2">
        <v>25</v>
      </c>
      <c r="E30" s="2">
        <v>16</v>
      </c>
      <c r="F30" s="36" t="s">
        <v>382</v>
      </c>
      <c r="H30" s="38" t="s">
        <v>383</v>
      </c>
      <c r="I30" s="2">
        <v>8</v>
      </c>
      <c r="J30" s="2">
        <v>26</v>
      </c>
      <c r="K30" s="2">
        <v>35</v>
      </c>
      <c r="L30" s="244" t="s">
        <v>385</v>
      </c>
      <c r="N30" s="38" t="s">
        <v>383</v>
      </c>
      <c r="O30" s="2">
        <v>6</v>
      </c>
      <c r="P30" s="2">
        <v>26</v>
      </c>
      <c r="Q30" s="2">
        <v>30</v>
      </c>
      <c r="R30" s="42" t="s">
        <v>384</v>
      </c>
      <c r="T30" s="38" t="s">
        <v>383</v>
      </c>
      <c r="U30" s="2">
        <v>6</v>
      </c>
      <c r="V30" s="2">
        <v>26</v>
      </c>
      <c r="W30" s="2">
        <v>26</v>
      </c>
      <c r="X30" s="38" t="s">
        <v>383</v>
      </c>
      <c r="Z30" s="38" t="s">
        <v>383</v>
      </c>
      <c r="AA30" s="2">
        <v>6</v>
      </c>
      <c r="AB30" s="2">
        <v>26</v>
      </c>
      <c r="AC30" s="2">
        <v>26</v>
      </c>
      <c r="AD30" s="38" t="s">
        <v>383</v>
      </c>
      <c r="AF30" s="38" t="s">
        <v>383</v>
      </c>
      <c r="AG30" s="2">
        <v>6</v>
      </c>
      <c r="AH30" s="2">
        <v>26</v>
      </c>
      <c r="AI30" s="2">
        <v>26</v>
      </c>
      <c r="AJ30" s="38" t="s">
        <v>383</v>
      </c>
      <c r="AK30" s="271"/>
      <c r="AL30" s="38" t="s">
        <v>383</v>
      </c>
      <c r="AM30" s="2">
        <v>6</v>
      </c>
      <c r="AN30" s="2">
        <v>26</v>
      </c>
      <c r="AO30" s="2">
        <v>26</v>
      </c>
      <c r="AP30" s="38" t="s">
        <v>383</v>
      </c>
      <c r="AQ30" s="272"/>
      <c r="AR30" s="38" t="s">
        <v>383</v>
      </c>
      <c r="AS30" s="2">
        <v>6</v>
      </c>
      <c r="AT30" s="2">
        <v>26</v>
      </c>
      <c r="AU30" s="2">
        <v>26</v>
      </c>
      <c r="AV30" s="38" t="s">
        <v>383</v>
      </c>
      <c r="AX30" s="38" t="s">
        <v>383</v>
      </c>
      <c r="AY30" s="2">
        <v>6</v>
      </c>
      <c r="AZ30" s="2">
        <v>26</v>
      </c>
      <c r="BA30" s="2">
        <v>26</v>
      </c>
      <c r="BB30" s="38" t="s">
        <v>383</v>
      </c>
    </row>
    <row r="31" spans="2:54" ht="13.5">
      <c r="B31" s="42" t="s">
        <v>384</v>
      </c>
      <c r="C31" s="2">
        <v>2</v>
      </c>
      <c r="D31" s="2">
        <v>26</v>
      </c>
      <c r="E31" s="2">
        <v>22</v>
      </c>
      <c r="F31" s="38" t="s">
        <v>383</v>
      </c>
      <c r="H31" s="280"/>
      <c r="I31" s="281"/>
      <c r="J31" s="281"/>
      <c r="K31" s="281"/>
      <c r="L31" s="282"/>
      <c r="N31" s="38" t="s">
        <v>383</v>
      </c>
      <c r="O31" s="2">
        <v>7</v>
      </c>
      <c r="P31" s="2">
        <v>27</v>
      </c>
      <c r="Q31" s="2">
        <v>31</v>
      </c>
      <c r="R31" s="42" t="s">
        <v>384</v>
      </c>
      <c r="T31" s="38" t="s">
        <v>383</v>
      </c>
      <c r="U31" s="2">
        <v>7</v>
      </c>
      <c r="V31" s="2">
        <v>27</v>
      </c>
      <c r="W31" s="2">
        <v>27</v>
      </c>
      <c r="X31" s="38" t="s">
        <v>383</v>
      </c>
      <c r="Z31" s="38" t="s">
        <v>383</v>
      </c>
      <c r="AA31" s="2">
        <v>7</v>
      </c>
      <c r="AB31" s="2">
        <v>27</v>
      </c>
      <c r="AC31" s="2">
        <v>32</v>
      </c>
      <c r="AD31" s="42" t="s">
        <v>384</v>
      </c>
      <c r="AF31" s="38" t="s">
        <v>383</v>
      </c>
      <c r="AG31" s="2">
        <v>7</v>
      </c>
      <c r="AH31" s="2">
        <v>27</v>
      </c>
      <c r="AI31" s="2">
        <v>32</v>
      </c>
      <c r="AJ31" s="42" t="s">
        <v>384</v>
      </c>
      <c r="AK31" s="271"/>
      <c r="AL31" s="38" t="s">
        <v>383</v>
      </c>
      <c r="AM31" s="2">
        <v>7</v>
      </c>
      <c r="AN31" s="2">
        <v>27</v>
      </c>
      <c r="AO31" s="2">
        <v>32</v>
      </c>
      <c r="AP31" s="42" t="s">
        <v>384</v>
      </c>
      <c r="AQ31" s="272"/>
      <c r="AR31" s="38" t="s">
        <v>383</v>
      </c>
      <c r="AS31" s="2">
        <v>7</v>
      </c>
      <c r="AT31" s="2">
        <v>27</v>
      </c>
      <c r="AU31" s="2">
        <v>32</v>
      </c>
      <c r="AV31" s="42" t="s">
        <v>384</v>
      </c>
      <c r="AX31" s="38" t="s">
        <v>383</v>
      </c>
      <c r="AY31" s="2">
        <v>7</v>
      </c>
      <c r="AZ31" s="2">
        <v>27</v>
      </c>
      <c r="BA31" s="2">
        <v>32</v>
      </c>
      <c r="BB31" s="42" t="s">
        <v>384</v>
      </c>
    </row>
    <row r="32" spans="2:54" ht="13.5">
      <c r="B32" s="42" t="s">
        <v>384</v>
      </c>
      <c r="C32" s="2">
        <v>3</v>
      </c>
      <c r="D32" s="2">
        <v>27</v>
      </c>
      <c r="E32" s="2">
        <v>23</v>
      </c>
      <c r="F32" s="38" t="s">
        <v>383</v>
      </c>
      <c r="H32" s="42" t="s">
        <v>384</v>
      </c>
      <c r="I32" s="2">
        <v>1</v>
      </c>
      <c r="J32" s="2">
        <v>27</v>
      </c>
      <c r="K32" s="2">
        <v>18</v>
      </c>
      <c r="L32" s="36" t="s">
        <v>382</v>
      </c>
      <c r="N32" s="38" t="s">
        <v>383</v>
      </c>
      <c r="O32" s="2">
        <v>8</v>
      </c>
      <c r="P32" s="2">
        <v>28</v>
      </c>
      <c r="Q32" s="2">
        <v>37</v>
      </c>
      <c r="R32" s="244" t="s">
        <v>385</v>
      </c>
      <c r="T32" s="38" t="s">
        <v>383</v>
      </c>
      <c r="U32" s="2">
        <v>8</v>
      </c>
      <c r="V32" s="2">
        <v>28</v>
      </c>
      <c r="W32" s="2">
        <v>32</v>
      </c>
      <c r="X32" s="42" t="s">
        <v>384</v>
      </c>
      <c r="Z32" s="38" t="s">
        <v>383</v>
      </c>
      <c r="AA32" s="2">
        <v>8</v>
      </c>
      <c r="AB32" s="2">
        <v>28</v>
      </c>
      <c r="AC32" s="2">
        <v>33</v>
      </c>
      <c r="AD32" s="42" t="s">
        <v>384</v>
      </c>
      <c r="AF32" s="38" t="s">
        <v>383</v>
      </c>
      <c r="AG32" s="2">
        <v>8</v>
      </c>
      <c r="AH32" s="2">
        <v>28</v>
      </c>
      <c r="AI32" s="2">
        <v>33</v>
      </c>
      <c r="AJ32" s="42" t="s">
        <v>384</v>
      </c>
      <c r="AK32" s="271"/>
      <c r="AL32" s="38" t="s">
        <v>383</v>
      </c>
      <c r="AM32" s="2">
        <v>8</v>
      </c>
      <c r="AN32" s="2">
        <v>28</v>
      </c>
      <c r="AO32" s="2">
        <v>33</v>
      </c>
      <c r="AP32" s="42" t="s">
        <v>384</v>
      </c>
      <c r="AQ32" s="272"/>
      <c r="AR32" s="38" t="s">
        <v>383</v>
      </c>
      <c r="AS32" s="2">
        <v>8</v>
      </c>
      <c r="AT32" s="2">
        <v>28</v>
      </c>
      <c r="AU32" s="2">
        <v>33</v>
      </c>
      <c r="AV32" s="42" t="s">
        <v>384</v>
      </c>
      <c r="AX32" s="38" t="s">
        <v>383</v>
      </c>
      <c r="AY32" s="2">
        <v>8</v>
      </c>
      <c r="AZ32" s="2">
        <v>28</v>
      </c>
      <c r="BA32" s="2">
        <v>33</v>
      </c>
      <c r="BB32" s="42" t="s">
        <v>384</v>
      </c>
    </row>
    <row r="33" spans="2:54" ht="13.5">
      <c r="B33" s="42" t="s">
        <v>384</v>
      </c>
      <c r="C33" s="2">
        <v>4</v>
      </c>
      <c r="D33" s="2">
        <v>28</v>
      </c>
      <c r="E33" s="2">
        <v>28</v>
      </c>
      <c r="F33" s="42" t="s">
        <v>384</v>
      </c>
      <c r="H33" s="42" t="s">
        <v>384</v>
      </c>
      <c r="I33" s="2">
        <v>2</v>
      </c>
      <c r="J33" s="2">
        <v>28</v>
      </c>
      <c r="K33" s="2">
        <v>24</v>
      </c>
      <c r="L33" s="38" t="s">
        <v>383</v>
      </c>
      <c r="N33" s="280"/>
      <c r="O33" s="281"/>
      <c r="P33" s="281"/>
      <c r="Q33" s="281"/>
      <c r="R33" s="282"/>
      <c r="T33" s="38" t="s">
        <v>383</v>
      </c>
      <c r="U33" s="2">
        <v>9</v>
      </c>
      <c r="V33" s="2">
        <v>29</v>
      </c>
      <c r="W33" s="2">
        <v>33</v>
      </c>
      <c r="X33" s="42" t="s">
        <v>384</v>
      </c>
      <c r="Z33" s="38" t="s">
        <v>383</v>
      </c>
      <c r="AA33" s="2">
        <v>9</v>
      </c>
      <c r="AB33" s="2">
        <v>29</v>
      </c>
      <c r="AC33" s="2">
        <v>34</v>
      </c>
      <c r="AD33" s="42" t="s">
        <v>384</v>
      </c>
      <c r="AF33" s="38" t="s">
        <v>383</v>
      </c>
      <c r="AG33" s="2">
        <v>9</v>
      </c>
      <c r="AH33" s="2">
        <v>29</v>
      </c>
      <c r="AI33" s="2">
        <v>34</v>
      </c>
      <c r="AJ33" s="42" t="s">
        <v>384</v>
      </c>
      <c r="AK33" s="271"/>
      <c r="AL33" s="38" t="s">
        <v>383</v>
      </c>
      <c r="AM33" s="2">
        <v>9</v>
      </c>
      <c r="AN33" s="2">
        <v>29</v>
      </c>
      <c r="AO33" s="2">
        <v>34</v>
      </c>
      <c r="AP33" s="42" t="s">
        <v>384</v>
      </c>
      <c r="AQ33" s="272"/>
      <c r="AR33" s="38" t="s">
        <v>383</v>
      </c>
      <c r="AS33" s="2">
        <v>9</v>
      </c>
      <c r="AT33" s="2">
        <v>29</v>
      </c>
      <c r="AU33" s="2">
        <v>34</v>
      </c>
      <c r="AV33" s="42" t="s">
        <v>384</v>
      </c>
      <c r="AX33" s="38" t="s">
        <v>383</v>
      </c>
      <c r="AY33" s="2">
        <v>9</v>
      </c>
      <c r="AZ33" s="2">
        <v>29</v>
      </c>
      <c r="BA33" s="2">
        <v>34</v>
      </c>
      <c r="BB33" s="42" t="s">
        <v>384</v>
      </c>
    </row>
    <row r="34" spans="2:54" ht="13.5">
      <c r="B34" s="42" t="s">
        <v>384</v>
      </c>
      <c r="C34" s="2">
        <v>5</v>
      </c>
      <c r="D34" s="2">
        <v>29</v>
      </c>
      <c r="E34" s="2">
        <v>29</v>
      </c>
      <c r="F34" s="42" t="s">
        <v>384</v>
      </c>
      <c r="H34" s="42" t="s">
        <v>384</v>
      </c>
      <c r="I34" s="2">
        <v>3</v>
      </c>
      <c r="J34" s="2">
        <v>29</v>
      </c>
      <c r="K34" s="2">
        <v>25</v>
      </c>
      <c r="L34" s="38" t="s">
        <v>383</v>
      </c>
      <c r="N34" s="42" t="s">
        <v>384</v>
      </c>
      <c r="O34" s="2">
        <v>1</v>
      </c>
      <c r="P34" s="2">
        <v>29</v>
      </c>
      <c r="Q34" s="2">
        <v>20</v>
      </c>
      <c r="R34" s="36" t="s">
        <v>382</v>
      </c>
      <c r="T34" s="38" t="s">
        <v>383</v>
      </c>
      <c r="U34" s="2">
        <v>10</v>
      </c>
      <c r="V34" s="2">
        <v>30</v>
      </c>
      <c r="W34" s="2">
        <v>39</v>
      </c>
      <c r="X34" s="244" t="s">
        <v>385</v>
      </c>
      <c r="Z34" s="38" t="s">
        <v>383</v>
      </c>
      <c r="AA34" s="2">
        <v>10</v>
      </c>
      <c r="AB34" s="2">
        <v>30</v>
      </c>
      <c r="AC34" s="2">
        <v>41</v>
      </c>
      <c r="AD34" s="244" t="s">
        <v>385</v>
      </c>
      <c r="AF34" s="38" t="s">
        <v>383</v>
      </c>
      <c r="AG34" s="2">
        <v>10</v>
      </c>
      <c r="AH34" s="2">
        <v>30</v>
      </c>
      <c r="AI34" s="2">
        <v>41</v>
      </c>
      <c r="AJ34" s="244" t="s">
        <v>385</v>
      </c>
      <c r="AK34" s="283"/>
      <c r="AL34" s="38" t="s">
        <v>383</v>
      </c>
      <c r="AM34" s="2">
        <v>10</v>
      </c>
      <c r="AN34" s="2">
        <v>30</v>
      </c>
      <c r="AO34" s="2">
        <v>41</v>
      </c>
      <c r="AP34" s="244" t="s">
        <v>385</v>
      </c>
      <c r="AQ34" s="284"/>
      <c r="AR34" s="38" t="s">
        <v>383</v>
      </c>
      <c r="AS34" s="2">
        <v>10</v>
      </c>
      <c r="AT34" s="2">
        <v>30</v>
      </c>
      <c r="AU34" s="2">
        <v>41</v>
      </c>
      <c r="AV34" s="244" t="s">
        <v>385</v>
      </c>
      <c r="AX34" s="38" t="s">
        <v>383</v>
      </c>
      <c r="AY34" s="2">
        <v>10</v>
      </c>
      <c r="AZ34" s="2">
        <v>30</v>
      </c>
      <c r="BA34" s="2">
        <v>41</v>
      </c>
      <c r="BB34" s="244" t="s">
        <v>385</v>
      </c>
    </row>
    <row r="35" spans="2:54" ht="13.5">
      <c r="B35" s="42" t="s">
        <v>384</v>
      </c>
      <c r="C35" s="2">
        <v>6</v>
      </c>
      <c r="D35" s="2">
        <v>30</v>
      </c>
      <c r="E35" s="2">
        <v>34</v>
      </c>
      <c r="F35" s="244" t="s">
        <v>385</v>
      </c>
      <c r="H35" s="42" t="s">
        <v>384</v>
      </c>
      <c r="I35" s="2">
        <v>4</v>
      </c>
      <c r="J35" s="2">
        <v>30</v>
      </c>
      <c r="K35" s="2">
        <v>30</v>
      </c>
      <c r="L35" s="42" t="s">
        <v>384</v>
      </c>
      <c r="N35" s="42" t="s">
        <v>384</v>
      </c>
      <c r="O35" s="2">
        <v>2</v>
      </c>
      <c r="P35" s="2">
        <v>30</v>
      </c>
      <c r="Q35" s="2">
        <v>26</v>
      </c>
      <c r="R35" s="38" t="s">
        <v>383</v>
      </c>
      <c r="T35" s="280"/>
      <c r="U35" s="281"/>
      <c r="V35" s="281"/>
      <c r="W35" s="281"/>
      <c r="X35" s="282"/>
      <c r="Z35" s="280"/>
      <c r="AA35" s="281"/>
      <c r="AB35" s="281"/>
      <c r="AC35" s="281"/>
      <c r="AD35" s="282"/>
      <c r="AF35" s="280"/>
      <c r="AG35" s="281"/>
      <c r="AH35" s="281"/>
      <c r="AI35" s="281"/>
      <c r="AJ35" s="282"/>
      <c r="AK35" s="273"/>
      <c r="AL35" s="280"/>
      <c r="AM35" s="281"/>
      <c r="AN35" s="281"/>
      <c r="AO35" s="281"/>
      <c r="AP35" s="282"/>
      <c r="AQ35" s="274"/>
      <c r="AR35" s="280"/>
      <c r="AS35" s="281"/>
      <c r="AT35" s="281"/>
      <c r="AU35" s="281"/>
      <c r="AV35" s="282"/>
      <c r="AX35" s="280"/>
      <c r="AY35" s="281"/>
      <c r="AZ35" s="281"/>
      <c r="BA35" s="281"/>
      <c r="BB35" s="282"/>
    </row>
    <row r="36" spans="2:54" ht="13.5">
      <c r="B36" s="42" t="s">
        <v>384</v>
      </c>
      <c r="C36" s="2">
        <v>7</v>
      </c>
      <c r="D36" s="2">
        <v>31</v>
      </c>
      <c r="E36" s="2">
        <v>35</v>
      </c>
      <c r="F36" s="244" t="s">
        <v>385</v>
      </c>
      <c r="H36" s="42" t="s">
        <v>384</v>
      </c>
      <c r="I36" s="2">
        <v>5</v>
      </c>
      <c r="J36" s="2">
        <v>31</v>
      </c>
      <c r="K36" s="2">
        <v>31</v>
      </c>
      <c r="L36" s="42" t="s">
        <v>384</v>
      </c>
      <c r="N36" s="42" t="s">
        <v>384</v>
      </c>
      <c r="O36" s="2">
        <v>3</v>
      </c>
      <c r="P36" s="2">
        <v>31</v>
      </c>
      <c r="Q36" s="2">
        <v>27</v>
      </c>
      <c r="R36" s="38" t="s">
        <v>383</v>
      </c>
      <c r="T36" s="42" t="s">
        <v>384</v>
      </c>
      <c r="U36" s="2">
        <v>1</v>
      </c>
      <c r="V36" s="2">
        <v>31</v>
      </c>
      <c r="W36" s="2">
        <v>20</v>
      </c>
      <c r="X36" s="36" t="s">
        <v>382</v>
      </c>
      <c r="Z36" s="42" t="s">
        <v>384</v>
      </c>
      <c r="AA36" s="2">
        <v>1</v>
      </c>
      <c r="AB36" s="2">
        <v>31</v>
      </c>
      <c r="AC36" s="2">
        <v>20</v>
      </c>
      <c r="AD36" s="36" t="s">
        <v>382</v>
      </c>
      <c r="AF36" s="42" t="s">
        <v>384</v>
      </c>
      <c r="AG36" s="2">
        <v>1</v>
      </c>
      <c r="AH36" s="2">
        <v>31</v>
      </c>
      <c r="AI36" s="2">
        <v>20</v>
      </c>
      <c r="AJ36" s="36" t="s">
        <v>382</v>
      </c>
      <c r="AK36" s="271"/>
      <c r="AL36" s="42" t="s">
        <v>384</v>
      </c>
      <c r="AM36" s="2">
        <v>1</v>
      </c>
      <c r="AN36" s="2">
        <v>31</v>
      </c>
      <c r="AO36" s="2">
        <v>20</v>
      </c>
      <c r="AP36" s="36" t="s">
        <v>382</v>
      </c>
      <c r="AQ36" s="274"/>
      <c r="AR36" s="42" t="s">
        <v>384</v>
      </c>
      <c r="AS36" s="2">
        <v>1</v>
      </c>
      <c r="AT36" s="2">
        <v>31</v>
      </c>
      <c r="AU36" s="2">
        <v>20</v>
      </c>
      <c r="AV36" s="36" t="s">
        <v>382</v>
      </c>
      <c r="AX36" s="42" t="s">
        <v>384</v>
      </c>
      <c r="AY36" s="2">
        <v>1</v>
      </c>
      <c r="AZ36" s="2">
        <v>31</v>
      </c>
      <c r="BA36" s="2">
        <v>20</v>
      </c>
      <c r="BB36" s="36" t="s">
        <v>382</v>
      </c>
    </row>
    <row r="37" spans="2:54" ht="13.5">
      <c r="B37" s="42" t="s">
        <v>384</v>
      </c>
      <c r="C37" s="2">
        <v>8</v>
      </c>
      <c r="D37" s="2">
        <v>32</v>
      </c>
      <c r="E37" s="2">
        <v>41</v>
      </c>
      <c r="F37" s="46" t="s">
        <v>386</v>
      </c>
      <c r="H37" s="42" t="s">
        <v>384</v>
      </c>
      <c r="I37" s="2">
        <v>6</v>
      </c>
      <c r="J37" s="2">
        <v>32</v>
      </c>
      <c r="K37" s="2">
        <v>36</v>
      </c>
      <c r="L37" s="244" t="s">
        <v>385</v>
      </c>
      <c r="N37" s="42" t="s">
        <v>384</v>
      </c>
      <c r="O37" s="2">
        <v>4</v>
      </c>
      <c r="P37" s="2">
        <v>32</v>
      </c>
      <c r="Q37" s="2">
        <v>32</v>
      </c>
      <c r="R37" s="42" t="s">
        <v>384</v>
      </c>
      <c r="T37" s="42" t="s">
        <v>384</v>
      </c>
      <c r="U37" s="2">
        <v>2</v>
      </c>
      <c r="V37" s="2">
        <v>32</v>
      </c>
      <c r="W37" s="2">
        <v>28</v>
      </c>
      <c r="X37" s="38" t="s">
        <v>383</v>
      </c>
      <c r="Z37" s="42" t="s">
        <v>384</v>
      </c>
      <c r="AA37" s="2">
        <v>2</v>
      </c>
      <c r="AB37" s="2">
        <v>32</v>
      </c>
      <c r="AC37" s="2">
        <v>27</v>
      </c>
      <c r="AD37" s="38" t="s">
        <v>383</v>
      </c>
      <c r="AF37" s="42" t="s">
        <v>384</v>
      </c>
      <c r="AG37" s="2">
        <v>2</v>
      </c>
      <c r="AH37" s="2">
        <v>32</v>
      </c>
      <c r="AI37" s="2">
        <v>27</v>
      </c>
      <c r="AJ37" s="38" t="s">
        <v>383</v>
      </c>
      <c r="AK37" s="271"/>
      <c r="AL37" s="42" t="s">
        <v>384</v>
      </c>
      <c r="AM37" s="2">
        <v>2</v>
      </c>
      <c r="AN37" s="2">
        <v>32</v>
      </c>
      <c r="AO37" s="2">
        <v>27</v>
      </c>
      <c r="AP37" s="38" t="s">
        <v>383</v>
      </c>
      <c r="AQ37" s="272"/>
      <c r="AR37" s="42" t="s">
        <v>384</v>
      </c>
      <c r="AS37" s="2">
        <v>2</v>
      </c>
      <c r="AT37" s="2">
        <v>32</v>
      </c>
      <c r="AU37" s="2">
        <v>27</v>
      </c>
      <c r="AV37" s="38" t="s">
        <v>383</v>
      </c>
      <c r="AX37" s="42" t="s">
        <v>384</v>
      </c>
      <c r="AY37" s="2">
        <v>2</v>
      </c>
      <c r="AZ37" s="2">
        <v>32</v>
      </c>
      <c r="BA37" s="2">
        <v>27</v>
      </c>
      <c r="BB37" s="38" t="s">
        <v>383</v>
      </c>
    </row>
    <row r="38" spans="2:54" ht="13.5">
      <c r="B38" s="280"/>
      <c r="C38" s="281"/>
      <c r="D38" s="281"/>
      <c r="E38" s="281"/>
      <c r="F38" s="282"/>
      <c r="H38" s="42" t="s">
        <v>384</v>
      </c>
      <c r="I38" s="2">
        <v>7</v>
      </c>
      <c r="J38" s="2">
        <v>33</v>
      </c>
      <c r="K38" s="2">
        <v>37</v>
      </c>
      <c r="L38" s="244" t="s">
        <v>385</v>
      </c>
      <c r="N38" s="42" t="s">
        <v>384</v>
      </c>
      <c r="O38" s="2">
        <v>5</v>
      </c>
      <c r="P38" s="2">
        <v>33</v>
      </c>
      <c r="Q38" s="2">
        <v>33</v>
      </c>
      <c r="R38" s="42" t="s">
        <v>384</v>
      </c>
      <c r="T38" s="42" t="s">
        <v>384</v>
      </c>
      <c r="U38" s="2">
        <v>3</v>
      </c>
      <c r="V38" s="2">
        <v>33</v>
      </c>
      <c r="W38" s="2">
        <v>29</v>
      </c>
      <c r="X38" s="38" t="s">
        <v>383</v>
      </c>
      <c r="Z38" s="42" t="s">
        <v>384</v>
      </c>
      <c r="AA38" s="2">
        <v>3</v>
      </c>
      <c r="AB38" s="2">
        <v>33</v>
      </c>
      <c r="AC38" s="2">
        <v>28</v>
      </c>
      <c r="AD38" s="38" t="s">
        <v>383</v>
      </c>
      <c r="AF38" s="42" t="s">
        <v>384</v>
      </c>
      <c r="AG38" s="2">
        <v>3</v>
      </c>
      <c r="AH38" s="2">
        <v>33</v>
      </c>
      <c r="AI38" s="2">
        <v>28</v>
      </c>
      <c r="AJ38" s="38" t="s">
        <v>383</v>
      </c>
      <c r="AK38" s="271"/>
      <c r="AL38" s="42" t="s">
        <v>384</v>
      </c>
      <c r="AM38" s="2">
        <v>3</v>
      </c>
      <c r="AN38" s="2">
        <v>33</v>
      </c>
      <c r="AO38" s="2">
        <v>28</v>
      </c>
      <c r="AP38" s="38" t="s">
        <v>383</v>
      </c>
      <c r="AQ38" s="272"/>
      <c r="AR38" s="42" t="s">
        <v>384</v>
      </c>
      <c r="AS38" s="2">
        <v>3</v>
      </c>
      <c r="AT38" s="2">
        <v>33</v>
      </c>
      <c r="AU38" s="2">
        <v>28</v>
      </c>
      <c r="AV38" s="38" t="s">
        <v>383</v>
      </c>
      <c r="AX38" s="42" t="s">
        <v>384</v>
      </c>
      <c r="AY38" s="2">
        <v>3</v>
      </c>
      <c r="AZ38" s="2">
        <v>33</v>
      </c>
      <c r="BA38" s="2">
        <v>28</v>
      </c>
      <c r="BB38" s="38" t="s">
        <v>383</v>
      </c>
    </row>
    <row r="39" spans="2:54" ht="13.5">
      <c r="B39" s="244" t="s">
        <v>385</v>
      </c>
      <c r="C39" s="2">
        <v>1</v>
      </c>
      <c r="D39" s="2">
        <v>33</v>
      </c>
      <c r="E39" s="2">
        <v>24</v>
      </c>
      <c r="F39" s="38" t="s">
        <v>383</v>
      </c>
      <c r="H39" s="42" t="s">
        <v>384</v>
      </c>
      <c r="I39" s="2">
        <v>8</v>
      </c>
      <c r="J39" s="2">
        <v>34</v>
      </c>
      <c r="K39" s="2">
        <v>43</v>
      </c>
      <c r="L39" s="46" t="s">
        <v>386</v>
      </c>
      <c r="N39" s="42" t="s">
        <v>384</v>
      </c>
      <c r="O39" s="2">
        <v>6</v>
      </c>
      <c r="P39" s="2">
        <v>34</v>
      </c>
      <c r="Q39" s="2">
        <v>38</v>
      </c>
      <c r="R39" s="244" t="s">
        <v>385</v>
      </c>
      <c r="T39" s="42" t="s">
        <v>384</v>
      </c>
      <c r="U39" s="2">
        <v>4</v>
      </c>
      <c r="V39" s="2">
        <v>34</v>
      </c>
      <c r="W39" s="2">
        <v>34</v>
      </c>
      <c r="X39" s="42" t="s">
        <v>384</v>
      </c>
      <c r="Z39" s="42" t="s">
        <v>384</v>
      </c>
      <c r="AA39" s="2">
        <v>4</v>
      </c>
      <c r="AB39" s="2">
        <v>34</v>
      </c>
      <c r="AC39" s="2">
        <v>29</v>
      </c>
      <c r="AD39" s="38" t="s">
        <v>383</v>
      </c>
      <c r="AF39" s="42" t="s">
        <v>384</v>
      </c>
      <c r="AG39" s="2">
        <v>4</v>
      </c>
      <c r="AH39" s="2">
        <v>34</v>
      </c>
      <c r="AI39" s="2">
        <v>29</v>
      </c>
      <c r="AJ39" s="38" t="s">
        <v>383</v>
      </c>
      <c r="AK39" s="271"/>
      <c r="AL39" s="42" t="s">
        <v>384</v>
      </c>
      <c r="AM39" s="2">
        <v>4</v>
      </c>
      <c r="AN39" s="2">
        <v>34</v>
      </c>
      <c r="AO39" s="2">
        <v>29</v>
      </c>
      <c r="AP39" s="38" t="s">
        <v>383</v>
      </c>
      <c r="AQ39" s="272"/>
      <c r="AR39" s="42" t="s">
        <v>384</v>
      </c>
      <c r="AS39" s="2">
        <v>4</v>
      </c>
      <c r="AT39" s="2">
        <v>34</v>
      </c>
      <c r="AU39" s="2">
        <v>29</v>
      </c>
      <c r="AV39" s="38" t="s">
        <v>383</v>
      </c>
      <c r="AX39" s="42" t="s">
        <v>384</v>
      </c>
      <c r="AY39" s="2">
        <v>4</v>
      </c>
      <c r="AZ39" s="2">
        <v>34</v>
      </c>
      <c r="BA39" s="2">
        <v>29</v>
      </c>
      <c r="BB39" s="38" t="s">
        <v>383</v>
      </c>
    </row>
    <row r="40" spans="2:54" ht="13.5">
      <c r="B40" s="244" t="s">
        <v>385</v>
      </c>
      <c r="C40" s="2">
        <v>2</v>
      </c>
      <c r="D40" s="2">
        <v>34</v>
      </c>
      <c r="E40" s="2">
        <v>30</v>
      </c>
      <c r="F40" s="42" t="s">
        <v>384</v>
      </c>
      <c r="H40" s="280"/>
      <c r="I40" s="281"/>
      <c r="J40" s="281"/>
      <c r="K40" s="281"/>
      <c r="L40" s="282"/>
      <c r="N40" s="42" t="s">
        <v>384</v>
      </c>
      <c r="O40" s="2">
        <v>7</v>
      </c>
      <c r="P40" s="2">
        <v>35</v>
      </c>
      <c r="Q40" s="2">
        <v>39</v>
      </c>
      <c r="R40" s="244" t="s">
        <v>385</v>
      </c>
      <c r="T40" s="42" t="s">
        <v>384</v>
      </c>
      <c r="U40" s="2">
        <v>5</v>
      </c>
      <c r="V40" s="2">
        <v>35</v>
      </c>
      <c r="W40" s="2">
        <v>35</v>
      </c>
      <c r="X40" s="42" t="s">
        <v>384</v>
      </c>
      <c r="Z40" s="42" t="s">
        <v>384</v>
      </c>
      <c r="AA40" s="2">
        <v>5</v>
      </c>
      <c r="AB40" s="2">
        <v>35</v>
      </c>
      <c r="AC40" s="2">
        <v>35</v>
      </c>
      <c r="AD40" s="42" t="s">
        <v>384</v>
      </c>
      <c r="AF40" s="42" t="s">
        <v>384</v>
      </c>
      <c r="AG40" s="2">
        <v>5</v>
      </c>
      <c r="AH40" s="2">
        <v>35</v>
      </c>
      <c r="AI40" s="2">
        <v>35</v>
      </c>
      <c r="AJ40" s="42" t="s">
        <v>384</v>
      </c>
      <c r="AK40" s="271"/>
      <c r="AL40" s="42" t="s">
        <v>384</v>
      </c>
      <c r="AM40" s="2">
        <v>5</v>
      </c>
      <c r="AN40" s="2">
        <v>35</v>
      </c>
      <c r="AO40" s="2">
        <v>35</v>
      </c>
      <c r="AP40" s="42" t="s">
        <v>384</v>
      </c>
      <c r="AQ40" s="272"/>
      <c r="AR40" s="42" t="s">
        <v>384</v>
      </c>
      <c r="AS40" s="2">
        <v>5</v>
      </c>
      <c r="AT40" s="2">
        <v>35</v>
      </c>
      <c r="AU40" s="2">
        <v>35</v>
      </c>
      <c r="AV40" s="42" t="s">
        <v>384</v>
      </c>
      <c r="AX40" s="42" t="s">
        <v>384</v>
      </c>
      <c r="AY40" s="2">
        <v>5</v>
      </c>
      <c r="AZ40" s="2">
        <v>35</v>
      </c>
      <c r="BA40" s="2">
        <v>35</v>
      </c>
      <c r="BB40" s="42" t="s">
        <v>384</v>
      </c>
    </row>
    <row r="41" spans="2:54" ht="13.5">
      <c r="B41" s="244" t="s">
        <v>385</v>
      </c>
      <c r="C41" s="2">
        <v>3</v>
      </c>
      <c r="D41" s="2">
        <v>35</v>
      </c>
      <c r="E41" s="2">
        <v>31</v>
      </c>
      <c r="F41" s="42" t="s">
        <v>384</v>
      </c>
      <c r="H41" s="244" t="s">
        <v>385</v>
      </c>
      <c r="I41" s="2">
        <v>1</v>
      </c>
      <c r="J41" s="2">
        <v>35</v>
      </c>
      <c r="K41" s="2">
        <v>26</v>
      </c>
      <c r="L41" s="38" t="s">
        <v>383</v>
      </c>
      <c r="N41" s="42" t="s">
        <v>384</v>
      </c>
      <c r="O41" s="2">
        <v>8</v>
      </c>
      <c r="P41" s="2">
        <v>36</v>
      </c>
      <c r="Q41" s="2">
        <v>45</v>
      </c>
      <c r="R41" s="46" t="s">
        <v>386</v>
      </c>
      <c r="T41" s="42" t="s">
        <v>384</v>
      </c>
      <c r="U41" s="2">
        <v>6</v>
      </c>
      <c r="V41" s="2">
        <v>36</v>
      </c>
      <c r="W41" s="2">
        <v>40</v>
      </c>
      <c r="X41" s="244" t="s">
        <v>385</v>
      </c>
      <c r="Z41" s="42" t="s">
        <v>384</v>
      </c>
      <c r="AA41" s="2">
        <v>6</v>
      </c>
      <c r="AB41" s="2">
        <v>36</v>
      </c>
      <c r="AC41" s="2">
        <v>36</v>
      </c>
      <c r="AD41" s="42" t="s">
        <v>384</v>
      </c>
      <c r="AF41" s="42" t="s">
        <v>384</v>
      </c>
      <c r="AG41" s="2">
        <v>6</v>
      </c>
      <c r="AH41" s="2">
        <v>36</v>
      </c>
      <c r="AI41" s="2">
        <v>36</v>
      </c>
      <c r="AJ41" s="42" t="s">
        <v>384</v>
      </c>
      <c r="AK41" s="271"/>
      <c r="AL41" s="42" t="s">
        <v>384</v>
      </c>
      <c r="AM41" s="2">
        <v>6</v>
      </c>
      <c r="AN41" s="2">
        <v>36</v>
      </c>
      <c r="AO41" s="2">
        <v>36</v>
      </c>
      <c r="AP41" s="42" t="s">
        <v>384</v>
      </c>
      <c r="AQ41" s="272"/>
      <c r="AR41" s="42" t="s">
        <v>384</v>
      </c>
      <c r="AS41" s="2">
        <v>6</v>
      </c>
      <c r="AT41" s="2">
        <v>36</v>
      </c>
      <c r="AU41" s="2">
        <v>36</v>
      </c>
      <c r="AV41" s="42" t="s">
        <v>384</v>
      </c>
      <c r="AX41" s="42" t="s">
        <v>384</v>
      </c>
      <c r="AY41" s="2">
        <v>6</v>
      </c>
      <c r="AZ41" s="2">
        <v>36</v>
      </c>
      <c r="BA41" s="2">
        <v>36</v>
      </c>
      <c r="BB41" s="42" t="s">
        <v>384</v>
      </c>
    </row>
    <row r="42" spans="2:54" ht="13.5">
      <c r="B42" s="244" t="s">
        <v>385</v>
      </c>
      <c r="C42" s="2">
        <v>4</v>
      </c>
      <c r="D42" s="2">
        <v>36</v>
      </c>
      <c r="E42" s="2">
        <v>36</v>
      </c>
      <c r="F42" s="244" t="s">
        <v>385</v>
      </c>
      <c r="H42" s="244" t="s">
        <v>385</v>
      </c>
      <c r="I42" s="2">
        <v>2</v>
      </c>
      <c r="J42" s="2">
        <v>36</v>
      </c>
      <c r="K42" s="2">
        <v>32</v>
      </c>
      <c r="L42" s="42" t="s">
        <v>384</v>
      </c>
      <c r="N42" s="280"/>
      <c r="O42" s="281"/>
      <c r="P42" s="281"/>
      <c r="Q42" s="281"/>
      <c r="R42" s="282"/>
      <c r="T42" s="42" t="s">
        <v>384</v>
      </c>
      <c r="U42" s="2">
        <v>7</v>
      </c>
      <c r="V42" s="2">
        <v>37</v>
      </c>
      <c r="W42" s="2">
        <v>41</v>
      </c>
      <c r="X42" s="244" t="s">
        <v>385</v>
      </c>
      <c r="Z42" s="42" t="s">
        <v>384</v>
      </c>
      <c r="AA42" s="2">
        <v>7</v>
      </c>
      <c r="AB42" s="2">
        <v>37</v>
      </c>
      <c r="AC42" s="2">
        <v>37</v>
      </c>
      <c r="AD42" s="42" t="s">
        <v>384</v>
      </c>
      <c r="AF42" s="42" t="s">
        <v>384</v>
      </c>
      <c r="AG42" s="2">
        <v>7</v>
      </c>
      <c r="AH42" s="2">
        <v>37</v>
      </c>
      <c r="AI42" s="2">
        <v>42</v>
      </c>
      <c r="AJ42" s="244" t="s">
        <v>385</v>
      </c>
      <c r="AK42" s="283"/>
      <c r="AL42" s="42" t="s">
        <v>384</v>
      </c>
      <c r="AM42" s="2">
        <v>7</v>
      </c>
      <c r="AN42" s="2">
        <v>37</v>
      </c>
      <c r="AO42" s="2">
        <v>42</v>
      </c>
      <c r="AP42" s="244" t="s">
        <v>385</v>
      </c>
      <c r="AQ42" s="284"/>
      <c r="AR42" s="42" t="s">
        <v>384</v>
      </c>
      <c r="AS42" s="2">
        <v>7</v>
      </c>
      <c r="AT42" s="2">
        <v>37</v>
      </c>
      <c r="AU42" s="2">
        <v>42</v>
      </c>
      <c r="AV42" s="244" t="s">
        <v>385</v>
      </c>
      <c r="AX42" s="42" t="s">
        <v>384</v>
      </c>
      <c r="AY42" s="2">
        <v>7</v>
      </c>
      <c r="AZ42" s="2">
        <v>37</v>
      </c>
      <c r="BA42" s="2">
        <v>42</v>
      </c>
      <c r="BB42" s="244" t="s">
        <v>385</v>
      </c>
    </row>
    <row r="43" spans="2:54" ht="13.5">
      <c r="B43" s="244" t="s">
        <v>385</v>
      </c>
      <c r="C43" s="2">
        <v>5</v>
      </c>
      <c r="D43" s="2">
        <v>37</v>
      </c>
      <c r="E43" s="2">
        <v>37</v>
      </c>
      <c r="F43" s="244" t="s">
        <v>385</v>
      </c>
      <c r="H43" s="244" t="s">
        <v>385</v>
      </c>
      <c r="I43" s="2">
        <v>3</v>
      </c>
      <c r="J43" s="2">
        <v>37</v>
      </c>
      <c r="K43" s="2">
        <v>33</v>
      </c>
      <c r="L43" s="42" t="s">
        <v>384</v>
      </c>
      <c r="N43" s="244" t="s">
        <v>385</v>
      </c>
      <c r="O43" s="2">
        <v>1</v>
      </c>
      <c r="P43" s="2">
        <v>37</v>
      </c>
      <c r="Q43" s="2">
        <v>28</v>
      </c>
      <c r="R43" s="38" t="s">
        <v>383</v>
      </c>
      <c r="T43" s="42" t="s">
        <v>384</v>
      </c>
      <c r="U43" s="2">
        <v>8</v>
      </c>
      <c r="V43" s="2">
        <v>38</v>
      </c>
      <c r="W43" s="2">
        <v>47</v>
      </c>
      <c r="X43" s="46" t="s">
        <v>386</v>
      </c>
      <c r="Z43" s="42" t="s">
        <v>384</v>
      </c>
      <c r="AA43" s="2">
        <v>8</v>
      </c>
      <c r="AB43" s="2">
        <v>38</v>
      </c>
      <c r="AC43" s="2">
        <v>42</v>
      </c>
      <c r="AD43" s="244" t="s">
        <v>385</v>
      </c>
      <c r="AF43" s="42" t="s">
        <v>384</v>
      </c>
      <c r="AG43" s="2">
        <v>8</v>
      </c>
      <c r="AH43" s="2">
        <v>38</v>
      </c>
      <c r="AI43" s="2">
        <v>43</v>
      </c>
      <c r="AJ43" s="244" t="s">
        <v>385</v>
      </c>
      <c r="AK43" s="283"/>
      <c r="AL43" s="42" t="s">
        <v>384</v>
      </c>
      <c r="AM43" s="2">
        <v>8</v>
      </c>
      <c r="AN43" s="2">
        <v>38</v>
      </c>
      <c r="AO43" s="2">
        <v>43</v>
      </c>
      <c r="AP43" s="244" t="s">
        <v>385</v>
      </c>
      <c r="AQ43" s="284"/>
      <c r="AR43" s="42" t="s">
        <v>384</v>
      </c>
      <c r="AS43" s="2">
        <v>8</v>
      </c>
      <c r="AT43" s="2">
        <v>38</v>
      </c>
      <c r="AU43" s="2">
        <v>43</v>
      </c>
      <c r="AV43" s="244" t="s">
        <v>385</v>
      </c>
      <c r="AX43" s="42" t="s">
        <v>384</v>
      </c>
      <c r="AY43" s="2">
        <v>8</v>
      </c>
      <c r="AZ43" s="2">
        <v>38</v>
      </c>
      <c r="BA43" s="2">
        <v>43</v>
      </c>
      <c r="BB43" s="244" t="s">
        <v>385</v>
      </c>
    </row>
    <row r="44" spans="2:54" ht="13.5">
      <c r="B44" s="244" t="s">
        <v>385</v>
      </c>
      <c r="C44" s="2">
        <v>6</v>
      </c>
      <c r="D44" s="2">
        <v>38</v>
      </c>
      <c r="E44" s="2">
        <v>42</v>
      </c>
      <c r="F44" s="46" t="s">
        <v>386</v>
      </c>
      <c r="H44" s="244" t="s">
        <v>385</v>
      </c>
      <c r="I44" s="2">
        <v>4</v>
      </c>
      <c r="J44" s="2">
        <v>38</v>
      </c>
      <c r="K44" s="2">
        <v>38</v>
      </c>
      <c r="L44" s="244" t="s">
        <v>385</v>
      </c>
      <c r="N44" s="244" t="s">
        <v>385</v>
      </c>
      <c r="O44" s="2">
        <v>2</v>
      </c>
      <c r="P44" s="2">
        <v>38</v>
      </c>
      <c r="Q44" s="2">
        <v>34</v>
      </c>
      <c r="R44" s="42" t="s">
        <v>384</v>
      </c>
      <c r="T44" s="280"/>
      <c r="U44" s="281"/>
      <c r="V44" s="281"/>
      <c r="W44" s="281"/>
      <c r="X44" s="282"/>
      <c r="Z44" s="42" t="s">
        <v>384</v>
      </c>
      <c r="AA44" s="2">
        <v>9</v>
      </c>
      <c r="AB44" s="2">
        <v>39</v>
      </c>
      <c r="AC44" s="2">
        <v>43</v>
      </c>
      <c r="AD44" s="244" t="s">
        <v>385</v>
      </c>
      <c r="AF44" s="42" t="s">
        <v>384</v>
      </c>
      <c r="AG44" s="2">
        <v>9</v>
      </c>
      <c r="AH44" s="2">
        <v>39</v>
      </c>
      <c r="AI44" s="2">
        <v>44</v>
      </c>
      <c r="AJ44" s="244" t="s">
        <v>385</v>
      </c>
      <c r="AK44" s="283"/>
      <c r="AL44" s="42" t="s">
        <v>384</v>
      </c>
      <c r="AM44" s="2">
        <v>9</v>
      </c>
      <c r="AN44" s="2">
        <v>39</v>
      </c>
      <c r="AO44" s="2">
        <v>44</v>
      </c>
      <c r="AP44" s="244" t="s">
        <v>385</v>
      </c>
      <c r="AQ44" s="284"/>
      <c r="AR44" s="42" t="s">
        <v>384</v>
      </c>
      <c r="AS44" s="2">
        <v>9</v>
      </c>
      <c r="AT44" s="2">
        <v>39</v>
      </c>
      <c r="AU44" s="2">
        <v>44</v>
      </c>
      <c r="AV44" s="244" t="s">
        <v>385</v>
      </c>
      <c r="AX44" s="42" t="s">
        <v>384</v>
      </c>
      <c r="AY44" s="2">
        <v>9</v>
      </c>
      <c r="AZ44" s="2">
        <v>39</v>
      </c>
      <c r="BA44" s="2">
        <v>44</v>
      </c>
      <c r="BB44" s="244" t="s">
        <v>385</v>
      </c>
    </row>
    <row r="45" spans="2:54" ht="13.5">
      <c r="B45" s="244" t="s">
        <v>385</v>
      </c>
      <c r="C45" s="2">
        <v>7</v>
      </c>
      <c r="D45" s="2">
        <v>39</v>
      </c>
      <c r="E45" s="2">
        <v>43</v>
      </c>
      <c r="F45" s="46" t="s">
        <v>386</v>
      </c>
      <c r="H45" s="244" t="s">
        <v>385</v>
      </c>
      <c r="I45" s="2">
        <v>5</v>
      </c>
      <c r="J45" s="2">
        <v>39</v>
      </c>
      <c r="K45" s="2">
        <v>39</v>
      </c>
      <c r="L45" s="244" t="s">
        <v>385</v>
      </c>
      <c r="N45" s="244" t="s">
        <v>385</v>
      </c>
      <c r="O45" s="2">
        <v>3</v>
      </c>
      <c r="P45" s="2">
        <v>39</v>
      </c>
      <c r="Q45" s="2">
        <v>35</v>
      </c>
      <c r="R45" s="42" t="s">
        <v>384</v>
      </c>
      <c r="T45" s="244" t="s">
        <v>385</v>
      </c>
      <c r="U45" s="2">
        <v>1</v>
      </c>
      <c r="V45" s="2">
        <v>39</v>
      </c>
      <c r="W45" s="2">
        <v>30</v>
      </c>
      <c r="X45" s="38" t="s">
        <v>383</v>
      </c>
      <c r="Z45" s="42" t="s">
        <v>384</v>
      </c>
      <c r="AA45" s="2">
        <v>10</v>
      </c>
      <c r="AB45" s="2">
        <v>40</v>
      </c>
      <c r="AC45" s="2">
        <v>49</v>
      </c>
      <c r="AD45" s="46" t="s">
        <v>386</v>
      </c>
      <c r="AF45" s="42" t="s">
        <v>384</v>
      </c>
      <c r="AG45" s="2">
        <v>10</v>
      </c>
      <c r="AH45" s="2">
        <v>40</v>
      </c>
      <c r="AI45" s="2">
        <v>51</v>
      </c>
      <c r="AJ45" s="46" t="s">
        <v>386</v>
      </c>
      <c r="AK45" s="271"/>
      <c r="AL45" s="42" t="s">
        <v>384</v>
      </c>
      <c r="AM45" s="2">
        <v>10</v>
      </c>
      <c r="AN45" s="2">
        <v>40</v>
      </c>
      <c r="AO45" s="2">
        <v>51</v>
      </c>
      <c r="AP45" s="46" t="s">
        <v>386</v>
      </c>
      <c r="AQ45" s="272"/>
      <c r="AR45" s="42" t="s">
        <v>384</v>
      </c>
      <c r="AS45" s="2">
        <v>10</v>
      </c>
      <c r="AT45" s="2">
        <v>40</v>
      </c>
      <c r="AU45" s="2">
        <v>51</v>
      </c>
      <c r="AV45" s="46" t="s">
        <v>386</v>
      </c>
      <c r="AX45" s="42" t="s">
        <v>384</v>
      </c>
      <c r="AY45" s="2">
        <v>10</v>
      </c>
      <c r="AZ45" s="2">
        <v>40</v>
      </c>
      <c r="BA45" s="2">
        <v>51</v>
      </c>
      <c r="BB45" s="46" t="s">
        <v>386</v>
      </c>
    </row>
    <row r="46" spans="2:54" ht="13.5">
      <c r="B46" s="244" t="s">
        <v>385</v>
      </c>
      <c r="C46" s="2">
        <v>8</v>
      </c>
      <c r="D46" s="2">
        <v>40</v>
      </c>
      <c r="E46" s="2">
        <v>49</v>
      </c>
      <c r="F46" s="48" t="s">
        <v>387</v>
      </c>
      <c r="H46" s="244" t="s">
        <v>385</v>
      </c>
      <c r="I46" s="2">
        <v>6</v>
      </c>
      <c r="J46" s="2">
        <v>40</v>
      </c>
      <c r="K46" s="2">
        <v>44</v>
      </c>
      <c r="L46" s="46" t="s">
        <v>386</v>
      </c>
      <c r="N46" s="244" t="s">
        <v>385</v>
      </c>
      <c r="O46" s="2">
        <v>4</v>
      </c>
      <c r="P46" s="2">
        <v>40</v>
      </c>
      <c r="Q46" s="2">
        <v>40</v>
      </c>
      <c r="R46" s="244" t="s">
        <v>385</v>
      </c>
      <c r="T46" s="244" t="s">
        <v>385</v>
      </c>
      <c r="U46" s="2">
        <v>2</v>
      </c>
      <c r="V46" s="2">
        <v>40</v>
      </c>
      <c r="W46" s="2">
        <v>36</v>
      </c>
      <c r="X46" s="42" t="s">
        <v>384</v>
      </c>
      <c r="Z46" s="280"/>
      <c r="AA46" s="281"/>
      <c r="AB46" s="281"/>
      <c r="AC46" s="281"/>
      <c r="AD46" s="282"/>
      <c r="AF46" s="280"/>
      <c r="AG46" s="281"/>
      <c r="AH46" s="281"/>
      <c r="AI46" s="281"/>
      <c r="AJ46" s="282"/>
      <c r="AK46" s="273"/>
      <c r="AL46" s="280"/>
      <c r="AM46" s="281"/>
      <c r="AN46" s="281"/>
      <c r="AO46" s="281"/>
      <c r="AP46" s="282"/>
      <c r="AQ46" s="274"/>
      <c r="AR46" s="280"/>
      <c r="AS46" s="281"/>
      <c r="AT46" s="281"/>
      <c r="AU46" s="281"/>
      <c r="AV46" s="282"/>
      <c r="AX46" s="280"/>
      <c r="AY46" s="281"/>
      <c r="AZ46" s="281"/>
      <c r="BA46" s="281"/>
      <c r="BB46" s="282"/>
    </row>
    <row r="47" spans="2:54" ht="13.5">
      <c r="B47" s="280"/>
      <c r="C47" s="281"/>
      <c r="D47" s="281"/>
      <c r="E47" s="281"/>
      <c r="F47" s="282"/>
      <c r="H47" s="244" t="s">
        <v>385</v>
      </c>
      <c r="I47" s="2">
        <v>7</v>
      </c>
      <c r="J47" s="2">
        <v>41</v>
      </c>
      <c r="K47" s="2">
        <v>45</v>
      </c>
      <c r="L47" s="46" t="s">
        <v>386</v>
      </c>
      <c r="N47" s="244" t="s">
        <v>385</v>
      </c>
      <c r="O47" s="2">
        <v>5</v>
      </c>
      <c r="P47" s="2">
        <v>41</v>
      </c>
      <c r="Q47" s="2">
        <v>41</v>
      </c>
      <c r="R47" s="244" t="s">
        <v>385</v>
      </c>
      <c r="T47" s="244" t="s">
        <v>385</v>
      </c>
      <c r="U47" s="2">
        <v>3</v>
      </c>
      <c r="V47" s="2">
        <v>41</v>
      </c>
      <c r="W47" s="2">
        <v>37</v>
      </c>
      <c r="X47" s="42" t="s">
        <v>384</v>
      </c>
      <c r="Z47" s="244" t="s">
        <v>385</v>
      </c>
      <c r="AA47" s="2">
        <v>1</v>
      </c>
      <c r="AB47" s="2">
        <v>41</v>
      </c>
      <c r="AC47" s="2">
        <v>30</v>
      </c>
      <c r="AD47" s="38" t="s">
        <v>383</v>
      </c>
      <c r="AF47" s="244" t="s">
        <v>385</v>
      </c>
      <c r="AG47" s="2">
        <v>1</v>
      </c>
      <c r="AH47" s="2">
        <v>41</v>
      </c>
      <c r="AI47" s="2">
        <v>30</v>
      </c>
      <c r="AJ47" s="38" t="s">
        <v>383</v>
      </c>
      <c r="AK47" s="271"/>
      <c r="AL47" s="244" t="s">
        <v>385</v>
      </c>
      <c r="AM47" s="2">
        <v>1</v>
      </c>
      <c r="AN47" s="2">
        <v>41</v>
      </c>
      <c r="AO47" s="2">
        <v>30</v>
      </c>
      <c r="AP47" s="38" t="s">
        <v>383</v>
      </c>
      <c r="AQ47" s="272"/>
      <c r="AR47" s="244" t="s">
        <v>385</v>
      </c>
      <c r="AS47" s="2">
        <v>1</v>
      </c>
      <c r="AT47" s="2">
        <v>41</v>
      </c>
      <c r="AU47" s="2">
        <v>30</v>
      </c>
      <c r="AV47" s="38" t="s">
        <v>383</v>
      </c>
      <c r="AX47" s="244" t="s">
        <v>385</v>
      </c>
      <c r="AY47" s="2">
        <v>1</v>
      </c>
      <c r="AZ47" s="2">
        <v>41</v>
      </c>
      <c r="BA47" s="2">
        <v>30</v>
      </c>
      <c r="BB47" s="38" t="s">
        <v>383</v>
      </c>
    </row>
    <row r="48" spans="2:54" ht="13.5">
      <c r="B48" s="46" t="s">
        <v>386</v>
      </c>
      <c r="C48" s="2">
        <v>1</v>
      </c>
      <c r="D48" s="2">
        <v>41</v>
      </c>
      <c r="E48" s="2">
        <v>32</v>
      </c>
      <c r="F48" s="42" t="s">
        <v>384</v>
      </c>
      <c r="H48" s="244" t="s">
        <v>385</v>
      </c>
      <c r="I48" s="2">
        <v>8</v>
      </c>
      <c r="J48" s="2">
        <v>42</v>
      </c>
      <c r="K48" s="2">
        <v>51</v>
      </c>
      <c r="L48" s="48" t="s">
        <v>387</v>
      </c>
      <c r="N48" s="244" t="s">
        <v>385</v>
      </c>
      <c r="O48" s="2">
        <v>6</v>
      </c>
      <c r="P48" s="2">
        <v>42</v>
      </c>
      <c r="Q48" s="2">
        <v>46</v>
      </c>
      <c r="R48" s="46" t="s">
        <v>386</v>
      </c>
      <c r="T48" s="244" t="s">
        <v>385</v>
      </c>
      <c r="U48" s="2">
        <v>4</v>
      </c>
      <c r="V48" s="2">
        <v>42</v>
      </c>
      <c r="W48" s="2">
        <v>42</v>
      </c>
      <c r="X48" s="244" t="s">
        <v>385</v>
      </c>
      <c r="Z48" s="244" t="s">
        <v>385</v>
      </c>
      <c r="AA48" s="2">
        <v>2</v>
      </c>
      <c r="AB48" s="2">
        <v>42</v>
      </c>
      <c r="AC48" s="2">
        <v>38</v>
      </c>
      <c r="AD48" s="42" t="s">
        <v>384</v>
      </c>
      <c r="AF48" s="244" t="s">
        <v>385</v>
      </c>
      <c r="AG48" s="2">
        <v>2</v>
      </c>
      <c r="AH48" s="2">
        <v>42</v>
      </c>
      <c r="AI48" s="2">
        <v>37</v>
      </c>
      <c r="AJ48" s="42" t="s">
        <v>384</v>
      </c>
      <c r="AK48" s="271"/>
      <c r="AL48" s="244" t="s">
        <v>385</v>
      </c>
      <c r="AM48" s="2">
        <v>2</v>
      </c>
      <c r="AN48" s="2">
        <v>42</v>
      </c>
      <c r="AO48" s="2">
        <v>37</v>
      </c>
      <c r="AP48" s="42" t="s">
        <v>384</v>
      </c>
      <c r="AQ48" s="272"/>
      <c r="AR48" s="244" t="s">
        <v>385</v>
      </c>
      <c r="AS48" s="2">
        <v>2</v>
      </c>
      <c r="AT48" s="2">
        <v>42</v>
      </c>
      <c r="AU48" s="2">
        <v>37</v>
      </c>
      <c r="AV48" s="42" t="s">
        <v>384</v>
      </c>
      <c r="AX48" s="244" t="s">
        <v>385</v>
      </c>
      <c r="AY48" s="2">
        <v>2</v>
      </c>
      <c r="AZ48" s="2">
        <v>42</v>
      </c>
      <c r="BA48" s="2">
        <v>37</v>
      </c>
      <c r="BB48" s="42" t="s">
        <v>384</v>
      </c>
    </row>
    <row r="49" spans="2:54" ht="13.5">
      <c r="B49" s="46" t="s">
        <v>386</v>
      </c>
      <c r="C49" s="2">
        <v>2</v>
      </c>
      <c r="D49" s="2">
        <v>42</v>
      </c>
      <c r="E49" s="2">
        <v>38</v>
      </c>
      <c r="F49" s="244" t="s">
        <v>385</v>
      </c>
      <c r="H49" s="280"/>
      <c r="I49" s="281"/>
      <c r="J49" s="281"/>
      <c r="K49" s="281"/>
      <c r="L49" s="282"/>
      <c r="N49" s="244" t="s">
        <v>385</v>
      </c>
      <c r="O49" s="2">
        <v>7</v>
      </c>
      <c r="P49" s="2">
        <v>43</v>
      </c>
      <c r="Q49" s="2">
        <v>47</v>
      </c>
      <c r="R49" s="46" t="s">
        <v>386</v>
      </c>
      <c r="T49" s="244" t="s">
        <v>385</v>
      </c>
      <c r="U49" s="2">
        <v>5</v>
      </c>
      <c r="V49" s="2">
        <v>43</v>
      </c>
      <c r="W49" s="2">
        <v>43</v>
      </c>
      <c r="X49" s="244" t="s">
        <v>385</v>
      </c>
      <c r="Z49" s="244" t="s">
        <v>385</v>
      </c>
      <c r="AA49" s="2">
        <v>3</v>
      </c>
      <c r="AB49" s="2">
        <v>43</v>
      </c>
      <c r="AC49" s="2">
        <v>39</v>
      </c>
      <c r="AD49" s="42" t="s">
        <v>384</v>
      </c>
      <c r="AF49" s="244" t="s">
        <v>385</v>
      </c>
      <c r="AG49" s="2">
        <v>3</v>
      </c>
      <c r="AH49" s="2">
        <v>43</v>
      </c>
      <c r="AI49" s="2">
        <v>38</v>
      </c>
      <c r="AJ49" s="42" t="s">
        <v>384</v>
      </c>
      <c r="AK49" s="271"/>
      <c r="AL49" s="244" t="s">
        <v>385</v>
      </c>
      <c r="AM49" s="2">
        <v>3</v>
      </c>
      <c r="AN49" s="2">
        <v>43</v>
      </c>
      <c r="AO49" s="2">
        <v>38</v>
      </c>
      <c r="AP49" s="42" t="s">
        <v>384</v>
      </c>
      <c r="AQ49" s="272"/>
      <c r="AR49" s="244" t="s">
        <v>385</v>
      </c>
      <c r="AS49" s="2">
        <v>3</v>
      </c>
      <c r="AT49" s="2">
        <v>43</v>
      </c>
      <c r="AU49" s="2">
        <v>38</v>
      </c>
      <c r="AV49" s="42" t="s">
        <v>384</v>
      </c>
      <c r="AX49" s="244" t="s">
        <v>385</v>
      </c>
      <c r="AY49" s="2">
        <v>3</v>
      </c>
      <c r="AZ49" s="2">
        <v>43</v>
      </c>
      <c r="BA49" s="2">
        <v>38</v>
      </c>
      <c r="BB49" s="42" t="s">
        <v>384</v>
      </c>
    </row>
    <row r="50" spans="2:54" ht="13.5">
      <c r="B50" s="46" t="s">
        <v>386</v>
      </c>
      <c r="C50" s="2">
        <v>3</v>
      </c>
      <c r="D50" s="2">
        <v>43</v>
      </c>
      <c r="E50" s="2">
        <v>39</v>
      </c>
      <c r="F50" s="244" t="s">
        <v>385</v>
      </c>
      <c r="H50" s="46" t="s">
        <v>386</v>
      </c>
      <c r="I50" s="2">
        <v>1</v>
      </c>
      <c r="J50" s="2">
        <v>43</v>
      </c>
      <c r="K50" s="2">
        <v>32</v>
      </c>
      <c r="L50" s="42" t="s">
        <v>384</v>
      </c>
      <c r="N50" s="244" t="s">
        <v>385</v>
      </c>
      <c r="O50" s="2">
        <v>8</v>
      </c>
      <c r="P50" s="2">
        <v>44</v>
      </c>
      <c r="Q50" s="2">
        <v>53</v>
      </c>
      <c r="R50" s="48" t="s">
        <v>387</v>
      </c>
      <c r="T50" s="244" t="s">
        <v>385</v>
      </c>
      <c r="U50" s="2">
        <v>6</v>
      </c>
      <c r="V50" s="2">
        <v>44</v>
      </c>
      <c r="W50" s="2">
        <v>48</v>
      </c>
      <c r="X50" s="46" t="s">
        <v>386</v>
      </c>
      <c r="Z50" s="244" t="s">
        <v>385</v>
      </c>
      <c r="AA50" s="2">
        <v>4</v>
      </c>
      <c r="AB50" s="2">
        <v>44</v>
      </c>
      <c r="AC50" s="2">
        <v>44</v>
      </c>
      <c r="AD50" s="244" t="s">
        <v>385</v>
      </c>
      <c r="AF50" s="244" t="s">
        <v>385</v>
      </c>
      <c r="AG50" s="2">
        <v>4</v>
      </c>
      <c r="AH50" s="2">
        <v>44</v>
      </c>
      <c r="AI50" s="2">
        <v>39</v>
      </c>
      <c r="AJ50" s="42" t="s">
        <v>384</v>
      </c>
      <c r="AK50" s="271"/>
      <c r="AL50" s="244" t="s">
        <v>385</v>
      </c>
      <c r="AM50" s="2">
        <v>4</v>
      </c>
      <c r="AN50" s="2">
        <v>44</v>
      </c>
      <c r="AO50" s="2">
        <v>39</v>
      </c>
      <c r="AP50" s="42" t="s">
        <v>384</v>
      </c>
      <c r="AQ50" s="272"/>
      <c r="AR50" s="244" t="s">
        <v>385</v>
      </c>
      <c r="AS50" s="2">
        <v>4</v>
      </c>
      <c r="AT50" s="2">
        <v>44</v>
      </c>
      <c r="AU50" s="2">
        <v>39</v>
      </c>
      <c r="AV50" s="42" t="s">
        <v>384</v>
      </c>
      <c r="AX50" s="244" t="s">
        <v>385</v>
      </c>
      <c r="AY50" s="2">
        <v>4</v>
      </c>
      <c r="AZ50" s="2">
        <v>44</v>
      </c>
      <c r="BA50" s="2">
        <v>39</v>
      </c>
      <c r="BB50" s="42" t="s">
        <v>384</v>
      </c>
    </row>
    <row r="51" spans="2:54" ht="13.5">
      <c r="B51" s="46" t="s">
        <v>386</v>
      </c>
      <c r="C51" s="2">
        <v>4</v>
      </c>
      <c r="D51" s="2">
        <v>44</v>
      </c>
      <c r="E51" s="2">
        <v>44</v>
      </c>
      <c r="F51" s="46" t="s">
        <v>386</v>
      </c>
      <c r="H51" s="46" t="s">
        <v>386</v>
      </c>
      <c r="I51" s="2">
        <v>2</v>
      </c>
      <c r="J51" s="2">
        <v>44</v>
      </c>
      <c r="K51" s="2">
        <v>38</v>
      </c>
      <c r="L51" s="244" t="s">
        <v>385</v>
      </c>
      <c r="N51" s="280"/>
      <c r="O51" s="281"/>
      <c r="P51" s="281"/>
      <c r="Q51" s="281"/>
      <c r="R51" s="282"/>
      <c r="T51" s="244" t="s">
        <v>385</v>
      </c>
      <c r="U51" s="2">
        <v>7</v>
      </c>
      <c r="V51" s="2">
        <v>45</v>
      </c>
      <c r="W51" s="2">
        <v>49</v>
      </c>
      <c r="X51" s="46" t="s">
        <v>386</v>
      </c>
      <c r="Z51" s="244" t="s">
        <v>385</v>
      </c>
      <c r="AA51" s="2">
        <v>5</v>
      </c>
      <c r="AB51" s="2">
        <v>45</v>
      </c>
      <c r="AC51" s="2">
        <v>45</v>
      </c>
      <c r="AD51" s="244" t="s">
        <v>385</v>
      </c>
      <c r="AF51" s="244" t="s">
        <v>385</v>
      </c>
      <c r="AG51" s="2">
        <v>5</v>
      </c>
      <c r="AH51" s="2">
        <v>45</v>
      </c>
      <c r="AI51" s="2">
        <v>45</v>
      </c>
      <c r="AJ51" s="244" t="s">
        <v>385</v>
      </c>
      <c r="AK51" s="283"/>
      <c r="AL51" s="244" t="s">
        <v>385</v>
      </c>
      <c r="AM51" s="2">
        <v>5</v>
      </c>
      <c r="AN51" s="2">
        <v>45</v>
      </c>
      <c r="AO51" s="2">
        <v>45</v>
      </c>
      <c r="AP51" s="244" t="s">
        <v>385</v>
      </c>
      <c r="AQ51" s="284"/>
      <c r="AR51" s="244" t="s">
        <v>385</v>
      </c>
      <c r="AS51" s="2">
        <v>5</v>
      </c>
      <c r="AT51" s="2">
        <v>45</v>
      </c>
      <c r="AU51" s="2">
        <v>45</v>
      </c>
      <c r="AV51" s="244" t="s">
        <v>385</v>
      </c>
      <c r="AX51" s="244" t="s">
        <v>385</v>
      </c>
      <c r="AY51" s="2">
        <v>5</v>
      </c>
      <c r="AZ51" s="2">
        <v>45</v>
      </c>
      <c r="BA51" s="2">
        <v>45</v>
      </c>
      <c r="BB51" s="244" t="s">
        <v>385</v>
      </c>
    </row>
    <row r="52" spans="2:54" ht="13.5">
      <c r="B52" s="46" t="s">
        <v>386</v>
      </c>
      <c r="C52" s="2">
        <v>5</v>
      </c>
      <c r="D52" s="2">
        <v>45</v>
      </c>
      <c r="E52" s="2">
        <v>45</v>
      </c>
      <c r="F52" s="46" t="s">
        <v>386</v>
      </c>
      <c r="H52" s="46" t="s">
        <v>386</v>
      </c>
      <c r="I52" s="2">
        <v>3</v>
      </c>
      <c r="J52" s="2">
        <v>45</v>
      </c>
      <c r="K52" s="2">
        <v>39</v>
      </c>
      <c r="L52" s="244" t="s">
        <v>385</v>
      </c>
      <c r="N52" s="46" t="s">
        <v>386</v>
      </c>
      <c r="O52" s="2">
        <v>1</v>
      </c>
      <c r="P52" s="2">
        <v>45</v>
      </c>
      <c r="Q52" s="2">
        <v>36</v>
      </c>
      <c r="R52" s="42" t="s">
        <v>384</v>
      </c>
      <c r="T52" s="244" t="s">
        <v>385</v>
      </c>
      <c r="U52" s="2">
        <v>8</v>
      </c>
      <c r="V52" s="2">
        <v>46</v>
      </c>
      <c r="W52" s="2">
        <v>55</v>
      </c>
      <c r="X52" s="48" t="s">
        <v>387</v>
      </c>
      <c r="Z52" s="244" t="s">
        <v>385</v>
      </c>
      <c r="AA52" s="2">
        <v>6</v>
      </c>
      <c r="AB52" s="2">
        <v>46</v>
      </c>
      <c r="AC52" s="2">
        <v>50</v>
      </c>
      <c r="AD52" s="46" t="s">
        <v>386</v>
      </c>
      <c r="AF52" s="244" t="s">
        <v>385</v>
      </c>
      <c r="AG52" s="2">
        <v>6</v>
      </c>
      <c r="AH52" s="2">
        <v>46</v>
      </c>
      <c r="AI52" s="2">
        <v>46</v>
      </c>
      <c r="AJ52" s="244" t="s">
        <v>385</v>
      </c>
      <c r="AK52" s="283"/>
      <c r="AL52" s="244" t="s">
        <v>385</v>
      </c>
      <c r="AM52" s="2">
        <v>6</v>
      </c>
      <c r="AN52" s="2">
        <v>46</v>
      </c>
      <c r="AO52" s="2">
        <v>46</v>
      </c>
      <c r="AP52" s="244" t="s">
        <v>385</v>
      </c>
      <c r="AQ52" s="284"/>
      <c r="AR52" s="244" t="s">
        <v>385</v>
      </c>
      <c r="AS52" s="2">
        <v>6</v>
      </c>
      <c r="AT52" s="2">
        <v>46</v>
      </c>
      <c r="AU52" s="2">
        <v>46</v>
      </c>
      <c r="AV52" s="244" t="s">
        <v>385</v>
      </c>
      <c r="AX52" s="244" t="s">
        <v>385</v>
      </c>
      <c r="AY52" s="2">
        <v>6</v>
      </c>
      <c r="AZ52" s="2">
        <v>46</v>
      </c>
      <c r="BA52" s="2">
        <v>46</v>
      </c>
      <c r="BB52" s="244" t="s">
        <v>385</v>
      </c>
    </row>
    <row r="53" spans="2:54" ht="13.5">
      <c r="B53" s="46" t="s">
        <v>386</v>
      </c>
      <c r="C53" s="2">
        <v>6</v>
      </c>
      <c r="D53" s="2">
        <v>46</v>
      </c>
      <c r="E53" s="2">
        <v>50</v>
      </c>
      <c r="F53" s="48" t="s">
        <v>387</v>
      </c>
      <c r="H53" s="46" t="s">
        <v>386</v>
      </c>
      <c r="I53" s="2">
        <v>4</v>
      </c>
      <c r="J53" s="2">
        <v>46</v>
      </c>
      <c r="K53" s="2">
        <v>46</v>
      </c>
      <c r="L53" s="46" t="s">
        <v>386</v>
      </c>
      <c r="N53" s="46" t="s">
        <v>386</v>
      </c>
      <c r="O53" s="2">
        <v>2</v>
      </c>
      <c r="P53" s="2">
        <v>46</v>
      </c>
      <c r="Q53" s="2">
        <v>42</v>
      </c>
      <c r="R53" s="244" t="s">
        <v>385</v>
      </c>
      <c r="T53" s="280"/>
      <c r="U53" s="281"/>
      <c r="V53" s="281"/>
      <c r="W53" s="281"/>
      <c r="X53" s="282"/>
      <c r="Z53" s="244" t="s">
        <v>385</v>
      </c>
      <c r="AA53" s="2">
        <v>7</v>
      </c>
      <c r="AB53" s="2">
        <v>47</v>
      </c>
      <c r="AC53" s="2">
        <v>51</v>
      </c>
      <c r="AD53" s="46" t="s">
        <v>386</v>
      </c>
      <c r="AF53" s="244" t="s">
        <v>385</v>
      </c>
      <c r="AG53" s="2">
        <v>7</v>
      </c>
      <c r="AH53" s="2">
        <v>47</v>
      </c>
      <c r="AI53" s="2">
        <v>47</v>
      </c>
      <c r="AJ53" s="244" t="s">
        <v>385</v>
      </c>
      <c r="AK53" s="271"/>
      <c r="AL53" s="244" t="s">
        <v>385</v>
      </c>
      <c r="AM53" s="2">
        <v>7</v>
      </c>
      <c r="AN53" s="2">
        <v>47</v>
      </c>
      <c r="AO53" s="2">
        <v>52</v>
      </c>
      <c r="AP53" s="46" t="s">
        <v>386</v>
      </c>
      <c r="AQ53" s="272"/>
      <c r="AR53" s="244" t="s">
        <v>385</v>
      </c>
      <c r="AS53" s="2">
        <v>7</v>
      </c>
      <c r="AT53" s="2">
        <v>47</v>
      </c>
      <c r="AU53" s="2">
        <v>52</v>
      </c>
      <c r="AV53" s="46" t="s">
        <v>386</v>
      </c>
      <c r="AX53" s="244" t="s">
        <v>385</v>
      </c>
      <c r="AY53" s="2">
        <v>7</v>
      </c>
      <c r="AZ53" s="2">
        <v>47</v>
      </c>
      <c r="BA53" s="2">
        <v>52</v>
      </c>
      <c r="BB53" s="46" t="s">
        <v>386</v>
      </c>
    </row>
    <row r="54" spans="2:54" ht="13.5">
      <c r="B54" s="46" t="s">
        <v>386</v>
      </c>
      <c r="C54" s="2">
        <v>7</v>
      </c>
      <c r="D54" s="2">
        <v>47</v>
      </c>
      <c r="E54" s="2">
        <v>51</v>
      </c>
      <c r="F54" s="48" t="s">
        <v>387</v>
      </c>
      <c r="H54" s="46" t="s">
        <v>386</v>
      </c>
      <c r="I54" s="2">
        <v>5</v>
      </c>
      <c r="J54" s="2">
        <v>47</v>
      </c>
      <c r="K54" s="2">
        <v>47</v>
      </c>
      <c r="L54" s="46" t="s">
        <v>386</v>
      </c>
      <c r="N54" s="46" t="s">
        <v>386</v>
      </c>
      <c r="O54" s="2">
        <v>3</v>
      </c>
      <c r="P54" s="2">
        <v>47</v>
      </c>
      <c r="Q54" s="2">
        <v>43</v>
      </c>
      <c r="R54" s="244" t="s">
        <v>385</v>
      </c>
      <c r="T54" s="46" t="s">
        <v>386</v>
      </c>
      <c r="U54" s="2">
        <v>1</v>
      </c>
      <c r="V54" s="2">
        <v>47</v>
      </c>
      <c r="W54" s="2">
        <v>38</v>
      </c>
      <c r="X54" s="42" t="s">
        <v>384</v>
      </c>
      <c r="Z54" s="244" t="s">
        <v>385</v>
      </c>
      <c r="AA54" s="2">
        <v>8</v>
      </c>
      <c r="AB54" s="2">
        <v>48</v>
      </c>
      <c r="AC54" s="2">
        <v>57</v>
      </c>
      <c r="AD54" s="48" t="s">
        <v>387</v>
      </c>
      <c r="AF54" s="244" t="s">
        <v>385</v>
      </c>
      <c r="AG54" s="2">
        <v>8</v>
      </c>
      <c r="AH54" s="2">
        <v>48</v>
      </c>
      <c r="AI54" s="2">
        <v>52</v>
      </c>
      <c r="AJ54" s="46" t="s">
        <v>386</v>
      </c>
      <c r="AK54" s="271"/>
      <c r="AL54" s="244" t="s">
        <v>385</v>
      </c>
      <c r="AM54" s="2">
        <v>8</v>
      </c>
      <c r="AN54" s="2">
        <v>48</v>
      </c>
      <c r="AO54" s="2">
        <v>53</v>
      </c>
      <c r="AP54" s="46" t="s">
        <v>386</v>
      </c>
      <c r="AQ54" s="272"/>
      <c r="AR54" s="244" t="s">
        <v>385</v>
      </c>
      <c r="AS54" s="2">
        <v>8</v>
      </c>
      <c r="AT54" s="2">
        <v>48</v>
      </c>
      <c r="AU54" s="2">
        <v>53</v>
      </c>
      <c r="AV54" s="46" t="s">
        <v>386</v>
      </c>
      <c r="AX54" s="244" t="s">
        <v>385</v>
      </c>
      <c r="AY54" s="2">
        <v>8</v>
      </c>
      <c r="AZ54" s="2">
        <v>48</v>
      </c>
      <c r="BA54" s="2">
        <v>53</v>
      </c>
      <c r="BB54" s="46" t="s">
        <v>386</v>
      </c>
    </row>
    <row r="55" spans="2:54" ht="13.5">
      <c r="B55" s="46" t="s">
        <v>386</v>
      </c>
      <c r="C55" s="2">
        <v>8</v>
      </c>
      <c r="D55" s="2">
        <v>48</v>
      </c>
      <c r="E55" s="2">
        <v>57</v>
      </c>
      <c r="F55" s="54" t="s">
        <v>388</v>
      </c>
      <c r="H55" s="46" t="s">
        <v>386</v>
      </c>
      <c r="I55" s="2">
        <v>6</v>
      </c>
      <c r="J55" s="2">
        <v>48</v>
      </c>
      <c r="K55" s="2">
        <v>52</v>
      </c>
      <c r="L55" s="48" t="s">
        <v>387</v>
      </c>
      <c r="N55" s="46" t="s">
        <v>386</v>
      </c>
      <c r="O55" s="2">
        <v>4</v>
      </c>
      <c r="P55" s="2">
        <v>48</v>
      </c>
      <c r="Q55" s="2">
        <v>48</v>
      </c>
      <c r="R55" s="46" t="s">
        <v>386</v>
      </c>
      <c r="T55" s="46" t="s">
        <v>386</v>
      </c>
      <c r="U55" s="2">
        <v>2</v>
      </c>
      <c r="V55" s="2">
        <v>48</v>
      </c>
      <c r="W55" s="2">
        <v>44</v>
      </c>
      <c r="X55" s="244" t="s">
        <v>385</v>
      </c>
      <c r="Z55" s="280"/>
      <c r="AA55" s="281"/>
      <c r="AB55" s="281"/>
      <c r="AC55" s="281"/>
      <c r="AD55" s="282"/>
      <c r="AF55" s="244" t="s">
        <v>385</v>
      </c>
      <c r="AG55" s="2">
        <v>9</v>
      </c>
      <c r="AH55" s="2">
        <v>49</v>
      </c>
      <c r="AI55" s="2">
        <v>53</v>
      </c>
      <c r="AJ55" s="46" t="s">
        <v>386</v>
      </c>
      <c r="AK55" s="271"/>
      <c r="AL55" s="244" t="s">
        <v>385</v>
      </c>
      <c r="AM55" s="2">
        <v>9</v>
      </c>
      <c r="AN55" s="2">
        <v>49</v>
      </c>
      <c r="AO55" s="2">
        <v>54</v>
      </c>
      <c r="AP55" s="46" t="s">
        <v>386</v>
      </c>
      <c r="AQ55" s="272"/>
      <c r="AR55" s="244" t="s">
        <v>385</v>
      </c>
      <c r="AS55" s="2">
        <v>9</v>
      </c>
      <c r="AT55" s="2">
        <v>49</v>
      </c>
      <c r="AU55" s="2">
        <v>54</v>
      </c>
      <c r="AV55" s="46" t="s">
        <v>386</v>
      </c>
      <c r="AX55" s="244" t="s">
        <v>385</v>
      </c>
      <c r="AY55" s="2">
        <v>9</v>
      </c>
      <c r="AZ55" s="2">
        <v>49</v>
      </c>
      <c r="BA55" s="2">
        <v>54</v>
      </c>
      <c r="BB55" s="46" t="s">
        <v>386</v>
      </c>
    </row>
    <row r="56" spans="2:54" ht="13.5">
      <c r="B56" s="280"/>
      <c r="C56" s="281"/>
      <c r="D56" s="281"/>
      <c r="E56" s="281"/>
      <c r="F56" s="282"/>
      <c r="H56" s="46" t="s">
        <v>386</v>
      </c>
      <c r="I56" s="2">
        <v>7</v>
      </c>
      <c r="J56" s="2">
        <v>49</v>
      </c>
      <c r="K56" s="2">
        <v>53</v>
      </c>
      <c r="L56" s="48" t="s">
        <v>387</v>
      </c>
      <c r="N56" s="46" t="s">
        <v>386</v>
      </c>
      <c r="O56" s="2">
        <v>5</v>
      </c>
      <c r="P56" s="2">
        <v>49</v>
      </c>
      <c r="Q56" s="2">
        <v>49</v>
      </c>
      <c r="R56" s="46" t="s">
        <v>386</v>
      </c>
      <c r="T56" s="46" t="s">
        <v>386</v>
      </c>
      <c r="U56" s="2">
        <v>3</v>
      </c>
      <c r="V56" s="2">
        <v>49</v>
      </c>
      <c r="W56" s="2">
        <v>45</v>
      </c>
      <c r="X56" s="244" t="s">
        <v>385</v>
      </c>
      <c r="Z56" s="46" t="s">
        <v>386</v>
      </c>
      <c r="AA56" s="2">
        <v>1</v>
      </c>
      <c r="AB56" s="2">
        <v>49</v>
      </c>
      <c r="AC56" s="2">
        <v>40</v>
      </c>
      <c r="AD56" s="42" t="s">
        <v>384</v>
      </c>
      <c r="AF56" s="244" t="s">
        <v>385</v>
      </c>
      <c r="AG56" s="2">
        <v>10</v>
      </c>
      <c r="AH56" s="2">
        <v>50</v>
      </c>
      <c r="AI56" s="2">
        <v>59</v>
      </c>
      <c r="AJ56" s="48" t="s">
        <v>387</v>
      </c>
      <c r="AK56" s="271"/>
      <c r="AL56" s="244" t="s">
        <v>385</v>
      </c>
      <c r="AM56" s="2">
        <v>10</v>
      </c>
      <c r="AN56" s="2">
        <v>50</v>
      </c>
      <c r="AO56" s="2">
        <v>61</v>
      </c>
      <c r="AP56" s="48" t="s">
        <v>387</v>
      </c>
      <c r="AQ56" s="272"/>
      <c r="AR56" s="244" t="s">
        <v>385</v>
      </c>
      <c r="AS56" s="2">
        <v>10</v>
      </c>
      <c r="AT56" s="2">
        <v>50</v>
      </c>
      <c r="AU56" s="2">
        <v>61</v>
      </c>
      <c r="AV56" s="48" t="s">
        <v>387</v>
      </c>
      <c r="AX56" s="244" t="s">
        <v>385</v>
      </c>
      <c r="AY56" s="2">
        <v>10</v>
      </c>
      <c r="AZ56" s="2">
        <v>50</v>
      </c>
      <c r="BA56" s="2">
        <v>61</v>
      </c>
      <c r="BB56" s="48" t="s">
        <v>387</v>
      </c>
    </row>
    <row r="57" spans="2:54" ht="13.5">
      <c r="B57" s="48" t="s">
        <v>387</v>
      </c>
      <c r="C57" s="2">
        <v>1</v>
      </c>
      <c r="D57" s="2">
        <v>49</v>
      </c>
      <c r="E57" s="2">
        <v>40</v>
      </c>
      <c r="F57" s="244" t="s">
        <v>385</v>
      </c>
      <c r="H57" s="46" t="s">
        <v>386</v>
      </c>
      <c r="I57" s="2">
        <v>8</v>
      </c>
      <c r="J57" s="2">
        <v>50</v>
      </c>
      <c r="K57" s="2">
        <v>59</v>
      </c>
      <c r="L57" s="54" t="s">
        <v>388</v>
      </c>
      <c r="N57" s="46" t="s">
        <v>386</v>
      </c>
      <c r="O57" s="2">
        <v>6</v>
      </c>
      <c r="P57" s="2">
        <v>50</v>
      </c>
      <c r="Q57" s="2">
        <v>54</v>
      </c>
      <c r="R57" s="48" t="s">
        <v>387</v>
      </c>
      <c r="T57" s="46" t="s">
        <v>386</v>
      </c>
      <c r="U57" s="2">
        <v>4</v>
      </c>
      <c r="V57" s="2">
        <v>50</v>
      </c>
      <c r="W57" s="2">
        <v>50</v>
      </c>
      <c r="X57" s="46" t="s">
        <v>386</v>
      </c>
      <c r="Z57" s="46" t="s">
        <v>386</v>
      </c>
      <c r="AA57" s="2">
        <v>2</v>
      </c>
      <c r="AB57" s="2">
        <v>50</v>
      </c>
      <c r="AC57" s="2">
        <v>46</v>
      </c>
      <c r="AD57" s="244" t="s">
        <v>385</v>
      </c>
      <c r="AF57" s="280"/>
      <c r="AG57" s="281"/>
      <c r="AH57" s="281"/>
      <c r="AI57" s="281"/>
      <c r="AJ57" s="282"/>
      <c r="AK57" s="273"/>
      <c r="AL57" s="280"/>
      <c r="AM57" s="281"/>
      <c r="AN57" s="281"/>
      <c r="AO57" s="281"/>
      <c r="AP57" s="282"/>
      <c r="AQ57" s="274"/>
      <c r="AR57" s="280"/>
      <c r="AS57" s="281"/>
      <c r="AT57" s="281"/>
      <c r="AU57" s="281"/>
      <c r="AV57" s="282"/>
      <c r="AX57" s="280"/>
      <c r="AY57" s="281"/>
      <c r="AZ57" s="281"/>
      <c r="BA57" s="281"/>
      <c r="BB57" s="282"/>
    </row>
    <row r="58" spans="2:54" ht="13.5">
      <c r="B58" s="48" t="s">
        <v>387</v>
      </c>
      <c r="C58" s="2">
        <v>2</v>
      </c>
      <c r="D58" s="2">
        <v>50</v>
      </c>
      <c r="E58" s="2">
        <v>46</v>
      </c>
      <c r="F58" s="46" t="s">
        <v>386</v>
      </c>
      <c r="H58" s="280"/>
      <c r="I58" s="281"/>
      <c r="J58" s="281"/>
      <c r="K58" s="281"/>
      <c r="L58" s="282"/>
      <c r="N58" s="46" t="s">
        <v>386</v>
      </c>
      <c r="O58" s="2">
        <v>7</v>
      </c>
      <c r="P58" s="2">
        <v>51</v>
      </c>
      <c r="Q58" s="2">
        <v>55</v>
      </c>
      <c r="R58" s="48" t="s">
        <v>387</v>
      </c>
      <c r="T58" s="46" t="s">
        <v>386</v>
      </c>
      <c r="U58" s="2">
        <v>5</v>
      </c>
      <c r="V58" s="2">
        <v>51</v>
      </c>
      <c r="W58" s="2">
        <v>51</v>
      </c>
      <c r="X58" s="46" t="s">
        <v>386</v>
      </c>
      <c r="Z58" s="46" t="s">
        <v>386</v>
      </c>
      <c r="AA58" s="2">
        <v>3</v>
      </c>
      <c r="AB58" s="2">
        <v>51</v>
      </c>
      <c r="AC58" s="2">
        <v>47</v>
      </c>
      <c r="AD58" s="244" t="s">
        <v>385</v>
      </c>
      <c r="AF58" s="46" t="s">
        <v>386</v>
      </c>
      <c r="AG58" s="2">
        <v>1</v>
      </c>
      <c r="AH58" s="2">
        <v>51</v>
      </c>
      <c r="AI58" s="2">
        <v>40</v>
      </c>
      <c r="AJ58" s="42" t="s">
        <v>384</v>
      </c>
      <c r="AK58" s="271"/>
      <c r="AL58" s="46" t="s">
        <v>386</v>
      </c>
      <c r="AM58" s="2">
        <v>1</v>
      </c>
      <c r="AN58" s="2">
        <v>51</v>
      </c>
      <c r="AO58" s="2">
        <v>40</v>
      </c>
      <c r="AP58" s="42" t="s">
        <v>384</v>
      </c>
      <c r="AQ58" s="272"/>
      <c r="AR58" s="46" t="s">
        <v>386</v>
      </c>
      <c r="AS58" s="2">
        <v>1</v>
      </c>
      <c r="AT58" s="2">
        <v>51</v>
      </c>
      <c r="AU58" s="2">
        <v>40</v>
      </c>
      <c r="AV58" s="42" t="s">
        <v>384</v>
      </c>
      <c r="AX58" s="46" t="s">
        <v>386</v>
      </c>
      <c r="AY58" s="2">
        <v>1</v>
      </c>
      <c r="AZ58" s="2">
        <v>51</v>
      </c>
      <c r="BA58" s="2">
        <v>40</v>
      </c>
      <c r="BB58" s="42" t="s">
        <v>384</v>
      </c>
    </row>
    <row r="59" spans="2:54" ht="13.5">
      <c r="B59" s="48" t="s">
        <v>387</v>
      </c>
      <c r="C59" s="2">
        <v>3</v>
      </c>
      <c r="D59" s="2">
        <v>51</v>
      </c>
      <c r="E59" s="2">
        <v>47</v>
      </c>
      <c r="F59" s="46" t="s">
        <v>386</v>
      </c>
      <c r="H59" s="48" t="s">
        <v>387</v>
      </c>
      <c r="I59" s="2">
        <v>1</v>
      </c>
      <c r="J59" s="2">
        <v>51</v>
      </c>
      <c r="K59" s="2">
        <v>40</v>
      </c>
      <c r="L59" s="244" t="s">
        <v>385</v>
      </c>
      <c r="N59" s="46" t="s">
        <v>386</v>
      </c>
      <c r="O59" s="2">
        <v>8</v>
      </c>
      <c r="P59" s="2">
        <v>52</v>
      </c>
      <c r="Q59" s="2">
        <v>61</v>
      </c>
      <c r="R59" s="54" t="s">
        <v>388</v>
      </c>
      <c r="T59" s="46" t="s">
        <v>386</v>
      </c>
      <c r="U59" s="2">
        <v>6</v>
      </c>
      <c r="V59" s="2">
        <v>52</v>
      </c>
      <c r="W59" s="2">
        <v>56</v>
      </c>
      <c r="X59" s="48" t="s">
        <v>387</v>
      </c>
      <c r="Z59" s="46" t="s">
        <v>386</v>
      </c>
      <c r="AA59" s="2">
        <v>4</v>
      </c>
      <c r="AB59" s="2">
        <v>52</v>
      </c>
      <c r="AC59" s="2">
        <v>52</v>
      </c>
      <c r="AD59" s="46" t="s">
        <v>386</v>
      </c>
      <c r="AF59" s="46" t="s">
        <v>386</v>
      </c>
      <c r="AG59" s="2">
        <v>2</v>
      </c>
      <c r="AH59" s="2">
        <v>52</v>
      </c>
      <c r="AI59" s="2">
        <v>48</v>
      </c>
      <c r="AJ59" s="244" t="s">
        <v>385</v>
      </c>
      <c r="AK59" s="283"/>
      <c r="AL59" s="46" t="s">
        <v>386</v>
      </c>
      <c r="AM59" s="2">
        <v>2</v>
      </c>
      <c r="AN59" s="2">
        <v>52</v>
      </c>
      <c r="AO59" s="2">
        <v>47</v>
      </c>
      <c r="AP59" s="244" t="s">
        <v>385</v>
      </c>
      <c r="AQ59" s="284"/>
      <c r="AR59" s="46" t="s">
        <v>386</v>
      </c>
      <c r="AS59" s="2">
        <v>2</v>
      </c>
      <c r="AT59" s="2">
        <v>52</v>
      </c>
      <c r="AU59" s="2">
        <v>47</v>
      </c>
      <c r="AV59" s="244" t="s">
        <v>385</v>
      </c>
      <c r="AX59" s="46" t="s">
        <v>386</v>
      </c>
      <c r="AY59" s="2">
        <v>2</v>
      </c>
      <c r="AZ59" s="2">
        <v>52</v>
      </c>
      <c r="BA59" s="2">
        <v>47</v>
      </c>
      <c r="BB59" s="244" t="s">
        <v>385</v>
      </c>
    </row>
    <row r="60" spans="2:54" ht="13.5">
      <c r="B60" s="48" t="s">
        <v>387</v>
      </c>
      <c r="C60" s="2">
        <v>4</v>
      </c>
      <c r="D60" s="2">
        <v>52</v>
      </c>
      <c r="E60" s="2">
        <v>52</v>
      </c>
      <c r="F60" s="48" t="s">
        <v>387</v>
      </c>
      <c r="H60" s="48" t="s">
        <v>387</v>
      </c>
      <c r="I60" s="2">
        <v>2</v>
      </c>
      <c r="J60" s="2">
        <v>52</v>
      </c>
      <c r="K60" s="2">
        <v>48</v>
      </c>
      <c r="L60" s="46" t="s">
        <v>386</v>
      </c>
      <c r="N60" s="280"/>
      <c r="O60" s="281"/>
      <c r="P60" s="281"/>
      <c r="Q60" s="281"/>
      <c r="R60" s="282"/>
      <c r="T60" s="46" t="s">
        <v>386</v>
      </c>
      <c r="U60" s="2">
        <v>7</v>
      </c>
      <c r="V60" s="2">
        <v>53</v>
      </c>
      <c r="W60" s="2">
        <v>57</v>
      </c>
      <c r="X60" s="48" t="s">
        <v>387</v>
      </c>
      <c r="Z60" s="46" t="s">
        <v>386</v>
      </c>
      <c r="AA60" s="2">
        <v>5</v>
      </c>
      <c r="AB60" s="2">
        <v>53</v>
      </c>
      <c r="AC60" s="2">
        <v>53</v>
      </c>
      <c r="AD60" s="46" t="s">
        <v>386</v>
      </c>
      <c r="AF60" s="46" t="s">
        <v>386</v>
      </c>
      <c r="AG60" s="2">
        <v>3</v>
      </c>
      <c r="AH60" s="2">
        <v>53</v>
      </c>
      <c r="AI60" s="2">
        <v>49</v>
      </c>
      <c r="AJ60" s="244" t="s">
        <v>385</v>
      </c>
      <c r="AK60" s="283"/>
      <c r="AL60" s="46" t="s">
        <v>386</v>
      </c>
      <c r="AM60" s="2">
        <v>3</v>
      </c>
      <c r="AN60" s="2">
        <v>53</v>
      </c>
      <c r="AO60" s="2">
        <v>48</v>
      </c>
      <c r="AP60" s="244" t="s">
        <v>385</v>
      </c>
      <c r="AQ60" s="284"/>
      <c r="AR60" s="46" t="s">
        <v>386</v>
      </c>
      <c r="AS60" s="2">
        <v>3</v>
      </c>
      <c r="AT60" s="2">
        <v>53</v>
      </c>
      <c r="AU60" s="2">
        <v>48</v>
      </c>
      <c r="AV60" s="244" t="s">
        <v>385</v>
      </c>
      <c r="AX60" s="46" t="s">
        <v>386</v>
      </c>
      <c r="AY60" s="2">
        <v>3</v>
      </c>
      <c r="AZ60" s="2">
        <v>53</v>
      </c>
      <c r="BA60" s="2">
        <v>48</v>
      </c>
      <c r="BB60" s="244" t="s">
        <v>385</v>
      </c>
    </row>
    <row r="61" spans="2:54" ht="13.5">
      <c r="B61" s="48" t="s">
        <v>387</v>
      </c>
      <c r="C61" s="2">
        <v>5</v>
      </c>
      <c r="D61" s="2">
        <v>53</v>
      </c>
      <c r="E61" s="2">
        <v>53</v>
      </c>
      <c r="F61" s="48" t="s">
        <v>387</v>
      </c>
      <c r="H61" s="48" t="s">
        <v>387</v>
      </c>
      <c r="I61" s="2">
        <v>3</v>
      </c>
      <c r="J61" s="2">
        <v>53</v>
      </c>
      <c r="K61" s="2">
        <v>49</v>
      </c>
      <c r="L61" s="46" t="s">
        <v>386</v>
      </c>
      <c r="N61" s="48" t="s">
        <v>387</v>
      </c>
      <c r="O61" s="2">
        <v>1</v>
      </c>
      <c r="P61" s="2">
        <v>53</v>
      </c>
      <c r="Q61" s="2">
        <v>40</v>
      </c>
      <c r="R61" s="244" t="s">
        <v>385</v>
      </c>
      <c r="T61" s="46" t="s">
        <v>386</v>
      </c>
      <c r="U61" s="2">
        <v>8</v>
      </c>
      <c r="V61" s="2">
        <v>54</v>
      </c>
      <c r="W61" s="2">
        <v>63</v>
      </c>
      <c r="X61" s="54" t="s">
        <v>388</v>
      </c>
      <c r="Z61" s="46" t="s">
        <v>386</v>
      </c>
      <c r="AA61" s="2">
        <v>6</v>
      </c>
      <c r="AB61" s="2">
        <v>54</v>
      </c>
      <c r="AC61" s="2">
        <v>58</v>
      </c>
      <c r="AD61" s="48" t="s">
        <v>387</v>
      </c>
      <c r="AF61" s="46" t="s">
        <v>386</v>
      </c>
      <c r="AG61" s="2">
        <v>4</v>
      </c>
      <c r="AH61" s="2">
        <v>54</v>
      </c>
      <c r="AI61" s="2">
        <v>54</v>
      </c>
      <c r="AJ61" s="46" t="s">
        <v>386</v>
      </c>
      <c r="AK61" s="283"/>
      <c r="AL61" s="46" t="s">
        <v>386</v>
      </c>
      <c r="AM61" s="2">
        <v>4</v>
      </c>
      <c r="AN61" s="2">
        <v>54</v>
      </c>
      <c r="AO61" s="2">
        <v>49</v>
      </c>
      <c r="AP61" s="244" t="s">
        <v>385</v>
      </c>
      <c r="AQ61" s="284"/>
      <c r="AR61" s="46" t="s">
        <v>386</v>
      </c>
      <c r="AS61" s="2">
        <v>4</v>
      </c>
      <c r="AT61" s="2">
        <v>54</v>
      </c>
      <c r="AU61" s="2">
        <v>49</v>
      </c>
      <c r="AV61" s="244" t="s">
        <v>385</v>
      </c>
      <c r="AX61" s="46" t="s">
        <v>386</v>
      </c>
      <c r="AY61" s="2">
        <v>4</v>
      </c>
      <c r="AZ61" s="2">
        <v>54</v>
      </c>
      <c r="BA61" s="2">
        <v>49</v>
      </c>
      <c r="BB61" s="244" t="s">
        <v>385</v>
      </c>
    </row>
    <row r="62" spans="2:54" ht="13.5">
      <c r="B62" s="48" t="s">
        <v>387</v>
      </c>
      <c r="C62" s="2">
        <v>6</v>
      </c>
      <c r="D62" s="2">
        <v>54</v>
      </c>
      <c r="E62" s="2">
        <v>58</v>
      </c>
      <c r="F62" s="54" t="s">
        <v>388</v>
      </c>
      <c r="H62" s="48" t="s">
        <v>387</v>
      </c>
      <c r="I62" s="2">
        <v>4</v>
      </c>
      <c r="J62" s="2">
        <v>54</v>
      </c>
      <c r="K62" s="2">
        <v>54</v>
      </c>
      <c r="L62" s="48" t="s">
        <v>387</v>
      </c>
      <c r="N62" s="48" t="s">
        <v>387</v>
      </c>
      <c r="O62" s="2">
        <v>2</v>
      </c>
      <c r="P62" s="2">
        <v>54</v>
      </c>
      <c r="Q62" s="2">
        <v>50</v>
      </c>
      <c r="R62" s="46" t="s">
        <v>386</v>
      </c>
      <c r="T62" s="280"/>
      <c r="U62" s="281"/>
      <c r="V62" s="281"/>
      <c r="W62" s="281"/>
      <c r="X62" s="282"/>
      <c r="Z62" s="46" t="s">
        <v>386</v>
      </c>
      <c r="AA62" s="2">
        <v>7</v>
      </c>
      <c r="AB62" s="2">
        <v>55</v>
      </c>
      <c r="AC62" s="2">
        <v>59</v>
      </c>
      <c r="AD62" s="48" t="s">
        <v>387</v>
      </c>
      <c r="AF62" s="46" t="s">
        <v>386</v>
      </c>
      <c r="AG62" s="2">
        <v>5</v>
      </c>
      <c r="AH62" s="2">
        <v>55</v>
      </c>
      <c r="AI62" s="2">
        <v>55</v>
      </c>
      <c r="AJ62" s="46" t="s">
        <v>386</v>
      </c>
      <c r="AK62" s="271"/>
      <c r="AL62" s="46" t="s">
        <v>386</v>
      </c>
      <c r="AM62" s="2">
        <v>5</v>
      </c>
      <c r="AN62" s="2">
        <v>55</v>
      </c>
      <c r="AO62" s="2">
        <v>55</v>
      </c>
      <c r="AP62" s="46" t="s">
        <v>386</v>
      </c>
      <c r="AQ62" s="272"/>
      <c r="AR62" s="46" t="s">
        <v>386</v>
      </c>
      <c r="AS62" s="2">
        <v>5</v>
      </c>
      <c r="AT62" s="2">
        <v>55</v>
      </c>
      <c r="AU62" s="2">
        <v>55</v>
      </c>
      <c r="AV62" s="46" t="s">
        <v>386</v>
      </c>
      <c r="AX62" s="46" t="s">
        <v>386</v>
      </c>
      <c r="AY62" s="2">
        <v>5</v>
      </c>
      <c r="AZ62" s="2">
        <v>55</v>
      </c>
      <c r="BA62" s="2">
        <v>55</v>
      </c>
      <c r="BB62" s="46" t="s">
        <v>386</v>
      </c>
    </row>
    <row r="63" spans="2:54" ht="13.5">
      <c r="B63" s="48" t="s">
        <v>387</v>
      </c>
      <c r="C63" s="2">
        <v>7</v>
      </c>
      <c r="D63" s="2">
        <v>55</v>
      </c>
      <c r="E63" s="2">
        <v>59</v>
      </c>
      <c r="F63" s="54" t="s">
        <v>388</v>
      </c>
      <c r="H63" s="48" t="s">
        <v>387</v>
      </c>
      <c r="I63" s="2">
        <v>5</v>
      </c>
      <c r="J63" s="2">
        <v>55</v>
      </c>
      <c r="K63" s="2">
        <v>55</v>
      </c>
      <c r="L63" s="48" t="s">
        <v>387</v>
      </c>
      <c r="N63" s="48" t="s">
        <v>387</v>
      </c>
      <c r="O63" s="2">
        <v>3</v>
      </c>
      <c r="P63" s="2">
        <v>55</v>
      </c>
      <c r="Q63" s="2">
        <v>51</v>
      </c>
      <c r="R63" s="46" t="s">
        <v>386</v>
      </c>
      <c r="T63" s="48" t="s">
        <v>387</v>
      </c>
      <c r="U63" s="2">
        <v>1</v>
      </c>
      <c r="V63" s="2">
        <v>55</v>
      </c>
      <c r="W63" s="2">
        <v>46</v>
      </c>
      <c r="X63" s="244" t="s">
        <v>385</v>
      </c>
      <c r="Z63" s="46" t="s">
        <v>386</v>
      </c>
      <c r="AA63" s="2">
        <v>8</v>
      </c>
      <c r="AB63" s="2">
        <v>56</v>
      </c>
      <c r="AC63" s="2">
        <v>65</v>
      </c>
      <c r="AD63" s="54" t="s">
        <v>388</v>
      </c>
      <c r="AF63" s="46" t="s">
        <v>386</v>
      </c>
      <c r="AG63" s="2">
        <v>6</v>
      </c>
      <c r="AH63" s="2">
        <v>56</v>
      </c>
      <c r="AI63" s="2">
        <v>60</v>
      </c>
      <c r="AJ63" s="48" t="s">
        <v>387</v>
      </c>
      <c r="AK63" s="271"/>
      <c r="AL63" s="46" t="s">
        <v>386</v>
      </c>
      <c r="AM63" s="2">
        <v>6</v>
      </c>
      <c r="AN63" s="2">
        <v>56</v>
      </c>
      <c r="AO63" s="2">
        <v>56</v>
      </c>
      <c r="AP63" s="46" t="s">
        <v>386</v>
      </c>
      <c r="AQ63" s="272"/>
      <c r="AR63" s="46" t="s">
        <v>386</v>
      </c>
      <c r="AS63" s="2">
        <v>6</v>
      </c>
      <c r="AT63" s="2">
        <v>56</v>
      </c>
      <c r="AU63" s="2">
        <v>56</v>
      </c>
      <c r="AV63" s="46" t="s">
        <v>386</v>
      </c>
      <c r="AX63" s="46" t="s">
        <v>386</v>
      </c>
      <c r="AY63" s="2">
        <v>6</v>
      </c>
      <c r="AZ63" s="2">
        <v>56</v>
      </c>
      <c r="BA63" s="2">
        <v>56</v>
      </c>
      <c r="BB63" s="46" t="s">
        <v>386</v>
      </c>
    </row>
    <row r="64" spans="2:54" ht="13.5">
      <c r="B64" s="48" t="s">
        <v>387</v>
      </c>
      <c r="C64" s="2">
        <v>8</v>
      </c>
      <c r="D64" s="2">
        <v>56</v>
      </c>
      <c r="E64" s="2">
        <v>60</v>
      </c>
      <c r="F64" s="54" t="s">
        <v>388</v>
      </c>
      <c r="H64" s="48" t="s">
        <v>387</v>
      </c>
      <c r="I64" s="2">
        <v>6</v>
      </c>
      <c r="J64" s="2">
        <v>56</v>
      </c>
      <c r="K64" s="2">
        <v>60</v>
      </c>
      <c r="L64" s="54" t="s">
        <v>388</v>
      </c>
      <c r="N64" s="48" t="s">
        <v>387</v>
      </c>
      <c r="O64" s="2">
        <v>4</v>
      </c>
      <c r="P64" s="2">
        <v>56</v>
      </c>
      <c r="Q64" s="2">
        <v>56</v>
      </c>
      <c r="R64" s="48" t="s">
        <v>387</v>
      </c>
      <c r="T64" s="48" t="s">
        <v>387</v>
      </c>
      <c r="U64" s="2">
        <v>2</v>
      </c>
      <c r="V64" s="2">
        <v>56</v>
      </c>
      <c r="W64" s="2">
        <v>52</v>
      </c>
      <c r="X64" s="46" t="s">
        <v>386</v>
      </c>
      <c r="Z64" s="280"/>
      <c r="AA64" s="281"/>
      <c r="AB64" s="281"/>
      <c r="AC64" s="281"/>
      <c r="AD64" s="282"/>
      <c r="AF64" s="46" t="s">
        <v>386</v>
      </c>
      <c r="AG64" s="2">
        <v>7</v>
      </c>
      <c r="AH64" s="2">
        <v>57</v>
      </c>
      <c r="AI64" s="2">
        <v>61</v>
      </c>
      <c r="AJ64" s="48" t="s">
        <v>387</v>
      </c>
      <c r="AK64" s="271"/>
      <c r="AL64" s="46" t="s">
        <v>386</v>
      </c>
      <c r="AM64" s="2">
        <v>7</v>
      </c>
      <c r="AN64" s="2">
        <v>57</v>
      </c>
      <c r="AO64" s="2">
        <v>57</v>
      </c>
      <c r="AP64" s="46" t="s">
        <v>386</v>
      </c>
      <c r="AQ64" s="272"/>
      <c r="AR64" s="46" t="s">
        <v>386</v>
      </c>
      <c r="AS64" s="2">
        <v>7</v>
      </c>
      <c r="AT64" s="2">
        <v>57</v>
      </c>
      <c r="AU64" s="2">
        <v>62</v>
      </c>
      <c r="AV64" s="48" t="s">
        <v>387</v>
      </c>
      <c r="AX64" s="46" t="s">
        <v>386</v>
      </c>
      <c r="AY64" s="2">
        <v>7</v>
      </c>
      <c r="AZ64" s="2">
        <v>57</v>
      </c>
      <c r="BA64" s="2">
        <v>62</v>
      </c>
      <c r="BB64" s="48" t="s">
        <v>387</v>
      </c>
    </row>
    <row r="65" spans="2:54" ht="13.5">
      <c r="B65" s="280"/>
      <c r="C65" s="281"/>
      <c r="D65" s="281"/>
      <c r="E65" s="281"/>
      <c r="F65" s="282"/>
      <c r="H65" s="48" t="s">
        <v>387</v>
      </c>
      <c r="I65" s="2">
        <v>7</v>
      </c>
      <c r="J65" s="2">
        <v>57</v>
      </c>
      <c r="K65" s="2">
        <v>61</v>
      </c>
      <c r="L65" s="54" t="s">
        <v>388</v>
      </c>
      <c r="N65" s="48" t="s">
        <v>387</v>
      </c>
      <c r="O65" s="2">
        <v>5</v>
      </c>
      <c r="P65" s="2">
        <v>57</v>
      </c>
      <c r="Q65" s="2">
        <v>57</v>
      </c>
      <c r="R65" s="48" t="s">
        <v>387</v>
      </c>
      <c r="T65" s="48" t="s">
        <v>387</v>
      </c>
      <c r="U65" s="2">
        <v>3</v>
      </c>
      <c r="V65" s="2">
        <v>57</v>
      </c>
      <c r="W65" s="2">
        <v>53</v>
      </c>
      <c r="X65" s="46" t="s">
        <v>386</v>
      </c>
      <c r="Z65" s="48" t="s">
        <v>387</v>
      </c>
      <c r="AA65" s="2">
        <v>1</v>
      </c>
      <c r="AB65" s="2">
        <v>57</v>
      </c>
      <c r="AC65" s="2">
        <v>48</v>
      </c>
      <c r="AD65" s="244" t="s">
        <v>385</v>
      </c>
      <c r="AF65" s="46" t="s">
        <v>386</v>
      </c>
      <c r="AG65" s="2">
        <v>8</v>
      </c>
      <c r="AH65" s="2">
        <v>58</v>
      </c>
      <c r="AI65" s="2">
        <v>67</v>
      </c>
      <c r="AJ65" s="54" t="s">
        <v>388</v>
      </c>
      <c r="AK65" s="271"/>
      <c r="AL65" s="46" t="s">
        <v>386</v>
      </c>
      <c r="AM65" s="2">
        <v>8</v>
      </c>
      <c r="AN65" s="2">
        <v>58</v>
      </c>
      <c r="AO65" s="2">
        <v>62</v>
      </c>
      <c r="AP65" s="48" t="s">
        <v>387</v>
      </c>
      <c r="AQ65" s="272"/>
      <c r="AR65" s="46" t="s">
        <v>386</v>
      </c>
      <c r="AS65" s="2">
        <v>8</v>
      </c>
      <c r="AT65" s="2">
        <v>58</v>
      </c>
      <c r="AU65" s="2">
        <v>63</v>
      </c>
      <c r="AV65" s="48" t="s">
        <v>387</v>
      </c>
      <c r="AX65" s="46" t="s">
        <v>386</v>
      </c>
      <c r="AY65" s="2">
        <v>8</v>
      </c>
      <c r="AZ65" s="2">
        <v>58</v>
      </c>
      <c r="BA65" s="2">
        <v>63</v>
      </c>
      <c r="BB65" s="48" t="s">
        <v>387</v>
      </c>
    </row>
    <row r="66" spans="2:54" ht="13.5">
      <c r="B66" s="54" t="s">
        <v>388</v>
      </c>
      <c r="C66" s="2">
        <v>1</v>
      </c>
      <c r="D66" s="2">
        <v>57</v>
      </c>
      <c r="E66" s="2">
        <v>48</v>
      </c>
      <c r="F66" s="46" t="s">
        <v>386</v>
      </c>
      <c r="H66" s="48" t="s">
        <v>387</v>
      </c>
      <c r="I66" s="2">
        <v>8</v>
      </c>
      <c r="J66" s="2">
        <v>58</v>
      </c>
      <c r="K66" s="2">
        <v>62</v>
      </c>
      <c r="L66" s="54" t="s">
        <v>388</v>
      </c>
      <c r="N66" s="48" t="s">
        <v>387</v>
      </c>
      <c r="O66" s="2">
        <v>6</v>
      </c>
      <c r="P66" s="2">
        <v>58</v>
      </c>
      <c r="Q66" s="2">
        <v>62</v>
      </c>
      <c r="R66" s="54" t="s">
        <v>388</v>
      </c>
      <c r="T66" s="48" t="s">
        <v>387</v>
      </c>
      <c r="U66" s="2">
        <v>4</v>
      </c>
      <c r="V66" s="2">
        <v>58</v>
      </c>
      <c r="W66" s="2">
        <v>58</v>
      </c>
      <c r="X66" s="48" t="s">
        <v>387</v>
      </c>
      <c r="Z66" s="48" t="s">
        <v>387</v>
      </c>
      <c r="AA66" s="2">
        <v>2</v>
      </c>
      <c r="AB66" s="2">
        <v>58</v>
      </c>
      <c r="AC66" s="2">
        <v>54</v>
      </c>
      <c r="AD66" s="46" t="s">
        <v>386</v>
      </c>
      <c r="AF66" s="280"/>
      <c r="AG66" s="281"/>
      <c r="AH66" s="281"/>
      <c r="AI66" s="281"/>
      <c r="AJ66" s="282"/>
      <c r="AK66" s="271"/>
      <c r="AL66" s="46" t="s">
        <v>386</v>
      </c>
      <c r="AM66" s="2">
        <v>9</v>
      </c>
      <c r="AN66" s="2">
        <v>59</v>
      </c>
      <c r="AO66" s="2">
        <v>63</v>
      </c>
      <c r="AP66" s="48" t="s">
        <v>387</v>
      </c>
      <c r="AQ66" s="272"/>
      <c r="AR66" s="46" t="s">
        <v>386</v>
      </c>
      <c r="AS66" s="2">
        <v>9</v>
      </c>
      <c r="AT66" s="2">
        <v>59</v>
      </c>
      <c r="AU66" s="2">
        <v>64</v>
      </c>
      <c r="AV66" s="48" t="s">
        <v>387</v>
      </c>
      <c r="AX66" s="46" t="s">
        <v>386</v>
      </c>
      <c r="AY66" s="2">
        <v>9</v>
      </c>
      <c r="AZ66" s="2">
        <v>59</v>
      </c>
      <c r="BA66" s="2">
        <v>64</v>
      </c>
      <c r="BB66" s="48" t="s">
        <v>387</v>
      </c>
    </row>
    <row r="67" spans="2:54" ht="13.5">
      <c r="B67" s="54" t="s">
        <v>388</v>
      </c>
      <c r="C67" s="2">
        <v>2</v>
      </c>
      <c r="D67" s="2">
        <v>58</v>
      </c>
      <c r="E67" s="2">
        <v>54</v>
      </c>
      <c r="F67" s="48" t="s">
        <v>387</v>
      </c>
      <c r="H67" s="280"/>
      <c r="I67" s="281"/>
      <c r="J67" s="281"/>
      <c r="K67" s="281"/>
      <c r="L67" s="282"/>
      <c r="N67" s="48" t="s">
        <v>387</v>
      </c>
      <c r="O67" s="2">
        <v>7</v>
      </c>
      <c r="P67" s="2">
        <v>59</v>
      </c>
      <c r="Q67" s="2">
        <v>63</v>
      </c>
      <c r="R67" s="54" t="s">
        <v>388</v>
      </c>
      <c r="T67" s="48" t="s">
        <v>387</v>
      </c>
      <c r="U67" s="2">
        <v>5</v>
      </c>
      <c r="V67" s="2">
        <v>59</v>
      </c>
      <c r="W67" s="2">
        <v>59</v>
      </c>
      <c r="X67" s="48" t="s">
        <v>387</v>
      </c>
      <c r="Z67" s="48" t="s">
        <v>387</v>
      </c>
      <c r="AA67" s="2">
        <v>3</v>
      </c>
      <c r="AB67" s="2">
        <v>59</v>
      </c>
      <c r="AC67" s="2">
        <v>55</v>
      </c>
      <c r="AD67" s="46" t="s">
        <v>386</v>
      </c>
      <c r="AF67" s="48" t="s">
        <v>387</v>
      </c>
      <c r="AG67" s="2">
        <v>1</v>
      </c>
      <c r="AH67" s="2">
        <v>59</v>
      </c>
      <c r="AI67" s="2">
        <v>50</v>
      </c>
      <c r="AJ67" s="244" t="s">
        <v>385</v>
      </c>
      <c r="AK67" s="271"/>
      <c r="AL67" s="46" t="s">
        <v>386</v>
      </c>
      <c r="AM67" s="2">
        <v>10</v>
      </c>
      <c r="AN67" s="2">
        <v>60</v>
      </c>
      <c r="AO67" s="2">
        <v>69</v>
      </c>
      <c r="AP67" s="54" t="s">
        <v>388</v>
      </c>
      <c r="AQ67" s="272"/>
      <c r="AR67" s="46" t="s">
        <v>386</v>
      </c>
      <c r="AS67" s="2">
        <v>10</v>
      </c>
      <c r="AT67" s="2">
        <v>60</v>
      </c>
      <c r="AU67" s="2">
        <v>71</v>
      </c>
      <c r="AV67" s="54" t="s">
        <v>388</v>
      </c>
      <c r="AX67" s="46" t="s">
        <v>386</v>
      </c>
      <c r="AY67" s="2">
        <v>10</v>
      </c>
      <c r="AZ67" s="2">
        <v>60</v>
      </c>
      <c r="BA67" s="2">
        <v>71</v>
      </c>
      <c r="BB67" s="54" t="s">
        <v>388</v>
      </c>
    </row>
    <row r="68" spans="2:54" ht="13.5">
      <c r="B68" s="54" t="s">
        <v>388</v>
      </c>
      <c r="C68" s="2">
        <v>3</v>
      </c>
      <c r="D68" s="2">
        <v>59</v>
      </c>
      <c r="E68" s="2">
        <v>55</v>
      </c>
      <c r="F68" s="48" t="s">
        <v>387</v>
      </c>
      <c r="H68" s="54" t="s">
        <v>388</v>
      </c>
      <c r="I68" s="2">
        <v>1</v>
      </c>
      <c r="J68" s="2">
        <v>59</v>
      </c>
      <c r="K68" s="2">
        <v>50</v>
      </c>
      <c r="L68" s="46" t="s">
        <v>386</v>
      </c>
      <c r="N68" s="48" t="s">
        <v>387</v>
      </c>
      <c r="O68" s="2">
        <v>8</v>
      </c>
      <c r="P68" s="2">
        <v>60</v>
      </c>
      <c r="Q68" s="2">
        <v>64</v>
      </c>
      <c r="R68" s="54" t="s">
        <v>388</v>
      </c>
      <c r="T68" s="48" t="s">
        <v>387</v>
      </c>
      <c r="U68" s="2">
        <v>6</v>
      </c>
      <c r="V68" s="2">
        <v>60</v>
      </c>
      <c r="W68" s="2">
        <v>64</v>
      </c>
      <c r="X68" s="54" t="s">
        <v>388</v>
      </c>
      <c r="Z68" s="48" t="s">
        <v>387</v>
      </c>
      <c r="AA68" s="2">
        <v>4</v>
      </c>
      <c r="AB68" s="2">
        <v>60</v>
      </c>
      <c r="AC68" s="2">
        <v>60</v>
      </c>
      <c r="AD68" s="48" t="s">
        <v>387</v>
      </c>
      <c r="AF68" s="48" t="s">
        <v>387</v>
      </c>
      <c r="AG68" s="2">
        <v>2</v>
      </c>
      <c r="AH68" s="2">
        <v>60</v>
      </c>
      <c r="AI68" s="2">
        <v>56</v>
      </c>
      <c r="AJ68" s="46" t="s">
        <v>386</v>
      </c>
      <c r="AK68" s="273"/>
      <c r="AL68" s="280"/>
      <c r="AM68" s="281"/>
      <c r="AN68" s="281"/>
      <c r="AO68" s="281"/>
      <c r="AP68" s="282"/>
      <c r="AQ68" s="274"/>
      <c r="AR68" s="280"/>
      <c r="AS68" s="281"/>
      <c r="AT68" s="281"/>
      <c r="AU68" s="281"/>
      <c r="AV68" s="282"/>
      <c r="AX68" s="280"/>
      <c r="AY68" s="281"/>
      <c r="AZ68" s="281"/>
      <c r="BA68" s="281"/>
      <c r="BB68" s="282"/>
    </row>
    <row r="69" spans="2:54" ht="13.5">
      <c r="B69" s="54" t="s">
        <v>388</v>
      </c>
      <c r="C69" s="2">
        <v>4</v>
      </c>
      <c r="D69" s="2">
        <v>60</v>
      </c>
      <c r="E69" s="2">
        <v>56</v>
      </c>
      <c r="F69" s="48" t="s">
        <v>387</v>
      </c>
      <c r="H69" s="54" t="s">
        <v>388</v>
      </c>
      <c r="I69" s="2">
        <v>2</v>
      </c>
      <c r="J69" s="2">
        <v>60</v>
      </c>
      <c r="K69" s="2">
        <v>56</v>
      </c>
      <c r="L69" s="48" t="s">
        <v>387</v>
      </c>
      <c r="N69" s="280"/>
      <c r="O69" s="281"/>
      <c r="P69" s="281"/>
      <c r="Q69" s="281"/>
      <c r="R69" s="282"/>
      <c r="T69" s="48" t="s">
        <v>387</v>
      </c>
      <c r="U69" s="2">
        <v>7</v>
      </c>
      <c r="V69" s="2">
        <v>61</v>
      </c>
      <c r="W69" s="2">
        <v>65</v>
      </c>
      <c r="X69" s="54" t="s">
        <v>388</v>
      </c>
      <c r="Z69" s="48" t="s">
        <v>387</v>
      </c>
      <c r="AA69" s="2">
        <v>5</v>
      </c>
      <c r="AB69" s="2">
        <v>61</v>
      </c>
      <c r="AC69" s="2">
        <v>61</v>
      </c>
      <c r="AD69" s="48" t="s">
        <v>387</v>
      </c>
      <c r="AF69" s="48" t="s">
        <v>387</v>
      </c>
      <c r="AG69" s="2">
        <v>3</v>
      </c>
      <c r="AH69" s="2">
        <v>61</v>
      </c>
      <c r="AI69" s="2">
        <v>57</v>
      </c>
      <c r="AJ69" s="46" t="s">
        <v>386</v>
      </c>
      <c r="AK69" s="283"/>
      <c r="AL69" s="48" t="s">
        <v>387</v>
      </c>
      <c r="AM69" s="2">
        <v>1</v>
      </c>
      <c r="AN69" s="2">
        <v>61</v>
      </c>
      <c r="AO69" s="2">
        <v>50</v>
      </c>
      <c r="AP69" s="244" t="s">
        <v>385</v>
      </c>
      <c r="AQ69" s="284"/>
      <c r="AR69" s="48" t="s">
        <v>387</v>
      </c>
      <c r="AS69" s="2">
        <v>1</v>
      </c>
      <c r="AT69" s="2">
        <v>61</v>
      </c>
      <c r="AU69" s="2">
        <v>50</v>
      </c>
      <c r="AV69" s="244" t="s">
        <v>385</v>
      </c>
      <c r="AX69" s="48" t="s">
        <v>387</v>
      </c>
      <c r="AY69" s="2">
        <v>1</v>
      </c>
      <c r="AZ69" s="2">
        <v>61</v>
      </c>
      <c r="BA69" s="2">
        <v>50</v>
      </c>
      <c r="BB69" s="244" t="s">
        <v>385</v>
      </c>
    </row>
    <row r="70" spans="2:54" ht="13.5">
      <c r="B70" s="54" t="s">
        <v>388</v>
      </c>
      <c r="C70" s="2">
        <v>5</v>
      </c>
      <c r="D70" s="2">
        <v>61</v>
      </c>
      <c r="E70" s="2">
        <v>61</v>
      </c>
      <c r="F70" s="54" t="s">
        <v>388</v>
      </c>
      <c r="H70" s="54" t="s">
        <v>388</v>
      </c>
      <c r="I70" s="2">
        <v>3</v>
      </c>
      <c r="J70" s="2">
        <v>61</v>
      </c>
      <c r="K70" s="2">
        <v>57</v>
      </c>
      <c r="L70" s="48" t="s">
        <v>387</v>
      </c>
      <c r="N70" s="54" t="s">
        <v>388</v>
      </c>
      <c r="O70" s="2">
        <v>1</v>
      </c>
      <c r="P70" s="2">
        <v>61</v>
      </c>
      <c r="Q70" s="2">
        <v>52</v>
      </c>
      <c r="R70" s="46" t="s">
        <v>386</v>
      </c>
      <c r="T70" s="48" t="s">
        <v>387</v>
      </c>
      <c r="U70" s="2">
        <v>8</v>
      </c>
      <c r="V70" s="2">
        <v>62</v>
      </c>
      <c r="W70" s="2">
        <v>66</v>
      </c>
      <c r="X70" s="54" t="s">
        <v>388</v>
      </c>
      <c r="Z70" s="48" t="s">
        <v>387</v>
      </c>
      <c r="AA70" s="2">
        <v>6</v>
      </c>
      <c r="AB70" s="2">
        <v>62</v>
      </c>
      <c r="AC70" s="2">
        <v>66</v>
      </c>
      <c r="AD70" s="54" t="s">
        <v>388</v>
      </c>
      <c r="AF70" s="48" t="s">
        <v>387</v>
      </c>
      <c r="AG70" s="2">
        <v>4</v>
      </c>
      <c r="AH70" s="2">
        <v>62</v>
      </c>
      <c r="AI70" s="2">
        <v>62</v>
      </c>
      <c r="AJ70" s="48" t="s">
        <v>387</v>
      </c>
      <c r="AK70" s="271"/>
      <c r="AL70" s="48" t="s">
        <v>387</v>
      </c>
      <c r="AM70" s="2">
        <v>2</v>
      </c>
      <c r="AN70" s="2">
        <v>62</v>
      </c>
      <c r="AO70" s="2">
        <v>58</v>
      </c>
      <c r="AP70" s="46" t="s">
        <v>386</v>
      </c>
      <c r="AQ70" s="272"/>
      <c r="AR70" s="48" t="s">
        <v>387</v>
      </c>
      <c r="AS70" s="2">
        <v>2</v>
      </c>
      <c r="AT70" s="2">
        <v>62</v>
      </c>
      <c r="AU70" s="2">
        <v>57</v>
      </c>
      <c r="AV70" s="46" t="s">
        <v>386</v>
      </c>
      <c r="AX70" s="48" t="s">
        <v>387</v>
      </c>
      <c r="AY70" s="2">
        <v>2</v>
      </c>
      <c r="AZ70" s="2">
        <v>62</v>
      </c>
      <c r="BA70" s="2">
        <v>57</v>
      </c>
      <c r="BB70" s="46" t="s">
        <v>386</v>
      </c>
    </row>
    <row r="71" spans="2:54" ht="13.5">
      <c r="B71" s="54" t="s">
        <v>388</v>
      </c>
      <c r="C71" s="2">
        <v>6</v>
      </c>
      <c r="D71" s="2">
        <v>62</v>
      </c>
      <c r="E71" s="2">
        <v>62</v>
      </c>
      <c r="F71" s="54" t="s">
        <v>388</v>
      </c>
      <c r="H71" s="54" t="s">
        <v>388</v>
      </c>
      <c r="I71" s="2">
        <v>4</v>
      </c>
      <c r="J71" s="2">
        <v>62</v>
      </c>
      <c r="K71" s="2">
        <v>58</v>
      </c>
      <c r="L71" s="48" t="s">
        <v>387</v>
      </c>
      <c r="N71" s="54" t="s">
        <v>388</v>
      </c>
      <c r="O71" s="2">
        <v>2</v>
      </c>
      <c r="P71" s="2">
        <v>62</v>
      </c>
      <c r="Q71" s="2">
        <v>58</v>
      </c>
      <c r="R71" s="48" t="s">
        <v>387</v>
      </c>
      <c r="T71" s="280"/>
      <c r="U71" s="281"/>
      <c r="V71" s="281"/>
      <c r="W71" s="281"/>
      <c r="X71" s="282"/>
      <c r="Z71" s="48" t="s">
        <v>387</v>
      </c>
      <c r="AA71" s="2">
        <v>7</v>
      </c>
      <c r="AB71" s="2">
        <v>63</v>
      </c>
      <c r="AC71" s="2">
        <v>67</v>
      </c>
      <c r="AD71" s="54" t="s">
        <v>388</v>
      </c>
      <c r="AF71" s="48" t="s">
        <v>387</v>
      </c>
      <c r="AG71" s="2">
        <v>5</v>
      </c>
      <c r="AH71" s="2">
        <v>63</v>
      </c>
      <c r="AI71" s="2">
        <v>63</v>
      </c>
      <c r="AJ71" s="48" t="s">
        <v>387</v>
      </c>
      <c r="AK71" s="271"/>
      <c r="AL71" s="48" t="s">
        <v>387</v>
      </c>
      <c r="AM71" s="2">
        <v>3</v>
      </c>
      <c r="AN71" s="2">
        <v>63</v>
      </c>
      <c r="AO71" s="2">
        <v>59</v>
      </c>
      <c r="AP71" s="46" t="s">
        <v>386</v>
      </c>
      <c r="AQ71" s="272"/>
      <c r="AR71" s="48" t="s">
        <v>387</v>
      </c>
      <c r="AS71" s="2">
        <v>3</v>
      </c>
      <c r="AT71" s="2">
        <v>63</v>
      </c>
      <c r="AU71" s="2">
        <v>58</v>
      </c>
      <c r="AV71" s="46" t="s">
        <v>386</v>
      </c>
      <c r="AX71" s="48" t="s">
        <v>387</v>
      </c>
      <c r="AY71" s="2">
        <v>3</v>
      </c>
      <c r="AZ71" s="2">
        <v>63</v>
      </c>
      <c r="BA71" s="2">
        <v>58</v>
      </c>
      <c r="BB71" s="46" t="s">
        <v>386</v>
      </c>
    </row>
    <row r="72" spans="2:54" ht="13.5">
      <c r="B72" s="54" t="s">
        <v>388</v>
      </c>
      <c r="C72" s="2">
        <v>7</v>
      </c>
      <c r="D72" s="2">
        <v>63</v>
      </c>
      <c r="E72" s="2">
        <v>63</v>
      </c>
      <c r="F72" s="54" t="s">
        <v>388</v>
      </c>
      <c r="H72" s="54" t="s">
        <v>388</v>
      </c>
      <c r="I72" s="2">
        <v>5</v>
      </c>
      <c r="J72" s="2">
        <v>63</v>
      </c>
      <c r="K72" s="2">
        <v>63</v>
      </c>
      <c r="L72" s="54" t="s">
        <v>388</v>
      </c>
      <c r="N72" s="54" t="s">
        <v>388</v>
      </c>
      <c r="O72" s="2">
        <v>3</v>
      </c>
      <c r="P72" s="2">
        <v>63</v>
      </c>
      <c r="Q72" s="2">
        <v>59</v>
      </c>
      <c r="R72" s="48" t="s">
        <v>387</v>
      </c>
      <c r="T72" s="54" t="s">
        <v>388</v>
      </c>
      <c r="U72" s="2">
        <v>1</v>
      </c>
      <c r="V72" s="2">
        <v>63</v>
      </c>
      <c r="W72" s="2">
        <v>54</v>
      </c>
      <c r="X72" s="46" t="s">
        <v>386</v>
      </c>
      <c r="Z72" s="48" t="s">
        <v>387</v>
      </c>
      <c r="AA72" s="2">
        <v>8</v>
      </c>
      <c r="AB72" s="2">
        <v>64</v>
      </c>
      <c r="AC72" s="2">
        <v>68</v>
      </c>
      <c r="AD72" s="54" t="s">
        <v>388</v>
      </c>
      <c r="AF72" s="48" t="s">
        <v>387</v>
      </c>
      <c r="AG72" s="2">
        <v>6</v>
      </c>
      <c r="AH72" s="2">
        <v>64</v>
      </c>
      <c r="AI72" s="2">
        <v>68</v>
      </c>
      <c r="AJ72" s="54" t="s">
        <v>388</v>
      </c>
      <c r="AK72" s="271"/>
      <c r="AL72" s="48" t="s">
        <v>387</v>
      </c>
      <c r="AM72" s="2">
        <v>4</v>
      </c>
      <c r="AN72" s="2">
        <v>64</v>
      </c>
      <c r="AO72" s="2">
        <v>64</v>
      </c>
      <c r="AP72" s="48" t="s">
        <v>387</v>
      </c>
      <c r="AQ72" s="272"/>
      <c r="AR72" s="48" t="s">
        <v>387</v>
      </c>
      <c r="AS72" s="2">
        <v>4</v>
      </c>
      <c r="AT72" s="2">
        <v>64</v>
      </c>
      <c r="AU72" s="2">
        <v>59</v>
      </c>
      <c r="AV72" s="46" t="s">
        <v>386</v>
      </c>
      <c r="AX72" s="48" t="s">
        <v>387</v>
      </c>
      <c r="AY72" s="2">
        <v>4</v>
      </c>
      <c r="AZ72" s="2">
        <v>64</v>
      </c>
      <c r="BA72" s="2">
        <v>59</v>
      </c>
      <c r="BB72" s="46" t="s">
        <v>386</v>
      </c>
    </row>
    <row r="73" spans="2:54" ht="13.5">
      <c r="B73" s="54" t="s">
        <v>388</v>
      </c>
      <c r="C73" s="2">
        <v>8</v>
      </c>
      <c r="D73" s="2">
        <v>64</v>
      </c>
      <c r="E73" s="2">
        <v>64</v>
      </c>
      <c r="F73" s="54" t="s">
        <v>388</v>
      </c>
      <c r="H73" s="54" t="s">
        <v>388</v>
      </c>
      <c r="I73" s="2">
        <v>6</v>
      </c>
      <c r="J73" s="2">
        <v>64</v>
      </c>
      <c r="K73" s="2">
        <v>64</v>
      </c>
      <c r="L73" s="54" t="s">
        <v>388</v>
      </c>
      <c r="N73" s="54" t="s">
        <v>388</v>
      </c>
      <c r="O73" s="2">
        <v>4</v>
      </c>
      <c r="P73" s="2">
        <v>64</v>
      </c>
      <c r="Q73" s="2">
        <v>60</v>
      </c>
      <c r="R73" s="48" t="s">
        <v>387</v>
      </c>
      <c r="T73" s="54" t="s">
        <v>388</v>
      </c>
      <c r="U73" s="2">
        <v>2</v>
      </c>
      <c r="V73" s="2">
        <v>64</v>
      </c>
      <c r="W73" s="2">
        <v>60</v>
      </c>
      <c r="X73" s="48" t="s">
        <v>387</v>
      </c>
      <c r="Z73" s="280"/>
      <c r="AA73" s="281"/>
      <c r="AB73" s="281"/>
      <c r="AC73" s="281"/>
      <c r="AD73" s="282"/>
      <c r="AF73" s="48" t="s">
        <v>387</v>
      </c>
      <c r="AG73" s="2">
        <v>7</v>
      </c>
      <c r="AH73" s="2">
        <v>65</v>
      </c>
      <c r="AI73" s="2">
        <v>69</v>
      </c>
      <c r="AJ73" s="54" t="s">
        <v>388</v>
      </c>
      <c r="AK73" s="271"/>
      <c r="AL73" s="48" t="s">
        <v>387</v>
      </c>
      <c r="AM73" s="2">
        <v>5</v>
      </c>
      <c r="AN73" s="2">
        <v>65</v>
      </c>
      <c r="AO73" s="2">
        <v>65</v>
      </c>
      <c r="AP73" s="48" t="s">
        <v>387</v>
      </c>
      <c r="AQ73" s="272"/>
      <c r="AR73" s="48" t="s">
        <v>387</v>
      </c>
      <c r="AS73" s="2">
        <v>5</v>
      </c>
      <c r="AT73" s="2">
        <v>65</v>
      </c>
      <c r="AU73" s="2">
        <v>65</v>
      </c>
      <c r="AV73" s="48" t="s">
        <v>387</v>
      </c>
      <c r="AX73" s="48" t="s">
        <v>387</v>
      </c>
      <c r="AY73" s="2">
        <v>5</v>
      </c>
      <c r="AZ73" s="2">
        <v>65</v>
      </c>
      <c r="BA73" s="2">
        <v>65</v>
      </c>
      <c r="BB73" s="48" t="s">
        <v>387</v>
      </c>
    </row>
    <row r="74" spans="8:54" ht="13.5">
      <c r="H74" s="54" t="s">
        <v>388</v>
      </c>
      <c r="I74" s="2">
        <v>7</v>
      </c>
      <c r="J74" s="2">
        <v>65</v>
      </c>
      <c r="K74" s="2">
        <v>65</v>
      </c>
      <c r="L74" s="54" t="s">
        <v>388</v>
      </c>
      <c r="N74" s="54" t="s">
        <v>388</v>
      </c>
      <c r="O74" s="2">
        <v>5</v>
      </c>
      <c r="P74" s="2">
        <v>65</v>
      </c>
      <c r="Q74" s="2">
        <v>65</v>
      </c>
      <c r="R74" s="54" t="s">
        <v>388</v>
      </c>
      <c r="T74" s="54" t="s">
        <v>388</v>
      </c>
      <c r="U74" s="2">
        <v>3</v>
      </c>
      <c r="V74" s="2">
        <v>65</v>
      </c>
      <c r="W74" s="2">
        <v>61</v>
      </c>
      <c r="X74" s="48" t="s">
        <v>387</v>
      </c>
      <c r="Z74" s="54" t="s">
        <v>388</v>
      </c>
      <c r="AA74" s="2">
        <v>1</v>
      </c>
      <c r="AB74" s="2">
        <v>65</v>
      </c>
      <c r="AC74" s="2">
        <v>56</v>
      </c>
      <c r="AD74" s="46" t="s">
        <v>386</v>
      </c>
      <c r="AF74" s="48" t="s">
        <v>387</v>
      </c>
      <c r="AG74" s="2">
        <v>8</v>
      </c>
      <c r="AH74" s="2">
        <v>66</v>
      </c>
      <c r="AI74" s="2">
        <v>70</v>
      </c>
      <c r="AJ74" s="54" t="s">
        <v>388</v>
      </c>
      <c r="AK74" s="271"/>
      <c r="AL74" s="48" t="s">
        <v>387</v>
      </c>
      <c r="AM74" s="2">
        <v>6</v>
      </c>
      <c r="AN74" s="2">
        <v>66</v>
      </c>
      <c r="AO74" s="2">
        <v>70</v>
      </c>
      <c r="AP74" s="54" t="s">
        <v>388</v>
      </c>
      <c r="AQ74" s="272"/>
      <c r="AR74" s="48" t="s">
        <v>387</v>
      </c>
      <c r="AS74" s="2">
        <v>6</v>
      </c>
      <c r="AT74" s="2">
        <v>66</v>
      </c>
      <c r="AU74" s="2">
        <v>66</v>
      </c>
      <c r="AV74" s="48" t="s">
        <v>387</v>
      </c>
      <c r="AX74" s="48" t="s">
        <v>387</v>
      </c>
      <c r="AY74" s="2">
        <v>6</v>
      </c>
      <c r="AZ74" s="2">
        <v>66</v>
      </c>
      <c r="BA74" s="2">
        <v>66</v>
      </c>
      <c r="BB74" s="48" t="s">
        <v>387</v>
      </c>
    </row>
    <row r="75" spans="8:54" ht="13.5">
      <c r="H75" s="54" t="s">
        <v>388</v>
      </c>
      <c r="I75" s="2">
        <v>8</v>
      </c>
      <c r="J75" s="2">
        <v>66</v>
      </c>
      <c r="K75" s="2">
        <v>66</v>
      </c>
      <c r="L75" s="54" t="s">
        <v>388</v>
      </c>
      <c r="N75" s="54" t="s">
        <v>388</v>
      </c>
      <c r="O75" s="2">
        <v>6</v>
      </c>
      <c r="P75" s="2">
        <v>66</v>
      </c>
      <c r="Q75" s="2">
        <v>66</v>
      </c>
      <c r="R75" s="54" t="s">
        <v>388</v>
      </c>
      <c r="T75" s="54" t="s">
        <v>388</v>
      </c>
      <c r="U75" s="2">
        <v>4</v>
      </c>
      <c r="V75" s="2">
        <v>66</v>
      </c>
      <c r="W75" s="2">
        <v>62</v>
      </c>
      <c r="X75" s="48" t="s">
        <v>387</v>
      </c>
      <c r="Z75" s="54" t="s">
        <v>388</v>
      </c>
      <c r="AA75" s="2">
        <v>2</v>
      </c>
      <c r="AB75" s="2">
        <v>66</v>
      </c>
      <c r="AC75" s="2">
        <v>62</v>
      </c>
      <c r="AD75" s="48" t="s">
        <v>387</v>
      </c>
      <c r="AF75" s="280"/>
      <c r="AG75" s="281"/>
      <c r="AH75" s="281"/>
      <c r="AI75" s="281"/>
      <c r="AJ75" s="282"/>
      <c r="AK75" s="285"/>
      <c r="AL75" s="48" t="s">
        <v>387</v>
      </c>
      <c r="AM75" s="2">
        <v>7</v>
      </c>
      <c r="AN75" s="2">
        <v>67</v>
      </c>
      <c r="AO75" s="2">
        <v>71</v>
      </c>
      <c r="AP75" s="54" t="s">
        <v>388</v>
      </c>
      <c r="AQ75" s="272"/>
      <c r="AR75" s="48" t="s">
        <v>387</v>
      </c>
      <c r="AS75" s="2">
        <v>7</v>
      </c>
      <c r="AT75" s="2">
        <v>67</v>
      </c>
      <c r="AU75" s="2">
        <v>67</v>
      </c>
      <c r="AV75" s="48" t="s">
        <v>387</v>
      </c>
      <c r="AX75" s="48" t="s">
        <v>387</v>
      </c>
      <c r="AY75" s="2">
        <v>7</v>
      </c>
      <c r="AZ75" s="2">
        <v>67</v>
      </c>
      <c r="BA75" s="2">
        <v>72</v>
      </c>
      <c r="BB75" s="54" t="s">
        <v>388</v>
      </c>
    </row>
    <row r="76" spans="14:54" ht="13.5">
      <c r="N76" s="54" t="s">
        <v>388</v>
      </c>
      <c r="O76" s="2">
        <v>7</v>
      </c>
      <c r="P76" s="2">
        <v>67</v>
      </c>
      <c r="Q76" s="2">
        <v>67</v>
      </c>
      <c r="R76" s="54" t="s">
        <v>388</v>
      </c>
      <c r="T76" s="54" t="s">
        <v>388</v>
      </c>
      <c r="U76" s="2">
        <v>5</v>
      </c>
      <c r="V76" s="2">
        <v>67</v>
      </c>
      <c r="W76" s="2">
        <v>67</v>
      </c>
      <c r="X76" s="54" t="s">
        <v>388</v>
      </c>
      <c r="Z76" s="54" t="s">
        <v>388</v>
      </c>
      <c r="AA76" s="2">
        <v>3</v>
      </c>
      <c r="AB76" s="2">
        <v>67</v>
      </c>
      <c r="AC76" s="2">
        <v>63</v>
      </c>
      <c r="AD76" s="48" t="s">
        <v>387</v>
      </c>
      <c r="AF76" s="54" t="s">
        <v>388</v>
      </c>
      <c r="AG76" s="2">
        <v>1</v>
      </c>
      <c r="AH76" s="2">
        <v>67</v>
      </c>
      <c r="AI76" s="2">
        <v>58</v>
      </c>
      <c r="AJ76" s="46" t="s">
        <v>386</v>
      </c>
      <c r="AK76" s="285"/>
      <c r="AL76" s="48" t="s">
        <v>387</v>
      </c>
      <c r="AM76" s="2">
        <v>8</v>
      </c>
      <c r="AN76" s="2">
        <v>68</v>
      </c>
      <c r="AO76" s="2">
        <v>72</v>
      </c>
      <c r="AP76" s="54" t="s">
        <v>388</v>
      </c>
      <c r="AQ76" s="272"/>
      <c r="AR76" s="48" t="s">
        <v>387</v>
      </c>
      <c r="AS76" s="2">
        <v>8</v>
      </c>
      <c r="AT76" s="2">
        <v>68</v>
      </c>
      <c r="AU76" s="2">
        <v>72</v>
      </c>
      <c r="AV76" s="54" t="s">
        <v>388</v>
      </c>
      <c r="AX76" s="48" t="s">
        <v>387</v>
      </c>
      <c r="AY76" s="2">
        <v>8</v>
      </c>
      <c r="AZ76" s="2">
        <v>68</v>
      </c>
      <c r="BA76" s="2">
        <v>73</v>
      </c>
      <c r="BB76" s="54" t="s">
        <v>388</v>
      </c>
    </row>
    <row r="77" spans="14:54" ht="13.5">
      <c r="N77" s="54" t="s">
        <v>388</v>
      </c>
      <c r="O77" s="2">
        <v>8</v>
      </c>
      <c r="P77" s="2">
        <v>68</v>
      </c>
      <c r="Q77" s="2">
        <v>68</v>
      </c>
      <c r="R77" s="54" t="s">
        <v>388</v>
      </c>
      <c r="T77" s="54" t="s">
        <v>388</v>
      </c>
      <c r="U77" s="2">
        <v>6</v>
      </c>
      <c r="V77" s="2">
        <v>68</v>
      </c>
      <c r="W77" s="2">
        <v>68</v>
      </c>
      <c r="X77" s="54" t="s">
        <v>388</v>
      </c>
      <c r="Z77" s="54" t="s">
        <v>388</v>
      </c>
      <c r="AA77" s="2">
        <v>4</v>
      </c>
      <c r="AB77" s="2">
        <v>68</v>
      </c>
      <c r="AC77" s="2">
        <v>64</v>
      </c>
      <c r="AD77" s="48" t="s">
        <v>387</v>
      </c>
      <c r="AF77" s="54" t="s">
        <v>388</v>
      </c>
      <c r="AG77" s="2">
        <v>2</v>
      </c>
      <c r="AH77" s="2">
        <v>68</v>
      </c>
      <c r="AI77" s="2">
        <v>64</v>
      </c>
      <c r="AJ77" s="48" t="s">
        <v>387</v>
      </c>
      <c r="AK77" s="60"/>
      <c r="AL77" s="280"/>
      <c r="AM77" s="281"/>
      <c r="AN77" s="281"/>
      <c r="AO77" s="281"/>
      <c r="AP77" s="282"/>
      <c r="AR77" s="48" t="s">
        <v>387</v>
      </c>
      <c r="AS77" s="2">
        <v>9</v>
      </c>
      <c r="AT77" s="2">
        <v>69</v>
      </c>
      <c r="AU77" s="2">
        <v>73</v>
      </c>
      <c r="AV77" s="54" t="s">
        <v>388</v>
      </c>
      <c r="AX77" s="48" t="s">
        <v>387</v>
      </c>
      <c r="AY77" s="2">
        <v>9</v>
      </c>
      <c r="AZ77" s="2">
        <v>69</v>
      </c>
      <c r="BA77" s="2">
        <v>74</v>
      </c>
      <c r="BB77" s="54" t="s">
        <v>388</v>
      </c>
    </row>
    <row r="78" spans="20:54" ht="13.5">
      <c r="T78" s="54" t="s">
        <v>388</v>
      </c>
      <c r="U78" s="2">
        <v>7</v>
      </c>
      <c r="V78" s="2">
        <v>69</v>
      </c>
      <c r="W78" s="2">
        <v>69</v>
      </c>
      <c r="X78" s="54" t="s">
        <v>388</v>
      </c>
      <c r="Z78" s="54" t="s">
        <v>388</v>
      </c>
      <c r="AA78" s="2">
        <v>5</v>
      </c>
      <c r="AB78" s="2">
        <v>69</v>
      </c>
      <c r="AC78" s="2">
        <v>69</v>
      </c>
      <c r="AD78" s="54" t="s">
        <v>388</v>
      </c>
      <c r="AF78" s="54" t="s">
        <v>388</v>
      </c>
      <c r="AG78" s="2">
        <v>3</v>
      </c>
      <c r="AH78" s="2">
        <v>69</v>
      </c>
      <c r="AI78" s="2">
        <v>65</v>
      </c>
      <c r="AJ78" s="48" t="s">
        <v>387</v>
      </c>
      <c r="AK78" s="60"/>
      <c r="AL78" s="54" t="s">
        <v>388</v>
      </c>
      <c r="AM78" s="2">
        <v>1</v>
      </c>
      <c r="AN78" s="2">
        <v>69</v>
      </c>
      <c r="AO78" s="2">
        <v>60</v>
      </c>
      <c r="AP78" s="46" t="s">
        <v>386</v>
      </c>
      <c r="AR78" s="48" t="s">
        <v>387</v>
      </c>
      <c r="AS78" s="2">
        <v>10</v>
      </c>
      <c r="AT78" s="2">
        <v>70</v>
      </c>
      <c r="AU78" s="2">
        <v>74</v>
      </c>
      <c r="AV78" s="54" t="s">
        <v>388</v>
      </c>
      <c r="AX78" s="48" t="s">
        <v>387</v>
      </c>
      <c r="AY78" s="2">
        <v>10</v>
      </c>
      <c r="AZ78" s="2">
        <v>70</v>
      </c>
      <c r="BA78" s="2">
        <v>75</v>
      </c>
      <c r="BB78" s="54" t="s">
        <v>388</v>
      </c>
    </row>
    <row r="79" spans="20:54" ht="13.5">
      <c r="T79" s="54" t="s">
        <v>388</v>
      </c>
      <c r="U79" s="2">
        <v>8</v>
      </c>
      <c r="V79" s="2">
        <v>70</v>
      </c>
      <c r="W79" s="2">
        <v>70</v>
      </c>
      <c r="X79" s="54" t="s">
        <v>388</v>
      </c>
      <c r="Z79" s="54" t="s">
        <v>388</v>
      </c>
      <c r="AA79" s="2">
        <v>6</v>
      </c>
      <c r="AB79" s="2">
        <v>70</v>
      </c>
      <c r="AC79" s="2">
        <v>70</v>
      </c>
      <c r="AD79" s="54" t="s">
        <v>388</v>
      </c>
      <c r="AF79" s="54" t="s">
        <v>388</v>
      </c>
      <c r="AG79" s="2">
        <v>4</v>
      </c>
      <c r="AH79" s="2">
        <v>70</v>
      </c>
      <c r="AI79" s="2">
        <v>66</v>
      </c>
      <c r="AJ79" s="48" t="s">
        <v>387</v>
      </c>
      <c r="AK79" s="60"/>
      <c r="AL79" s="54" t="s">
        <v>388</v>
      </c>
      <c r="AM79" s="2">
        <v>2</v>
      </c>
      <c r="AN79" s="2">
        <v>70</v>
      </c>
      <c r="AO79" s="2">
        <v>66</v>
      </c>
      <c r="AP79" s="48" t="s">
        <v>387</v>
      </c>
      <c r="AR79" s="280"/>
      <c r="AS79" s="281"/>
      <c r="AT79" s="281"/>
      <c r="AU79" s="281"/>
      <c r="AV79" s="282"/>
      <c r="AX79" s="280"/>
      <c r="AY79" s="281"/>
      <c r="AZ79" s="281"/>
      <c r="BA79" s="281"/>
      <c r="BB79" s="282"/>
    </row>
    <row r="80" spans="26:54" ht="13.5">
      <c r="Z80" s="54" t="s">
        <v>388</v>
      </c>
      <c r="AA80" s="2">
        <v>7</v>
      </c>
      <c r="AB80" s="2">
        <v>71</v>
      </c>
      <c r="AC80" s="2">
        <v>71</v>
      </c>
      <c r="AD80" s="54" t="s">
        <v>388</v>
      </c>
      <c r="AF80" s="54" t="s">
        <v>388</v>
      </c>
      <c r="AG80" s="2">
        <v>5</v>
      </c>
      <c r="AH80" s="2">
        <v>71</v>
      </c>
      <c r="AI80" s="2">
        <v>71</v>
      </c>
      <c r="AJ80" s="54" t="s">
        <v>388</v>
      </c>
      <c r="AK80" s="60"/>
      <c r="AL80" s="54" t="s">
        <v>388</v>
      </c>
      <c r="AM80" s="2">
        <v>3</v>
      </c>
      <c r="AN80" s="2">
        <v>71</v>
      </c>
      <c r="AO80" s="2">
        <v>67</v>
      </c>
      <c r="AP80" s="48" t="s">
        <v>387</v>
      </c>
      <c r="AR80" s="54" t="s">
        <v>388</v>
      </c>
      <c r="AS80" s="2">
        <v>1</v>
      </c>
      <c r="AT80" s="2">
        <v>71</v>
      </c>
      <c r="AU80" s="2">
        <v>60</v>
      </c>
      <c r="AV80" s="46" t="s">
        <v>386</v>
      </c>
      <c r="AX80" s="54" t="s">
        <v>388</v>
      </c>
      <c r="AY80" s="2">
        <v>1</v>
      </c>
      <c r="AZ80" s="2">
        <v>71</v>
      </c>
      <c r="BA80" s="2">
        <v>60</v>
      </c>
      <c r="BB80" s="46" t="s">
        <v>386</v>
      </c>
    </row>
    <row r="81" spans="26:54" ht="13.5">
      <c r="Z81" s="54" t="s">
        <v>388</v>
      </c>
      <c r="AA81" s="2">
        <v>8</v>
      </c>
      <c r="AB81" s="2">
        <v>72</v>
      </c>
      <c r="AC81" s="2">
        <v>72</v>
      </c>
      <c r="AD81" s="54" t="s">
        <v>388</v>
      </c>
      <c r="AF81" s="54" t="s">
        <v>388</v>
      </c>
      <c r="AG81" s="2">
        <v>6</v>
      </c>
      <c r="AH81" s="2">
        <v>72</v>
      </c>
      <c r="AI81" s="2">
        <v>72</v>
      </c>
      <c r="AJ81" s="54" t="s">
        <v>388</v>
      </c>
      <c r="AL81" s="54" t="s">
        <v>388</v>
      </c>
      <c r="AM81" s="2">
        <v>4</v>
      </c>
      <c r="AN81" s="2">
        <v>72</v>
      </c>
      <c r="AO81" s="2">
        <v>68</v>
      </c>
      <c r="AP81" s="48" t="s">
        <v>387</v>
      </c>
      <c r="AR81" s="54" t="s">
        <v>388</v>
      </c>
      <c r="AS81" s="2">
        <v>2</v>
      </c>
      <c r="AT81" s="2">
        <v>72</v>
      </c>
      <c r="AU81" s="2">
        <v>68</v>
      </c>
      <c r="AV81" s="48" t="s">
        <v>387</v>
      </c>
      <c r="AX81" s="54" t="s">
        <v>388</v>
      </c>
      <c r="AY81" s="2">
        <v>2</v>
      </c>
      <c r="AZ81" s="2">
        <v>72</v>
      </c>
      <c r="BA81" s="2">
        <v>67</v>
      </c>
      <c r="BB81" s="48" t="s">
        <v>387</v>
      </c>
    </row>
    <row r="82" spans="32:54" ht="13.5">
      <c r="AF82" s="54" t="s">
        <v>388</v>
      </c>
      <c r="AG82" s="2">
        <v>7</v>
      </c>
      <c r="AH82" s="2">
        <v>73</v>
      </c>
      <c r="AI82" s="2">
        <v>73</v>
      </c>
      <c r="AJ82" s="54" t="s">
        <v>388</v>
      </c>
      <c r="AL82" s="54" t="s">
        <v>388</v>
      </c>
      <c r="AM82" s="2">
        <v>5</v>
      </c>
      <c r="AN82" s="2">
        <v>73</v>
      </c>
      <c r="AO82" s="2">
        <v>73</v>
      </c>
      <c r="AP82" s="54" t="s">
        <v>388</v>
      </c>
      <c r="AR82" s="54" t="s">
        <v>388</v>
      </c>
      <c r="AS82" s="2">
        <v>3</v>
      </c>
      <c r="AT82" s="2">
        <v>73</v>
      </c>
      <c r="AU82" s="2">
        <v>69</v>
      </c>
      <c r="AV82" s="48" t="s">
        <v>387</v>
      </c>
      <c r="AX82" s="54" t="s">
        <v>388</v>
      </c>
      <c r="AY82" s="2">
        <v>3</v>
      </c>
      <c r="AZ82" s="2">
        <v>73</v>
      </c>
      <c r="BA82" s="2">
        <v>68</v>
      </c>
      <c r="BB82" s="48" t="s">
        <v>387</v>
      </c>
    </row>
    <row r="83" spans="32:54" ht="13.5">
      <c r="AF83" s="54" t="s">
        <v>388</v>
      </c>
      <c r="AG83" s="2">
        <v>8</v>
      </c>
      <c r="AH83" s="2">
        <v>74</v>
      </c>
      <c r="AI83" s="2">
        <v>74</v>
      </c>
      <c r="AJ83" s="54" t="s">
        <v>388</v>
      </c>
      <c r="AL83" s="54" t="s">
        <v>388</v>
      </c>
      <c r="AM83" s="2">
        <v>6</v>
      </c>
      <c r="AN83" s="2">
        <v>74</v>
      </c>
      <c r="AO83" s="2">
        <v>74</v>
      </c>
      <c r="AP83" s="54" t="s">
        <v>388</v>
      </c>
      <c r="AR83" s="54" t="s">
        <v>388</v>
      </c>
      <c r="AS83" s="2">
        <v>4</v>
      </c>
      <c r="AT83" s="2">
        <v>74</v>
      </c>
      <c r="AU83" s="2">
        <v>70</v>
      </c>
      <c r="AV83" s="48" t="s">
        <v>387</v>
      </c>
      <c r="AX83" s="54" t="s">
        <v>388</v>
      </c>
      <c r="AY83" s="2">
        <v>4</v>
      </c>
      <c r="AZ83" s="2">
        <v>74</v>
      </c>
      <c r="BA83" s="2">
        <v>69</v>
      </c>
      <c r="BB83" s="48" t="s">
        <v>387</v>
      </c>
    </row>
    <row r="84" spans="38:54" ht="13.5">
      <c r="AL84" s="54" t="s">
        <v>388</v>
      </c>
      <c r="AM84" s="2">
        <v>7</v>
      </c>
      <c r="AN84" s="2">
        <v>75</v>
      </c>
      <c r="AO84" s="2">
        <v>75</v>
      </c>
      <c r="AP84" s="54" t="s">
        <v>388</v>
      </c>
      <c r="AR84" s="54" t="s">
        <v>388</v>
      </c>
      <c r="AS84" s="2">
        <v>5</v>
      </c>
      <c r="AT84" s="2">
        <v>75</v>
      </c>
      <c r="AU84" s="2">
        <v>75</v>
      </c>
      <c r="AV84" s="54" t="s">
        <v>388</v>
      </c>
      <c r="AX84" s="54" t="s">
        <v>388</v>
      </c>
      <c r="AY84" s="2">
        <v>5</v>
      </c>
      <c r="AZ84" s="2">
        <v>75</v>
      </c>
      <c r="BA84" s="2">
        <v>70</v>
      </c>
      <c r="BB84" s="48" t="s">
        <v>387</v>
      </c>
    </row>
    <row r="85" spans="38:54" ht="13.5">
      <c r="AL85" s="54" t="s">
        <v>388</v>
      </c>
      <c r="AM85" s="2">
        <v>8</v>
      </c>
      <c r="AN85" s="2">
        <v>76</v>
      </c>
      <c r="AO85" s="2">
        <v>76</v>
      </c>
      <c r="AP85" s="54" t="s">
        <v>388</v>
      </c>
      <c r="AR85" s="54" t="s">
        <v>388</v>
      </c>
      <c r="AS85" s="2">
        <v>6</v>
      </c>
      <c r="AT85" s="2">
        <v>76</v>
      </c>
      <c r="AU85" s="2">
        <v>76</v>
      </c>
      <c r="AV85" s="54" t="s">
        <v>388</v>
      </c>
      <c r="AX85" s="54" t="s">
        <v>388</v>
      </c>
      <c r="AY85" s="2">
        <v>6</v>
      </c>
      <c r="AZ85" s="2">
        <v>76</v>
      </c>
      <c r="BA85" s="2">
        <v>76</v>
      </c>
      <c r="BB85" s="54" t="s">
        <v>388</v>
      </c>
    </row>
    <row r="86" spans="44:54" ht="13.5">
      <c r="AR86" s="54" t="s">
        <v>388</v>
      </c>
      <c r="AS86" s="2">
        <v>7</v>
      </c>
      <c r="AT86" s="2">
        <v>77</v>
      </c>
      <c r="AU86" s="2">
        <v>77</v>
      </c>
      <c r="AV86" s="54" t="s">
        <v>388</v>
      </c>
      <c r="AX86" s="54" t="s">
        <v>388</v>
      </c>
      <c r="AY86" s="2">
        <v>7</v>
      </c>
      <c r="AZ86" s="2">
        <v>77</v>
      </c>
      <c r="BA86" s="2">
        <v>77</v>
      </c>
      <c r="BB86" s="54" t="s">
        <v>388</v>
      </c>
    </row>
    <row r="87" spans="44:54" ht="13.5">
      <c r="AR87" s="54" t="s">
        <v>388</v>
      </c>
      <c r="AS87" s="2">
        <v>8</v>
      </c>
      <c r="AT87" s="2">
        <v>78</v>
      </c>
      <c r="AU87" s="2">
        <v>78</v>
      </c>
      <c r="AV87" s="54" t="s">
        <v>388</v>
      </c>
      <c r="AX87" s="54" t="s">
        <v>388</v>
      </c>
      <c r="AY87" s="2">
        <v>8</v>
      </c>
      <c r="AZ87" s="2">
        <v>78</v>
      </c>
      <c r="BA87" s="2">
        <v>78</v>
      </c>
      <c r="BB87" s="54" t="s">
        <v>388</v>
      </c>
    </row>
    <row r="88" spans="50:54" ht="13.5">
      <c r="AX88" s="54" t="s">
        <v>388</v>
      </c>
      <c r="AY88" s="2">
        <v>9</v>
      </c>
      <c r="AZ88" s="2">
        <v>79</v>
      </c>
      <c r="BA88" s="2">
        <v>79</v>
      </c>
      <c r="BB88" s="54" t="s">
        <v>388</v>
      </c>
    </row>
    <row r="89" spans="50:54" ht="13.5">
      <c r="AX89" s="54" t="s">
        <v>388</v>
      </c>
      <c r="AY89" s="2">
        <v>10</v>
      </c>
      <c r="AZ89" s="2">
        <v>80</v>
      </c>
      <c r="BA89" s="2">
        <v>80</v>
      </c>
      <c r="BB89" s="54" t="s">
        <v>388</v>
      </c>
    </row>
  </sheetData>
  <sheetProtection selectLockedCells="1" selectUnlockedCells="1"/>
  <mergeCells count="9">
    <mergeCell ref="AL1:AP1"/>
    <mergeCell ref="AR1:AV1"/>
    <mergeCell ref="AX1:BB1"/>
    <mergeCell ref="B1:F1"/>
    <mergeCell ref="H1:L1"/>
    <mergeCell ref="N1:R1"/>
    <mergeCell ref="T1:X1"/>
    <mergeCell ref="Z1:AD1"/>
    <mergeCell ref="AF1:AJ1"/>
  </mergeCell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ktakeda</cp:lastModifiedBy>
  <dcterms:modified xsi:type="dcterms:W3CDTF">2013-06-15T15:57:23Z</dcterms:modified>
  <cp:category/>
  <cp:version/>
  <cp:contentType/>
  <cp:contentStatus/>
</cp:coreProperties>
</file>